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95" yWindow="315" windowWidth="20610" windowHeight="9735" tabRatio="922" firstSheet="5" activeTab="18"/>
  </bookViews>
  <sheets>
    <sheet name="Graphs" sheetId="13" r:id="rId1"/>
    <sheet name="Risk " sheetId="1" r:id="rId2"/>
    <sheet name="Summary" sheetId="2" r:id="rId3"/>
    <sheet name="Performance Metrics" sheetId="14" r:id="rId4"/>
    <sheet name="Sponsor Fee Analysis" sheetId="22" r:id="rId5"/>
    <sheet name="Cash Flow" sheetId="17" r:id="rId6"/>
    <sheet name="Balance Sheet" sheetId="16" r:id="rId7"/>
    <sheet name="Income Statement" sheetId="15" r:id="rId8"/>
    <sheet name="Qtr Cash Flow" sheetId="3" r:id="rId9"/>
    <sheet name="Qtr Balance Sheet" sheetId="4" r:id="rId10"/>
    <sheet name="Qtr Income Statement" sheetId="5" r:id="rId11"/>
    <sheet name="Timeline" sheetId="7" r:id="rId12"/>
    <sheet name="Acquisition and CapEx" sheetId="6" r:id="rId13"/>
    <sheet name="Financing" sheetId="8" r:id="rId14"/>
    <sheet name="Rental Revenue" sheetId="12" r:id="rId15"/>
    <sheet name="For Sale" sheetId="20" r:id="rId16"/>
    <sheet name="Operations" sheetId="11" r:id="rId17"/>
    <sheet name="Valuation" sheetId="9" r:id="rId18"/>
    <sheet name="Waterfall and TWR" sheetId="10" r:id="rId19"/>
    <sheet name="Developer Waterfall" sheetId="24" r:id="rId20"/>
    <sheet name="Unleverred IRR" sheetId="18" r:id="rId21"/>
    <sheet name="Levered IRR" sheetId="19" r:id="rId22"/>
    <sheet name="Gross Levered IRR" sheetId="23" r:id="rId23"/>
  </sheets>
  <definedNames>
    <definedName name="_xlnm.Print_Area" localSheetId="1">'Risk '!$B$1:$N$69</definedName>
  </definedNames>
  <calcPr calcId="145621" calcMode="autoNoTable" iterate="1"/>
</workbook>
</file>

<file path=xl/calcChain.xml><?xml version="1.0" encoding="utf-8"?>
<calcChain xmlns="http://schemas.openxmlformats.org/spreadsheetml/2006/main">
  <c r="C47" i="22" l="1"/>
  <c r="B59" i="8"/>
  <c r="B22" i="10" l="1"/>
  <c r="B2" i="24" l="1"/>
  <c r="BE98" i="10"/>
  <c r="BD98" i="10"/>
  <c r="BC98" i="10"/>
  <c r="AW98" i="10"/>
  <c r="AV98" i="10"/>
  <c r="AU98" i="10"/>
  <c r="AO98" i="10"/>
  <c r="AN98" i="10"/>
  <c r="AM98" i="10"/>
  <c r="AG98" i="10"/>
  <c r="AF98" i="10"/>
  <c r="AE98" i="10"/>
  <c r="Y98" i="10"/>
  <c r="X98" i="10"/>
  <c r="W98" i="10"/>
  <c r="Q98" i="10"/>
  <c r="P98" i="10"/>
  <c r="O98" i="10"/>
  <c r="I98" i="10"/>
  <c r="H98" i="10"/>
  <c r="G98" i="10"/>
  <c r="B13" i="10"/>
  <c r="BB98" i="10" s="1"/>
  <c r="B9" i="10"/>
  <c r="C13" i="10" s="1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V68" i="8"/>
  <c r="U68" i="8"/>
  <c r="S68" i="8"/>
  <c r="R68" i="8"/>
  <c r="Q68" i="8"/>
  <c r="P68" i="8"/>
  <c r="O68" i="8"/>
  <c r="N68" i="8"/>
  <c r="M68" i="8"/>
  <c r="L68" i="8"/>
  <c r="K68" i="8"/>
  <c r="J68" i="8"/>
  <c r="I68" i="8"/>
  <c r="H68" i="8"/>
  <c r="G68" i="8"/>
  <c r="F68" i="8"/>
  <c r="E68" i="8"/>
  <c r="D68" i="8"/>
  <c r="D26" i="24"/>
  <c r="E18" i="24"/>
  <c r="F16" i="24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V46" i="8"/>
  <c r="U46" i="8"/>
  <c r="S46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V45" i="8"/>
  <c r="U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C54" i="8"/>
  <c r="C76" i="8" s="1"/>
  <c r="A201" i="24"/>
  <c r="AP201" i="24" s="1"/>
  <c r="BI200" i="24"/>
  <c r="BE200" i="24"/>
  <c r="BD200" i="24"/>
  <c r="BC200" i="24"/>
  <c r="BB200" i="24"/>
  <c r="AV200" i="24"/>
  <c r="AU200" i="24"/>
  <c r="AT200" i="24"/>
  <c r="AS200" i="24"/>
  <c r="AR200" i="24"/>
  <c r="AQ200" i="24"/>
  <c r="AK200" i="24"/>
  <c r="AJ200" i="24"/>
  <c r="AI200" i="24"/>
  <c r="AG200" i="24"/>
  <c r="AD200" i="24"/>
  <c r="AC200" i="24"/>
  <c r="Y200" i="24"/>
  <c r="X200" i="24"/>
  <c r="U200" i="24"/>
  <c r="T200" i="24"/>
  <c r="S200" i="24"/>
  <c r="Q200" i="24"/>
  <c r="L200" i="24"/>
  <c r="K200" i="24"/>
  <c r="I200" i="24"/>
  <c r="H200" i="24"/>
  <c r="G200" i="24"/>
  <c r="F200" i="24"/>
  <c r="A200" i="24"/>
  <c r="BF200" i="24" s="1"/>
  <c r="BK192" i="24"/>
  <c r="BJ192" i="24"/>
  <c r="BI192" i="24"/>
  <c r="BH192" i="24"/>
  <c r="BG192" i="24"/>
  <c r="BF192" i="24"/>
  <c r="BE192" i="24"/>
  <c r="BD192" i="24"/>
  <c r="BC192" i="24"/>
  <c r="BB192" i="24"/>
  <c r="BA192" i="24"/>
  <c r="AZ192" i="24"/>
  <c r="AY192" i="24"/>
  <c r="AX192" i="24"/>
  <c r="AW192" i="24"/>
  <c r="AV192" i="24"/>
  <c r="AU192" i="24"/>
  <c r="AT192" i="24"/>
  <c r="AS192" i="24"/>
  <c r="AR192" i="24"/>
  <c r="AQ192" i="24"/>
  <c r="AP192" i="24"/>
  <c r="AO192" i="24"/>
  <c r="AN192" i="24"/>
  <c r="AM192" i="24"/>
  <c r="AL192" i="24"/>
  <c r="AK192" i="24"/>
  <c r="AJ192" i="24"/>
  <c r="AI192" i="24"/>
  <c r="AH192" i="24"/>
  <c r="AG192" i="24"/>
  <c r="AF192" i="24"/>
  <c r="AE192" i="24"/>
  <c r="AD192" i="24"/>
  <c r="AC192" i="24"/>
  <c r="AB192" i="24"/>
  <c r="AA192" i="24"/>
  <c r="Z192" i="24"/>
  <c r="Y192" i="24"/>
  <c r="X192" i="24"/>
  <c r="W192" i="24"/>
  <c r="V192" i="24"/>
  <c r="U192" i="24"/>
  <c r="T192" i="24"/>
  <c r="S192" i="24"/>
  <c r="R192" i="24"/>
  <c r="Q192" i="24"/>
  <c r="P192" i="24"/>
  <c r="O192" i="24"/>
  <c r="N192" i="24"/>
  <c r="M192" i="24"/>
  <c r="L192" i="24"/>
  <c r="K192" i="24"/>
  <c r="J192" i="24"/>
  <c r="I192" i="24"/>
  <c r="H192" i="24"/>
  <c r="G192" i="24"/>
  <c r="F192" i="24"/>
  <c r="E192" i="24"/>
  <c r="D192" i="24"/>
  <c r="C192" i="24"/>
  <c r="BK191" i="24"/>
  <c r="BJ191" i="24"/>
  <c r="BI191" i="24"/>
  <c r="BH191" i="24"/>
  <c r="BG191" i="24"/>
  <c r="BF191" i="24"/>
  <c r="BE191" i="24"/>
  <c r="BD191" i="24"/>
  <c r="BC191" i="24"/>
  <c r="BB191" i="24"/>
  <c r="BA191" i="24"/>
  <c r="AZ191" i="24"/>
  <c r="AY191" i="24"/>
  <c r="AX191" i="24"/>
  <c r="AW191" i="24"/>
  <c r="AV191" i="24"/>
  <c r="AU191" i="24"/>
  <c r="AT191" i="24"/>
  <c r="AS191" i="24"/>
  <c r="AR191" i="24"/>
  <c r="AQ191" i="24"/>
  <c r="AP191" i="24"/>
  <c r="AO191" i="24"/>
  <c r="AN191" i="24"/>
  <c r="AM191" i="24"/>
  <c r="AL191" i="24"/>
  <c r="AK191" i="24"/>
  <c r="AJ191" i="24"/>
  <c r="AI191" i="24"/>
  <c r="AH191" i="24"/>
  <c r="AG191" i="24"/>
  <c r="AF191" i="24"/>
  <c r="AE191" i="24"/>
  <c r="AD191" i="24"/>
  <c r="AC191" i="24"/>
  <c r="AB191" i="24"/>
  <c r="AA191" i="24"/>
  <c r="Z191" i="24"/>
  <c r="Y191" i="24"/>
  <c r="X191" i="24"/>
  <c r="W191" i="24"/>
  <c r="V191" i="24"/>
  <c r="U191" i="24"/>
  <c r="T191" i="24"/>
  <c r="S191" i="24"/>
  <c r="R191" i="24"/>
  <c r="Q191" i="24"/>
  <c r="P191" i="24"/>
  <c r="O191" i="24"/>
  <c r="N191" i="24"/>
  <c r="M191" i="24"/>
  <c r="L191" i="24"/>
  <c r="K191" i="24"/>
  <c r="J191" i="24"/>
  <c r="I191" i="24"/>
  <c r="H191" i="24"/>
  <c r="G191" i="24"/>
  <c r="F191" i="24"/>
  <c r="E191" i="24"/>
  <c r="D191" i="24"/>
  <c r="C191" i="24"/>
  <c r="BK190" i="24"/>
  <c r="BJ190" i="24"/>
  <c r="BI190" i="24"/>
  <c r="BH190" i="24"/>
  <c r="BG190" i="24"/>
  <c r="BF190" i="24"/>
  <c r="BE190" i="24"/>
  <c r="BD190" i="24"/>
  <c r="BC190" i="24"/>
  <c r="BB190" i="24"/>
  <c r="BA190" i="24"/>
  <c r="AZ190" i="24"/>
  <c r="AY190" i="24"/>
  <c r="AX190" i="24"/>
  <c r="AW190" i="24"/>
  <c r="AV190" i="24"/>
  <c r="AU190" i="24"/>
  <c r="AT190" i="24"/>
  <c r="AS190" i="24"/>
  <c r="AR190" i="24"/>
  <c r="AQ190" i="24"/>
  <c r="AP190" i="24"/>
  <c r="AO190" i="24"/>
  <c r="AN190" i="24"/>
  <c r="AM190" i="24"/>
  <c r="AL190" i="24"/>
  <c r="AK190" i="24"/>
  <c r="AJ190" i="24"/>
  <c r="AI190" i="24"/>
  <c r="AH190" i="24"/>
  <c r="AG190" i="24"/>
  <c r="AF190" i="24"/>
  <c r="AE190" i="24"/>
  <c r="AD190" i="24"/>
  <c r="AC190" i="24"/>
  <c r="AB190" i="24"/>
  <c r="AA190" i="24"/>
  <c r="Z190" i="24"/>
  <c r="Y190" i="24"/>
  <c r="X190" i="24"/>
  <c r="W190" i="24"/>
  <c r="V190" i="24"/>
  <c r="U190" i="24"/>
  <c r="T190" i="24"/>
  <c r="S190" i="24"/>
  <c r="R190" i="24"/>
  <c r="Q190" i="24"/>
  <c r="P190" i="24"/>
  <c r="O190" i="24"/>
  <c r="N190" i="24"/>
  <c r="M190" i="24"/>
  <c r="L190" i="24"/>
  <c r="K190" i="24"/>
  <c r="J190" i="24"/>
  <c r="I190" i="24"/>
  <c r="H190" i="24"/>
  <c r="G190" i="24"/>
  <c r="F190" i="24"/>
  <c r="E190" i="24"/>
  <c r="D190" i="24"/>
  <c r="C190" i="24"/>
  <c r="BI189" i="24"/>
  <c r="BH189" i="24"/>
  <c r="BG189" i="24"/>
  <c r="BF189" i="24"/>
  <c r="BE189" i="24"/>
  <c r="BD189" i="24"/>
  <c r="BC189" i="24"/>
  <c r="BB189" i="24"/>
  <c r="BA189" i="24"/>
  <c r="AZ189" i="24"/>
  <c r="AY189" i="24"/>
  <c r="AX189" i="24"/>
  <c r="AW189" i="24"/>
  <c r="AV189" i="24"/>
  <c r="AU189" i="24"/>
  <c r="AT189" i="24"/>
  <c r="AS189" i="24"/>
  <c r="AR189" i="24"/>
  <c r="AQ189" i="24"/>
  <c r="AP189" i="24"/>
  <c r="AO189" i="24"/>
  <c r="AN189" i="24"/>
  <c r="AM189" i="24"/>
  <c r="AL189" i="24"/>
  <c r="AK189" i="24"/>
  <c r="AJ189" i="24"/>
  <c r="AI189" i="24"/>
  <c r="AH189" i="24"/>
  <c r="AG189" i="24"/>
  <c r="AF189" i="24"/>
  <c r="AE189" i="24"/>
  <c r="AD189" i="24"/>
  <c r="AC189" i="24"/>
  <c r="AB189" i="24"/>
  <c r="AA189" i="24"/>
  <c r="Z189" i="24"/>
  <c r="Y189" i="24"/>
  <c r="X189" i="24"/>
  <c r="W189" i="24"/>
  <c r="V189" i="24"/>
  <c r="U189" i="24"/>
  <c r="T189" i="24"/>
  <c r="S189" i="24"/>
  <c r="R189" i="24"/>
  <c r="Q189" i="24"/>
  <c r="P189" i="24"/>
  <c r="O189" i="24"/>
  <c r="N189" i="24"/>
  <c r="M189" i="24"/>
  <c r="L189" i="24"/>
  <c r="K189" i="24"/>
  <c r="J189" i="24"/>
  <c r="I189" i="24"/>
  <c r="H189" i="24"/>
  <c r="G189" i="24"/>
  <c r="F189" i="24"/>
  <c r="E189" i="24"/>
  <c r="D189" i="24"/>
  <c r="C189" i="24"/>
  <c r="D182" i="24"/>
  <c r="E182" i="24" s="1"/>
  <c r="F182" i="24" s="1"/>
  <c r="G182" i="24" s="1"/>
  <c r="H182" i="24" s="1"/>
  <c r="I182" i="24" s="1"/>
  <c r="J182" i="24" s="1"/>
  <c r="K182" i="24" s="1"/>
  <c r="L182" i="24" s="1"/>
  <c r="M182" i="24" s="1"/>
  <c r="N182" i="24" s="1"/>
  <c r="O182" i="24" s="1"/>
  <c r="P182" i="24" s="1"/>
  <c r="Q182" i="24" s="1"/>
  <c r="R182" i="24" s="1"/>
  <c r="S182" i="24" s="1"/>
  <c r="T182" i="24" s="1"/>
  <c r="U182" i="24" s="1"/>
  <c r="V182" i="24" s="1"/>
  <c r="W182" i="24" s="1"/>
  <c r="X182" i="24" s="1"/>
  <c r="Y182" i="24" s="1"/>
  <c r="Z182" i="24" s="1"/>
  <c r="AA182" i="24" s="1"/>
  <c r="AB182" i="24" s="1"/>
  <c r="AC182" i="24" s="1"/>
  <c r="AD182" i="24" s="1"/>
  <c r="AE182" i="24" s="1"/>
  <c r="AF182" i="24" s="1"/>
  <c r="AG182" i="24" s="1"/>
  <c r="AH182" i="24" s="1"/>
  <c r="AI182" i="24" s="1"/>
  <c r="AJ182" i="24" s="1"/>
  <c r="AK182" i="24" s="1"/>
  <c r="AL182" i="24" s="1"/>
  <c r="AM182" i="24" s="1"/>
  <c r="AN182" i="24" s="1"/>
  <c r="AO182" i="24" s="1"/>
  <c r="AP182" i="24" s="1"/>
  <c r="AQ182" i="24" s="1"/>
  <c r="AR182" i="24" s="1"/>
  <c r="AS182" i="24" s="1"/>
  <c r="AT182" i="24" s="1"/>
  <c r="AU182" i="24" s="1"/>
  <c r="AV182" i="24" s="1"/>
  <c r="AW182" i="24" s="1"/>
  <c r="AX182" i="24" s="1"/>
  <c r="AY182" i="24" s="1"/>
  <c r="AZ182" i="24" s="1"/>
  <c r="BA182" i="24" s="1"/>
  <c r="BB182" i="24" s="1"/>
  <c r="BC182" i="24" s="1"/>
  <c r="BD182" i="24" s="1"/>
  <c r="BE182" i="24" s="1"/>
  <c r="BF182" i="24" s="1"/>
  <c r="BG182" i="24" s="1"/>
  <c r="BH182" i="24" s="1"/>
  <c r="BI182" i="24" s="1"/>
  <c r="A181" i="24"/>
  <c r="A185" i="24" s="1"/>
  <c r="B127" i="24"/>
  <c r="B120" i="24"/>
  <c r="C89" i="24"/>
  <c r="C90" i="24" s="1"/>
  <c r="BI88" i="24"/>
  <c r="BH88" i="24"/>
  <c r="BG88" i="24"/>
  <c r="BF88" i="24"/>
  <c r="BE88" i="24"/>
  <c r="BD88" i="24"/>
  <c r="BC88" i="24"/>
  <c r="BB88" i="24"/>
  <c r="BA88" i="24"/>
  <c r="AZ88" i="24"/>
  <c r="AY88" i="24"/>
  <c r="AX88" i="24"/>
  <c r="AW88" i="24"/>
  <c r="AV88" i="24"/>
  <c r="AU88" i="24"/>
  <c r="AT88" i="24"/>
  <c r="AS88" i="24"/>
  <c r="AR88" i="24"/>
  <c r="AQ88" i="24"/>
  <c r="AP88" i="24"/>
  <c r="AO88" i="24"/>
  <c r="AN88" i="24"/>
  <c r="AM88" i="24"/>
  <c r="AL88" i="24"/>
  <c r="AK88" i="24"/>
  <c r="AJ88" i="24"/>
  <c r="AI88" i="24"/>
  <c r="AH88" i="24"/>
  <c r="AG88" i="24"/>
  <c r="AF88" i="24"/>
  <c r="AE88" i="24"/>
  <c r="AD88" i="24"/>
  <c r="AC88" i="24"/>
  <c r="AB88" i="24"/>
  <c r="AA88" i="24"/>
  <c r="Z88" i="24"/>
  <c r="Y88" i="24"/>
  <c r="X88" i="24"/>
  <c r="W88" i="24"/>
  <c r="V88" i="24"/>
  <c r="U88" i="24"/>
  <c r="T88" i="24"/>
  <c r="S88" i="24"/>
  <c r="R88" i="24"/>
  <c r="Q88" i="24"/>
  <c r="P88" i="24"/>
  <c r="O88" i="24"/>
  <c r="N88" i="24"/>
  <c r="M88" i="24"/>
  <c r="L88" i="24"/>
  <c r="K88" i="24"/>
  <c r="J88" i="24"/>
  <c r="I88" i="24"/>
  <c r="H88" i="24"/>
  <c r="G88" i="24"/>
  <c r="F88" i="24"/>
  <c r="E88" i="24"/>
  <c r="D88" i="24"/>
  <c r="C88" i="24"/>
  <c r="B52" i="24"/>
  <c r="A39" i="24"/>
  <c r="A38" i="24"/>
  <c r="BI37" i="24"/>
  <c r="BH37" i="24"/>
  <c r="BG37" i="24"/>
  <c r="BF37" i="24"/>
  <c r="BE37" i="24"/>
  <c r="BD37" i="24"/>
  <c r="BC37" i="24"/>
  <c r="BB37" i="24"/>
  <c r="BA37" i="24"/>
  <c r="AZ37" i="24"/>
  <c r="AY37" i="24"/>
  <c r="AX37" i="24"/>
  <c r="AW37" i="24"/>
  <c r="AV37" i="24"/>
  <c r="AU37" i="24"/>
  <c r="AT37" i="24"/>
  <c r="AS37" i="24"/>
  <c r="AR37" i="24"/>
  <c r="AQ37" i="24"/>
  <c r="AP37" i="24"/>
  <c r="AO37" i="24"/>
  <c r="AN37" i="24"/>
  <c r="AM37" i="24"/>
  <c r="AL37" i="24"/>
  <c r="AK37" i="24"/>
  <c r="AJ37" i="24"/>
  <c r="AI37" i="24"/>
  <c r="AH37" i="24"/>
  <c r="AG37" i="24"/>
  <c r="AF37" i="24"/>
  <c r="AE37" i="24"/>
  <c r="AD37" i="24"/>
  <c r="AC37" i="24"/>
  <c r="AB37" i="24"/>
  <c r="AA37" i="24"/>
  <c r="Z37" i="24"/>
  <c r="Y37" i="24"/>
  <c r="X37" i="24"/>
  <c r="W37" i="24"/>
  <c r="V37" i="24"/>
  <c r="U37" i="24"/>
  <c r="T37" i="24"/>
  <c r="S37" i="24"/>
  <c r="R37" i="24"/>
  <c r="Q37" i="24"/>
  <c r="P37" i="24"/>
  <c r="O37" i="24"/>
  <c r="N37" i="24"/>
  <c r="M37" i="24"/>
  <c r="L37" i="24"/>
  <c r="K37" i="24"/>
  <c r="J37" i="24"/>
  <c r="I37" i="24"/>
  <c r="H37" i="24"/>
  <c r="G37" i="24"/>
  <c r="F37" i="24"/>
  <c r="E37" i="24"/>
  <c r="D37" i="24"/>
  <c r="C37" i="24"/>
  <c r="A37" i="24"/>
  <c r="CS31" i="24"/>
  <c r="CR31" i="24"/>
  <c r="CQ31" i="24"/>
  <c r="CP31" i="24"/>
  <c r="CO31" i="24"/>
  <c r="CN31" i="24"/>
  <c r="CM31" i="24"/>
  <c r="CL31" i="24"/>
  <c r="CK31" i="24"/>
  <c r="CJ31" i="24"/>
  <c r="CI31" i="24"/>
  <c r="CH31" i="24"/>
  <c r="CG31" i="24"/>
  <c r="CF31" i="24"/>
  <c r="CE31" i="24"/>
  <c r="CD31" i="24"/>
  <c r="CC31" i="24"/>
  <c r="CB31" i="24"/>
  <c r="CA31" i="24"/>
  <c r="BZ31" i="24"/>
  <c r="BY31" i="24"/>
  <c r="BX31" i="24"/>
  <c r="BW31" i="24"/>
  <c r="BV31" i="24"/>
  <c r="BU31" i="24"/>
  <c r="BT31" i="24"/>
  <c r="BS31" i="24"/>
  <c r="BR31" i="24"/>
  <c r="BQ31" i="24"/>
  <c r="BP31" i="24"/>
  <c r="BO31" i="24"/>
  <c r="BN31" i="24"/>
  <c r="BM31" i="24"/>
  <c r="BL31" i="24"/>
  <c r="BK31" i="24"/>
  <c r="BJ31" i="24"/>
  <c r="BI31" i="24"/>
  <c r="BH31" i="24"/>
  <c r="BG31" i="24"/>
  <c r="BF31" i="24"/>
  <c r="BE31" i="24"/>
  <c r="BD31" i="24"/>
  <c r="BC31" i="24"/>
  <c r="BB31" i="24"/>
  <c r="BA31" i="24"/>
  <c r="AZ31" i="24"/>
  <c r="AY31" i="24"/>
  <c r="AX31" i="24"/>
  <c r="AW31" i="24"/>
  <c r="AV31" i="24"/>
  <c r="AU31" i="24"/>
  <c r="AT31" i="24"/>
  <c r="AS31" i="24"/>
  <c r="AR31" i="24"/>
  <c r="AQ31" i="24"/>
  <c r="AP31" i="24"/>
  <c r="AO31" i="24"/>
  <c r="AN31" i="24"/>
  <c r="AM31" i="24"/>
  <c r="AL31" i="24"/>
  <c r="AK31" i="24"/>
  <c r="AJ31" i="24"/>
  <c r="AI31" i="24"/>
  <c r="AH31" i="24"/>
  <c r="AG31" i="24"/>
  <c r="AF31" i="24"/>
  <c r="AE31" i="24"/>
  <c r="AD31" i="24"/>
  <c r="AC31" i="24"/>
  <c r="AB31" i="24"/>
  <c r="AA31" i="24"/>
  <c r="Z31" i="24"/>
  <c r="Y31" i="24"/>
  <c r="X31" i="24"/>
  <c r="W31" i="24"/>
  <c r="V31" i="24"/>
  <c r="U31" i="24"/>
  <c r="T31" i="24"/>
  <c r="S31" i="24"/>
  <c r="R31" i="24"/>
  <c r="Q31" i="24"/>
  <c r="P31" i="24"/>
  <c r="O31" i="24"/>
  <c r="N31" i="24"/>
  <c r="M31" i="24"/>
  <c r="L31" i="24"/>
  <c r="K31" i="24"/>
  <c r="J31" i="24"/>
  <c r="I31" i="24"/>
  <c r="H31" i="24"/>
  <c r="G31" i="24"/>
  <c r="F31" i="24"/>
  <c r="E31" i="24"/>
  <c r="D31" i="24"/>
  <c r="C31" i="24"/>
  <c r="CS30" i="24"/>
  <c r="CR30" i="24"/>
  <c r="CQ30" i="24"/>
  <c r="CP30" i="24"/>
  <c r="CO30" i="24"/>
  <c r="CN30" i="24"/>
  <c r="CM30" i="24"/>
  <c r="CL30" i="24"/>
  <c r="CK30" i="24"/>
  <c r="CJ30" i="24"/>
  <c r="CI30" i="24"/>
  <c r="CH30" i="24"/>
  <c r="CG30" i="24"/>
  <c r="CF30" i="24"/>
  <c r="CE30" i="24"/>
  <c r="CD30" i="24"/>
  <c r="CC30" i="24"/>
  <c r="CB30" i="24"/>
  <c r="CA30" i="24"/>
  <c r="BZ30" i="24"/>
  <c r="BY30" i="24"/>
  <c r="BX30" i="24"/>
  <c r="BW30" i="24"/>
  <c r="BV30" i="24"/>
  <c r="BU30" i="24"/>
  <c r="BT30" i="24"/>
  <c r="BS30" i="24"/>
  <c r="BR30" i="24"/>
  <c r="BQ30" i="24"/>
  <c r="BP30" i="24"/>
  <c r="BO30" i="24"/>
  <c r="BN30" i="24"/>
  <c r="BM30" i="24"/>
  <c r="BL30" i="24"/>
  <c r="BK30" i="24"/>
  <c r="BJ30" i="24"/>
  <c r="BI30" i="24"/>
  <c r="BH30" i="24"/>
  <c r="BG30" i="24"/>
  <c r="BF30" i="24"/>
  <c r="BE30" i="24"/>
  <c r="BD30" i="24"/>
  <c r="BC30" i="24"/>
  <c r="BB30" i="24"/>
  <c r="BA30" i="24"/>
  <c r="AZ30" i="24"/>
  <c r="AY30" i="24"/>
  <c r="AX30" i="24"/>
  <c r="AW30" i="24"/>
  <c r="AV30" i="24"/>
  <c r="AU30" i="24"/>
  <c r="AT30" i="24"/>
  <c r="AS30" i="24"/>
  <c r="AR30" i="24"/>
  <c r="AQ30" i="24"/>
  <c r="AP30" i="24"/>
  <c r="AO30" i="24"/>
  <c r="AN30" i="24"/>
  <c r="AM30" i="24"/>
  <c r="AL30" i="24"/>
  <c r="AK30" i="24"/>
  <c r="AJ30" i="24"/>
  <c r="AI30" i="24"/>
  <c r="AH30" i="24"/>
  <c r="AG30" i="24"/>
  <c r="AF30" i="24"/>
  <c r="AE30" i="24"/>
  <c r="AD30" i="24"/>
  <c r="AC30" i="24"/>
  <c r="AB30" i="24"/>
  <c r="AA30" i="24"/>
  <c r="Z30" i="24"/>
  <c r="Y30" i="24"/>
  <c r="X30" i="24"/>
  <c r="W30" i="24"/>
  <c r="V30" i="24"/>
  <c r="U30" i="24"/>
  <c r="T30" i="24"/>
  <c r="S30" i="24"/>
  <c r="R30" i="24"/>
  <c r="Q30" i="24"/>
  <c r="P30" i="24"/>
  <c r="O30" i="24"/>
  <c r="N30" i="24"/>
  <c r="M30" i="24"/>
  <c r="L30" i="24"/>
  <c r="K30" i="24"/>
  <c r="J30" i="24"/>
  <c r="I30" i="24"/>
  <c r="H30" i="24"/>
  <c r="G30" i="24"/>
  <c r="F30" i="24"/>
  <c r="E30" i="24"/>
  <c r="D30" i="24"/>
  <c r="C30" i="24"/>
  <c r="CS29" i="24"/>
  <c r="CR29" i="24"/>
  <c r="CQ29" i="24"/>
  <c r="CP29" i="24"/>
  <c r="CO29" i="24"/>
  <c r="CN29" i="24"/>
  <c r="CM29" i="24"/>
  <c r="CL29" i="24"/>
  <c r="CK29" i="24"/>
  <c r="CJ29" i="24"/>
  <c r="CI29" i="24"/>
  <c r="CH29" i="24"/>
  <c r="CG29" i="24"/>
  <c r="CF29" i="24"/>
  <c r="CE29" i="24"/>
  <c r="CD29" i="24"/>
  <c r="CC29" i="24"/>
  <c r="CB29" i="24"/>
  <c r="CA29" i="24"/>
  <c r="BZ29" i="24"/>
  <c r="BY29" i="24"/>
  <c r="BX29" i="24"/>
  <c r="BW29" i="24"/>
  <c r="BV29" i="24"/>
  <c r="BU29" i="24"/>
  <c r="BT29" i="24"/>
  <c r="BS29" i="24"/>
  <c r="BR29" i="24"/>
  <c r="BQ29" i="24"/>
  <c r="BP29" i="24"/>
  <c r="BO29" i="24"/>
  <c r="BN29" i="24"/>
  <c r="BM29" i="24"/>
  <c r="BL29" i="24"/>
  <c r="BK29" i="24"/>
  <c r="BJ29" i="24"/>
  <c r="BI29" i="24"/>
  <c r="BH29" i="24"/>
  <c r="BG29" i="24"/>
  <c r="BF29" i="24"/>
  <c r="BE29" i="24"/>
  <c r="BD29" i="24"/>
  <c r="BC29" i="24"/>
  <c r="BB29" i="24"/>
  <c r="BA29" i="24"/>
  <c r="AZ29" i="24"/>
  <c r="AY29" i="24"/>
  <c r="AX29" i="24"/>
  <c r="AW29" i="24"/>
  <c r="AV29" i="24"/>
  <c r="AU29" i="24"/>
  <c r="AT29" i="24"/>
  <c r="AS29" i="24"/>
  <c r="AR29" i="24"/>
  <c r="AQ29" i="24"/>
  <c r="AP29" i="24"/>
  <c r="AO29" i="24"/>
  <c r="AN29" i="24"/>
  <c r="AM29" i="24"/>
  <c r="AL29" i="24"/>
  <c r="AK29" i="24"/>
  <c r="AJ29" i="24"/>
  <c r="AI29" i="24"/>
  <c r="AH29" i="24"/>
  <c r="AG29" i="24"/>
  <c r="AF29" i="24"/>
  <c r="AE29" i="24"/>
  <c r="AD29" i="24"/>
  <c r="AC29" i="24"/>
  <c r="AB29" i="24"/>
  <c r="AA29" i="24"/>
  <c r="Z29" i="24"/>
  <c r="Y29" i="24"/>
  <c r="X29" i="24"/>
  <c r="W29" i="24"/>
  <c r="V29" i="24"/>
  <c r="U29" i="24"/>
  <c r="T29" i="24"/>
  <c r="S29" i="24"/>
  <c r="R29" i="24"/>
  <c r="Q29" i="24"/>
  <c r="P29" i="24"/>
  <c r="O29" i="24"/>
  <c r="N29" i="24"/>
  <c r="M29" i="24"/>
  <c r="L29" i="24"/>
  <c r="K29" i="24"/>
  <c r="J29" i="24"/>
  <c r="I29" i="24"/>
  <c r="H29" i="24"/>
  <c r="G29" i="24"/>
  <c r="F29" i="24"/>
  <c r="E29" i="24"/>
  <c r="D29" i="24"/>
  <c r="C29" i="24"/>
  <c r="B20" i="24"/>
  <c r="B21" i="24" s="1"/>
  <c r="C16" i="24"/>
  <c r="C13" i="24"/>
  <c r="B10" i="24"/>
  <c r="C7" i="24"/>
  <c r="I24" i="24" l="1"/>
  <c r="I25" i="24" s="1"/>
  <c r="R98" i="10"/>
  <c r="AH98" i="10"/>
  <c r="BF98" i="10"/>
  <c r="K98" i="10"/>
  <c r="AA98" i="10"/>
  <c r="AQ98" i="10"/>
  <c r="BG98" i="10"/>
  <c r="L98" i="10"/>
  <c r="AB98" i="10"/>
  <c r="AJ98" i="10"/>
  <c r="AR98" i="10"/>
  <c r="BH98" i="10"/>
  <c r="E98" i="10"/>
  <c r="M98" i="10"/>
  <c r="U98" i="10"/>
  <c r="AC98" i="10"/>
  <c r="AK98" i="10"/>
  <c r="AS98" i="10"/>
  <c r="BA98" i="10"/>
  <c r="BI98" i="10"/>
  <c r="J98" i="10"/>
  <c r="Z98" i="10"/>
  <c r="AP98" i="10"/>
  <c r="AX98" i="10"/>
  <c r="C98" i="10"/>
  <c r="S98" i="10"/>
  <c r="AI98" i="10"/>
  <c r="AY98" i="10"/>
  <c r="D98" i="10"/>
  <c r="T98" i="10"/>
  <c r="AZ98" i="10"/>
  <c r="F98" i="10"/>
  <c r="N98" i="10"/>
  <c r="V98" i="10"/>
  <c r="AD98" i="10"/>
  <c r="AL98" i="10"/>
  <c r="AT98" i="10"/>
  <c r="C9" i="10"/>
  <c r="BG24" i="24"/>
  <c r="T24" i="24"/>
  <c r="AZ24" i="24"/>
  <c r="AV24" i="24"/>
  <c r="AB24" i="24"/>
  <c r="H24" i="24"/>
  <c r="P24" i="24"/>
  <c r="AF24" i="24"/>
  <c r="BD24" i="24"/>
  <c r="D24" i="24"/>
  <c r="AJ24" i="24"/>
  <c r="Q24" i="24"/>
  <c r="AG24" i="24"/>
  <c r="AO24" i="24"/>
  <c r="BE24" i="24"/>
  <c r="L24" i="24"/>
  <c r="AR24" i="24"/>
  <c r="J24" i="24"/>
  <c r="R24" i="24"/>
  <c r="Z24" i="24"/>
  <c r="AH24" i="24"/>
  <c r="AP24" i="24"/>
  <c r="AX24" i="24"/>
  <c r="BF24" i="24"/>
  <c r="BH24" i="24"/>
  <c r="K24" i="24"/>
  <c r="S24" i="24"/>
  <c r="AA24" i="24"/>
  <c r="AI24" i="24"/>
  <c r="AQ24" i="24"/>
  <c r="AY24" i="24"/>
  <c r="X24" i="24"/>
  <c r="U24" i="24"/>
  <c r="AS24" i="24"/>
  <c r="AT24" i="24"/>
  <c r="AC24" i="24"/>
  <c r="AD24" i="24"/>
  <c r="C24" i="24"/>
  <c r="C25" i="24" s="1"/>
  <c r="AW24" i="24"/>
  <c r="Y24" i="24"/>
  <c r="E24" i="24"/>
  <c r="BA24" i="24"/>
  <c r="AN24" i="24"/>
  <c r="F24" i="24"/>
  <c r="BB24" i="24"/>
  <c r="O200" i="24"/>
  <c r="AA200" i="24"/>
  <c r="AL200" i="24"/>
  <c r="AZ200" i="24"/>
  <c r="AQ201" i="24"/>
  <c r="D89" i="24"/>
  <c r="E89" i="24" s="1"/>
  <c r="AK24" i="24"/>
  <c r="P200" i="24"/>
  <c r="AB200" i="24"/>
  <c r="AM200" i="24"/>
  <c r="BA200" i="24"/>
  <c r="A202" i="24"/>
  <c r="AW202" i="24" s="1"/>
  <c r="D90" i="24"/>
  <c r="F89" i="24"/>
  <c r="G89" i="24" s="1"/>
  <c r="F90" i="24"/>
  <c r="AR202" i="24"/>
  <c r="AS202" i="24"/>
  <c r="AT202" i="24"/>
  <c r="BI24" i="24"/>
  <c r="M200" i="24"/>
  <c r="V200" i="24"/>
  <c r="AE200" i="24"/>
  <c r="AN200" i="24"/>
  <c r="AW200" i="24"/>
  <c r="BG200" i="24"/>
  <c r="AO201" i="24"/>
  <c r="N24" i="24"/>
  <c r="V24" i="24"/>
  <c r="AL24" i="24"/>
  <c r="E90" i="24"/>
  <c r="S201" i="24"/>
  <c r="V201" i="24"/>
  <c r="W201" i="24"/>
  <c r="X201" i="24"/>
  <c r="M24" i="24"/>
  <c r="E200" i="24"/>
  <c r="N200" i="24"/>
  <c r="W200" i="24"/>
  <c r="AF200" i="24"/>
  <c r="AO200" i="24"/>
  <c r="AY200" i="24"/>
  <c r="BH200" i="24"/>
  <c r="G24" i="24"/>
  <c r="O24" i="24"/>
  <c r="W24" i="24"/>
  <c r="W25" i="24" s="1"/>
  <c r="AE24" i="24"/>
  <c r="AM24" i="24"/>
  <c r="AU24" i="24"/>
  <c r="BC24" i="24"/>
  <c r="G90" i="24"/>
  <c r="B162" i="24"/>
  <c r="B124" i="24"/>
  <c r="B100" i="24"/>
  <c r="B158" i="24"/>
  <c r="B70" i="24"/>
  <c r="B117" i="24"/>
  <c r="B22" i="24"/>
  <c r="C126" i="24"/>
  <c r="C14" i="24"/>
  <c r="BD202" i="24"/>
  <c r="AV202" i="24"/>
  <c r="AN202" i="24"/>
  <c r="AF202" i="24"/>
  <c r="X202" i="24"/>
  <c r="P202" i="24"/>
  <c r="H202" i="24"/>
  <c r="A203" i="24"/>
  <c r="BC202" i="24"/>
  <c r="AU202" i="24"/>
  <c r="AM202" i="24"/>
  <c r="AE202" i="24"/>
  <c r="W202" i="24"/>
  <c r="O202" i="24"/>
  <c r="G202" i="24"/>
  <c r="BA202" i="24"/>
  <c r="AQ202" i="24"/>
  <c r="AG202" i="24"/>
  <c r="U202" i="24"/>
  <c r="K202" i="24"/>
  <c r="AZ202" i="24"/>
  <c r="AP202" i="24"/>
  <c r="AD202" i="24"/>
  <c r="T202" i="24"/>
  <c r="J202" i="24"/>
  <c r="BI202" i="24"/>
  <c r="AY202" i="24"/>
  <c r="AO202" i="24"/>
  <c r="AC202" i="24"/>
  <c r="S202" i="24"/>
  <c r="I202" i="24"/>
  <c r="BH202" i="24"/>
  <c r="AX202" i="24"/>
  <c r="AL202" i="24"/>
  <c r="AB202" i="24"/>
  <c r="R202" i="24"/>
  <c r="BG202" i="24"/>
  <c r="AK202" i="24"/>
  <c r="Q202" i="24"/>
  <c r="BF202" i="24"/>
  <c r="AJ202" i="24"/>
  <c r="N202" i="24"/>
  <c r="BE202" i="24"/>
  <c r="AI202" i="24"/>
  <c r="M202" i="24"/>
  <c r="BB202" i="24"/>
  <c r="AH202" i="24"/>
  <c r="L202" i="24"/>
  <c r="AA202" i="24"/>
  <c r="Z202" i="24"/>
  <c r="Y202" i="24"/>
  <c r="V202" i="24"/>
  <c r="BI201" i="24"/>
  <c r="BA201" i="24"/>
  <c r="AS201" i="24"/>
  <c r="AK201" i="24"/>
  <c r="AC201" i="24"/>
  <c r="U201" i="24"/>
  <c r="M201" i="24"/>
  <c r="BH201" i="24"/>
  <c r="AZ201" i="24"/>
  <c r="AR201" i="24"/>
  <c r="AJ201" i="24"/>
  <c r="AB201" i="24"/>
  <c r="T201" i="24"/>
  <c r="L201" i="24"/>
  <c r="AX201" i="24"/>
  <c r="AN201" i="24"/>
  <c r="AD201" i="24"/>
  <c r="R201" i="24"/>
  <c r="H201" i="24"/>
  <c r="BG201" i="24"/>
  <c r="AW201" i="24"/>
  <c r="AM201" i="24"/>
  <c r="AA201" i="24"/>
  <c r="Q201" i="24"/>
  <c r="G201" i="24"/>
  <c r="BF201" i="24"/>
  <c r="AV201" i="24"/>
  <c r="AL201" i="24"/>
  <c r="Z201" i="24"/>
  <c r="P201" i="24"/>
  <c r="F201" i="24"/>
  <c r="BE201" i="24"/>
  <c r="AU201" i="24"/>
  <c r="AI201" i="24"/>
  <c r="Y201" i="24"/>
  <c r="O201" i="24"/>
  <c r="BD201" i="24"/>
  <c r="AH201" i="24"/>
  <c r="N201" i="24"/>
  <c r="BC201" i="24"/>
  <c r="AG201" i="24"/>
  <c r="K201" i="24"/>
  <c r="BB201" i="24"/>
  <c r="AF201" i="24"/>
  <c r="J201" i="24"/>
  <c r="AY201" i="24"/>
  <c r="AE201" i="24"/>
  <c r="I201" i="24"/>
  <c r="AT201" i="24"/>
  <c r="J200" i="24"/>
  <c r="R200" i="24"/>
  <c r="Z200" i="24"/>
  <c r="AH200" i="24"/>
  <c r="AP200" i="24"/>
  <c r="AX200" i="24"/>
  <c r="C28" i="10"/>
  <c r="B56" i="10"/>
  <c r="BI31" i="10"/>
  <c r="BI30" i="10" s="1"/>
  <c r="BH31" i="10"/>
  <c r="BH30" i="10" s="1"/>
  <c r="BG31" i="10"/>
  <c r="BG30" i="10" s="1"/>
  <c r="BF31" i="10"/>
  <c r="BF30" i="10" s="1"/>
  <c r="BE31" i="10"/>
  <c r="BE30" i="10" s="1"/>
  <c r="BD31" i="10"/>
  <c r="BD30" i="10" s="1"/>
  <c r="BC31" i="10"/>
  <c r="BC30" i="10" s="1"/>
  <c r="BB31" i="10"/>
  <c r="BB30" i="10" s="1"/>
  <c r="BA31" i="10"/>
  <c r="BA30" i="10" s="1"/>
  <c r="AZ31" i="10"/>
  <c r="AZ30" i="10" s="1"/>
  <c r="AY31" i="10"/>
  <c r="AY30" i="10" s="1"/>
  <c r="AX31" i="10"/>
  <c r="AX30" i="10" s="1"/>
  <c r="AW31" i="10"/>
  <c r="AW30" i="10" s="1"/>
  <c r="AV31" i="10"/>
  <c r="AV30" i="10" s="1"/>
  <c r="AU31" i="10"/>
  <c r="AU30" i="10" s="1"/>
  <c r="AT31" i="10"/>
  <c r="AT30" i="10" s="1"/>
  <c r="AS31" i="10"/>
  <c r="AS30" i="10" s="1"/>
  <c r="AR31" i="10"/>
  <c r="AR30" i="10" s="1"/>
  <c r="AQ31" i="10"/>
  <c r="AQ30" i="10" s="1"/>
  <c r="AP31" i="10"/>
  <c r="AP30" i="10" s="1"/>
  <c r="AO31" i="10"/>
  <c r="AO30" i="10" s="1"/>
  <c r="AN31" i="10"/>
  <c r="AN30" i="10" s="1"/>
  <c r="AM31" i="10"/>
  <c r="AM30" i="10" s="1"/>
  <c r="AL31" i="10"/>
  <c r="AL30" i="10" s="1"/>
  <c r="AK31" i="10"/>
  <c r="AK30" i="10" s="1"/>
  <c r="AJ31" i="10"/>
  <c r="AJ30" i="10" s="1"/>
  <c r="AI31" i="10"/>
  <c r="AI30" i="10" s="1"/>
  <c r="AH31" i="10"/>
  <c r="AH30" i="10" s="1"/>
  <c r="AG31" i="10"/>
  <c r="AG30" i="10" s="1"/>
  <c r="AF31" i="10"/>
  <c r="AF30" i="10" s="1"/>
  <c r="AE31" i="10"/>
  <c r="AE30" i="10" s="1"/>
  <c r="AD31" i="10"/>
  <c r="AD30" i="10" s="1"/>
  <c r="AC31" i="10"/>
  <c r="AC30" i="10" s="1"/>
  <c r="AB31" i="10"/>
  <c r="AB30" i="10" s="1"/>
  <c r="AA31" i="10"/>
  <c r="AA30" i="10" s="1"/>
  <c r="Z31" i="10"/>
  <c r="Z30" i="10" s="1"/>
  <c r="Y31" i="10"/>
  <c r="Y30" i="10" s="1"/>
  <c r="X31" i="10"/>
  <c r="X30" i="10" s="1"/>
  <c r="W31" i="10"/>
  <c r="W30" i="10" s="1"/>
  <c r="V31" i="10"/>
  <c r="V30" i="10" s="1"/>
  <c r="U31" i="10"/>
  <c r="U30" i="10" s="1"/>
  <c r="T31" i="10"/>
  <c r="T30" i="10" s="1"/>
  <c r="S31" i="10"/>
  <c r="S30" i="10" s="1"/>
  <c r="R31" i="10"/>
  <c r="R30" i="10" s="1"/>
  <c r="Q31" i="10"/>
  <c r="Q30" i="10" s="1"/>
  <c r="P31" i="10"/>
  <c r="P30" i="10" s="1"/>
  <c r="O31" i="10"/>
  <c r="O30" i="10" s="1"/>
  <c r="N31" i="10"/>
  <c r="N30" i="10" s="1"/>
  <c r="M31" i="10"/>
  <c r="M30" i="10" s="1"/>
  <c r="L31" i="10"/>
  <c r="L30" i="10" s="1"/>
  <c r="K31" i="10"/>
  <c r="K30" i="10" s="1"/>
  <c r="J31" i="10"/>
  <c r="J30" i="10" s="1"/>
  <c r="I31" i="10"/>
  <c r="I30" i="10" s="1"/>
  <c r="H31" i="10"/>
  <c r="H30" i="10" s="1"/>
  <c r="G31" i="10"/>
  <c r="G30" i="10" s="1"/>
  <c r="F31" i="10"/>
  <c r="F30" i="10" s="1"/>
  <c r="E31" i="10"/>
  <c r="E30" i="10" s="1"/>
  <c r="D31" i="10"/>
  <c r="D30" i="10" s="1"/>
  <c r="C31" i="10"/>
  <c r="C30" i="10" s="1"/>
  <c r="B18" i="11"/>
  <c r="K18" i="11"/>
  <c r="B15" i="11"/>
  <c r="B3" i="10"/>
  <c r="B19" i="11" s="1"/>
  <c r="B16" i="11"/>
  <c r="AY25" i="24" l="1"/>
  <c r="AX139" i="24"/>
  <c r="P25" i="24"/>
  <c r="O139" i="24"/>
  <c r="BC25" i="24"/>
  <c r="BB139" i="24"/>
  <c r="AQ25" i="24"/>
  <c r="AP139" i="24"/>
  <c r="AO25" i="24"/>
  <c r="AN139" i="24"/>
  <c r="AG25" i="24"/>
  <c r="AF139" i="24"/>
  <c r="AW25" i="24"/>
  <c r="AV139" i="24"/>
  <c r="AX25" i="24"/>
  <c r="AW139" i="24"/>
  <c r="BE25" i="24"/>
  <c r="BD139" i="24"/>
  <c r="AP25" i="24"/>
  <c r="AO139" i="24"/>
  <c r="H25" i="24"/>
  <c r="G139" i="24"/>
  <c r="AU25" i="24"/>
  <c r="AT139" i="24"/>
  <c r="BB25" i="24"/>
  <c r="BA139" i="24"/>
  <c r="AD25" i="24"/>
  <c r="AC139" i="24"/>
  <c r="AI25" i="24"/>
  <c r="AH139" i="24"/>
  <c r="AH25" i="24"/>
  <c r="AG139" i="24"/>
  <c r="AB25" i="24"/>
  <c r="AA139" i="24"/>
  <c r="AM25" i="24"/>
  <c r="AL139" i="24"/>
  <c r="AK25" i="24"/>
  <c r="AJ139" i="24"/>
  <c r="F25" i="24"/>
  <c r="E139" i="24"/>
  <c r="AC25" i="24"/>
  <c r="AB139" i="24"/>
  <c r="AA25" i="24"/>
  <c r="Z139" i="24"/>
  <c r="Z25" i="24"/>
  <c r="Y139" i="24"/>
  <c r="Q25" i="24"/>
  <c r="P139" i="24"/>
  <c r="AV25" i="24"/>
  <c r="AU139" i="24"/>
  <c r="AE25" i="24"/>
  <c r="AD139" i="24"/>
  <c r="AN25" i="24"/>
  <c r="AM139" i="24"/>
  <c r="AT25" i="24"/>
  <c r="AS139" i="24"/>
  <c r="S25" i="24"/>
  <c r="R139" i="24"/>
  <c r="R25" i="24"/>
  <c r="Q139" i="24"/>
  <c r="AJ25" i="24"/>
  <c r="AI139" i="24"/>
  <c r="AZ25" i="24"/>
  <c r="AY139" i="24"/>
  <c r="AL25" i="24"/>
  <c r="AK139" i="24"/>
  <c r="BA25" i="24"/>
  <c r="AZ139" i="24"/>
  <c r="AS25" i="24"/>
  <c r="AR139" i="24"/>
  <c r="K25" i="24"/>
  <c r="J139" i="24"/>
  <c r="J25" i="24"/>
  <c r="I139" i="24"/>
  <c r="D25" i="24"/>
  <c r="C139" i="24"/>
  <c r="T25" i="24"/>
  <c r="S139" i="24"/>
  <c r="O25" i="24"/>
  <c r="N139" i="24"/>
  <c r="V25" i="24"/>
  <c r="U139" i="24"/>
  <c r="E25" i="24"/>
  <c r="D139" i="24"/>
  <c r="U25" i="24"/>
  <c r="T139" i="24"/>
  <c r="BH25" i="24"/>
  <c r="BG139" i="24"/>
  <c r="AR25" i="24"/>
  <c r="AQ139" i="24"/>
  <c r="BD25" i="24"/>
  <c r="BC139" i="24"/>
  <c r="H139" i="24"/>
  <c r="G25" i="24"/>
  <c r="F139" i="24"/>
  <c r="M25" i="24"/>
  <c r="L139" i="24"/>
  <c r="N25" i="24"/>
  <c r="M139" i="24"/>
  <c r="BI25" i="24"/>
  <c r="BH139" i="24"/>
  <c r="BI139" i="24"/>
  <c r="Y25" i="24"/>
  <c r="X139" i="24"/>
  <c r="X25" i="24"/>
  <c r="W139" i="24"/>
  <c r="BF25" i="24"/>
  <c r="BE139" i="24"/>
  <c r="L25" i="24"/>
  <c r="K139" i="24"/>
  <c r="AF25" i="24"/>
  <c r="AE139" i="24"/>
  <c r="BG25" i="24"/>
  <c r="BF139" i="24"/>
  <c r="H90" i="24"/>
  <c r="H89" i="24"/>
  <c r="B101" i="24"/>
  <c r="B73" i="24"/>
  <c r="B163" i="24"/>
  <c r="B103" i="24"/>
  <c r="BG203" i="24"/>
  <c r="AY203" i="24"/>
  <c r="AQ203" i="24"/>
  <c r="AI203" i="24"/>
  <c r="AA203" i="24"/>
  <c r="S203" i="24"/>
  <c r="K203" i="24"/>
  <c r="BF203" i="24"/>
  <c r="AX203" i="24"/>
  <c r="AP203" i="24"/>
  <c r="AH203" i="24"/>
  <c r="Z203" i="24"/>
  <c r="R203" i="24"/>
  <c r="J203" i="24"/>
  <c r="BD203" i="24"/>
  <c r="AV203" i="24"/>
  <c r="AN203" i="24"/>
  <c r="AF203" i="24"/>
  <c r="AW203" i="24"/>
  <c r="AK203" i="24"/>
  <c r="X203" i="24"/>
  <c r="N203" i="24"/>
  <c r="BI203" i="24"/>
  <c r="AU203" i="24"/>
  <c r="AJ203" i="24"/>
  <c r="W203" i="24"/>
  <c r="M203" i="24"/>
  <c r="BH203" i="24"/>
  <c r="AT203" i="24"/>
  <c r="AG203" i="24"/>
  <c r="V203" i="24"/>
  <c r="L203" i="24"/>
  <c r="BE203" i="24"/>
  <c r="AS203" i="24"/>
  <c r="AE203" i="24"/>
  <c r="U203" i="24"/>
  <c r="I203" i="24"/>
  <c r="AR203" i="24"/>
  <c r="T203" i="24"/>
  <c r="AO203" i="24"/>
  <c r="Q203" i="24"/>
  <c r="AM203" i="24"/>
  <c r="P203" i="24"/>
  <c r="A204" i="24"/>
  <c r="AL203" i="24"/>
  <c r="O203" i="24"/>
  <c r="BC203" i="24"/>
  <c r="H203" i="24"/>
  <c r="BB203" i="24"/>
  <c r="BA203" i="24"/>
  <c r="AZ203" i="24"/>
  <c r="AD203" i="24"/>
  <c r="AC203" i="24"/>
  <c r="AB203" i="24"/>
  <c r="Y203" i="24"/>
  <c r="B11" i="7"/>
  <c r="I90" i="24" l="1"/>
  <c r="I89" i="24"/>
  <c r="BB204" i="24"/>
  <c r="AT204" i="24"/>
  <c r="AL204" i="24"/>
  <c r="AD204" i="24"/>
  <c r="V204" i="24"/>
  <c r="N204" i="24"/>
  <c r="BI204" i="24"/>
  <c r="BA204" i="24"/>
  <c r="AS204" i="24"/>
  <c r="AK204" i="24"/>
  <c r="AC204" i="24"/>
  <c r="U204" i="24"/>
  <c r="M204" i="24"/>
  <c r="BG204" i="24"/>
  <c r="AY204" i="24"/>
  <c r="AQ204" i="24"/>
  <c r="AI204" i="24"/>
  <c r="AA204" i="24"/>
  <c r="S204" i="24"/>
  <c r="K204" i="24"/>
  <c r="AZ204" i="24"/>
  <c r="AN204" i="24"/>
  <c r="Z204" i="24"/>
  <c r="O204" i="24"/>
  <c r="AX204" i="24"/>
  <c r="AM204" i="24"/>
  <c r="Y204" i="24"/>
  <c r="L204" i="24"/>
  <c r="A205" i="24"/>
  <c r="AW204" i="24"/>
  <c r="AJ204" i="24"/>
  <c r="X204" i="24"/>
  <c r="J204" i="24"/>
  <c r="BH204" i="24"/>
  <c r="AV204" i="24"/>
  <c r="AH204" i="24"/>
  <c r="W204" i="24"/>
  <c r="I204" i="24"/>
  <c r="BF204" i="24"/>
  <c r="AG204" i="24"/>
  <c r="BE204" i="24"/>
  <c r="AF204" i="24"/>
  <c r="BD204" i="24"/>
  <c r="AE204" i="24"/>
  <c r="BC204" i="24"/>
  <c r="AB204" i="24"/>
  <c r="AU204" i="24"/>
  <c r="AR204" i="24"/>
  <c r="AP204" i="24"/>
  <c r="AO204" i="24"/>
  <c r="T204" i="24"/>
  <c r="R204" i="24"/>
  <c r="Q204" i="24"/>
  <c r="P204" i="24"/>
  <c r="B104" i="24"/>
  <c r="D9" i="11"/>
  <c r="E9" i="11" s="1"/>
  <c r="F9" i="11" s="1"/>
  <c r="G9" i="11" s="1"/>
  <c r="H9" i="11" s="1"/>
  <c r="I9" i="11" s="1"/>
  <c r="J9" i="11" s="1"/>
  <c r="K9" i="11" s="1"/>
  <c r="L9" i="11" s="1"/>
  <c r="M9" i="11" s="1"/>
  <c r="N9" i="11" s="1"/>
  <c r="O9" i="11" s="1"/>
  <c r="P9" i="11" s="1"/>
  <c r="Q9" i="11" s="1"/>
  <c r="R9" i="11" s="1"/>
  <c r="T9" i="11" s="1"/>
  <c r="U9" i="11" s="1"/>
  <c r="V9" i="11" s="1"/>
  <c r="W9" i="11" s="1"/>
  <c r="X9" i="11" s="1"/>
  <c r="Y9" i="11" s="1"/>
  <c r="Z9" i="11" s="1"/>
  <c r="AA9" i="11" s="1"/>
  <c r="AB9" i="11" s="1"/>
  <c r="AC9" i="11" s="1"/>
  <c r="AD9" i="11" s="1"/>
  <c r="AE9" i="11" s="1"/>
  <c r="AF9" i="11" s="1"/>
  <c r="AG9" i="11" s="1"/>
  <c r="AH9" i="11" s="1"/>
  <c r="AK9" i="11" s="1"/>
  <c r="AL9" i="11" s="1"/>
  <c r="AM9" i="11" s="1"/>
  <c r="AN9" i="11" s="1"/>
  <c r="AO9" i="11" s="1"/>
  <c r="AP9" i="11" s="1"/>
  <c r="AQ9" i="11" s="1"/>
  <c r="AR9" i="11" s="1"/>
  <c r="AS9" i="11" s="1"/>
  <c r="AT9" i="11" s="1"/>
  <c r="AU9" i="11" s="1"/>
  <c r="AV9" i="11" s="1"/>
  <c r="AW9" i="11" s="1"/>
  <c r="AX9" i="11" s="1"/>
  <c r="AY9" i="11" s="1"/>
  <c r="AZ9" i="11" s="1"/>
  <c r="BA9" i="11" s="1"/>
  <c r="BB9" i="11" s="1"/>
  <c r="BC9" i="11" s="1"/>
  <c r="BD9" i="11" s="1"/>
  <c r="BE9" i="11" s="1"/>
  <c r="BF9" i="11" s="1"/>
  <c r="BG9" i="11" s="1"/>
  <c r="BH9" i="11" s="1"/>
  <c r="BI9" i="11" s="1"/>
  <c r="J90" i="24" l="1"/>
  <c r="J89" i="24"/>
  <c r="BE205" i="24"/>
  <c r="AW205" i="24"/>
  <c r="AO205" i="24"/>
  <c r="AG205" i="24"/>
  <c r="Y205" i="24"/>
  <c r="Q205" i="24"/>
  <c r="BD205" i="24"/>
  <c r="AV205" i="24"/>
  <c r="AN205" i="24"/>
  <c r="AF205" i="24"/>
  <c r="X205" i="24"/>
  <c r="P205" i="24"/>
  <c r="BB205" i="24"/>
  <c r="AT205" i="24"/>
  <c r="AL205" i="24"/>
  <c r="AD205" i="24"/>
  <c r="V205" i="24"/>
  <c r="N205" i="24"/>
  <c r="BC205" i="24"/>
  <c r="AQ205" i="24"/>
  <c r="AC205" i="24"/>
  <c r="R205" i="24"/>
  <c r="BA205" i="24"/>
  <c r="AP205" i="24"/>
  <c r="AB205" i="24"/>
  <c r="O205" i="24"/>
  <c r="AZ205" i="24"/>
  <c r="AM205" i="24"/>
  <c r="AA205" i="24"/>
  <c r="M205" i="24"/>
  <c r="A206" i="24"/>
  <c r="AY205" i="24"/>
  <c r="AK205" i="24"/>
  <c r="Z205" i="24"/>
  <c r="L205" i="24"/>
  <c r="AX205" i="24"/>
  <c r="W205" i="24"/>
  <c r="AU205" i="24"/>
  <c r="U205" i="24"/>
  <c r="AS205" i="24"/>
  <c r="T205" i="24"/>
  <c r="AR205" i="24"/>
  <c r="S205" i="24"/>
  <c r="AJ205" i="24"/>
  <c r="AI205" i="24"/>
  <c r="AH205" i="24"/>
  <c r="AE205" i="24"/>
  <c r="K205" i="24"/>
  <c r="J205" i="24"/>
  <c r="BH205" i="24"/>
  <c r="BI205" i="24"/>
  <c r="BG205" i="24"/>
  <c r="BF205" i="24"/>
  <c r="B8" i="12"/>
  <c r="K90" i="24" l="1"/>
  <c r="K89" i="24"/>
  <c r="BH206" i="24"/>
  <c r="AZ206" i="24"/>
  <c r="AR206" i="24"/>
  <c r="AJ206" i="24"/>
  <c r="AB206" i="24"/>
  <c r="T206" i="24"/>
  <c r="L206" i="24"/>
  <c r="BG206" i="24"/>
  <c r="AY206" i="24"/>
  <c r="AQ206" i="24"/>
  <c r="AI206" i="24"/>
  <c r="AA206" i="24"/>
  <c r="S206" i="24"/>
  <c r="K206" i="24"/>
  <c r="BE206" i="24"/>
  <c r="AW206" i="24"/>
  <c r="AO206" i="24"/>
  <c r="AG206" i="24"/>
  <c r="Y206" i="24"/>
  <c r="Q206" i="24"/>
  <c r="BF206" i="24"/>
  <c r="AT206" i="24"/>
  <c r="AF206" i="24"/>
  <c r="U206" i="24"/>
  <c r="BD206" i="24"/>
  <c r="AS206" i="24"/>
  <c r="AE206" i="24"/>
  <c r="R206" i="24"/>
  <c r="BC206" i="24"/>
  <c r="AP206" i="24"/>
  <c r="AD206" i="24"/>
  <c r="P206" i="24"/>
  <c r="BB206" i="24"/>
  <c r="AN206" i="24"/>
  <c r="AC206" i="24"/>
  <c r="O206" i="24"/>
  <c r="AM206" i="24"/>
  <c r="N206" i="24"/>
  <c r="A207" i="24"/>
  <c r="AL206" i="24"/>
  <c r="M206" i="24"/>
  <c r="AK206" i="24"/>
  <c r="BI206" i="24"/>
  <c r="AH206" i="24"/>
  <c r="Z206" i="24"/>
  <c r="X206" i="24"/>
  <c r="W206" i="24"/>
  <c r="V206" i="24"/>
  <c r="BA206" i="24"/>
  <c r="AX206" i="24"/>
  <c r="AV206" i="24"/>
  <c r="AU206" i="24"/>
  <c r="D5" i="12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AG5" i="12" s="1"/>
  <c r="AH5" i="12" s="1"/>
  <c r="AI5" i="12" s="1"/>
  <c r="AJ5" i="12" s="1"/>
  <c r="AK5" i="12" s="1"/>
  <c r="AL5" i="12" s="1"/>
  <c r="AM5" i="12" s="1"/>
  <c r="AN5" i="12" s="1"/>
  <c r="AO5" i="12" s="1"/>
  <c r="AP5" i="12" s="1"/>
  <c r="AQ5" i="12" s="1"/>
  <c r="AR5" i="12" s="1"/>
  <c r="AS5" i="12" s="1"/>
  <c r="AT5" i="12" s="1"/>
  <c r="AU5" i="12" s="1"/>
  <c r="AV5" i="12" s="1"/>
  <c r="AW5" i="12" s="1"/>
  <c r="AX5" i="12" s="1"/>
  <c r="AY5" i="12" s="1"/>
  <c r="AZ5" i="12" s="1"/>
  <c r="BA5" i="12" s="1"/>
  <c r="BB5" i="12" s="1"/>
  <c r="BC5" i="12" s="1"/>
  <c r="BD5" i="12" s="1"/>
  <c r="BE5" i="12" s="1"/>
  <c r="BF5" i="12" s="1"/>
  <c r="BG5" i="12" s="1"/>
  <c r="BH5" i="12" s="1"/>
  <c r="BI5" i="12" s="1"/>
  <c r="L90" i="24" l="1"/>
  <c r="L89" i="24"/>
  <c r="A208" i="24"/>
  <c r="BC207" i="24"/>
  <c r="AU207" i="24"/>
  <c r="AM207" i="24"/>
  <c r="AE207" i="24"/>
  <c r="W207" i="24"/>
  <c r="O207" i="24"/>
  <c r="BB207" i="24"/>
  <c r="AT207" i="24"/>
  <c r="AL207" i="24"/>
  <c r="AD207" i="24"/>
  <c r="V207" i="24"/>
  <c r="N207" i="24"/>
  <c r="BH207" i="24"/>
  <c r="AZ207" i="24"/>
  <c r="AR207" i="24"/>
  <c r="AJ207" i="24"/>
  <c r="AB207" i="24"/>
  <c r="T207" i="24"/>
  <c r="L207" i="24"/>
  <c r="BI207" i="24"/>
  <c r="AW207" i="24"/>
  <c r="AI207" i="24"/>
  <c r="X207" i="24"/>
  <c r="BG207" i="24"/>
  <c r="AV207" i="24"/>
  <c r="AH207" i="24"/>
  <c r="U207" i="24"/>
  <c r="BF207" i="24"/>
  <c r="AS207" i="24"/>
  <c r="AG207" i="24"/>
  <c r="S207" i="24"/>
  <c r="BE207" i="24"/>
  <c r="AQ207" i="24"/>
  <c r="AF207" i="24"/>
  <c r="R207" i="24"/>
  <c r="BD207" i="24"/>
  <c r="AC207" i="24"/>
  <c r="BA207" i="24"/>
  <c r="AA207" i="24"/>
  <c r="AY207" i="24"/>
  <c r="Z207" i="24"/>
  <c r="AX207" i="24"/>
  <c r="Y207" i="24"/>
  <c r="Q207" i="24"/>
  <c r="P207" i="24"/>
  <c r="M207" i="24"/>
  <c r="AP207" i="24"/>
  <c r="AO207" i="24"/>
  <c r="AN207" i="24"/>
  <c r="AK207" i="24"/>
  <c r="C33" i="11"/>
  <c r="B12" i="12"/>
  <c r="D39" i="11"/>
  <c r="E39" i="11" s="1"/>
  <c r="C41" i="11"/>
  <c r="D41" i="11" s="1"/>
  <c r="E41" i="11" s="1"/>
  <c r="F41" i="11" s="1"/>
  <c r="G41" i="11" s="1"/>
  <c r="H41" i="11" s="1"/>
  <c r="I41" i="11" s="1"/>
  <c r="J41" i="11" s="1"/>
  <c r="K41" i="11" s="1"/>
  <c r="L41" i="11" s="1"/>
  <c r="M41" i="11" s="1"/>
  <c r="N41" i="11" s="1"/>
  <c r="O41" i="11" s="1"/>
  <c r="P41" i="11" s="1"/>
  <c r="Q41" i="11" s="1"/>
  <c r="R41" i="11" s="1"/>
  <c r="S41" i="11" s="1"/>
  <c r="T41" i="11" s="1"/>
  <c r="U41" i="11" s="1"/>
  <c r="V41" i="11" s="1"/>
  <c r="W41" i="11" s="1"/>
  <c r="X41" i="11" s="1"/>
  <c r="Y41" i="11" s="1"/>
  <c r="Z41" i="11" s="1"/>
  <c r="AA41" i="11" s="1"/>
  <c r="AB41" i="11" s="1"/>
  <c r="AC41" i="11" s="1"/>
  <c r="AD41" i="11" s="1"/>
  <c r="AE41" i="11" s="1"/>
  <c r="AF41" i="11" s="1"/>
  <c r="AG41" i="11" s="1"/>
  <c r="AH41" i="11" s="1"/>
  <c r="AI41" i="11" s="1"/>
  <c r="AJ41" i="11" s="1"/>
  <c r="AK41" i="11" s="1"/>
  <c r="AL41" i="11" s="1"/>
  <c r="AM41" i="11" s="1"/>
  <c r="AN41" i="11" s="1"/>
  <c r="AO41" i="11" s="1"/>
  <c r="AP41" i="11" s="1"/>
  <c r="AQ41" i="11" s="1"/>
  <c r="AR41" i="11" s="1"/>
  <c r="AS41" i="11" s="1"/>
  <c r="AT41" i="11" s="1"/>
  <c r="AU41" i="11" s="1"/>
  <c r="AV41" i="11" s="1"/>
  <c r="AW41" i="11" s="1"/>
  <c r="AX41" i="11" s="1"/>
  <c r="AY41" i="11" s="1"/>
  <c r="AZ41" i="11" s="1"/>
  <c r="BA41" i="11" s="1"/>
  <c r="BB41" i="11" s="1"/>
  <c r="BC41" i="11" s="1"/>
  <c r="BD41" i="11" s="1"/>
  <c r="BE41" i="11" s="1"/>
  <c r="BF41" i="11" s="1"/>
  <c r="BG41" i="11" s="1"/>
  <c r="BH41" i="11" s="1"/>
  <c r="BI41" i="11" s="1"/>
  <c r="C40" i="11"/>
  <c r="D40" i="11" s="1"/>
  <c r="E40" i="11" s="1"/>
  <c r="F40" i="11" s="1"/>
  <c r="G40" i="11" s="1"/>
  <c r="H40" i="11" s="1"/>
  <c r="I40" i="11" s="1"/>
  <c r="J40" i="11" s="1"/>
  <c r="K40" i="11" s="1"/>
  <c r="L40" i="11" s="1"/>
  <c r="M40" i="11" s="1"/>
  <c r="N40" i="11" s="1"/>
  <c r="O40" i="11" s="1"/>
  <c r="P40" i="11" s="1"/>
  <c r="Q40" i="11" s="1"/>
  <c r="R40" i="11" s="1"/>
  <c r="S40" i="11" s="1"/>
  <c r="T40" i="11" s="1"/>
  <c r="U40" i="11" s="1"/>
  <c r="V40" i="11" s="1"/>
  <c r="W40" i="11" s="1"/>
  <c r="X40" i="11" s="1"/>
  <c r="Y40" i="11" s="1"/>
  <c r="Z40" i="11" s="1"/>
  <c r="AA40" i="11" s="1"/>
  <c r="AB40" i="11" s="1"/>
  <c r="AC40" i="11" s="1"/>
  <c r="AD40" i="11" s="1"/>
  <c r="AE40" i="11" s="1"/>
  <c r="AF40" i="11" s="1"/>
  <c r="AG40" i="11" s="1"/>
  <c r="AH40" i="11" s="1"/>
  <c r="AI40" i="11" s="1"/>
  <c r="AJ40" i="11" s="1"/>
  <c r="AK40" i="11" s="1"/>
  <c r="AL40" i="11" s="1"/>
  <c r="AM40" i="11" s="1"/>
  <c r="AN40" i="11" s="1"/>
  <c r="AO40" i="11" s="1"/>
  <c r="AP40" i="11" s="1"/>
  <c r="AQ40" i="11" s="1"/>
  <c r="AR40" i="11" s="1"/>
  <c r="AS40" i="11" s="1"/>
  <c r="AT40" i="11" s="1"/>
  <c r="AU40" i="11" s="1"/>
  <c r="AV40" i="11" s="1"/>
  <c r="AW40" i="11" s="1"/>
  <c r="AX40" i="11" s="1"/>
  <c r="AY40" i="11" s="1"/>
  <c r="AZ40" i="11" s="1"/>
  <c r="BA40" i="11" s="1"/>
  <c r="BB40" i="11" s="1"/>
  <c r="BC40" i="11" s="1"/>
  <c r="BD40" i="11" s="1"/>
  <c r="BE40" i="11" s="1"/>
  <c r="BF40" i="11" s="1"/>
  <c r="BG40" i="11" s="1"/>
  <c r="BH40" i="11" s="1"/>
  <c r="BI40" i="11" s="1"/>
  <c r="C39" i="11"/>
  <c r="C17" i="8"/>
  <c r="B3" i="12"/>
  <c r="C22" i="6"/>
  <c r="B5" i="9"/>
  <c r="D6" i="12"/>
  <c r="B12" i="7"/>
  <c r="M90" i="24" l="1"/>
  <c r="M89" i="24"/>
  <c r="C18" i="8"/>
  <c r="C46" i="8" s="1"/>
  <c r="C68" i="8" s="1"/>
  <c r="C45" i="8"/>
  <c r="BF208" i="24"/>
  <c r="AX208" i="24"/>
  <c r="AP208" i="24"/>
  <c r="AH208" i="24"/>
  <c r="Z208" i="24"/>
  <c r="R208" i="24"/>
  <c r="BE208" i="24"/>
  <c r="AW208" i="24"/>
  <c r="AO208" i="24"/>
  <c r="AG208" i="24"/>
  <c r="Y208" i="24"/>
  <c r="Q208" i="24"/>
  <c r="A209" i="24"/>
  <c r="BC208" i="24"/>
  <c r="AU208" i="24"/>
  <c r="AM208" i="24"/>
  <c r="AE208" i="24"/>
  <c r="W208" i="24"/>
  <c r="O208" i="24"/>
  <c r="AZ208" i="24"/>
  <c r="AL208" i="24"/>
  <c r="AA208" i="24"/>
  <c r="M208" i="24"/>
  <c r="AY208" i="24"/>
  <c r="AK208" i="24"/>
  <c r="X208" i="24"/>
  <c r="BI208" i="24"/>
  <c r="AV208" i="24"/>
  <c r="AJ208" i="24"/>
  <c r="V208" i="24"/>
  <c r="BH208" i="24"/>
  <c r="AT208" i="24"/>
  <c r="AI208" i="24"/>
  <c r="U208" i="24"/>
  <c r="AS208" i="24"/>
  <c r="T208" i="24"/>
  <c r="AR208" i="24"/>
  <c r="S208" i="24"/>
  <c r="AQ208" i="24"/>
  <c r="P208" i="24"/>
  <c r="AN208" i="24"/>
  <c r="N208" i="24"/>
  <c r="BG208" i="24"/>
  <c r="BD208" i="24"/>
  <c r="BB208" i="24"/>
  <c r="BA208" i="24"/>
  <c r="AF208" i="24"/>
  <c r="AD208" i="24"/>
  <c r="AC208" i="24"/>
  <c r="AB208" i="24"/>
  <c r="E33" i="11"/>
  <c r="F39" i="11"/>
  <c r="D13" i="12"/>
  <c r="O13" i="12"/>
  <c r="P13" i="12" s="1"/>
  <c r="Q13" i="12" s="1"/>
  <c r="R13" i="12" s="1"/>
  <c r="S13" i="12" s="1"/>
  <c r="T13" i="12" s="1"/>
  <c r="U13" i="12" s="1"/>
  <c r="V13" i="12" s="1"/>
  <c r="W13" i="12" s="1"/>
  <c r="X13" i="12" s="1"/>
  <c r="Y13" i="12" s="1"/>
  <c r="Z13" i="12" s="1"/>
  <c r="AA13" i="12" s="1"/>
  <c r="AB13" i="12" s="1"/>
  <c r="AC13" i="12" s="1"/>
  <c r="AD13" i="12" s="1"/>
  <c r="AE13" i="12" s="1"/>
  <c r="AF13" i="12" s="1"/>
  <c r="AG13" i="12" s="1"/>
  <c r="AH13" i="12" s="1"/>
  <c r="AI13" i="12" s="1"/>
  <c r="AJ13" i="12" s="1"/>
  <c r="AK13" i="12" s="1"/>
  <c r="AL13" i="12" s="1"/>
  <c r="AM13" i="12" s="1"/>
  <c r="AN13" i="12" s="1"/>
  <c r="AO13" i="12" s="1"/>
  <c r="AP13" i="12" s="1"/>
  <c r="AQ13" i="12" s="1"/>
  <c r="AR13" i="12" s="1"/>
  <c r="AS13" i="12" s="1"/>
  <c r="AT13" i="12" s="1"/>
  <c r="AU13" i="12" s="1"/>
  <c r="AV13" i="12" s="1"/>
  <c r="AW13" i="12" s="1"/>
  <c r="AX13" i="12" s="1"/>
  <c r="AY13" i="12" s="1"/>
  <c r="AZ13" i="12" s="1"/>
  <c r="BA13" i="12" s="1"/>
  <c r="BB13" i="12" s="1"/>
  <c r="BC13" i="12" s="1"/>
  <c r="BD13" i="12" s="1"/>
  <c r="BE13" i="12" s="1"/>
  <c r="BF13" i="12" s="1"/>
  <c r="BG13" i="12" s="1"/>
  <c r="BH13" i="12" s="1"/>
  <c r="BI13" i="12" s="1"/>
  <c r="D33" i="11"/>
  <c r="A1" i="2"/>
  <c r="N89" i="24" l="1"/>
  <c r="N90" i="24"/>
  <c r="BI209" i="24"/>
  <c r="BA209" i="24"/>
  <c r="AS209" i="24"/>
  <c r="AK209" i="24"/>
  <c r="AC209" i="24"/>
  <c r="U209" i="24"/>
  <c r="BH209" i="24"/>
  <c r="AZ209" i="24"/>
  <c r="AR209" i="24"/>
  <c r="AJ209" i="24"/>
  <c r="AB209" i="24"/>
  <c r="T209" i="24"/>
  <c r="BF209" i="24"/>
  <c r="AX209" i="24"/>
  <c r="AP209" i="24"/>
  <c r="AH209" i="24"/>
  <c r="Z209" i="24"/>
  <c r="R209" i="24"/>
  <c r="BC209" i="24"/>
  <c r="AO209" i="24"/>
  <c r="AD209" i="24"/>
  <c r="P209" i="24"/>
  <c r="BB209" i="24"/>
  <c r="AN209" i="24"/>
  <c r="AA209" i="24"/>
  <c r="O209" i="24"/>
  <c r="AY209" i="24"/>
  <c r="AM209" i="24"/>
  <c r="Y209" i="24"/>
  <c r="N209" i="24"/>
  <c r="A210" i="24"/>
  <c r="AW209" i="24"/>
  <c r="AL209" i="24"/>
  <c r="X209" i="24"/>
  <c r="AI209" i="24"/>
  <c r="BG209" i="24"/>
  <c r="AG209" i="24"/>
  <c r="BE209" i="24"/>
  <c r="AF209" i="24"/>
  <c r="BD209" i="24"/>
  <c r="AE209" i="24"/>
  <c r="AV209" i="24"/>
  <c r="AU209" i="24"/>
  <c r="AT209" i="24"/>
  <c r="AQ209" i="24"/>
  <c r="W209" i="24"/>
  <c r="V209" i="24"/>
  <c r="Q209" i="24"/>
  <c r="S209" i="24"/>
  <c r="E13" i="12"/>
  <c r="F13" i="12" s="1"/>
  <c r="G13" i="12" s="1"/>
  <c r="H13" i="12" s="1"/>
  <c r="I13" i="12" s="1"/>
  <c r="J13" i="12" s="1"/>
  <c r="K13" i="12" s="1"/>
  <c r="L13" i="12" s="1"/>
  <c r="M13" i="12" s="1"/>
  <c r="N13" i="12" s="1"/>
  <c r="F33" i="11"/>
  <c r="G39" i="11"/>
  <c r="B39" i="4"/>
  <c r="C14" i="20"/>
  <c r="D27" i="12"/>
  <c r="F27" i="12" s="1"/>
  <c r="D26" i="12"/>
  <c r="F26" i="12" s="1"/>
  <c r="D19" i="12"/>
  <c r="F19" i="12" s="1"/>
  <c r="C3" i="12"/>
  <c r="D9" i="8"/>
  <c r="D31" i="8"/>
  <c r="D16" i="8"/>
  <c r="D14" i="6"/>
  <c r="O90" i="24" l="1"/>
  <c r="O89" i="24"/>
  <c r="BD210" i="24"/>
  <c r="AV210" i="24"/>
  <c r="AN210" i="24"/>
  <c r="AF210" i="24"/>
  <c r="X210" i="24"/>
  <c r="P210" i="24"/>
  <c r="A211" i="24"/>
  <c r="BC210" i="24"/>
  <c r="AU210" i="24"/>
  <c r="AM210" i="24"/>
  <c r="AE210" i="24"/>
  <c r="W210" i="24"/>
  <c r="O210" i="24"/>
  <c r="BB210" i="24"/>
  <c r="AT210" i="24"/>
  <c r="BI210" i="24"/>
  <c r="BA210" i="24"/>
  <c r="AS210" i="24"/>
  <c r="AK210" i="24"/>
  <c r="AC210" i="24"/>
  <c r="U210" i="24"/>
  <c r="BH210" i="24"/>
  <c r="AR210" i="24"/>
  <c r="AG210" i="24"/>
  <c r="S210" i="24"/>
  <c r="BG210" i="24"/>
  <c r="AQ210" i="24"/>
  <c r="AD210" i="24"/>
  <c r="R210" i="24"/>
  <c r="BF210" i="24"/>
  <c r="AP210" i="24"/>
  <c r="AB210" i="24"/>
  <c r="Q210" i="24"/>
  <c r="BE210" i="24"/>
  <c r="AO210" i="24"/>
  <c r="AA210" i="24"/>
  <c r="AZ210" i="24"/>
  <c r="Z210" i="24"/>
  <c r="AY210" i="24"/>
  <c r="Y210" i="24"/>
  <c r="AX210" i="24"/>
  <c r="V210" i="24"/>
  <c r="AW210" i="24"/>
  <c r="T210" i="24"/>
  <c r="AL210" i="24"/>
  <c r="AJ210" i="24"/>
  <c r="AI210" i="24"/>
  <c r="AH210" i="24"/>
  <c r="B13" i="12"/>
  <c r="H39" i="11"/>
  <c r="G33" i="11"/>
  <c r="B41" i="9"/>
  <c r="P90" i="24" l="1"/>
  <c r="P89" i="24"/>
  <c r="BF211" i="24"/>
  <c r="AX211" i="24"/>
  <c r="AP211" i="24"/>
  <c r="AH211" i="24"/>
  <c r="Z211" i="24"/>
  <c r="BC211" i="24"/>
  <c r="AT211" i="24"/>
  <c r="AK211" i="24"/>
  <c r="AB211" i="24"/>
  <c r="S211" i="24"/>
  <c r="A212" i="24"/>
  <c r="BB211" i="24"/>
  <c r="AS211" i="24"/>
  <c r="AJ211" i="24"/>
  <c r="AA211" i="24"/>
  <c r="R211" i="24"/>
  <c r="BA211" i="24"/>
  <c r="AR211" i="24"/>
  <c r="AI211" i="24"/>
  <c r="Y211" i="24"/>
  <c r="Q211" i="24"/>
  <c r="BI211" i="24"/>
  <c r="AZ211" i="24"/>
  <c r="AQ211" i="24"/>
  <c r="AG211" i="24"/>
  <c r="X211" i="24"/>
  <c r="P211" i="24"/>
  <c r="AY211" i="24"/>
  <c r="AF211" i="24"/>
  <c r="AW211" i="24"/>
  <c r="AE211" i="24"/>
  <c r="AV211" i="24"/>
  <c r="AD211" i="24"/>
  <c r="AU211" i="24"/>
  <c r="AC211" i="24"/>
  <c r="BH211" i="24"/>
  <c r="W211" i="24"/>
  <c r="BG211" i="24"/>
  <c r="V211" i="24"/>
  <c r="BE211" i="24"/>
  <c r="U211" i="24"/>
  <c r="BD211" i="24"/>
  <c r="T211" i="24"/>
  <c r="AO211" i="24"/>
  <c r="AN211" i="24"/>
  <c r="AM211" i="24"/>
  <c r="AL211" i="24"/>
  <c r="I39" i="11"/>
  <c r="H33" i="11"/>
  <c r="C140" i="10"/>
  <c r="C17" i="10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C16" i="9"/>
  <c r="A55" i="9"/>
  <c r="A54" i="9"/>
  <c r="A53" i="9"/>
  <c r="A52" i="9"/>
  <c r="A51" i="9"/>
  <c r="B55" i="9"/>
  <c r="B54" i="9"/>
  <c r="B53" i="9"/>
  <c r="B52" i="9"/>
  <c r="B51" i="9"/>
  <c r="B50" i="9"/>
  <c r="B13" i="9"/>
  <c r="BI21" i="9"/>
  <c r="B24" i="9" s="1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D21" i="9"/>
  <c r="C21" i="9"/>
  <c r="B23" i="9" s="1"/>
  <c r="Q90" i="24" l="1"/>
  <c r="Q89" i="24"/>
  <c r="BI212" i="24"/>
  <c r="BA212" i="24"/>
  <c r="AS212" i="24"/>
  <c r="AK212" i="24"/>
  <c r="AC212" i="24"/>
  <c r="U212" i="24"/>
  <c r="BF212" i="24"/>
  <c r="AW212" i="24"/>
  <c r="AN212" i="24"/>
  <c r="AE212" i="24"/>
  <c r="V212" i="24"/>
  <c r="BE212" i="24"/>
  <c r="AV212" i="24"/>
  <c r="AM212" i="24"/>
  <c r="AD212" i="24"/>
  <c r="T212" i="24"/>
  <c r="BD212" i="24"/>
  <c r="AU212" i="24"/>
  <c r="AL212" i="24"/>
  <c r="AB212" i="24"/>
  <c r="S212" i="24"/>
  <c r="BC212" i="24"/>
  <c r="AT212" i="24"/>
  <c r="AJ212" i="24"/>
  <c r="AA212" i="24"/>
  <c r="R212" i="24"/>
  <c r="A213" i="24"/>
  <c r="AR212" i="24"/>
  <c r="Z212" i="24"/>
  <c r="AQ212" i="24"/>
  <c r="Y212" i="24"/>
  <c r="BH212" i="24"/>
  <c r="AP212" i="24"/>
  <c r="X212" i="24"/>
  <c r="BG212" i="24"/>
  <c r="AO212" i="24"/>
  <c r="W212" i="24"/>
  <c r="AI212" i="24"/>
  <c r="AH212" i="24"/>
  <c r="AG212" i="24"/>
  <c r="AF212" i="24"/>
  <c r="BB212" i="24"/>
  <c r="AZ212" i="24"/>
  <c r="AY212" i="24"/>
  <c r="AX212" i="24"/>
  <c r="Q212" i="24"/>
  <c r="J39" i="11"/>
  <c r="I33" i="11"/>
  <c r="C20" i="9"/>
  <c r="C45" i="9" s="1"/>
  <c r="C46" i="9" s="1"/>
  <c r="V20" i="9"/>
  <c r="V45" i="9" s="1"/>
  <c r="V46" i="9" s="1"/>
  <c r="AD20" i="9"/>
  <c r="AD45" i="9" s="1"/>
  <c r="AD46" i="9" s="1"/>
  <c r="AT20" i="9"/>
  <c r="AT45" i="9" s="1"/>
  <c r="AT46" i="9" s="1"/>
  <c r="F20" i="9"/>
  <c r="F45" i="9" s="1"/>
  <c r="F46" i="9" s="1"/>
  <c r="BB20" i="9"/>
  <c r="BB45" i="9" s="1"/>
  <c r="BB46" i="9" s="1"/>
  <c r="N20" i="9"/>
  <c r="N45" i="9" s="1"/>
  <c r="N46" i="9" s="1"/>
  <c r="AL20" i="9"/>
  <c r="AL45" i="9" s="1"/>
  <c r="AL46" i="9" s="1"/>
  <c r="AK22" i="9"/>
  <c r="AJ22" i="9"/>
  <c r="M22" i="9"/>
  <c r="BA22" i="9"/>
  <c r="AI22" i="9"/>
  <c r="L22" i="9"/>
  <c r="AZ22" i="9"/>
  <c r="AC22" i="9"/>
  <c r="K22" i="9"/>
  <c r="AY22" i="9"/>
  <c r="AB22" i="9"/>
  <c r="E22" i="9"/>
  <c r="AS22" i="9"/>
  <c r="AA22" i="9"/>
  <c r="D22" i="9"/>
  <c r="BC20" i="9"/>
  <c r="BC45" i="9" s="1"/>
  <c r="BC46" i="9" s="1"/>
  <c r="BA20" i="9"/>
  <c r="BA45" i="9" s="1"/>
  <c r="BA46" i="9" s="1"/>
  <c r="AQ20" i="9"/>
  <c r="AQ45" i="9" s="1"/>
  <c r="AQ46" i="9" s="1"/>
  <c r="AG20" i="9"/>
  <c r="AG45" i="9" s="1"/>
  <c r="AG46" i="9" s="1"/>
  <c r="U20" i="9"/>
  <c r="U45" i="9" s="1"/>
  <c r="U46" i="9" s="1"/>
  <c r="K20" i="9"/>
  <c r="K45" i="9" s="1"/>
  <c r="K46" i="9" s="1"/>
  <c r="AZ20" i="9"/>
  <c r="AZ45" i="9" s="1"/>
  <c r="AZ46" i="9" s="1"/>
  <c r="AP20" i="9"/>
  <c r="AP45" i="9" s="1"/>
  <c r="AP46" i="9" s="1"/>
  <c r="AF20" i="9"/>
  <c r="AF45" i="9" s="1"/>
  <c r="AF46" i="9" s="1"/>
  <c r="T20" i="9"/>
  <c r="T45" i="9" s="1"/>
  <c r="T46" i="9" s="1"/>
  <c r="J20" i="9"/>
  <c r="J45" i="9" s="1"/>
  <c r="J46" i="9" s="1"/>
  <c r="BI20" i="9"/>
  <c r="AY20" i="9"/>
  <c r="AY45" i="9" s="1"/>
  <c r="AY46" i="9" s="1"/>
  <c r="AO20" i="9"/>
  <c r="AO45" i="9" s="1"/>
  <c r="AO46" i="9" s="1"/>
  <c r="AC20" i="9"/>
  <c r="AC45" i="9" s="1"/>
  <c r="AC46" i="9" s="1"/>
  <c r="S20" i="9"/>
  <c r="S45" i="9" s="1"/>
  <c r="S46" i="9" s="1"/>
  <c r="I20" i="9"/>
  <c r="I45" i="9" s="1"/>
  <c r="I46" i="9" s="1"/>
  <c r="BH20" i="9"/>
  <c r="BH45" i="9" s="1"/>
  <c r="BH46" i="9" s="1"/>
  <c r="AX20" i="9"/>
  <c r="AX45" i="9" s="1"/>
  <c r="AX46" i="9" s="1"/>
  <c r="AN20" i="9"/>
  <c r="AN45" i="9" s="1"/>
  <c r="AN46" i="9" s="1"/>
  <c r="AB20" i="9"/>
  <c r="AB45" i="9" s="1"/>
  <c r="AB46" i="9" s="1"/>
  <c r="R20" i="9"/>
  <c r="R45" i="9" s="1"/>
  <c r="R46" i="9" s="1"/>
  <c r="H20" i="9"/>
  <c r="H45" i="9" s="1"/>
  <c r="H46" i="9" s="1"/>
  <c r="BG20" i="9"/>
  <c r="BG45" i="9" s="1"/>
  <c r="BG46" i="9" s="1"/>
  <c r="AW20" i="9"/>
  <c r="AW45" i="9" s="1"/>
  <c r="AW46" i="9" s="1"/>
  <c r="AK20" i="9"/>
  <c r="AK45" i="9" s="1"/>
  <c r="AK46" i="9" s="1"/>
  <c r="AA20" i="9"/>
  <c r="AA45" i="9" s="1"/>
  <c r="AA46" i="9" s="1"/>
  <c r="Q20" i="9"/>
  <c r="Q45" i="9" s="1"/>
  <c r="Q46" i="9" s="1"/>
  <c r="E20" i="9"/>
  <c r="E45" i="9" s="1"/>
  <c r="E46" i="9" s="1"/>
  <c r="BF20" i="9"/>
  <c r="BF45" i="9" s="1"/>
  <c r="BF46" i="9" s="1"/>
  <c r="AV20" i="9"/>
  <c r="AV45" i="9" s="1"/>
  <c r="AV46" i="9" s="1"/>
  <c r="AJ20" i="9"/>
  <c r="AJ45" i="9" s="1"/>
  <c r="AJ46" i="9" s="1"/>
  <c r="Z20" i="9"/>
  <c r="Z45" i="9" s="1"/>
  <c r="Z46" i="9" s="1"/>
  <c r="P20" i="9"/>
  <c r="P45" i="9" s="1"/>
  <c r="P46" i="9" s="1"/>
  <c r="D20" i="9"/>
  <c r="D45" i="9" s="1"/>
  <c r="D46" i="9" s="1"/>
  <c r="BE20" i="9"/>
  <c r="BE45" i="9" s="1"/>
  <c r="BE46" i="9" s="1"/>
  <c r="AI20" i="9"/>
  <c r="AI45" i="9" s="1"/>
  <c r="AI46" i="9" s="1"/>
  <c r="Y20" i="9"/>
  <c r="Y45" i="9" s="1"/>
  <c r="Y46" i="9" s="1"/>
  <c r="M20" i="9"/>
  <c r="M45" i="9" s="1"/>
  <c r="M46" i="9" s="1"/>
  <c r="AS20" i="9"/>
  <c r="AS45" i="9" s="1"/>
  <c r="AS46" i="9" s="1"/>
  <c r="L20" i="9"/>
  <c r="L45" i="9" s="1"/>
  <c r="L46" i="9" s="1"/>
  <c r="C22" i="9"/>
  <c r="X20" i="9"/>
  <c r="X45" i="9" s="1"/>
  <c r="X46" i="9" s="1"/>
  <c r="T22" i="9"/>
  <c r="AH20" i="9"/>
  <c r="AH45" i="9" s="1"/>
  <c r="AH46" i="9" s="1"/>
  <c r="U22" i="9"/>
  <c r="AR20" i="9"/>
  <c r="AR45" i="9" s="1"/>
  <c r="AR46" i="9" s="1"/>
  <c r="AQ22" i="9"/>
  <c r="BD20" i="9"/>
  <c r="BD45" i="9" s="1"/>
  <c r="BD46" i="9" s="1"/>
  <c r="S22" i="9"/>
  <c r="BG22" i="9"/>
  <c r="AR22" i="9"/>
  <c r="BH22" i="9"/>
  <c r="BI22" i="9"/>
  <c r="G22" i="9"/>
  <c r="O22" i="9"/>
  <c r="W22" i="9"/>
  <c r="AE22" i="9"/>
  <c r="AM22" i="9"/>
  <c r="AU22" i="9"/>
  <c r="BC22" i="9"/>
  <c r="H22" i="9"/>
  <c r="P22" i="9"/>
  <c r="X22" i="9"/>
  <c r="AF22" i="9"/>
  <c r="AN22" i="9"/>
  <c r="AV22" i="9"/>
  <c r="BD22" i="9"/>
  <c r="I22" i="9"/>
  <c r="Q22" i="9"/>
  <c r="Y22" i="9"/>
  <c r="AG22" i="9"/>
  <c r="AO22" i="9"/>
  <c r="AW22" i="9"/>
  <c r="BE22" i="9"/>
  <c r="J22" i="9"/>
  <c r="R22" i="9"/>
  <c r="Z22" i="9"/>
  <c r="AH22" i="9"/>
  <c r="AP22" i="9"/>
  <c r="AX22" i="9"/>
  <c r="BF22" i="9"/>
  <c r="F22" i="9"/>
  <c r="N22" i="9"/>
  <c r="V22" i="9"/>
  <c r="AD22" i="9"/>
  <c r="AL22" i="9"/>
  <c r="AT22" i="9"/>
  <c r="BB22" i="9"/>
  <c r="G20" i="9"/>
  <c r="G45" i="9" s="1"/>
  <c r="G46" i="9" s="1"/>
  <c r="O20" i="9"/>
  <c r="O45" i="9" s="1"/>
  <c r="O46" i="9" s="1"/>
  <c r="W20" i="9"/>
  <c r="W45" i="9" s="1"/>
  <c r="W46" i="9" s="1"/>
  <c r="AE20" i="9"/>
  <c r="AE45" i="9" s="1"/>
  <c r="AE46" i="9" s="1"/>
  <c r="AM20" i="9"/>
  <c r="AM45" i="9" s="1"/>
  <c r="AM46" i="9" s="1"/>
  <c r="AU20" i="9"/>
  <c r="AU45" i="9" s="1"/>
  <c r="AU46" i="9" s="1"/>
  <c r="R90" i="24" l="1"/>
  <c r="R89" i="24"/>
  <c r="BD213" i="24"/>
  <c r="AV213" i="24"/>
  <c r="AN213" i="24"/>
  <c r="AF213" i="24"/>
  <c r="X213" i="24"/>
  <c r="A214" i="24"/>
  <c r="BC213" i="24"/>
  <c r="AU213" i="24"/>
  <c r="AM213" i="24"/>
  <c r="AE213" i="24"/>
  <c r="BE213" i="24"/>
  <c r="AS213" i="24"/>
  <c r="AI213" i="24"/>
  <c r="Y213" i="24"/>
  <c r="BB213" i="24"/>
  <c r="AR213" i="24"/>
  <c r="AH213" i="24"/>
  <c r="W213" i="24"/>
  <c r="BA213" i="24"/>
  <c r="AQ213" i="24"/>
  <c r="AG213" i="24"/>
  <c r="V213" i="24"/>
  <c r="AZ213" i="24"/>
  <c r="AP213" i="24"/>
  <c r="AD213" i="24"/>
  <c r="U213" i="24"/>
  <c r="BI213" i="24"/>
  <c r="AO213" i="24"/>
  <c r="T213" i="24"/>
  <c r="BH213" i="24"/>
  <c r="AL213" i="24"/>
  <c r="S213" i="24"/>
  <c r="BG213" i="24"/>
  <c r="AK213" i="24"/>
  <c r="R213" i="24"/>
  <c r="BF213" i="24"/>
  <c r="AJ213" i="24"/>
  <c r="AY213" i="24"/>
  <c r="AX213" i="24"/>
  <c r="AW213" i="24"/>
  <c r="AT213" i="24"/>
  <c r="AB213" i="24"/>
  <c r="AC213" i="24"/>
  <c r="AA213" i="24"/>
  <c r="Z213" i="24"/>
  <c r="K39" i="11"/>
  <c r="J33" i="11"/>
  <c r="BI44" i="9"/>
  <c r="BI45" i="9"/>
  <c r="BI46" i="9" s="1"/>
  <c r="BD35" i="9"/>
  <c r="L35" i="9"/>
  <c r="Z35" i="9"/>
  <c r="AW35" i="9"/>
  <c r="I35" i="9"/>
  <c r="AF35" i="9"/>
  <c r="BC35" i="9"/>
  <c r="AL35" i="9"/>
  <c r="AS35" i="9"/>
  <c r="AJ35" i="9"/>
  <c r="BG35" i="9"/>
  <c r="S35" i="9"/>
  <c r="AP35" i="9"/>
  <c r="N35" i="9"/>
  <c r="AU35" i="9"/>
  <c r="AR35" i="9"/>
  <c r="M35" i="9"/>
  <c r="AV35" i="9"/>
  <c r="H35" i="9"/>
  <c r="AC35" i="9"/>
  <c r="AZ35" i="9"/>
  <c r="BB35" i="9"/>
  <c r="AM35" i="9"/>
  <c r="Y35" i="9"/>
  <c r="BF35" i="9"/>
  <c r="R35" i="9"/>
  <c r="AO35" i="9"/>
  <c r="K35" i="9"/>
  <c r="F35" i="9"/>
  <c r="AE35" i="9"/>
  <c r="AH35" i="9"/>
  <c r="AI35" i="9"/>
  <c r="E35" i="9"/>
  <c r="AB35" i="9"/>
  <c r="AY35" i="9"/>
  <c r="U35" i="9"/>
  <c r="AT35" i="9"/>
  <c r="W35" i="9"/>
  <c r="BE35" i="9"/>
  <c r="Q35" i="9"/>
  <c r="AN35" i="9"/>
  <c r="BI35" i="9"/>
  <c r="AG35" i="9"/>
  <c r="AD35" i="9"/>
  <c r="O35" i="9"/>
  <c r="X35" i="9"/>
  <c r="D35" i="9"/>
  <c r="AA35" i="9"/>
  <c r="AX35" i="9"/>
  <c r="J35" i="9"/>
  <c r="AQ35" i="9"/>
  <c r="V35" i="9"/>
  <c r="G35" i="9"/>
  <c r="P35" i="9"/>
  <c r="AK35" i="9"/>
  <c r="BH35" i="9"/>
  <c r="T35" i="9"/>
  <c r="BA35" i="9"/>
  <c r="S90" i="24" l="1"/>
  <c r="S89" i="24"/>
  <c r="BG214" i="24"/>
  <c r="AY214" i="24"/>
  <c r="AQ214" i="24"/>
  <c r="AI214" i="24"/>
  <c r="AA214" i="24"/>
  <c r="S214" i="24"/>
  <c r="BF214" i="24"/>
  <c r="AX214" i="24"/>
  <c r="AP214" i="24"/>
  <c r="AH214" i="24"/>
  <c r="Z214" i="24"/>
  <c r="BH214" i="24"/>
  <c r="AV214" i="24"/>
  <c r="AL214" i="24"/>
  <c r="AB214" i="24"/>
  <c r="BE214" i="24"/>
  <c r="AU214" i="24"/>
  <c r="AK214" i="24"/>
  <c r="Y214" i="24"/>
  <c r="BD214" i="24"/>
  <c r="AT214" i="24"/>
  <c r="AJ214" i="24"/>
  <c r="X214" i="24"/>
  <c r="BC214" i="24"/>
  <c r="AS214" i="24"/>
  <c r="AG214" i="24"/>
  <c r="W214" i="24"/>
  <c r="AR214" i="24"/>
  <c r="V214" i="24"/>
  <c r="A215" i="24"/>
  <c r="AO214" i="24"/>
  <c r="U214" i="24"/>
  <c r="AN214" i="24"/>
  <c r="T214" i="24"/>
  <c r="BI214" i="24"/>
  <c r="AM214" i="24"/>
  <c r="AF214" i="24"/>
  <c r="AE214" i="24"/>
  <c r="AD214" i="24"/>
  <c r="AC214" i="24"/>
  <c r="BB214" i="24"/>
  <c r="BA214" i="24"/>
  <c r="AZ214" i="24"/>
  <c r="AW214" i="24"/>
  <c r="L39" i="11"/>
  <c r="K33" i="11"/>
  <c r="BI41" i="10"/>
  <c r="BH41" i="10"/>
  <c r="BG41" i="10"/>
  <c r="BF41" i="10"/>
  <c r="BE41" i="10"/>
  <c r="BD41" i="10"/>
  <c r="BC41" i="10"/>
  <c r="BB41" i="10"/>
  <c r="BA41" i="10"/>
  <c r="AZ41" i="10"/>
  <c r="AY41" i="10"/>
  <c r="AX41" i="10"/>
  <c r="AW41" i="10"/>
  <c r="AV41" i="10"/>
  <c r="AU41" i="10"/>
  <c r="AT41" i="10"/>
  <c r="AS41" i="10"/>
  <c r="AR41" i="10"/>
  <c r="AQ41" i="10"/>
  <c r="AP41" i="10"/>
  <c r="AO41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E41" i="10"/>
  <c r="D41" i="10"/>
  <c r="C41" i="10"/>
  <c r="A43" i="10"/>
  <c r="A42" i="10"/>
  <c r="A41" i="10"/>
  <c r="T90" i="24" l="1"/>
  <c r="T89" i="24"/>
  <c r="BB215" i="24"/>
  <c r="AT215" i="24"/>
  <c r="AL215" i="24"/>
  <c r="AD215" i="24"/>
  <c r="V215" i="24"/>
  <c r="BI215" i="24"/>
  <c r="BA215" i="24"/>
  <c r="AS215" i="24"/>
  <c r="AK215" i="24"/>
  <c r="AC215" i="24"/>
  <c r="U215" i="24"/>
  <c r="BG215" i="24"/>
  <c r="AY215" i="24"/>
  <c r="AQ215" i="24"/>
  <c r="BC215" i="24"/>
  <c r="AO215" i="24"/>
  <c r="AE215" i="24"/>
  <c r="AZ215" i="24"/>
  <c r="AN215" i="24"/>
  <c r="AB215" i="24"/>
  <c r="AX215" i="24"/>
  <c r="AM215" i="24"/>
  <c r="AA215" i="24"/>
  <c r="A216" i="24"/>
  <c r="AW215" i="24"/>
  <c r="AJ215" i="24"/>
  <c r="Z215" i="24"/>
  <c r="AV215" i="24"/>
  <c r="Y215" i="24"/>
  <c r="AU215" i="24"/>
  <c r="X215" i="24"/>
  <c r="AR215" i="24"/>
  <c r="W215" i="24"/>
  <c r="AP215" i="24"/>
  <c r="T215" i="24"/>
  <c r="BH215" i="24"/>
  <c r="BF215" i="24"/>
  <c r="BE215" i="24"/>
  <c r="BD215" i="24"/>
  <c r="AI215" i="24"/>
  <c r="AH215" i="24"/>
  <c r="AG215" i="24"/>
  <c r="AF215" i="24"/>
  <c r="M39" i="11"/>
  <c r="L33" i="11"/>
  <c r="C19" i="11"/>
  <c r="C11" i="6"/>
  <c r="C10" i="6"/>
  <c r="B13" i="6"/>
  <c r="D326" i="12"/>
  <c r="E326" i="12" s="1"/>
  <c r="B328" i="12"/>
  <c r="B329" i="12" s="1"/>
  <c r="A386" i="12"/>
  <c r="A449" i="12" s="1"/>
  <c r="B322" i="12"/>
  <c r="B323" i="12" s="1"/>
  <c r="BI79" i="12"/>
  <c r="BI80" i="12" s="1"/>
  <c r="BH79" i="12"/>
  <c r="BH80" i="12" s="1"/>
  <c r="BG79" i="12"/>
  <c r="BG80" i="12" s="1"/>
  <c r="BF79" i="12"/>
  <c r="BF80" i="12" s="1"/>
  <c r="BE79" i="12"/>
  <c r="BE80" i="12" s="1"/>
  <c r="BD79" i="12"/>
  <c r="BD80" i="12" s="1"/>
  <c r="BC79" i="12"/>
  <c r="BC80" i="12" s="1"/>
  <c r="BB79" i="12"/>
  <c r="BB80" i="12" s="1"/>
  <c r="BA79" i="12"/>
  <c r="BA80" i="12" s="1"/>
  <c r="AZ79" i="12"/>
  <c r="AZ80" i="12" s="1"/>
  <c r="AY79" i="12"/>
  <c r="AY80" i="12" s="1"/>
  <c r="AX79" i="12"/>
  <c r="AX80" i="12" s="1"/>
  <c r="AW79" i="12"/>
  <c r="AW80" i="12" s="1"/>
  <c r="AV79" i="12"/>
  <c r="AV80" i="12" s="1"/>
  <c r="AU79" i="12"/>
  <c r="AU80" i="12" s="1"/>
  <c r="AT79" i="12"/>
  <c r="AT80" i="12" s="1"/>
  <c r="AS79" i="12"/>
  <c r="AS80" i="12" s="1"/>
  <c r="AR79" i="12"/>
  <c r="AR80" i="12" s="1"/>
  <c r="AQ79" i="12"/>
  <c r="AQ80" i="12" s="1"/>
  <c r="AP79" i="12"/>
  <c r="AP80" i="12" s="1"/>
  <c r="AO79" i="12"/>
  <c r="AO80" i="12" s="1"/>
  <c r="AN79" i="12"/>
  <c r="AN80" i="12" s="1"/>
  <c r="AM79" i="12"/>
  <c r="AM80" i="12" s="1"/>
  <c r="AL79" i="12"/>
  <c r="AL80" i="12" s="1"/>
  <c r="AK79" i="12"/>
  <c r="AK80" i="12" s="1"/>
  <c r="AJ79" i="12"/>
  <c r="AJ80" i="12" s="1"/>
  <c r="AI79" i="12"/>
  <c r="AI80" i="12" s="1"/>
  <c r="AH79" i="12"/>
  <c r="AH80" i="12" s="1"/>
  <c r="AG79" i="12"/>
  <c r="AG80" i="12" s="1"/>
  <c r="AF79" i="12"/>
  <c r="AF80" i="12" s="1"/>
  <c r="AE79" i="12"/>
  <c r="AE80" i="12" s="1"/>
  <c r="AD79" i="12"/>
  <c r="AD80" i="12" s="1"/>
  <c r="AC79" i="12"/>
  <c r="AC80" i="12" s="1"/>
  <c r="AB79" i="12"/>
  <c r="AB80" i="12" s="1"/>
  <c r="C79" i="12"/>
  <c r="C80" i="12" s="1"/>
  <c r="C102" i="12"/>
  <c r="B25" i="12"/>
  <c r="C98" i="12" s="1"/>
  <c r="C99" i="12" s="1"/>
  <c r="B24" i="12"/>
  <c r="AA79" i="12"/>
  <c r="AA80" i="12" s="1"/>
  <c r="Z79" i="12"/>
  <c r="Z80" i="12" s="1"/>
  <c r="Y79" i="12"/>
  <c r="Y80" i="12" s="1"/>
  <c r="X79" i="12"/>
  <c r="X80" i="12" s="1"/>
  <c r="W79" i="12"/>
  <c r="W80" i="12" s="1"/>
  <c r="V79" i="12"/>
  <c r="V80" i="12" s="1"/>
  <c r="U79" i="12"/>
  <c r="U80" i="12" s="1"/>
  <c r="T79" i="12"/>
  <c r="T80" i="12" s="1"/>
  <c r="S79" i="12"/>
  <c r="S80" i="12" s="1"/>
  <c r="R79" i="12"/>
  <c r="R80" i="12" s="1"/>
  <c r="Q79" i="12"/>
  <c r="Q80" i="12" s="1"/>
  <c r="P79" i="12"/>
  <c r="P80" i="12" s="1"/>
  <c r="O79" i="12"/>
  <c r="O80" i="12" s="1"/>
  <c r="N79" i="12"/>
  <c r="N80" i="12" s="1"/>
  <c r="M79" i="12"/>
  <c r="M80" i="12" s="1"/>
  <c r="L79" i="12"/>
  <c r="L80" i="12" s="1"/>
  <c r="BI78" i="12"/>
  <c r="BH78" i="12"/>
  <c r="BG78" i="12"/>
  <c r="BF78" i="12"/>
  <c r="BE78" i="12"/>
  <c r="BD78" i="12"/>
  <c r="BC78" i="12"/>
  <c r="BB78" i="12"/>
  <c r="BA78" i="12"/>
  <c r="AZ78" i="12"/>
  <c r="AY78" i="12"/>
  <c r="AX78" i="12"/>
  <c r="AW78" i="12"/>
  <c r="AV78" i="12"/>
  <c r="AU78" i="12"/>
  <c r="AT78" i="12"/>
  <c r="AS78" i="12"/>
  <c r="AR78" i="12"/>
  <c r="AQ78" i="12"/>
  <c r="AP78" i="12"/>
  <c r="AO78" i="12"/>
  <c r="AN78" i="12"/>
  <c r="AM78" i="12"/>
  <c r="AL78" i="12"/>
  <c r="AK78" i="12"/>
  <c r="AJ78" i="12"/>
  <c r="AI78" i="12"/>
  <c r="AH78" i="12"/>
  <c r="AG78" i="12"/>
  <c r="AF78" i="12"/>
  <c r="AE78" i="12"/>
  <c r="AD78" i="12"/>
  <c r="AC78" i="12"/>
  <c r="AB78" i="12"/>
  <c r="AA78" i="12"/>
  <c r="Z78" i="12"/>
  <c r="Y78" i="12"/>
  <c r="X78" i="12"/>
  <c r="W78" i="12"/>
  <c r="V78" i="12"/>
  <c r="U78" i="12"/>
  <c r="T78" i="12"/>
  <c r="S78" i="12"/>
  <c r="R78" i="12"/>
  <c r="Q78" i="12"/>
  <c r="P78" i="12"/>
  <c r="O78" i="12"/>
  <c r="N78" i="12"/>
  <c r="M78" i="12"/>
  <c r="L78" i="12"/>
  <c r="K78" i="12"/>
  <c r="J78" i="12"/>
  <c r="I78" i="12"/>
  <c r="H78" i="12"/>
  <c r="G78" i="12"/>
  <c r="F78" i="12"/>
  <c r="E78" i="12"/>
  <c r="D78" i="12"/>
  <c r="C78" i="12"/>
  <c r="V89" i="12" s="1"/>
  <c r="V90" i="12" s="1"/>
  <c r="K79" i="12"/>
  <c r="K80" i="12" s="1"/>
  <c r="J79" i="12"/>
  <c r="J80" i="12" s="1"/>
  <c r="I79" i="12"/>
  <c r="I80" i="12" s="1"/>
  <c r="H79" i="12"/>
  <c r="H80" i="12" s="1"/>
  <c r="G79" i="12"/>
  <c r="G80" i="12" s="1"/>
  <c r="F79" i="12"/>
  <c r="F80" i="12" s="1"/>
  <c r="E79" i="12"/>
  <c r="E80" i="12" s="1"/>
  <c r="D79" i="12"/>
  <c r="D80" i="12" s="1"/>
  <c r="C14" i="12"/>
  <c r="C36" i="12" s="1"/>
  <c r="C11" i="12"/>
  <c r="C53" i="12" s="1"/>
  <c r="C7" i="12"/>
  <c r="A68" i="12" s="1"/>
  <c r="B22" i="12"/>
  <c r="BI22" i="12" s="1"/>
  <c r="B10" i="12"/>
  <c r="BI10" i="12" s="1"/>
  <c r="U90" i="24" l="1"/>
  <c r="U89" i="24"/>
  <c r="BE216" i="24"/>
  <c r="AW216" i="24"/>
  <c r="AO216" i="24"/>
  <c r="AG216" i="24"/>
  <c r="Y216" i="24"/>
  <c r="BD216" i="24"/>
  <c r="AV216" i="24"/>
  <c r="AN216" i="24"/>
  <c r="AF216" i="24"/>
  <c r="X216" i="24"/>
  <c r="BB216" i="24"/>
  <c r="AT216" i="24"/>
  <c r="AL216" i="24"/>
  <c r="AD216" i="24"/>
  <c r="V216" i="24"/>
  <c r="BF216" i="24"/>
  <c r="AR216" i="24"/>
  <c r="AE216" i="24"/>
  <c r="BC216" i="24"/>
  <c r="AQ216" i="24"/>
  <c r="AC216" i="24"/>
  <c r="BA216" i="24"/>
  <c r="AP216" i="24"/>
  <c r="AB216" i="24"/>
  <c r="AZ216" i="24"/>
  <c r="AM216" i="24"/>
  <c r="AA216" i="24"/>
  <c r="A217" i="24"/>
  <c r="AK216" i="24"/>
  <c r="BI216" i="24"/>
  <c r="AJ216" i="24"/>
  <c r="BH216" i="24"/>
  <c r="AI216" i="24"/>
  <c r="BG216" i="24"/>
  <c r="AH216" i="24"/>
  <c r="AY216" i="24"/>
  <c r="AX216" i="24"/>
  <c r="AU216" i="24"/>
  <c r="AS216" i="24"/>
  <c r="Z216" i="24"/>
  <c r="W216" i="24"/>
  <c r="U216" i="24"/>
  <c r="N39" i="11"/>
  <c r="M33" i="11"/>
  <c r="C59" i="12"/>
  <c r="D11" i="6"/>
  <c r="E11" i="6" s="1"/>
  <c r="F11" i="6" s="1"/>
  <c r="G11" i="6" s="1"/>
  <c r="H11" i="6" s="1"/>
  <c r="I11" i="6" s="1"/>
  <c r="J11" i="6" s="1"/>
  <c r="K11" i="6" s="1"/>
  <c r="L11" i="6" s="1"/>
  <c r="M11" i="6" s="1"/>
  <c r="N11" i="6" s="1"/>
  <c r="O11" i="6" s="1"/>
  <c r="P11" i="6" s="1"/>
  <c r="Q11" i="6" s="1"/>
  <c r="R11" i="6" s="1"/>
  <c r="S11" i="6" s="1"/>
  <c r="T11" i="6" s="1"/>
  <c r="U11" i="6" s="1"/>
  <c r="V11" i="6" s="1"/>
  <c r="W11" i="6" s="1"/>
  <c r="X11" i="6" s="1"/>
  <c r="Y11" i="6" s="1"/>
  <c r="Z11" i="6" s="1"/>
  <c r="AA11" i="6" s="1"/>
  <c r="AB11" i="6" s="1"/>
  <c r="AC11" i="6" s="1"/>
  <c r="AD11" i="6" s="1"/>
  <c r="AE11" i="6" s="1"/>
  <c r="AF11" i="6" s="1"/>
  <c r="AG11" i="6" s="1"/>
  <c r="AH11" i="6" s="1"/>
  <c r="AI11" i="6" s="1"/>
  <c r="AJ11" i="6" s="1"/>
  <c r="AK11" i="6" s="1"/>
  <c r="AL11" i="6" s="1"/>
  <c r="AM11" i="6" s="1"/>
  <c r="AN11" i="6" s="1"/>
  <c r="AO11" i="6" s="1"/>
  <c r="AP11" i="6" s="1"/>
  <c r="AQ11" i="6" s="1"/>
  <c r="AR11" i="6" s="1"/>
  <c r="AS11" i="6" s="1"/>
  <c r="AT11" i="6" s="1"/>
  <c r="AU11" i="6" s="1"/>
  <c r="AV11" i="6" s="1"/>
  <c r="AW11" i="6" s="1"/>
  <c r="AX11" i="6" s="1"/>
  <c r="AY11" i="6" s="1"/>
  <c r="AZ11" i="6" s="1"/>
  <c r="BA11" i="6" s="1"/>
  <c r="BB11" i="6" s="1"/>
  <c r="BC11" i="6" s="1"/>
  <c r="BD11" i="6" s="1"/>
  <c r="BE11" i="6" s="1"/>
  <c r="BF11" i="6" s="1"/>
  <c r="BG11" i="6" s="1"/>
  <c r="BH11" i="6" s="1"/>
  <c r="BI11" i="6" s="1"/>
  <c r="D10" i="6"/>
  <c r="E10" i="6" s="1"/>
  <c r="F10" i="6" s="1"/>
  <c r="G10" i="6" s="1"/>
  <c r="H10" i="6" s="1"/>
  <c r="I10" i="6" s="1"/>
  <c r="J10" i="6" s="1"/>
  <c r="K10" i="6" s="1"/>
  <c r="L10" i="6" s="1"/>
  <c r="M10" i="6" s="1"/>
  <c r="N10" i="6" s="1"/>
  <c r="O10" i="6" s="1"/>
  <c r="P10" i="6" s="1"/>
  <c r="Q10" i="6" s="1"/>
  <c r="R10" i="6" s="1"/>
  <c r="S10" i="6" s="1"/>
  <c r="T10" i="6" s="1"/>
  <c r="U10" i="6" s="1"/>
  <c r="V10" i="6" s="1"/>
  <c r="W10" i="6" s="1"/>
  <c r="X10" i="6" s="1"/>
  <c r="Y10" i="6" s="1"/>
  <c r="Z10" i="6" s="1"/>
  <c r="AA10" i="6" s="1"/>
  <c r="AB10" i="6" s="1"/>
  <c r="AC10" i="6" s="1"/>
  <c r="AD10" i="6" s="1"/>
  <c r="AE10" i="6" s="1"/>
  <c r="AF10" i="6" s="1"/>
  <c r="AG10" i="6" s="1"/>
  <c r="AH10" i="6" s="1"/>
  <c r="AI10" i="6" s="1"/>
  <c r="AJ10" i="6" s="1"/>
  <c r="AK10" i="6" s="1"/>
  <c r="AL10" i="6" s="1"/>
  <c r="AM10" i="6" s="1"/>
  <c r="AN10" i="6" s="1"/>
  <c r="AO10" i="6" s="1"/>
  <c r="AP10" i="6" s="1"/>
  <c r="AQ10" i="6" s="1"/>
  <c r="AR10" i="6" s="1"/>
  <c r="AS10" i="6" s="1"/>
  <c r="AT10" i="6" s="1"/>
  <c r="AU10" i="6" s="1"/>
  <c r="AV10" i="6" s="1"/>
  <c r="AW10" i="6" s="1"/>
  <c r="AX10" i="6" s="1"/>
  <c r="AY10" i="6" s="1"/>
  <c r="AZ10" i="6" s="1"/>
  <c r="BA10" i="6" s="1"/>
  <c r="BB10" i="6" s="1"/>
  <c r="BC10" i="6" s="1"/>
  <c r="BD10" i="6" s="1"/>
  <c r="BE10" i="6" s="1"/>
  <c r="BF10" i="6" s="1"/>
  <c r="BG10" i="6" s="1"/>
  <c r="BH10" i="6" s="1"/>
  <c r="BI10" i="6" s="1"/>
  <c r="K89" i="12"/>
  <c r="K90" i="12" s="1"/>
  <c r="C15" i="12"/>
  <c r="L89" i="12"/>
  <c r="L90" i="12" s="1"/>
  <c r="C89" i="12"/>
  <c r="C90" i="12" s="1"/>
  <c r="O89" i="12"/>
  <c r="O90" i="12" s="1"/>
  <c r="D89" i="12"/>
  <c r="D90" i="12" s="1"/>
  <c r="P89" i="12"/>
  <c r="P90" i="12" s="1"/>
  <c r="H89" i="12"/>
  <c r="H90" i="12" s="1"/>
  <c r="R89" i="12"/>
  <c r="R90" i="12" s="1"/>
  <c r="Q89" i="12"/>
  <c r="Q90" i="12" s="1"/>
  <c r="C8" i="6"/>
  <c r="I89" i="12"/>
  <c r="I90" i="12" s="1"/>
  <c r="S89" i="12"/>
  <c r="S90" i="12" s="1"/>
  <c r="C56" i="12"/>
  <c r="G89" i="12"/>
  <c r="G90" i="12" s="1"/>
  <c r="J89" i="12"/>
  <c r="J90" i="12" s="1"/>
  <c r="T89" i="12"/>
  <c r="T90" i="12" s="1"/>
  <c r="E89" i="12"/>
  <c r="E90" i="12" s="1"/>
  <c r="M89" i="12"/>
  <c r="M90" i="12" s="1"/>
  <c r="U89" i="12"/>
  <c r="U90" i="12" s="1"/>
  <c r="F89" i="12"/>
  <c r="F90" i="12" s="1"/>
  <c r="N89" i="12"/>
  <c r="N90" i="12" s="1"/>
  <c r="C328" i="12"/>
  <c r="B324" i="12"/>
  <c r="D328" i="12" s="1"/>
  <c r="F326" i="12"/>
  <c r="D329" i="12"/>
  <c r="C329" i="12"/>
  <c r="B330" i="12"/>
  <c r="E330" i="12" s="1"/>
  <c r="S83" i="12"/>
  <c r="S84" i="12" s="1"/>
  <c r="P10" i="12"/>
  <c r="AF10" i="12"/>
  <c r="AV10" i="12"/>
  <c r="AJ81" i="12"/>
  <c r="E110" i="12"/>
  <c r="O112" i="12"/>
  <c r="S110" i="12"/>
  <c r="U112" i="12"/>
  <c r="T110" i="12"/>
  <c r="V112" i="12"/>
  <c r="U110" i="12"/>
  <c r="F112" i="12"/>
  <c r="G112" i="12"/>
  <c r="C110" i="12"/>
  <c r="M112" i="12"/>
  <c r="D110" i="12"/>
  <c r="N112" i="12"/>
  <c r="E112" i="12"/>
  <c r="H107" i="12"/>
  <c r="AB108" i="12" s="1"/>
  <c r="F110" i="12"/>
  <c r="V110" i="12"/>
  <c r="H112" i="12"/>
  <c r="P112" i="12"/>
  <c r="I107" i="12"/>
  <c r="AC108" i="12" s="1"/>
  <c r="K110" i="12"/>
  <c r="I112" i="12"/>
  <c r="Q112" i="12"/>
  <c r="J107" i="12"/>
  <c r="AD108" i="12" s="1"/>
  <c r="L110" i="12"/>
  <c r="J112" i="12"/>
  <c r="R112" i="12"/>
  <c r="K107" i="12"/>
  <c r="AE108" i="12" s="1"/>
  <c r="M110" i="12"/>
  <c r="C112" i="12"/>
  <c r="K112" i="12"/>
  <c r="S112" i="12"/>
  <c r="N110" i="12"/>
  <c r="D112" i="12"/>
  <c r="L112" i="12"/>
  <c r="T112" i="12"/>
  <c r="O108" i="12"/>
  <c r="G110" i="12"/>
  <c r="O110" i="12"/>
  <c r="P108" i="12"/>
  <c r="C109" i="12"/>
  <c r="H110" i="12"/>
  <c r="P110" i="12"/>
  <c r="V108" i="12"/>
  <c r="I110" i="12"/>
  <c r="Q110" i="12"/>
  <c r="W108" i="12"/>
  <c r="J110" i="12"/>
  <c r="R110" i="12"/>
  <c r="AN107" i="12"/>
  <c r="AO107" i="12"/>
  <c r="AW107" i="12"/>
  <c r="AX107" i="12"/>
  <c r="Y107" i="12"/>
  <c r="BE107" i="12"/>
  <c r="Z107" i="12"/>
  <c r="BF107" i="12"/>
  <c r="AA107" i="12"/>
  <c r="BG107" i="12"/>
  <c r="AG107" i="12"/>
  <c r="F108" i="12"/>
  <c r="S107" i="12"/>
  <c r="AP107" i="12"/>
  <c r="G108" i="12"/>
  <c r="X107" i="12"/>
  <c r="AQ107" i="12"/>
  <c r="H108" i="12"/>
  <c r="Q107" i="12"/>
  <c r="AK108" i="12" s="1"/>
  <c r="AH107" i="12"/>
  <c r="AY107" i="12"/>
  <c r="M108" i="12"/>
  <c r="R107" i="12"/>
  <c r="AL108" i="12" s="1"/>
  <c r="AI107" i="12"/>
  <c r="BD107" i="12"/>
  <c r="N108" i="12"/>
  <c r="P107" i="12"/>
  <c r="AF107" i="12"/>
  <c r="AV107" i="12"/>
  <c r="E108" i="12"/>
  <c r="U108" i="12"/>
  <c r="L107" i="12"/>
  <c r="T107" i="12"/>
  <c r="AB107" i="12"/>
  <c r="AJ107" i="12"/>
  <c r="AR107" i="12"/>
  <c r="AZ107" i="12"/>
  <c r="BH107" i="12"/>
  <c r="I108" i="12"/>
  <c r="Q108" i="12"/>
  <c r="M107" i="12"/>
  <c r="U107" i="12"/>
  <c r="AC107" i="12"/>
  <c r="AK107" i="12"/>
  <c r="AS107" i="12"/>
  <c r="BA107" i="12"/>
  <c r="BI107" i="12"/>
  <c r="J108" i="12"/>
  <c r="R108" i="12"/>
  <c r="N107" i="12"/>
  <c r="V107" i="12"/>
  <c r="AD107" i="12"/>
  <c r="AL107" i="12"/>
  <c r="AT107" i="12"/>
  <c r="BB107" i="12"/>
  <c r="C108" i="12"/>
  <c r="K108" i="12"/>
  <c r="S108" i="12"/>
  <c r="G107" i="12"/>
  <c r="AA108" i="12" s="1"/>
  <c r="O107" i="12"/>
  <c r="W107" i="12"/>
  <c r="AE107" i="12"/>
  <c r="AM107" i="12"/>
  <c r="AU107" i="12"/>
  <c r="BC107" i="12"/>
  <c r="D108" i="12"/>
  <c r="L108" i="12"/>
  <c r="T108" i="12"/>
  <c r="D107" i="12"/>
  <c r="X108" i="12" s="1"/>
  <c r="E107" i="12"/>
  <c r="Y108" i="12" s="1"/>
  <c r="F107" i="12"/>
  <c r="Z108" i="12" s="1"/>
  <c r="AN81" i="12"/>
  <c r="BD81" i="12"/>
  <c r="L83" i="12"/>
  <c r="L84" i="12" s="1"/>
  <c r="T83" i="12"/>
  <c r="T84" i="12" s="1"/>
  <c r="Q81" i="12"/>
  <c r="AG81" i="12"/>
  <c r="AW81" i="12"/>
  <c r="E83" i="12"/>
  <c r="E84" i="12" s="1"/>
  <c r="U83" i="12"/>
  <c r="U84" i="12" s="1"/>
  <c r="J81" i="12"/>
  <c r="Z81" i="12"/>
  <c r="AP81" i="12"/>
  <c r="BF81" i="12"/>
  <c r="N83" i="12"/>
  <c r="N84" i="12" s="1"/>
  <c r="V83" i="12"/>
  <c r="V84" i="12" s="1"/>
  <c r="K81" i="12"/>
  <c r="AQ81" i="12"/>
  <c r="BG81" i="12"/>
  <c r="O83" i="12"/>
  <c r="O84" i="12" s="1"/>
  <c r="L81" i="12"/>
  <c r="AB81" i="12"/>
  <c r="AR81" i="12"/>
  <c r="BH81" i="12"/>
  <c r="P83" i="12"/>
  <c r="P84" i="12" s="1"/>
  <c r="E81" i="12"/>
  <c r="M81" i="12"/>
  <c r="U81" i="12"/>
  <c r="BA81" i="12"/>
  <c r="BI81" i="12"/>
  <c r="I83" i="12"/>
  <c r="I84" i="12" s="1"/>
  <c r="Q83" i="12"/>
  <c r="Q84" i="12" s="1"/>
  <c r="F81" i="12"/>
  <c r="N81" i="12"/>
  <c r="V81" i="12"/>
  <c r="AL81" i="12"/>
  <c r="BB81" i="12"/>
  <c r="J83" i="12"/>
  <c r="J84" i="12" s="1"/>
  <c r="R83" i="12"/>
  <c r="R84" i="12" s="1"/>
  <c r="H81" i="12"/>
  <c r="P81" i="12"/>
  <c r="AF81" i="12"/>
  <c r="AV81" i="12"/>
  <c r="D83" i="12"/>
  <c r="D84" i="12" s="1"/>
  <c r="I81" i="12"/>
  <c r="Y81" i="12"/>
  <c r="AO81" i="12"/>
  <c r="BE81" i="12"/>
  <c r="M83" i="12"/>
  <c r="M84" i="12" s="1"/>
  <c r="R81" i="12"/>
  <c r="AH81" i="12"/>
  <c r="AX81" i="12"/>
  <c r="F83" i="12"/>
  <c r="F84" i="12" s="1"/>
  <c r="C81" i="12"/>
  <c r="S81" i="12"/>
  <c r="AI81" i="12"/>
  <c r="AY81" i="12"/>
  <c r="G83" i="12"/>
  <c r="G84" i="12" s="1"/>
  <c r="D81" i="12"/>
  <c r="T81" i="12"/>
  <c r="AZ81" i="12"/>
  <c r="H83" i="12"/>
  <c r="H84" i="12" s="1"/>
  <c r="G81" i="12"/>
  <c r="O81" i="12"/>
  <c r="W81" i="12"/>
  <c r="AE81" i="12"/>
  <c r="AM81" i="12"/>
  <c r="AU81" i="12"/>
  <c r="BC81" i="12"/>
  <c r="C83" i="12"/>
  <c r="C84" i="12" s="1"/>
  <c r="K83" i="12"/>
  <c r="K84" i="12" s="1"/>
  <c r="V22" i="12"/>
  <c r="AM22" i="12"/>
  <c r="AN22" i="12"/>
  <c r="BB10" i="12"/>
  <c r="AL10" i="12"/>
  <c r="Q10" i="12"/>
  <c r="AW10" i="12"/>
  <c r="V10" i="12"/>
  <c r="W10" i="12"/>
  <c r="BC10" i="12"/>
  <c r="X10" i="12"/>
  <c r="BD10" i="12"/>
  <c r="D14" i="12"/>
  <c r="AG10" i="12"/>
  <c r="F10" i="12"/>
  <c r="G10" i="12"/>
  <c r="AM10" i="12"/>
  <c r="H10" i="12"/>
  <c r="AN10" i="12"/>
  <c r="I10" i="12"/>
  <c r="Y10" i="12"/>
  <c r="AO10" i="12"/>
  <c r="BE10" i="12"/>
  <c r="N10" i="12"/>
  <c r="AD10" i="12"/>
  <c r="AT10" i="12"/>
  <c r="O10" i="12"/>
  <c r="AE10" i="12"/>
  <c r="AU10" i="12"/>
  <c r="P22" i="12"/>
  <c r="C17" i="12"/>
  <c r="W22" i="12"/>
  <c r="AT22" i="12"/>
  <c r="F22" i="12"/>
  <c r="X22" i="12"/>
  <c r="AU22" i="12"/>
  <c r="G22" i="12"/>
  <c r="AD22" i="12"/>
  <c r="AV22" i="12"/>
  <c r="H22" i="12"/>
  <c r="AE22" i="12"/>
  <c r="BB22" i="12"/>
  <c r="N22" i="12"/>
  <c r="AF22" i="12"/>
  <c r="BC22" i="12"/>
  <c r="O22" i="12"/>
  <c r="AL22" i="12"/>
  <c r="BD22" i="12"/>
  <c r="R22" i="12"/>
  <c r="AP22" i="12"/>
  <c r="C22" i="12"/>
  <c r="S22" i="12"/>
  <c r="AA22" i="12"/>
  <c r="AI22" i="12"/>
  <c r="AQ22" i="12"/>
  <c r="AY22" i="12"/>
  <c r="BG22" i="12"/>
  <c r="Q22" i="12"/>
  <c r="AG22" i="12"/>
  <c r="AW22" i="12"/>
  <c r="J22" i="12"/>
  <c r="AH22" i="12"/>
  <c r="AX22" i="12"/>
  <c r="D22" i="12"/>
  <c r="T22" i="12"/>
  <c r="AB22" i="12"/>
  <c r="AJ22" i="12"/>
  <c r="AR22" i="12"/>
  <c r="AZ22" i="12"/>
  <c r="BH22" i="12"/>
  <c r="I22" i="12"/>
  <c r="Y22" i="12"/>
  <c r="AO22" i="12"/>
  <c r="BE22" i="12"/>
  <c r="Z22" i="12"/>
  <c r="BF22" i="12"/>
  <c r="K22" i="12"/>
  <c r="L22" i="12"/>
  <c r="E22" i="12"/>
  <c r="M22" i="12"/>
  <c r="U22" i="12"/>
  <c r="AC22" i="12"/>
  <c r="AK22" i="12"/>
  <c r="AS22" i="12"/>
  <c r="BA22" i="12"/>
  <c r="J10" i="12"/>
  <c r="R10" i="12"/>
  <c r="Z10" i="12"/>
  <c r="AH10" i="12"/>
  <c r="AP10" i="12"/>
  <c r="AX10" i="12"/>
  <c r="BF10" i="12"/>
  <c r="C10" i="12"/>
  <c r="K10" i="12"/>
  <c r="S10" i="12"/>
  <c r="AA10" i="12"/>
  <c r="AI10" i="12"/>
  <c r="AQ10" i="12"/>
  <c r="AY10" i="12"/>
  <c r="BG10" i="12"/>
  <c r="D10" i="12"/>
  <c r="D11" i="12" s="1"/>
  <c r="L10" i="12"/>
  <c r="T10" i="12"/>
  <c r="AB10" i="12"/>
  <c r="AJ10" i="12"/>
  <c r="AR10" i="12"/>
  <c r="AZ10" i="12"/>
  <c r="BH10" i="12"/>
  <c r="E10" i="12"/>
  <c r="M10" i="12"/>
  <c r="U10" i="12"/>
  <c r="AC10" i="12"/>
  <c r="AK10" i="12"/>
  <c r="AS10" i="12"/>
  <c r="BA10" i="12"/>
  <c r="B28" i="12"/>
  <c r="BI6" i="12"/>
  <c r="BH6" i="12"/>
  <c r="BG6" i="12"/>
  <c r="BF6" i="12"/>
  <c r="BE6" i="12"/>
  <c r="BD6" i="12"/>
  <c r="BC6" i="12"/>
  <c r="BB6" i="12"/>
  <c r="BA6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7" i="12"/>
  <c r="C6" i="12"/>
  <c r="L21" i="8"/>
  <c r="L49" i="8" s="1"/>
  <c r="L71" i="8" s="1"/>
  <c r="V89" i="24" l="1"/>
  <c r="V90" i="24"/>
  <c r="BH217" i="24"/>
  <c r="AZ217" i="24"/>
  <c r="AR217" i="24"/>
  <c r="AJ217" i="24"/>
  <c r="AB217" i="24"/>
  <c r="BG217" i="24"/>
  <c r="AY217" i="24"/>
  <c r="AQ217" i="24"/>
  <c r="AI217" i="24"/>
  <c r="AA217" i="24"/>
  <c r="BE217" i="24"/>
  <c r="AW217" i="24"/>
  <c r="AO217" i="24"/>
  <c r="AG217" i="24"/>
  <c r="Y217" i="24"/>
  <c r="BI217" i="24"/>
  <c r="AU217" i="24"/>
  <c r="AH217" i="24"/>
  <c r="V217" i="24"/>
  <c r="BF217" i="24"/>
  <c r="AT217" i="24"/>
  <c r="AF217" i="24"/>
  <c r="BD217" i="24"/>
  <c r="AS217" i="24"/>
  <c r="AE217" i="24"/>
  <c r="BC217" i="24"/>
  <c r="AP217" i="24"/>
  <c r="AD217" i="24"/>
  <c r="BB217" i="24"/>
  <c r="AC217" i="24"/>
  <c r="BA217" i="24"/>
  <c r="Z217" i="24"/>
  <c r="AX217" i="24"/>
  <c r="X217" i="24"/>
  <c r="AV217" i="24"/>
  <c r="W217" i="24"/>
  <c r="AN217" i="24"/>
  <c r="AM217" i="24"/>
  <c r="AL217" i="24"/>
  <c r="AK217" i="24"/>
  <c r="A218" i="24"/>
  <c r="N33" i="11"/>
  <c r="O39" i="11"/>
  <c r="AQ108" i="12"/>
  <c r="AQ85" i="12" s="1"/>
  <c r="AN108" i="12"/>
  <c r="AN85" i="12" s="1"/>
  <c r="AO108" i="12"/>
  <c r="AO85" i="12" s="1"/>
  <c r="AV108" i="12"/>
  <c r="AV85" i="12" s="1"/>
  <c r="AM108" i="12"/>
  <c r="AM85" i="12" s="1"/>
  <c r="AH108" i="12"/>
  <c r="AH85" i="12" s="1"/>
  <c r="AG108" i="12"/>
  <c r="AG85" i="12" s="1"/>
  <c r="AP108" i="12"/>
  <c r="AP85" i="12" s="1"/>
  <c r="AW108" i="12"/>
  <c r="AW85" i="12" s="1"/>
  <c r="BD108" i="12"/>
  <c r="BD85" i="12" s="1"/>
  <c r="AJ108" i="12"/>
  <c r="AJ85" i="12" s="1"/>
  <c r="AI108" i="12"/>
  <c r="AI85" i="12" s="1"/>
  <c r="AF108" i="12"/>
  <c r="AF85" i="12" s="1"/>
  <c r="AY108" i="12"/>
  <c r="AY85" i="12" s="1"/>
  <c r="BG108" i="12"/>
  <c r="BG85" i="12" s="1"/>
  <c r="BA108" i="12"/>
  <c r="BA85" i="12" s="1"/>
  <c r="AR108" i="12"/>
  <c r="AR85" i="12" s="1"/>
  <c r="BI108" i="12"/>
  <c r="BI85" i="12" s="1"/>
  <c r="AT108" i="12"/>
  <c r="AT85" i="12" s="1"/>
  <c r="AX108" i="12"/>
  <c r="AX85" i="12" s="1"/>
  <c r="BE108" i="12"/>
  <c r="BE85" i="12" s="1"/>
  <c r="AZ108" i="12"/>
  <c r="AZ85" i="12" s="1"/>
  <c r="BC108" i="12"/>
  <c r="BC85" i="12" s="1"/>
  <c r="BB108" i="12"/>
  <c r="BB85" i="12" s="1"/>
  <c r="BF108" i="12"/>
  <c r="BF85" i="12" s="1"/>
  <c r="AU108" i="12"/>
  <c r="AU85" i="12" s="1"/>
  <c r="AS108" i="12"/>
  <c r="AS85" i="12" s="1"/>
  <c r="BH108" i="12"/>
  <c r="BH85" i="12" s="1"/>
  <c r="C120" i="12"/>
  <c r="D3" i="12"/>
  <c r="C16" i="12"/>
  <c r="D56" i="12"/>
  <c r="D8" i="6"/>
  <c r="E329" i="12"/>
  <c r="C327" i="12"/>
  <c r="C323" i="12"/>
  <c r="C324" i="12" s="1"/>
  <c r="F329" i="12" s="1"/>
  <c r="B331" i="12"/>
  <c r="F331" i="12" s="1"/>
  <c r="D330" i="12"/>
  <c r="C330" i="12"/>
  <c r="G326" i="12"/>
  <c r="F330" i="12"/>
  <c r="E14" i="12"/>
  <c r="F14" i="12" s="1"/>
  <c r="F17" i="12" s="1"/>
  <c r="D36" i="12"/>
  <c r="D15" i="12"/>
  <c r="D16" i="12" s="1"/>
  <c r="L85" i="12"/>
  <c r="AD85" i="12"/>
  <c r="S85" i="12"/>
  <c r="K85" i="12"/>
  <c r="AE85" i="12"/>
  <c r="N85" i="12"/>
  <c r="H85" i="12"/>
  <c r="O85" i="12"/>
  <c r="F85" i="12"/>
  <c r="AK85" i="12"/>
  <c r="AB85" i="12"/>
  <c r="D85" i="12"/>
  <c r="V85" i="12"/>
  <c r="Q85" i="12"/>
  <c r="Y85" i="12"/>
  <c r="I85" i="12"/>
  <c r="U85" i="12"/>
  <c r="M85" i="12"/>
  <c r="AA85" i="12"/>
  <c r="R85" i="12"/>
  <c r="Z85" i="12"/>
  <c r="J85" i="12"/>
  <c r="AL85" i="12"/>
  <c r="G85" i="12"/>
  <c r="AC85" i="12"/>
  <c r="X85" i="12"/>
  <c r="E85" i="12"/>
  <c r="T85" i="12"/>
  <c r="W85" i="12"/>
  <c r="P85" i="12"/>
  <c r="C85" i="12"/>
  <c r="Q104" i="12"/>
  <c r="Q87" i="12"/>
  <c r="F103" i="12"/>
  <c r="F86" i="12"/>
  <c r="T104" i="12"/>
  <c r="T87" i="12"/>
  <c r="F104" i="12"/>
  <c r="F87" i="12"/>
  <c r="H104" i="12"/>
  <c r="H87" i="12"/>
  <c r="V103" i="12"/>
  <c r="V86" i="12"/>
  <c r="E103" i="12"/>
  <c r="E86" i="12"/>
  <c r="O103" i="12"/>
  <c r="O86" i="12"/>
  <c r="M104" i="12"/>
  <c r="M87" i="12"/>
  <c r="I103" i="12"/>
  <c r="I86" i="12"/>
  <c r="G104" i="12"/>
  <c r="G87" i="12"/>
  <c r="R103" i="12"/>
  <c r="R86" i="12"/>
  <c r="L104" i="12"/>
  <c r="L87" i="12"/>
  <c r="K103" i="12"/>
  <c r="K86" i="12"/>
  <c r="H103" i="12"/>
  <c r="H86" i="12"/>
  <c r="J104" i="12"/>
  <c r="J87" i="12"/>
  <c r="N104" i="12"/>
  <c r="N87" i="12"/>
  <c r="T103" i="12"/>
  <c r="T86" i="12"/>
  <c r="Q103" i="12"/>
  <c r="Q86" i="12"/>
  <c r="K104" i="12"/>
  <c r="K87" i="12"/>
  <c r="S103" i="12"/>
  <c r="S86" i="12"/>
  <c r="G103" i="12"/>
  <c r="G86" i="12"/>
  <c r="O104" i="12"/>
  <c r="O87" i="12"/>
  <c r="M103" i="12"/>
  <c r="M86" i="12"/>
  <c r="I104" i="12"/>
  <c r="I87" i="12"/>
  <c r="P103" i="12"/>
  <c r="P86" i="12"/>
  <c r="R104" i="12"/>
  <c r="R87" i="12"/>
  <c r="U103" i="12"/>
  <c r="U86" i="12"/>
  <c r="J103" i="12"/>
  <c r="J86" i="12"/>
  <c r="D104" i="12"/>
  <c r="D87" i="12"/>
  <c r="E104" i="12"/>
  <c r="E87" i="12"/>
  <c r="V104" i="12"/>
  <c r="V87" i="12"/>
  <c r="N103" i="12"/>
  <c r="N86" i="12"/>
  <c r="S104" i="12"/>
  <c r="S87" i="12"/>
  <c r="L103" i="12"/>
  <c r="L86" i="12"/>
  <c r="P104" i="12"/>
  <c r="P87" i="12"/>
  <c r="D103" i="12"/>
  <c r="D86" i="12"/>
  <c r="U104" i="12"/>
  <c r="U87" i="12"/>
  <c r="C104" i="12"/>
  <c r="C87" i="12"/>
  <c r="C103" i="12"/>
  <c r="C86" i="12"/>
  <c r="W110" i="12"/>
  <c r="T82" i="12"/>
  <c r="AM82" i="12"/>
  <c r="V82" i="12"/>
  <c r="J82" i="12"/>
  <c r="AE82" i="12"/>
  <c r="R82" i="12"/>
  <c r="AF82" i="12"/>
  <c r="N82" i="12"/>
  <c r="E82" i="12"/>
  <c r="AQ82" i="12"/>
  <c r="AN82" i="12"/>
  <c r="U82" i="12"/>
  <c r="AH82" i="12"/>
  <c r="M82" i="12"/>
  <c r="W82" i="12"/>
  <c r="P82" i="12"/>
  <c r="K82" i="12"/>
  <c r="O82" i="12"/>
  <c r="AX82" i="12"/>
  <c r="Z82" i="12"/>
  <c r="AV82" i="12"/>
  <c r="BD82" i="12"/>
  <c r="F82" i="12"/>
  <c r="AI82" i="12"/>
  <c r="H82" i="12"/>
  <c r="S82" i="12"/>
  <c r="AG82" i="12"/>
  <c r="BF82" i="12"/>
  <c r="AU82" i="12"/>
  <c r="AL82" i="12"/>
  <c r="D82" i="12"/>
  <c r="BG82" i="12"/>
  <c r="AY82" i="12"/>
  <c r="AJ82" i="12"/>
  <c r="BE82" i="12"/>
  <c r="BH82" i="12"/>
  <c r="AW82" i="12"/>
  <c r="G82" i="12"/>
  <c r="AO82" i="12"/>
  <c r="AR82" i="12"/>
  <c r="Y82" i="12"/>
  <c r="BI82" i="12"/>
  <c r="AB82" i="12"/>
  <c r="Q82" i="12"/>
  <c r="BC82" i="12"/>
  <c r="AZ82" i="12"/>
  <c r="I82" i="12"/>
  <c r="BB82" i="12"/>
  <c r="BA82" i="12"/>
  <c r="L82" i="12"/>
  <c r="AP82" i="12"/>
  <c r="C82" i="12"/>
  <c r="AD81" i="12"/>
  <c r="AS81" i="12"/>
  <c r="AC81" i="12"/>
  <c r="AA81" i="12"/>
  <c r="AT81" i="12"/>
  <c r="X81" i="12"/>
  <c r="AK81" i="12"/>
  <c r="E11" i="12"/>
  <c r="D53" i="12"/>
  <c r="E7" i="12"/>
  <c r="D17" i="12"/>
  <c r="D4" i="11"/>
  <c r="D5" i="11"/>
  <c r="D3" i="11"/>
  <c r="B6" i="12"/>
  <c r="W90" i="24" l="1"/>
  <c r="W89" i="24"/>
  <c r="A219" i="24"/>
  <c r="BC218" i="24"/>
  <c r="AU218" i="24"/>
  <c r="AM218" i="24"/>
  <c r="AE218" i="24"/>
  <c r="W218" i="24"/>
  <c r="BB218" i="24"/>
  <c r="AT218" i="24"/>
  <c r="AL218" i="24"/>
  <c r="AD218" i="24"/>
  <c r="BH218" i="24"/>
  <c r="AZ218" i="24"/>
  <c r="AR218" i="24"/>
  <c r="AJ218" i="24"/>
  <c r="AB218" i="24"/>
  <c r="AX218" i="24"/>
  <c r="AK218" i="24"/>
  <c r="Y218" i="24"/>
  <c r="BI218" i="24"/>
  <c r="AW218" i="24"/>
  <c r="AI218" i="24"/>
  <c r="X218" i="24"/>
  <c r="BG218" i="24"/>
  <c r="AV218" i="24"/>
  <c r="AH218" i="24"/>
  <c r="BF218" i="24"/>
  <c r="AS218" i="24"/>
  <c r="AG218" i="24"/>
  <c r="AQ218" i="24"/>
  <c r="AP218" i="24"/>
  <c r="AO218" i="24"/>
  <c r="AN218" i="24"/>
  <c r="AF218" i="24"/>
  <c r="AC218" i="24"/>
  <c r="AA218" i="24"/>
  <c r="Z218" i="24"/>
  <c r="BE218" i="24"/>
  <c r="BD218" i="24"/>
  <c r="BA218" i="24"/>
  <c r="AY218" i="24"/>
  <c r="P39" i="11"/>
  <c r="O33" i="11"/>
  <c r="D59" i="12"/>
  <c r="G127" i="12"/>
  <c r="G45" i="12" s="1"/>
  <c r="G46" i="12" s="1"/>
  <c r="U88" i="12"/>
  <c r="K88" i="12"/>
  <c r="S127" i="12"/>
  <c r="S45" i="12" s="1"/>
  <c r="S46" i="12" s="1"/>
  <c r="L127" i="12"/>
  <c r="L45" i="12" s="1"/>
  <c r="L46" i="12" s="1"/>
  <c r="E127" i="12"/>
  <c r="E45" i="12" s="1"/>
  <c r="E46" i="12" s="1"/>
  <c r="T127" i="12"/>
  <c r="T45" i="12" s="1"/>
  <c r="T46" i="12" s="1"/>
  <c r="O88" i="12"/>
  <c r="H127" i="12"/>
  <c r="H45" i="12" s="1"/>
  <c r="H46" i="12" s="1"/>
  <c r="T88" i="12"/>
  <c r="O127" i="12"/>
  <c r="O45" i="12" s="1"/>
  <c r="O46" i="12" s="1"/>
  <c r="R88" i="12"/>
  <c r="P127" i="12"/>
  <c r="P45" i="12" s="1"/>
  <c r="P46" i="12" s="1"/>
  <c r="F127" i="12"/>
  <c r="F45" i="12" s="1"/>
  <c r="F46" i="12" s="1"/>
  <c r="V127" i="12"/>
  <c r="V45" i="12" s="1"/>
  <c r="V46" i="12" s="1"/>
  <c r="I127" i="12"/>
  <c r="I45" i="12" s="1"/>
  <c r="I46" i="12" s="1"/>
  <c r="D127" i="12"/>
  <c r="M127" i="12"/>
  <c r="M45" i="12" s="1"/>
  <c r="M46" i="12" s="1"/>
  <c r="R127" i="12"/>
  <c r="R45" i="12" s="1"/>
  <c r="R46" i="12" s="1"/>
  <c r="Q127" i="12"/>
  <c r="Q45" i="12" s="1"/>
  <c r="Q46" i="12" s="1"/>
  <c r="U127" i="12"/>
  <c r="U45" i="12" s="1"/>
  <c r="U46" i="12" s="1"/>
  <c r="J127" i="12"/>
  <c r="J45" i="12" s="1"/>
  <c r="J46" i="12" s="1"/>
  <c r="K127" i="12"/>
  <c r="K45" i="12" s="1"/>
  <c r="K46" i="12" s="1"/>
  <c r="N127" i="12"/>
  <c r="N45" i="12" s="1"/>
  <c r="N46" i="12" s="1"/>
  <c r="P88" i="12"/>
  <c r="C127" i="12"/>
  <c r="D88" i="12"/>
  <c r="X89" i="12" s="1"/>
  <c r="X90" i="12" s="1"/>
  <c r="S88" i="12"/>
  <c r="E88" i="12"/>
  <c r="Y89" i="12" s="1"/>
  <c r="Y90" i="12" s="1"/>
  <c r="H88" i="12"/>
  <c r="AB89" i="12" s="1"/>
  <c r="AB90" i="12" s="1"/>
  <c r="I88" i="12"/>
  <c r="AC89" i="12" s="1"/>
  <c r="AC90" i="12" s="1"/>
  <c r="Q88" i="12"/>
  <c r="M88" i="12"/>
  <c r="L88" i="12"/>
  <c r="V88" i="12"/>
  <c r="J88" i="12"/>
  <c r="AD89" i="12" s="1"/>
  <c r="AD90" i="12" s="1"/>
  <c r="N88" i="12"/>
  <c r="G88" i="12"/>
  <c r="AA89" i="12" s="1"/>
  <c r="AA90" i="12" s="1"/>
  <c r="F88" i="12"/>
  <c r="Z89" i="12" s="1"/>
  <c r="Z90" i="12" s="1"/>
  <c r="C88" i="12"/>
  <c r="W89" i="12" s="1"/>
  <c r="W90" i="12" s="1"/>
  <c r="D323" i="12"/>
  <c r="D324" i="12" s="1"/>
  <c r="F7" i="12"/>
  <c r="E56" i="12"/>
  <c r="E8" i="6"/>
  <c r="S96" i="12"/>
  <c r="O96" i="12"/>
  <c r="M96" i="12"/>
  <c r="D96" i="12"/>
  <c r="D97" i="12" s="1"/>
  <c r="D99" i="12" s="1"/>
  <c r="D100" i="12" s="1"/>
  <c r="D102" i="12" s="1"/>
  <c r="V96" i="12"/>
  <c r="L96" i="12"/>
  <c r="R96" i="12"/>
  <c r="G96" i="12"/>
  <c r="H96" i="12"/>
  <c r="E96" i="12"/>
  <c r="P96" i="12"/>
  <c r="N96" i="12"/>
  <c r="K96" i="12"/>
  <c r="T96" i="12"/>
  <c r="F96" i="12"/>
  <c r="I96" i="12"/>
  <c r="C96" i="12"/>
  <c r="Q96" i="12"/>
  <c r="U96" i="12"/>
  <c r="J96" i="12"/>
  <c r="N113" i="12"/>
  <c r="D327" i="12"/>
  <c r="E328" i="12"/>
  <c r="T113" i="12"/>
  <c r="J111" i="12"/>
  <c r="AD112" i="12" s="1"/>
  <c r="Q113" i="12"/>
  <c r="J113" i="12"/>
  <c r="O111" i="12"/>
  <c r="N111" i="12"/>
  <c r="G113" i="12"/>
  <c r="S111" i="12"/>
  <c r="I113" i="12"/>
  <c r="U113" i="12"/>
  <c r="I111" i="12"/>
  <c r="AC112" i="12" s="1"/>
  <c r="V111" i="12"/>
  <c r="D120" i="12"/>
  <c r="E17" i="12"/>
  <c r="E36" i="12"/>
  <c r="E15" i="12"/>
  <c r="E16" i="12" s="1"/>
  <c r="B332" i="12"/>
  <c r="C331" i="12"/>
  <c r="E331" i="12"/>
  <c r="D331" i="12"/>
  <c r="F36" i="12"/>
  <c r="F15" i="12"/>
  <c r="F16" i="12" s="1"/>
  <c r="H326" i="12"/>
  <c r="G330" i="12"/>
  <c r="G332" i="12"/>
  <c r="G331" i="12"/>
  <c r="AK83" i="12"/>
  <c r="AK84" i="12" s="1"/>
  <c r="AP83" i="12"/>
  <c r="AP84" i="12" s="1"/>
  <c r="AT83" i="12"/>
  <c r="AT84" i="12" s="1"/>
  <c r="AD83" i="12"/>
  <c r="AD84" i="12" s="1"/>
  <c r="AV83" i="12"/>
  <c r="BG83" i="12"/>
  <c r="AS83" i="12"/>
  <c r="AS84" i="12" s="1"/>
  <c r="AB83" i="12"/>
  <c r="AB84" i="12" s="1"/>
  <c r="AN83" i="12"/>
  <c r="AN84" i="12" s="1"/>
  <c r="AO83" i="12"/>
  <c r="AO84" i="12" s="1"/>
  <c r="BA83" i="12"/>
  <c r="AF83" i="12"/>
  <c r="BD83" i="12"/>
  <c r="AM83" i="12"/>
  <c r="AI83" i="12"/>
  <c r="AI84" i="12" s="1"/>
  <c r="AE83" i="12"/>
  <c r="Y83" i="12"/>
  <c r="AJ83" i="12"/>
  <c r="AJ84" i="12" s="1"/>
  <c r="AH83" i="12"/>
  <c r="AC83" i="12"/>
  <c r="AC84" i="12" s="1"/>
  <c r="BI83" i="12"/>
  <c r="X83" i="12"/>
  <c r="X84" i="12" s="1"/>
  <c r="Z83" i="12"/>
  <c r="Z84" i="12" s="1"/>
  <c r="AQ83" i="12"/>
  <c r="AQ84" i="12" s="1"/>
  <c r="AA83" i="12"/>
  <c r="AA84" i="12" s="1"/>
  <c r="AG83" i="12"/>
  <c r="AG84" i="12" s="1"/>
  <c r="AL83" i="12"/>
  <c r="AY83" i="12"/>
  <c r="W83" i="12"/>
  <c r="O113" i="12"/>
  <c r="T111" i="12"/>
  <c r="P111" i="12"/>
  <c r="M113" i="12"/>
  <c r="Q111" i="12"/>
  <c r="L113" i="12"/>
  <c r="H113" i="12"/>
  <c r="F111" i="12"/>
  <c r="Z112" i="12" s="1"/>
  <c r="D111" i="12"/>
  <c r="X112" i="12" s="1"/>
  <c r="G111" i="12"/>
  <c r="AA112" i="12" s="1"/>
  <c r="E111" i="12"/>
  <c r="Y112" i="12" s="1"/>
  <c r="C111" i="12"/>
  <c r="K113" i="12"/>
  <c r="E113" i="12"/>
  <c r="C113" i="12"/>
  <c r="S113" i="12"/>
  <c r="F113" i="12"/>
  <c r="D113" i="12"/>
  <c r="R111" i="12"/>
  <c r="V113" i="12"/>
  <c r="R113" i="12"/>
  <c r="L111" i="12"/>
  <c r="U111" i="12"/>
  <c r="P113" i="12"/>
  <c r="M111" i="12"/>
  <c r="K111" i="12"/>
  <c r="H111" i="12"/>
  <c r="AB112" i="12" s="1"/>
  <c r="W103" i="12"/>
  <c r="W111" i="12" s="1"/>
  <c r="W86" i="12"/>
  <c r="P92" i="12"/>
  <c r="G92" i="12"/>
  <c r="N92" i="12"/>
  <c r="K92" i="12"/>
  <c r="J92" i="12"/>
  <c r="S92" i="12"/>
  <c r="T92" i="12"/>
  <c r="I92" i="12"/>
  <c r="L92" i="12"/>
  <c r="D92" i="12"/>
  <c r="H92" i="12"/>
  <c r="U92" i="12"/>
  <c r="V92" i="12"/>
  <c r="Q92" i="12"/>
  <c r="R92" i="12"/>
  <c r="M92" i="12"/>
  <c r="E92" i="12"/>
  <c r="C92" i="12"/>
  <c r="C93" i="12" s="1"/>
  <c r="C121" i="12" s="1"/>
  <c r="F92" i="12"/>
  <c r="O92" i="12"/>
  <c r="X82" i="12"/>
  <c r="AT82" i="12"/>
  <c r="AA82" i="12"/>
  <c r="BC83" i="12" s="1"/>
  <c r="AC82" i="12"/>
  <c r="AK82" i="12"/>
  <c r="AS82" i="12"/>
  <c r="AD82" i="12"/>
  <c r="BH83" i="12" s="1"/>
  <c r="BH84" i="12" s="1"/>
  <c r="G14" i="12"/>
  <c r="F11" i="12"/>
  <c r="E53" i="12"/>
  <c r="B16" i="20"/>
  <c r="C6" i="10"/>
  <c r="B141" i="10"/>
  <c r="B134" i="10"/>
  <c r="C19" i="10"/>
  <c r="D19" i="10"/>
  <c r="X90" i="24" l="1"/>
  <c r="X89" i="24"/>
  <c r="BF219" i="24"/>
  <c r="AX219" i="24"/>
  <c r="AP219" i="24"/>
  <c r="AH219" i="24"/>
  <c r="Z219" i="24"/>
  <c r="BE219" i="24"/>
  <c r="AW219" i="24"/>
  <c r="AO219" i="24"/>
  <c r="AG219" i="24"/>
  <c r="Y219" i="24"/>
  <c r="A220" i="24"/>
  <c r="BC219" i="24"/>
  <c r="AU219" i="24"/>
  <c r="AM219" i="24"/>
  <c r="AE219" i="24"/>
  <c r="BA219" i="24"/>
  <c r="AN219" i="24"/>
  <c r="AB219" i="24"/>
  <c r="AZ219" i="24"/>
  <c r="AL219" i="24"/>
  <c r="AA219" i="24"/>
  <c r="AY219" i="24"/>
  <c r="AK219" i="24"/>
  <c r="X219" i="24"/>
  <c r="BI219" i="24"/>
  <c r="AV219" i="24"/>
  <c r="AJ219" i="24"/>
  <c r="BH219" i="24"/>
  <c r="AI219" i="24"/>
  <c r="BG219" i="24"/>
  <c r="AF219" i="24"/>
  <c r="BD219" i="24"/>
  <c r="AD219" i="24"/>
  <c r="BB219" i="24"/>
  <c r="AC219" i="24"/>
  <c r="AT219" i="24"/>
  <c r="AS219" i="24"/>
  <c r="AR219" i="24"/>
  <c r="AQ219" i="24"/>
  <c r="Q39" i="11"/>
  <c r="P33" i="11"/>
  <c r="AQ112" i="12"/>
  <c r="AQ104" i="12" s="1"/>
  <c r="AF112" i="12"/>
  <c r="AF104" i="12" s="1"/>
  <c r="X96" i="12"/>
  <c r="AK112" i="12"/>
  <c r="AK104" i="12" s="1"/>
  <c r="AF89" i="12"/>
  <c r="AF90" i="12" s="1"/>
  <c r="AE112" i="12"/>
  <c r="AE87" i="12" s="1"/>
  <c r="AN112" i="12"/>
  <c r="AN87" i="12" s="1"/>
  <c r="AZ83" i="12"/>
  <c r="AZ84" i="12" s="1"/>
  <c r="AP112" i="12"/>
  <c r="AP87" i="12" s="1"/>
  <c r="AM112" i="12"/>
  <c r="AM104" i="12" s="1"/>
  <c r="AP89" i="12"/>
  <c r="AP90" i="12" s="1"/>
  <c r="AE89" i="12"/>
  <c r="AE90" i="12" s="1"/>
  <c r="BF83" i="12"/>
  <c r="BF84" i="12" s="1"/>
  <c r="AK89" i="12"/>
  <c r="AK90" i="12" s="1"/>
  <c r="AL89" i="12"/>
  <c r="AL90" i="12" s="1"/>
  <c r="AG112" i="12"/>
  <c r="AG104" i="12" s="1"/>
  <c r="BB83" i="12"/>
  <c r="BB84" i="12" s="1"/>
  <c r="AH112" i="12"/>
  <c r="AH87" i="12" s="1"/>
  <c r="AH89" i="12"/>
  <c r="AH90" i="12" s="1"/>
  <c r="AG89" i="12"/>
  <c r="AG90" i="12" s="1"/>
  <c r="AJ89" i="12"/>
  <c r="AJ90" i="12" s="1"/>
  <c r="AO112" i="12"/>
  <c r="AO104" i="12" s="1"/>
  <c r="AL112" i="12"/>
  <c r="AL104" i="12" s="1"/>
  <c r="AJ112" i="12"/>
  <c r="AJ104" i="12" s="1"/>
  <c r="AN89" i="12"/>
  <c r="AN90" i="12" s="1"/>
  <c r="AO89" i="12"/>
  <c r="AO90" i="12" s="1"/>
  <c r="AI112" i="12"/>
  <c r="AI87" i="12" s="1"/>
  <c r="AM89" i="12"/>
  <c r="AM90" i="12" s="1"/>
  <c r="AI89" i="12"/>
  <c r="AI90" i="12" s="1"/>
  <c r="D45" i="12"/>
  <c r="D46" i="12" s="1"/>
  <c r="D49" i="6" s="1"/>
  <c r="E323" i="12"/>
  <c r="G329" i="12"/>
  <c r="AD96" i="12"/>
  <c r="AS96" i="12"/>
  <c r="AC96" i="12"/>
  <c r="AK96" i="12"/>
  <c r="G7" i="12"/>
  <c r="F56" i="12"/>
  <c r="F8" i="6"/>
  <c r="AC104" i="12"/>
  <c r="Y87" i="12"/>
  <c r="Z104" i="12"/>
  <c r="AD104" i="12"/>
  <c r="AB87" i="12"/>
  <c r="AA104" i="12"/>
  <c r="AI96" i="12"/>
  <c r="BH96" i="12"/>
  <c r="AT96" i="12"/>
  <c r="AB96" i="12"/>
  <c r="AQ96" i="12"/>
  <c r="Y84" i="12"/>
  <c r="AA96" i="12"/>
  <c r="Z96" i="12"/>
  <c r="AG96" i="12"/>
  <c r="AO96" i="12"/>
  <c r="AN96" i="12"/>
  <c r="BI84" i="12"/>
  <c r="AJ96" i="12"/>
  <c r="AP96" i="12"/>
  <c r="AV84" i="12"/>
  <c r="AM84" i="12"/>
  <c r="BC84" i="12"/>
  <c r="BD84" i="12"/>
  <c r="AE84" i="12"/>
  <c r="W84" i="12"/>
  <c r="AY84" i="12"/>
  <c r="AF84" i="12"/>
  <c r="BA84" i="12"/>
  <c r="AL84" i="12"/>
  <c r="AH84" i="12"/>
  <c r="BG84" i="12"/>
  <c r="AD87" i="12"/>
  <c r="AC87" i="12"/>
  <c r="T49" i="6"/>
  <c r="K49" i="6"/>
  <c r="H49" i="6"/>
  <c r="J49" i="6"/>
  <c r="I49" i="6"/>
  <c r="N49" i="6"/>
  <c r="F49" i="6"/>
  <c r="U49" i="6"/>
  <c r="E49" i="6"/>
  <c r="G49" i="6"/>
  <c r="L49" i="6"/>
  <c r="V49" i="6"/>
  <c r="R49" i="6"/>
  <c r="O49" i="6"/>
  <c r="Q49" i="6"/>
  <c r="M49" i="6"/>
  <c r="P49" i="6"/>
  <c r="S49" i="6"/>
  <c r="C45" i="12"/>
  <c r="C46" i="12" s="1"/>
  <c r="E324" i="12"/>
  <c r="H329" i="12" s="1"/>
  <c r="I326" i="12"/>
  <c r="H332" i="12"/>
  <c r="H330" i="12"/>
  <c r="H331" i="12"/>
  <c r="G36" i="12"/>
  <c r="G15" i="12"/>
  <c r="G16" i="12" s="1"/>
  <c r="F120" i="12"/>
  <c r="H14" i="12"/>
  <c r="H17" i="12" s="1"/>
  <c r="B333" i="12"/>
  <c r="H333" i="12" s="1"/>
  <c r="D332" i="12"/>
  <c r="C332" i="12"/>
  <c r="E332" i="12"/>
  <c r="F332" i="12"/>
  <c r="E120" i="12"/>
  <c r="G17" i="12"/>
  <c r="E327" i="12"/>
  <c r="F328" i="12"/>
  <c r="C128" i="12"/>
  <c r="AU83" i="12"/>
  <c r="AR83" i="12"/>
  <c r="BE83" i="12"/>
  <c r="AX83" i="12"/>
  <c r="AW83" i="12"/>
  <c r="Y104" i="12"/>
  <c r="Z87" i="12"/>
  <c r="AB104" i="12"/>
  <c r="X87" i="12"/>
  <c r="X104" i="12"/>
  <c r="D109" i="12"/>
  <c r="D128" i="12" s="1"/>
  <c r="AA87" i="12"/>
  <c r="W112" i="12"/>
  <c r="C115" i="12"/>
  <c r="C116" i="12" s="1"/>
  <c r="C122" i="12" s="1"/>
  <c r="C123" i="12" s="1"/>
  <c r="C124" i="12" s="1"/>
  <c r="D93" i="12"/>
  <c r="E97" i="12"/>
  <c r="F53" i="12"/>
  <c r="G11" i="12"/>
  <c r="B6" i="7"/>
  <c r="B3" i="7"/>
  <c r="B4" i="7" s="1"/>
  <c r="B5" i="7" s="1"/>
  <c r="C17" i="7"/>
  <c r="Y90" i="24" l="1"/>
  <c r="Y89" i="24"/>
  <c r="BI220" i="24"/>
  <c r="BA220" i="24"/>
  <c r="AS220" i="24"/>
  <c r="AK220" i="24"/>
  <c r="AC220" i="24"/>
  <c r="BH220" i="24"/>
  <c r="AZ220" i="24"/>
  <c r="AR220" i="24"/>
  <c r="AJ220" i="24"/>
  <c r="AB220" i="24"/>
  <c r="BF220" i="24"/>
  <c r="AX220" i="24"/>
  <c r="AP220" i="24"/>
  <c r="AH220" i="24"/>
  <c r="Z220" i="24"/>
  <c r="BD220" i="24"/>
  <c r="AQ220" i="24"/>
  <c r="AE220" i="24"/>
  <c r="BC220" i="24"/>
  <c r="AO220" i="24"/>
  <c r="AD220" i="24"/>
  <c r="BB220" i="24"/>
  <c r="AN220" i="24"/>
  <c r="AA220" i="24"/>
  <c r="AY220" i="24"/>
  <c r="AM220" i="24"/>
  <c r="Y220" i="24"/>
  <c r="AW220" i="24"/>
  <c r="AV220" i="24"/>
  <c r="AU220" i="24"/>
  <c r="AT220" i="24"/>
  <c r="A221" i="24"/>
  <c r="BG220" i="24"/>
  <c r="BE220" i="24"/>
  <c r="AL220" i="24"/>
  <c r="AI220" i="24"/>
  <c r="AG220" i="24"/>
  <c r="AF220" i="24"/>
  <c r="R39" i="11"/>
  <c r="Q33" i="11"/>
  <c r="AL87" i="12"/>
  <c r="AN104" i="12"/>
  <c r="AO113" i="12" s="1"/>
  <c r="AM87" i="12"/>
  <c r="AF87" i="12"/>
  <c r="AE104" i="12"/>
  <c r="AF113" i="12" s="1"/>
  <c r="AQ87" i="12"/>
  <c r="AJ87" i="12"/>
  <c r="AG87" i="12"/>
  <c r="AK87" i="12"/>
  <c r="AI104" i="12"/>
  <c r="AJ113" i="12" s="1"/>
  <c r="BF96" i="12"/>
  <c r="AP104" i="12"/>
  <c r="AQ113" i="12" s="1"/>
  <c r="BB96" i="12"/>
  <c r="AO87" i="12"/>
  <c r="AH104" i="12"/>
  <c r="AI113" i="12" s="1"/>
  <c r="AN113" i="12"/>
  <c r="AH113" i="12"/>
  <c r="AE113" i="12"/>
  <c r="AG113" i="12"/>
  <c r="AP113" i="12"/>
  <c r="AH96" i="12"/>
  <c r="BD96" i="12"/>
  <c r="AL96" i="12"/>
  <c r="BA96" i="12"/>
  <c r="W96" i="12"/>
  <c r="BC96" i="12"/>
  <c r="AM96" i="12"/>
  <c r="AF96" i="12"/>
  <c r="AE96" i="12"/>
  <c r="BI96" i="12"/>
  <c r="AV96" i="12"/>
  <c r="AY96" i="12"/>
  <c r="Y96" i="12"/>
  <c r="BG96" i="12"/>
  <c r="AZ96" i="12"/>
  <c r="AM113" i="12"/>
  <c r="H7" i="12"/>
  <c r="G8" i="6"/>
  <c r="G56" i="12"/>
  <c r="AA113" i="12"/>
  <c r="AD113" i="12"/>
  <c r="AW84" i="12"/>
  <c r="AX84" i="12"/>
  <c r="BE84" i="12"/>
  <c r="AR84" i="12"/>
  <c r="AU84" i="12"/>
  <c r="AK113" i="12"/>
  <c r="AB113" i="12"/>
  <c r="AL113" i="12"/>
  <c r="AC113" i="12"/>
  <c r="C49" i="6"/>
  <c r="D129" i="12"/>
  <c r="D48" i="12"/>
  <c r="D49" i="12" s="1"/>
  <c r="C129" i="12"/>
  <c r="C48" i="12"/>
  <c r="C49" i="12" s="1"/>
  <c r="C50" i="6" s="1"/>
  <c r="H36" i="12"/>
  <c r="H15" i="12"/>
  <c r="H16" i="12" s="1"/>
  <c r="J326" i="12"/>
  <c r="I332" i="12"/>
  <c r="I330" i="12"/>
  <c r="I333" i="12"/>
  <c r="I331" i="12"/>
  <c r="G120" i="12"/>
  <c r="B334" i="12"/>
  <c r="I334" i="12" s="1"/>
  <c r="D333" i="12"/>
  <c r="C333" i="12"/>
  <c r="E333" i="12"/>
  <c r="F333" i="12"/>
  <c r="G333" i="12"/>
  <c r="F327" i="12"/>
  <c r="G328" i="12"/>
  <c r="I14" i="12"/>
  <c r="I17" i="12" s="1"/>
  <c r="F323" i="12"/>
  <c r="F324" i="12" s="1"/>
  <c r="I329" i="12" s="1"/>
  <c r="C39" i="12"/>
  <c r="C40" i="12" s="1"/>
  <c r="X110" i="12"/>
  <c r="D115" i="12"/>
  <c r="D116" i="12" s="1"/>
  <c r="D122" i="12" s="1"/>
  <c r="W104" i="12"/>
  <c r="X113" i="12" s="1"/>
  <c r="W87" i="12"/>
  <c r="W88" i="12" s="1"/>
  <c r="AQ89" i="12" s="1"/>
  <c r="AQ90" i="12" s="1"/>
  <c r="Z113" i="12"/>
  <c r="E93" i="12"/>
  <c r="D121" i="12"/>
  <c r="F97" i="12"/>
  <c r="E99" i="12"/>
  <c r="E100" i="12" s="1"/>
  <c r="E102" i="12" s="1"/>
  <c r="H11" i="12"/>
  <c r="G53" i="12"/>
  <c r="C93" i="10"/>
  <c r="C16" i="7"/>
  <c r="Z90" i="24" l="1"/>
  <c r="Z89" i="24"/>
  <c r="BD221" i="24"/>
  <c r="AV221" i="24"/>
  <c r="AN221" i="24"/>
  <c r="AF221" i="24"/>
  <c r="A222" i="24"/>
  <c r="BC221" i="24"/>
  <c r="AU221" i="24"/>
  <c r="AM221" i="24"/>
  <c r="AE221" i="24"/>
  <c r="BI221" i="24"/>
  <c r="BA221" i="24"/>
  <c r="AS221" i="24"/>
  <c r="AK221" i="24"/>
  <c r="AC221" i="24"/>
  <c r="BG221" i="24"/>
  <c r="AT221" i="24"/>
  <c r="AH221" i="24"/>
  <c r="BF221" i="24"/>
  <c r="AR221" i="24"/>
  <c r="AG221" i="24"/>
  <c r="BE221" i="24"/>
  <c r="AQ221" i="24"/>
  <c r="AD221" i="24"/>
  <c r="BB221" i="24"/>
  <c r="AP221" i="24"/>
  <c r="AB221" i="24"/>
  <c r="AO221" i="24"/>
  <c r="AL221" i="24"/>
  <c r="AJ221" i="24"/>
  <c r="BH221" i="24"/>
  <c r="AI221" i="24"/>
  <c r="AZ221" i="24"/>
  <c r="AY221" i="24"/>
  <c r="AX221" i="24"/>
  <c r="AW221" i="24"/>
  <c r="AA221" i="24"/>
  <c r="Z221" i="24"/>
  <c r="S39" i="11"/>
  <c r="R33" i="11"/>
  <c r="C42" i="12"/>
  <c r="BE96" i="12"/>
  <c r="AW96" i="12"/>
  <c r="AX96" i="12"/>
  <c r="AU96" i="12"/>
  <c r="W127" i="12"/>
  <c r="W45" i="12" s="1"/>
  <c r="W46" i="12" s="1"/>
  <c r="AR96" i="12"/>
  <c r="I7" i="12"/>
  <c r="H8" i="6"/>
  <c r="H56" i="12"/>
  <c r="D50" i="6"/>
  <c r="D51" i="6"/>
  <c r="C51" i="6"/>
  <c r="K326" i="12"/>
  <c r="J330" i="12"/>
  <c r="J334" i="12"/>
  <c r="J332" i="12"/>
  <c r="J333" i="12"/>
  <c r="J331" i="12"/>
  <c r="J14" i="12"/>
  <c r="J17" i="12" s="1"/>
  <c r="B335" i="12"/>
  <c r="J335" i="12" s="1"/>
  <c r="C334" i="12"/>
  <c r="D334" i="12"/>
  <c r="E334" i="12"/>
  <c r="F334" i="12"/>
  <c r="G334" i="12"/>
  <c r="H334" i="12"/>
  <c r="I36" i="12"/>
  <c r="I15" i="12"/>
  <c r="I16" i="12" s="1"/>
  <c r="H120" i="12"/>
  <c r="G323" i="12"/>
  <c r="G327" i="12"/>
  <c r="H328" i="12"/>
  <c r="D39" i="12"/>
  <c r="D40" i="12" s="1"/>
  <c r="W92" i="12"/>
  <c r="E109" i="12"/>
  <c r="E128" i="12" s="1"/>
  <c r="Y113" i="12"/>
  <c r="W113" i="12"/>
  <c r="D123" i="12"/>
  <c r="D124" i="12" s="1"/>
  <c r="X86" i="12"/>
  <c r="X103" i="12"/>
  <c r="F93" i="12"/>
  <c r="E121" i="12"/>
  <c r="G97" i="12"/>
  <c r="F99" i="12"/>
  <c r="F100" i="12" s="1"/>
  <c r="F102" i="12" s="1"/>
  <c r="I11" i="12"/>
  <c r="H53" i="12"/>
  <c r="C94" i="10"/>
  <c r="AA90" i="24" l="1"/>
  <c r="AA89" i="24"/>
  <c r="BD222" i="24"/>
  <c r="AV222" i="24"/>
  <c r="AN222" i="24"/>
  <c r="AF222" i="24"/>
  <c r="BC222" i="24"/>
  <c r="AT222" i="24"/>
  <c r="AK222" i="24"/>
  <c r="AB222" i="24"/>
  <c r="A223" i="24"/>
  <c r="BB222" i="24"/>
  <c r="AS222" i="24"/>
  <c r="AJ222" i="24"/>
  <c r="AA222" i="24"/>
  <c r="BI222" i="24"/>
  <c r="AZ222" i="24"/>
  <c r="AQ222" i="24"/>
  <c r="AH222" i="24"/>
  <c r="BA222" i="24"/>
  <c r="AM222" i="24"/>
  <c r="AY222" i="24"/>
  <c r="AL222" i="24"/>
  <c r="AX222" i="24"/>
  <c r="AI222" i="24"/>
  <c r="AW222" i="24"/>
  <c r="AG222" i="24"/>
  <c r="BH222" i="24"/>
  <c r="AE222" i="24"/>
  <c r="BG222" i="24"/>
  <c r="AD222" i="24"/>
  <c r="BF222" i="24"/>
  <c r="AC222" i="24"/>
  <c r="BE222" i="24"/>
  <c r="AU222" i="24"/>
  <c r="AR222" i="24"/>
  <c r="AP222" i="24"/>
  <c r="AO222" i="24"/>
  <c r="T39" i="11"/>
  <c r="S33" i="11"/>
  <c r="D42" i="12"/>
  <c r="X88" i="12"/>
  <c r="AR89" i="12" s="1"/>
  <c r="AR90" i="12" s="1"/>
  <c r="X127" i="12"/>
  <c r="X45" i="12" s="1"/>
  <c r="X46" i="12" s="1"/>
  <c r="K14" i="12"/>
  <c r="K17" i="12" s="1"/>
  <c r="J7" i="12"/>
  <c r="I8" i="6"/>
  <c r="I56" i="12"/>
  <c r="W49" i="6"/>
  <c r="E129" i="12"/>
  <c r="E48" i="12"/>
  <c r="E49" i="12" s="1"/>
  <c r="E51" i="6" s="1"/>
  <c r="G324" i="12"/>
  <c r="H323" i="12" s="1"/>
  <c r="I120" i="12"/>
  <c r="B336" i="12"/>
  <c r="K336" i="12" s="1"/>
  <c r="D335" i="12"/>
  <c r="C335" i="12"/>
  <c r="E335" i="12"/>
  <c r="F335" i="12"/>
  <c r="G335" i="12"/>
  <c r="H335" i="12"/>
  <c r="I335" i="12"/>
  <c r="L326" i="12"/>
  <c r="K334" i="12"/>
  <c r="K332" i="12"/>
  <c r="K331" i="12"/>
  <c r="K333" i="12"/>
  <c r="K335" i="12"/>
  <c r="J36" i="12"/>
  <c r="J15" i="12"/>
  <c r="J16" i="12" s="1"/>
  <c r="X92" i="12"/>
  <c r="F109" i="12"/>
  <c r="F128" i="12" s="1"/>
  <c r="Y110" i="12"/>
  <c r="E115" i="12"/>
  <c r="E116" i="12" s="1"/>
  <c r="E122" i="12" s="1"/>
  <c r="E123" i="12" s="1"/>
  <c r="E124" i="12" s="1"/>
  <c r="X111" i="12"/>
  <c r="AR112" i="12" s="1"/>
  <c r="G93" i="12"/>
  <c r="F121" i="12"/>
  <c r="H97" i="12"/>
  <c r="G99" i="12"/>
  <c r="G100" i="12" s="1"/>
  <c r="G102" i="12" s="1"/>
  <c r="J11" i="12"/>
  <c r="I53" i="12"/>
  <c r="AB90" i="24" l="1"/>
  <c r="AB89" i="24"/>
  <c r="BG223" i="24"/>
  <c r="AY223" i="24"/>
  <c r="AQ223" i="24"/>
  <c r="AI223" i="24"/>
  <c r="BF223" i="24"/>
  <c r="AW223" i="24"/>
  <c r="AN223" i="24"/>
  <c r="AE223" i="24"/>
  <c r="BE223" i="24"/>
  <c r="AV223" i="24"/>
  <c r="AM223" i="24"/>
  <c r="AD223" i="24"/>
  <c r="BD223" i="24"/>
  <c r="AU223" i="24"/>
  <c r="AL223" i="24"/>
  <c r="AC223" i="24"/>
  <c r="BC223" i="24"/>
  <c r="AT223" i="24"/>
  <c r="AK223" i="24"/>
  <c r="AB223" i="24"/>
  <c r="A224" i="24"/>
  <c r="AS223" i="24"/>
  <c r="AR223" i="24"/>
  <c r="BI223" i="24"/>
  <c r="AP223" i="24"/>
  <c r="BH223" i="24"/>
  <c r="AO223" i="24"/>
  <c r="AJ223" i="24"/>
  <c r="AH223" i="24"/>
  <c r="AG223" i="24"/>
  <c r="AF223" i="24"/>
  <c r="BB223" i="24"/>
  <c r="BA223" i="24"/>
  <c r="AZ223" i="24"/>
  <c r="AX223" i="24"/>
  <c r="U39" i="11"/>
  <c r="T33" i="11"/>
  <c r="K15" i="12"/>
  <c r="K16" i="12" s="1"/>
  <c r="L14" i="12"/>
  <c r="L36" i="12" s="1"/>
  <c r="K36" i="12"/>
  <c r="K330" i="12"/>
  <c r="K7" i="12"/>
  <c r="J8" i="6"/>
  <c r="J56" i="12"/>
  <c r="X49" i="6"/>
  <c r="F129" i="12"/>
  <c r="F48" i="12"/>
  <c r="F49" i="12" s="1"/>
  <c r="F51" i="6" s="1"/>
  <c r="H327" i="12"/>
  <c r="I328" i="12"/>
  <c r="J329" i="12"/>
  <c r="B337" i="12"/>
  <c r="D336" i="12"/>
  <c r="C336" i="12"/>
  <c r="E336" i="12"/>
  <c r="F336" i="12"/>
  <c r="G336" i="12"/>
  <c r="H336" i="12"/>
  <c r="I336" i="12"/>
  <c r="J336" i="12"/>
  <c r="J120" i="12"/>
  <c r="M326" i="12"/>
  <c r="L331" i="12"/>
  <c r="L334" i="12"/>
  <c r="L336" i="12"/>
  <c r="L332" i="12"/>
  <c r="L333" i="12"/>
  <c r="L335" i="12"/>
  <c r="H324" i="12"/>
  <c r="I323" i="12" s="1"/>
  <c r="E39" i="12"/>
  <c r="Z110" i="12"/>
  <c r="F115" i="12"/>
  <c r="F116" i="12" s="1"/>
  <c r="F122" i="12" s="1"/>
  <c r="F123" i="12" s="1"/>
  <c r="F124" i="12" s="1"/>
  <c r="G109" i="12"/>
  <c r="G128" i="12" s="1"/>
  <c r="AR87" i="12"/>
  <c r="AR104" i="12"/>
  <c r="Y103" i="12"/>
  <c r="Y86" i="12"/>
  <c r="H93" i="12"/>
  <c r="G121" i="12"/>
  <c r="I97" i="12"/>
  <c r="H99" i="12"/>
  <c r="H100" i="12" s="1"/>
  <c r="H102" i="12" s="1"/>
  <c r="K11" i="12"/>
  <c r="J53" i="12"/>
  <c r="A14" i="23"/>
  <c r="BF14" i="23" s="1"/>
  <c r="AV13" i="23"/>
  <c r="AU13" i="23"/>
  <c r="AT13" i="23"/>
  <c r="AF13" i="23"/>
  <c r="AE13" i="23"/>
  <c r="AD13" i="23"/>
  <c r="P13" i="23"/>
  <c r="O13" i="23"/>
  <c r="N13" i="23"/>
  <c r="A13" i="23"/>
  <c r="BI13" i="23" s="1"/>
  <c r="BK5" i="23"/>
  <c r="BJ5" i="23"/>
  <c r="BK4" i="23"/>
  <c r="BJ4" i="23"/>
  <c r="C4" i="23"/>
  <c r="BK3" i="23"/>
  <c r="BJ3" i="23"/>
  <c r="C3" i="23"/>
  <c r="BI9" i="22"/>
  <c r="BI8" i="22"/>
  <c r="C4" i="22"/>
  <c r="C3" i="22"/>
  <c r="AC90" i="24" l="1"/>
  <c r="AC89" i="24"/>
  <c r="BB224" i="24"/>
  <c r="AT224" i="24"/>
  <c r="AL224" i="24"/>
  <c r="AD224" i="24"/>
  <c r="BI224" i="24"/>
  <c r="AZ224" i="24"/>
  <c r="AQ224" i="24"/>
  <c r="AH224" i="24"/>
  <c r="BH224" i="24"/>
  <c r="AY224" i="24"/>
  <c r="AP224" i="24"/>
  <c r="AG224" i="24"/>
  <c r="BG224" i="24"/>
  <c r="AX224" i="24"/>
  <c r="AO224" i="24"/>
  <c r="AF224" i="24"/>
  <c r="BF224" i="24"/>
  <c r="AW224" i="24"/>
  <c r="AN224" i="24"/>
  <c r="AE224" i="24"/>
  <c r="BE224" i="24"/>
  <c r="AM224" i="24"/>
  <c r="BD224" i="24"/>
  <c r="AK224" i="24"/>
  <c r="BC224" i="24"/>
  <c r="AJ224" i="24"/>
  <c r="BA224" i="24"/>
  <c r="AI224" i="24"/>
  <c r="AV224" i="24"/>
  <c r="AU224" i="24"/>
  <c r="AS224" i="24"/>
  <c r="AR224" i="24"/>
  <c r="A225" i="24"/>
  <c r="AC224" i="24"/>
  <c r="BC13" i="23"/>
  <c r="AW13" i="23"/>
  <c r="V13" i="23"/>
  <c r="BB13" i="23"/>
  <c r="G13" i="23"/>
  <c r="H13" i="23"/>
  <c r="X13" i="23"/>
  <c r="AN13" i="23"/>
  <c r="BD13" i="23"/>
  <c r="Q13" i="23"/>
  <c r="AG13" i="23"/>
  <c r="F13" i="23"/>
  <c r="AL13" i="23"/>
  <c r="W13" i="23"/>
  <c r="AM13" i="23"/>
  <c r="I13" i="23"/>
  <c r="Y13" i="23"/>
  <c r="AO13" i="23"/>
  <c r="BE13" i="23"/>
  <c r="V39" i="11"/>
  <c r="U33" i="11"/>
  <c r="L17" i="12"/>
  <c r="M14" i="12"/>
  <c r="M15" i="12" s="1"/>
  <c r="M16" i="12" s="1"/>
  <c r="L15" i="12"/>
  <c r="L16" i="12" s="1"/>
  <c r="K120" i="12"/>
  <c r="BI10" i="22"/>
  <c r="BI18" i="22" s="1"/>
  <c r="Y88" i="12"/>
  <c r="AS89" i="12" s="1"/>
  <c r="AS90" i="12" s="1"/>
  <c r="Y127" i="12"/>
  <c r="Y45" i="12" s="1"/>
  <c r="Y46" i="12" s="1"/>
  <c r="L7" i="12"/>
  <c r="K56" i="12"/>
  <c r="K8" i="6"/>
  <c r="G129" i="12"/>
  <c r="G48" i="12"/>
  <c r="G49" i="12" s="1"/>
  <c r="G51" i="6" s="1"/>
  <c r="B338" i="12"/>
  <c r="M338" i="12" s="1"/>
  <c r="C337" i="12"/>
  <c r="D337" i="12"/>
  <c r="E337" i="12"/>
  <c r="F337" i="12"/>
  <c r="G337" i="12"/>
  <c r="H337" i="12"/>
  <c r="I337" i="12"/>
  <c r="J337" i="12"/>
  <c r="K337" i="12"/>
  <c r="I327" i="12"/>
  <c r="J328" i="12"/>
  <c r="K329" i="12"/>
  <c r="N326" i="12"/>
  <c r="M337" i="12"/>
  <c r="M336" i="12"/>
  <c r="M331" i="12"/>
  <c r="M335" i="12"/>
  <c r="M334" i="12"/>
  <c r="M332" i="12"/>
  <c r="M333" i="12"/>
  <c r="I324" i="12"/>
  <c r="M330" i="12" s="1"/>
  <c r="L330" i="12"/>
  <c r="L337" i="12"/>
  <c r="F39" i="12"/>
  <c r="Y92" i="12"/>
  <c r="H109" i="12"/>
  <c r="H128" i="12" s="1"/>
  <c r="Y111" i="12"/>
  <c r="AS112" i="12" s="1"/>
  <c r="AR113" i="12"/>
  <c r="AA110" i="12"/>
  <c r="G115" i="12"/>
  <c r="G116" i="12" s="1"/>
  <c r="G122" i="12" s="1"/>
  <c r="G123" i="12" s="1"/>
  <c r="G124" i="12" s="1"/>
  <c r="Z103" i="12"/>
  <c r="Z86" i="12"/>
  <c r="I93" i="12"/>
  <c r="H121" i="12"/>
  <c r="J97" i="12"/>
  <c r="I99" i="12"/>
  <c r="I100" i="12" s="1"/>
  <c r="I102" i="12" s="1"/>
  <c r="L11" i="12"/>
  <c r="K53" i="12"/>
  <c r="S14" i="23"/>
  <c r="AW14" i="23"/>
  <c r="AX14" i="23"/>
  <c r="I14" i="23"/>
  <c r="BD14" i="23"/>
  <c r="AV14" i="23"/>
  <c r="AN14" i="23"/>
  <c r="AF14" i="23"/>
  <c r="X14" i="23"/>
  <c r="P14" i="23"/>
  <c r="H14" i="23"/>
  <c r="BB14" i="23"/>
  <c r="AL14" i="23"/>
  <c r="AD14" i="23"/>
  <c r="N14" i="23"/>
  <c r="BH14" i="23"/>
  <c r="AJ14" i="23"/>
  <c r="T14" i="23"/>
  <c r="BG14" i="23"/>
  <c r="AI14" i="23"/>
  <c r="A15" i="23"/>
  <c r="BC14" i="23"/>
  <c r="AU14" i="23"/>
  <c r="AM14" i="23"/>
  <c r="AE14" i="23"/>
  <c r="W14" i="23"/>
  <c r="O14" i="23"/>
  <c r="G14" i="23"/>
  <c r="AZ14" i="23"/>
  <c r="AY14" i="23"/>
  <c r="AT14" i="23"/>
  <c r="V14" i="23"/>
  <c r="F14" i="23"/>
  <c r="BI14" i="23"/>
  <c r="BA14" i="23"/>
  <c r="AS14" i="23"/>
  <c r="AK14" i="23"/>
  <c r="AC14" i="23"/>
  <c r="U14" i="23"/>
  <c r="M14" i="23"/>
  <c r="AR14" i="23"/>
  <c r="AB14" i="23"/>
  <c r="L14" i="23"/>
  <c r="AQ14" i="23"/>
  <c r="Z14" i="23"/>
  <c r="AG14" i="23"/>
  <c r="AO14" i="23"/>
  <c r="Y14" i="23"/>
  <c r="BE14" i="23"/>
  <c r="AA14" i="23"/>
  <c r="J14" i="23"/>
  <c r="K14" i="23"/>
  <c r="AH14" i="23"/>
  <c r="Q14" i="23"/>
  <c r="R14" i="23"/>
  <c r="AP14" i="23"/>
  <c r="J13" i="23"/>
  <c r="R13" i="23"/>
  <c r="Z13" i="23"/>
  <c r="AH13" i="23"/>
  <c r="AP13" i="23"/>
  <c r="AX13" i="23"/>
  <c r="BF13" i="23"/>
  <c r="S13" i="23"/>
  <c r="AQ13" i="23"/>
  <c r="AI13" i="23"/>
  <c r="L13" i="23"/>
  <c r="AB13" i="23"/>
  <c r="AR13" i="23"/>
  <c r="AZ13" i="23"/>
  <c r="K13" i="23"/>
  <c r="AA13" i="23"/>
  <c r="AY13" i="23"/>
  <c r="BG13" i="23"/>
  <c r="T13" i="23"/>
  <c r="AJ13" i="23"/>
  <c r="BH13" i="23"/>
  <c r="E13" i="23"/>
  <c r="M13" i="23"/>
  <c r="U13" i="23"/>
  <c r="AC13" i="23"/>
  <c r="AK13" i="23"/>
  <c r="AS13" i="23"/>
  <c r="BA13" i="23"/>
  <c r="A7" i="16"/>
  <c r="AD89" i="24" l="1"/>
  <c r="AD90" i="24"/>
  <c r="BE225" i="24"/>
  <c r="AW225" i="24"/>
  <c r="AO225" i="24"/>
  <c r="AG225" i="24"/>
  <c r="BC225" i="24"/>
  <c r="AT225" i="24"/>
  <c r="AK225" i="24"/>
  <c r="A226" i="24"/>
  <c r="BB225" i="24"/>
  <c r="AS225" i="24"/>
  <c r="AJ225" i="24"/>
  <c r="BA225" i="24"/>
  <c r="AR225" i="24"/>
  <c r="AI225" i="24"/>
  <c r="BI225" i="24"/>
  <c r="AZ225" i="24"/>
  <c r="AQ225" i="24"/>
  <c r="AH225" i="24"/>
  <c r="AY225" i="24"/>
  <c r="AF225" i="24"/>
  <c r="AX225" i="24"/>
  <c r="AE225" i="24"/>
  <c r="AV225" i="24"/>
  <c r="AD225" i="24"/>
  <c r="AU225" i="24"/>
  <c r="BH225" i="24"/>
  <c r="BG225" i="24"/>
  <c r="BF225" i="24"/>
  <c r="BD225" i="24"/>
  <c r="AP225" i="24"/>
  <c r="AN225" i="24"/>
  <c r="AM225" i="24"/>
  <c r="AL225" i="24"/>
  <c r="W39" i="11"/>
  <c r="V33" i="11"/>
  <c r="M17" i="12"/>
  <c r="L120" i="12"/>
  <c r="M36" i="12"/>
  <c r="N14" i="12"/>
  <c r="N15" i="12" s="1"/>
  <c r="N16" i="12" s="1"/>
  <c r="Z88" i="12"/>
  <c r="AT89" i="12" s="1"/>
  <c r="AT90" i="12" s="1"/>
  <c r="Z127" i="12"/>
  <c r="Z45" i="12" s="1"/>
  <c r="Z46" i="12" s="1"/>
  <c r="M7" i="12"/>
  <c r="L56" i="12"/>
  <c r="L8" i="6"/>
  <c r="Y49" i="6"/>
  <c r="H129" i="12"/>
  <c r="H48" i="12"/>
  <c r="H49" i="12" s="1"/>
  <c r="H51" i="6" s="1"/>
  <c r="O326" i="12"/>
  <c r="N333" i="12"/>
  <c r="N336" i="12"/>
  <c r="N331" i="12"/>
  <c r="N332" i="12"/>
  <c r="N338" i="12"/>
  <c r="N335" i="12"/>
  <c r="N334" i="12"/>
  <c r="N337" i="12"/>
  <c r="B339" i="12"/>
  <c r="N339" i="12" s="1"/>
  <c r="C338" i="12"/>
  <c r="D338" i="12"/>
  <c r="E338" i="12"/>
  <c r="F338" i="12"/>
  <c r="G338" i="12"/>
  <c r="H338" i="12"/>
  <c r="I338" i="12"/>
  <c r="J338" i="12"/>
  <c r="K338" i="12"/>
  <c r="L338" i="12"/>
  <c r="J327" i="12"/>
  <c r="K328" i="12"/>
  <c r="L329" i="12"/>
  <c r="J323" i="12"/>
  <c r="M120" i="12"/>
  <c r="G39" i="12"/>
  <c r="Z92" i="12"/>
  <c r="I109" i="12"/>
  <c r="I128" i="12" s="1"/>
  <c r="AS104" i="12"/>
  <c r="AS87" i="12"/>
  <c r="Z111" i="12"/>
  <c r="AT112" i="12" s="1"/>
  <c r="AB110" i="12"/>
  <c r="H115" i="12"/>
  <c r="H116" i="12" s="1"/>
  <c r="H122" i="12" s="1"/>
  <c r="H123" i="12" s="1"/>
  <c r="H124" i="12" s="1"/>
  <c r="AA103" i="12"/>
  <c r="AA86" i="12"/>
  <c r="J93" i="12"/>
  <c r="I121" i="12"/>
  <c r="K97" i="12"/>
  <c r="J99" i="12"/>
  <c r="J100" i="12" s="1"/>
  <c r="J102" i="12" s="1"/>
  <c r="M11" i="12"/>
  <c r="L53" i="12"/>
  <c r="BG15" i="23"/>
  <c r="AY15" i="23"/>
  <c r="AQ15" i="23"/>
  <c r="AI15" i="23"/>
  <c r="AA15" i="23"/>
  <c r="S15" i="23"/>
  <c r="K15" i="23"/>
  <c r="AW15" i="23"/>
  <c r="AO15" i="23"/>
  <c r="Y15" i="23"/>
  <c r="I15" i="23"/>
  <c r="BC15" i="23"/>
  <c r="AE15" i="23"/>
  <c r="O15" i="23"/>
  <c r="AT15" i="23"/>
  <c r="V15" i="23"/>
  <c r="BF15" i="23"/>
  <c r="AX15" i="23"/>
  <c r="AP15" i="23"/>
  <c r="AH15" i="23"/>
  <c r="Z15" i="23"/>
  <c r="R15" i="23"/>
  <c r="J15" i="23"/>
  <c r="BB15" i="23"/>
  <c r="N15" i="23"/>
  <c r="BE15" i="23"/>
  <c r="AG15" i="23"/>
  <c r="Q15" i="23"/>
  <c r="AU15" i="23"/>
  <c r="BD15" i="23"/>
  <c r="AV15" i="23"/>
  <c r="AN15" i="23"/>
  <c r="AF15" i="23"/>
  <c r="X15" i="23"/>
  <c r="P15" i="23"/>
  <c r="H15" i="23"/>
  <c r="A16" i="23"/>
  <c r="AM15" i="23"/>
  <c r="W15" i="23"/>
  <c r="G15" i="23"/>
  <c r="AL15" i="23"/>
  <c r="AD15" i="23"/>
  <c r="AS15" i="23"/>
  <c r="M15" i="23"/>
  <c r="AJ15" i="23"/>
  <c r="BI15" i="23"/>
  <c r="AR15" i="23"/>
  <c r="L15" i="23"/>
  <c r="AC15" i="23"/>
  <c r="BH15" i="23"/>
  <c r="BA15" i="23"/>
  <c r="AK15" i="23"/>
  <c r="AB15" i="23"/>
  <c r="AZ15" i="23"/>
  <c r="T15" i="23"/>
  <c r="U15" i="23"/>
  <c r="A8" i="17"/>
  <c r="B41" i="20"/>
  <c r="B40" i="20"/>
  <c r="B39" i="20"/>
  <c r="B38" i="20"/>
  <c r="BD38" i="20" s="1"/>
  <c r="A41" i="20"/>
  <c r="A40" i="20"/>
  <c r="A39" i="20"/>
  <c r="A38" i="20"/>
  <c r="BI36" i="20"/>
  <c r="BH36" i="20"/>
  <c r="BG36" i="20"/>
  <c r="BF36" i="20"/>
  <c r="BE36" i="20"/>
  <c r="BD36" i="20"/>
  <c r="BC36" i="20"/>
  <c r="BB36" i="20"/>
  <c r="BA36" i="20"/>
  <c r="AZ36" i="20"/>
  <c r="AY36" i="20"/>
  <c r="AX36" i="20"/>
  <c r="AW36" i="20"/>
  <c r="AV36" i="20"/>
  <c r="AU36" i="20"/>
  <c r="AT36" i="20"/>
  <c r="AS36" i="20"/>
  <c r="AR36" i="20"/>
  <c r="AQ36" i="20"/>
  <c r="AP36" i="20"/>
  <c r="AO36" i="20"/>
  <c r="AN36" i="20"/>
  <c r="AM36" i="20"/>
  <c r="AL36" i="20"/>
  <c r="AK36" i="20"/>
  <c r="AJ36" i="20"/>
  <c r="AI36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C36" i="20"/>
  <c r="C37" i="20" s="1"/>
  <c r="C8" i="20"/>
  <c r="AE90" i="24" l="1"/>
  <c r="AE89" i="24"/>
  <c r="BH226" i="24"/>
  <c r="AZ226" i="24"/>
  <c r="AR226" i="24"/>
  <c r="AJ226" i="24"/>
  <c r="BF226" i="24"/>
  <c r="AW226" i="24"/>
  <c r="AN226" i="24"/>
  <c r="AE226" i="24"/>
  <c r="BE226" i="24"/>
  <c r="AV226" i="24"/>
  <c r="AM226" i="24"/>
  <c r="BD226" i="24"/>
  <c r="AU226" i="24"/>
  <c r="AL226" i="24"/>
  <c r="BC226" i="24"/>
  <c r="AT226" i="24"/>
  <c r="AK226" i="24"/>
  <c r="A227" i="24"/>
  <c r="AS226" i="24"/>
  <c r="AQ226" i="24"/>
  <c r="BI226" i="24"/>
  <c r="AP226" i="24"/>
  <c r="BG226" i="24"/>
  <c r="AO226" i="24"/>
  <c r="AI226" i="24"/>
  <c r="AH226" i="24"/>
  <c r="AG226" i="24"/>
  <c r="AF226" i="24"/>
  <c r="BB226" i="24"/>
  <c r="BA226" i="24"/>
  <c r="AY226" i="24"/>
  <c r="AX226" i="24"/>
  <c r="AO38" i="20"/>
  <c r="Q38" i="20"/>
  <c r="S38" i="20"/>
  <c r="AA38" i="20"/>
  <c r="AQ38" i="20"/>
  <c r="AZ38" i="20"/>
  <c r="C38" i="20"/>
  <c r="AB38" i="20"/>
  <c r="BA38" i="20"/>
  <c r="M38" i="20"/>
  <c r="AR38" i="20"/>
  <c r="D38" i="20"/>
  <c r="AC38" i="20"/>
  <c r="BE38" i="20"/>
  <c r="AP38" i="20"/>
  <c r="R38" i="20"/>
  <c r="E38" i="20"/>
  <c r="AG38" i="20"/>
  <c r="BF38" i="20"/>
  <c r="X39" i="11"/>
  <c r="W33" i="11"/>
  <c r="O14" i="12"/>
  <c r="O15" i="12" s="1"/>
  <c r="O16" i="12" s="1"/>
  <c r="N17" i="12"/>
  <c r="N36" i="12"/>
  <c r="AA88" i="12"/>
  <c r="AU89" i="12" s="1"/>
  <c r="AU90" i="12" s="1"/>
  <c r="AA127" i="12"/>
  <c r="AA45" i="12" s="1"/>
  <c r="AA46" i="12" s="1"/>
  <c r="N7" i="12"/>
  <c r="M56" i="12"/>
  <c r="M8" i="6"/>
  <c r="Z49" i="6"/>
  <c r="I129" i="12"/>
  <c r="I48" i="12"/>
  <c r="I49" i="12" s="1"/>
  <c r="I51" i="6" s="1"/>
  <c r="J324" i="12"/>
  <c r="K323" i="12" s="1"/>
  <c r="K324" i="12" s="1"/>
  <c r="N120" i="12"/>
  <c r="P326" i="12"/>
  <c r="O336" i="12"/>
  <c r="O335" i="12"/>
  <c r="O333" i="12"/>
  <c r="O332" i="12"/>
  <c r="O339" i="12"/>
  <c r="O338" i="12"/>
  <c r="O337" i="12"/>
  <c r="O334" i="12"/>
  <c r="B340" i="12"/>
  <c r="O340" i="12" s="1"/>
  <c r="C339" i="12"/>
  <c r="E339" i="12"/>
  <c r="D339" i="12"/>
  <c r="F339" i="12"/>
  <c r="G339" i="12"/>
  <c r="H339" i="12"/>
  <c r="I339" i="12"/>
  <c r="J339" i="12"/>
  <c r="K339" i="12"/>
  <c r="L339" i="12"/>
  <c r="M339" i="12"/>
  <c r="H39" i="12"/>
  <c r="AA92" i="12"/>
  <c r="AB103" i="12"/>
  <c r="AB86" i="12"/>
  <c r="AT87" i="12"/>
  <c r="AT104" i="12"/>
  <c r="AS113" i="12"/>
  <c r="I115" i="12"/>
  <c r="I116" i="12" s="1"/>
  <c r="I122" i="12" s="1"/>
  <c r="I123" i="12" s="1"/>
  <c r="I124" i="12" s="1"/>
  <c r="AC110" i="12"/>
  <c r="AA111" i="12"/>
  <c r="AU112" i="12" s="1"/>
  <c r="J109" i="12"/>
  <c r="J128" i="12" s="1"/>
  <c r="K93" i="12"/>
  <c r="J121" i="12"/>
  <c r="L97" i="12"/>
  <c r="K99" i="12"/>
  <c r="K100" i="12" s="1"/>
  <c r="K102" i="12" s="1"/>
  <c r="N11" i="12"/>
  <c r="M53" i="12"/>
  <c r="I38" i="20"/>
  <c r="T38" i="20"/>
  <c r="AH38" i="20"/>
  <c r="AS38" i="20"/>
  <c r="BG38" i="20"/>
  <c r="J38" i="20"/>
  <c r="U38" i="20"/>
  <c r="AI38" i="20"/>
  <c r="AW38" i="20"/>
  <c r="BH38" i="20"/>
  <c r="K38" i="20"/>
  <c r="Y38" i="20"/>
  <c r="AJ38" i="20"/>
  <c r="AX38" i="20"/>
  <c r="BI38" i="20"/>
  <c r="L38" i="20"/>
  <c r="Z38" i="20"/>
  <c r="AK38" i="20"/>
  <c r="AY38" i="20"/>
  <c r="BG16" i="23"/>
  <c r="AY16" i="23"/>
  <c r="AQ16" i="23"/>
  <c r="AI16" i="23"/>
  <c r="AA16" i="23"/>
  <c r="BF16" i="23"/>
  <c r="AW16" i="23"/>
  <c r="AN16" i="23"/>
  <c r="AE16" i="23"/>
  <c r="V16" i="23"/>
  <c r="N16" i="23"/>
  <c r="BD16" i="23"/>
  <c r="AL16" i="23"/>
  <c r="AC16" i="23"/>
  <c r="L16" i="23"/>
  <c r="BB16" i="23"/>
  <c r="AJ16" i="23"/>
  <c r="J16" i="23"/>
  <c r="AH16" i="23"/>
  <c r="I16" i="23"/>
  <c r="BE16" i="23"/>
  <c r="AV16" i="23"/>
  <c r="AM16" i="23"/>
  <c r="AD16" i="23"/>
  <c r="U16" i="23"/>
  <c r="M16" i="23"/>
  <c r="R16" i="23"/>
  <c r="BA16" i="23"/>
  <c r="Y16" i="23"/>
  <c r="AU16" i="23"/>
  <c r="T16" i="23"/>
  <c r="AR16" i="23"/>
  <c r="BC16" i="23"/>
  <c r="AT16" i="23"/>
  <c r="AK16" i="23"/>
  <c r="AB16" i="23"/>
  <c r="S16" i="23"/>
  <c r="K16" i="23"/>
  <c r="A17" i="23"/>
  <c r="AS16" i="23"/>
  <c r="Z16" i="23"/>
  <c r="Q16" i="23"/>
  <c r="AZ16" i="23"/>
  <c r="P16" i="23"/>
  <c r="AP16" i="23"/>
  <c r="H16" i="23"/>
  <c r="AO16" i="23"/>
  <c r="AF16" i="23"/>
  <c r="BI16" i="23"/>
  <c r="AX16" i="23"/>
  <c r="O16" i="23"/>
  <c r="AG16" i="23"/>
  <c r="X16" i="23"/>
  <c r="BH16" i="23"/>
  <c r="W16" i="23"/>
  <c r="B47" i="20"/>
  <c r="F38" i="20"/>
  <c r="N38" i="20"/>
  <c r="V38" i="20"/>
  <c r="AD38" i="20"/>
  <c r="AL38" i="20"/>
  <c r="AT38" i="20"/>
  <c r="BB38" i="20"/>
  <c r="G38" i="20"/>
  <c r="O38" i="20"/>
  <c r="W38" i="20"/>
  <c r="AE38" i="20"/>
  <c r="AM38" i="20"/>
  <c r="AU38" i="20"/>
  <c r="BC38" i="20"/>
  <c r="H38" i="20"/>
  <c r="P38" i="20"/>
  <c r="X38" i="20"/>
  <c r="AF38" i="20"/>
  <c r="AN38" i="20"/>
  <c r="AV38" i="20"/>
  <c r="C39" i="20"/>
  <c r="B13" i="2"/>
  <c r="AF90" i="24" l="1"/>
  <c r="AF89" i="24"/>
  <c r="A228" i="24"/>
  <c r="BC227" i="24"/>
  <c r="AU227" i="24"/>
  <c r="AM227" i="24"/>
  <c r="BI227" i="24"/>
  <c r="AZ227" i="24"/>
  <c r="AQ227" i="24"/>
  <c r="AH227" i="24"/>
  <c r="BH227" i="24"/>
  <c r="AY227" i="24"/>
  <c r="AP227" i="24"/>
  <c r="AG227" i="24"/>
  <c r="BG227" i="24"/>
  <c r="AX227" i="24"/>
  <c r="AO227" i="24"/>
  <c r="AF227" i="24"/>
  <c r="BF227" i="24"/>
  <c r="AW227" i="24"/>
  <c r="AN227" i="24"/>
  <c r="BE227" i="24"/>
  <c r="AL227" i="24"/>
  <c r="BD227" i="24"/>
  <c r="AK227" i="24"/>
  <c r="BB227" i="24"/>
  <c r="AJ227" i="24"/>
  <c r="BA227" i="24"/>
  <c r="AI227" i="24"/>
  <c r="AV227" i="24"/>
  <c r="AT227" i="24"/>
  <c r="AS227" i="24"/>
  <c r="AR227" i="24"/>
  <c r="Y39" i="11"/>
  <c r="X33" i="11"/>
  <c r="O17" i="12"/>
  <c r="P14" i="12"/>
  <c r="P15" i="12" s="1"/>
  <c r="P16" i="12" s="1"/>
  <c r="O36" i="12"/>
  <c r="AB88" i="12"/>
  <c r="AV89" i="12" s="1"/>
  <c r="AV90" i="12" s="1"/>
  <c r="AB127" i="12"/>
  <c r="AB45" i="12" s="1"/>
  <c r="AB46" i="12" s="1"/>
  <c r="O7" i="12"/>
  <c r="N56" i="12"/>
  <c r="N8" i="6"/>
  <c r="O331" i="12"/>
  <c r="AA49" i="6"/>
  <c r="J129" i="12"/>
  <c r="J48" i="12"/>
  <c r="J49" i="12" s="1"/>
  <c r="J51" i="6" s="1"/>
  <c r="L323" i="12"/>
  <c r="L327" i="12"/>
  <c r="M328" i="12"/>
  <c r="N329" i="12"/>
  <c r="O330" i="12"/>
  <c r="P36" i="12"/>
  <c r="O120" i="12"/>
  <c r="Q326" i="12"/>
  <c r="P335" i="12"/>
  <c r="P336" i="12"/>
  <c r="P333" i="12"/>
  <c r="P339" i="12"/>
  <c r="P337" i="12"/>
  <c r="P338" i="12"/>
  <c r="P334" i="12"/>
  <c r="P332" i="12"/>
  <c r="P331" i="12"/>
  <c r="P340" i="12"/>
  <c r="B341" i="12"/>
  <c r="P341" i="12" s="1"/>
  <c r="C340" i="12"/>
  <c r="D340" i="12"/>
  <c r="E340" i="12"/>
  <c r="F340" i="12"/>
  <c r="G340" i="12"/>
  <c r="H340" i="12"/>
  <c r="I340" i="12"/>
  <c r="J340" i="12"/>
  <c r="K340" i="12"/>
  <c r="L340" i="12"/>
  <c r="M340" i="12"/>
  <c r="N340" i="12"/>
  <c r="K327" i="12"/>
  <c r="L328" i="12"/>
  <c r="M329" i="12"/>
  <c r="N330" i="12"/>
  <c r="I39" i="12"/>
  <c r="AB92" i="12"/>
  <c r="AT113" i="12"/>
  <c r="K109" i="12"/>
  <c r="K128" i="12" s="1"/>
  <c r="J115" i="12"/>
  <c r="J116" i="12" s="1"/>
  <c r="J122" i="12" s="1"/>
  <c r="J123" i="12" s="1"/>
  <c r="J124" i="12" s="1"/>
  <c r="AD110" i="12"/>
  <c r="AU104" i="12"/>
  <c r="AU87" i="12"/>
  <c r="AC103" i="12"/>
  <c r="AC86" i="12"/>
  <c r="AB111" i="12"/>
  <c r="AV112" i="12" s="1"/>
  <c r="L93" i="12"/>
  <c r="K121" i="12"/>
  <c r="L99" i="12"/>
  <c r="L100" i="12" s="1"/>
  <c r="L102" i="12" s="1"/>
  <c r="M97" i="12"/>
  <c r="O11" i="12"/>
  <c r="N53" i="12"/>
  <c r="BB17" i="23"/>
  <c r="AT17" i="23"/>
  <c r="AL17" i="23"/>
  <c r="AD17" i="23"/>
  <c r="V17" i="23"/>
  <c r="N17" i="23"/>
  <c r="BI17" i="23"/>
  <c r="AZ17" i="23"/>
  <c r="AQ17" i="23"/>
  <c r="AH17" i="23"/>
  <c r="Y17" i="23"/>
  <c r="P17" i="23"/>
  <c r="O17" i="23"/>
  <c r="BG17" i="23"/>
  <c r="AO17" i="23"/>
  <c r="W17" i="23"/>
  <c r="M17" i="23"/>
  <c r="AV17" i="23"/>
  <c r="AC17" i="23"/>
  <c r="K17" i="23"/>
  <c r="AU17" i="23"/>
  <c r="J17" i="23"/>
  <c r="BH17" i="23"/>
  <c r="AY17" i="23"/>
  <c r="AP17" i="23"/>
  <c r="AG17" i="23"/>
  <c r="X17" i="23"/>
  <c r="AB17" i="23"/>
  <c r="AX17" i="23"/>
  <c r="AF17" i="23"/>
  <c r="BD17" i="23"/>
  <c r="S17" i="23"/>
  <c r="BF17" i="23"/>
  <c r="AW17" i="23"/>
  <c r="AN17" i="23"/>
  <c r="AE17" i="23"/>
  <c r="U17" i="23"/>
  <c r="L17" i="23"/>
  <c r="BE17" i="23"/>
  <c r="AM17" i="23"/>
  <c r="T17" i="23"/>
  <c r="AK17" i="23"/>
  <c r="AA17" i="23"/>
  <c r="BC17" i="23"/>
  <c r="BA17" i="23"/>
  <c r="AS17" i="23"/>
  <c r="AR17" i="23"/>
  <c r="A18" i="23"/>
  <c r="Z17" i="23"/>
  <c r="Q17" i="23"/>
  <c r="I17" i="23"/>
  <c r="R17" i="23"/>
  <c r="AI17" i="23"/>
  <c r="AJ17" i="23"/>
  <c r="A50" i="9"/>
  <c r="AG90" i="24" l="1"/>
  <c r="AG89" i="24"/>
  <c r="BF228" i="24"/>
  <c r="AX228" i="24"/>
  <c r="AP228" i="24"/>
  <c r="AH228" i="24"/>
  <c r="BC228" i="24"/>
  <c r="AT228" i="24"/>
  <c r="AK228" i="24"/>
  <c r="A229" i="24"/>
  <c r="BB228" i="24"/>
  <c r="AS228" i="24"/>
  <c r="AJ228" i="24"/>
  <c r="BA228" i="24"/>
  <c r="AR228" i="24"/>
  <c r="AI228" i="24"/>
  <c r="BI228" i="24"/>
  <c r="AZ228" i="24"/>
  <c r="AQ228" i="24"/>
  <c r="AG228" i="24"/>
  <c r="AY228" i="24"/>
  <c r="AW228" i="24"/>
  <c r="AV228" i="24"/>
  <c r="AU228" i="24"/>
  <c r="BH228" i="24"/>
  <c r="BG228" i="24"/>
  <c r="BE228" i="24"/>
  <c r="BD228" i="24"/>
  <c r="AO228" i="24"/>
  <c r="AN228" i="24"/>
  <c r="AM228" i="24"/>
  <c r="AL228" i="24"/>
  <c r="Z39" i="11"/>
  <c r="Y33" i="11"/>
  <c r="Q14" i="12"/>
  <c r="Q15" i="12" s="1"/>
  <c r="Q16" i="12" s="1"/>
  <c r="P17" i="12"/>
  <c r="AC88" i="12"/>
  <c r="AW89" i="12" s="1"/>
  <c r="AW90" i="12" s="1"/>
  <c r="AC127" i="12"/>
  <c r="AC45" i="12" s="1"/>
  <c r="AC46" i="12" s="1"/>
  <c r="P7" i="12"/>
  <c r="O8" i="6"/>
  <c r="O56" i="12"/>
  <c r="AB49" i="6"/>
  <c r="K129" i="12"/>
  <c r="K48" i="12"/>
  <c r="K49" i="12" s="1"/>
  <c r="K51" i="6" s="1"/>
  <c r="P120" i="12"/>
  <c r="R326" i="12"/>
  <c r="Q338" i="12"/>
  <c r="Q336" i="12"/>
  <c r="Q332" i="12"/>
  <c r="Q339" i="12"/>
  <c r="Q335" i="12"/>
  <c r="Q334" i="12"/>
  <c r="Q333" i="12"/>
  <c r="Q337" i="12"/>
  <c r="Q341" i="12"/>
  <c r="Q340" i="12"/>
  <c r="B342" i="12"/>
  <c r="Q342" i="12" s="1"/>
  <c r="C341" i="12"/>
  <c r="D341" i="12"/>
  <c r="E341" i="12"/>
  <c r="F341" i="12"/>
  <c r="G341" i="12"/>
  <c r="H341" i="12"/>
  <c r="I341" i="12"/>
  <c r="J341" i="12"/>
  <c r="K341" i="12"/>
  <c r="L341" i="12"/>
  <c r="M341" i="12"/>
  <c r="N341" i="12"/>
  <c r="O341" i="12"/>
  <c r="L324" i="12"/>
  <c r="Q331" i="12" s="1"/>
  <c r="M323" i="12"/>
  <c r="J39" i="12"/>
  <c r="AC92" i="12"/>
  <c r="AD103" i="12"/>
  <c r="AD86" i="12"/>
  <c r="AV104" i="12"/>
  <c r="AV87" i="12"/>
  <c r="L109" i="12"/>
  <c r="L128" i="12" s="1"/>
  <c r="AC111" i="12"/>
  <c r="AW112" i="12" s="1"/>
  <c r="AU113" i="12"/>
  <c r="AE110" i="12"/>
  <c r="K115" i="12"/>
  <c r="K116" i="12" s="1"/>
  <c r="K122" i="12" s="1"/>
  <c r="K123" i="12" s="1"/>
  <c r="K124" i="12" s="1"/>
  <c r="M93" i="12"/>
  <c r="L121" i="12"/>
  <c r="N97" i="12"/>
  <c r="M99" i="12"/>
  <c r="M100" i="12" s="1"/>
  <c r="M102" i="12" s="1"/>
  <c r="P11" i="12"/>
  <c r="O53" i="12"/>
  <c r="BH18" i="23"/>
  <c r="AZ18" i="23"/>
  <c r="AR18" i="23"/>
  <c r="AJ18" i="23"/>
  <c r="AB18" i="23"/>
  <c r="T18" i="23"/>
  <c r="L18" i="23"/>
  <c r="BE18" i="23"/>
  <c r="AW18" i="23"/>
  <c r="AO18" i="23"/>
  <c r="AG18" i="23"/>
  <c r="Y18" i="23"/>
  <c r="Q18" i="23"/>
  <c r="A19" i="23"/>
  <c r="BA18" i="23"/>
  <c r="AP18" i="23"/>
  <c r="AE18" i="23"/>
  <c r="U18" i="23"/>
  <c r="J18" i="23"/>
  <c r="AC18" i="23"/>
  <c r="BF18" i="23"/>
  <c r="Z18" i="23"/>
  <c r="BD18" i="23"/>
  <c r="N18" i="23"/>
  <c r="AY18" i="23"/>
  <c r="AN18" i="23"/>
  <c r="AD18" i="23"/>
  <c r="S18" i="23"/>
  <c r="AI18" i="23"/>
  <c r="BI18" i="23"/>
  <c r="AX18" i="23"/>
  <c r="AM18" i="23"/>
  <c r="R18" i="23"/>
  <c r="AU18" i="23"/>
  <c r="X18" i="23"/>
  <c r="BG18" i="23"/>
  <c r="AV18" i="23"/>
  <c r="AL18" i="23"/>
  <c r="AA18" i="23"/>
  <c r="P18" i="23"/>
  <c r="AK18" i="23"/>
  <c r="O18" i="23"/>
  <c r="AT18" i="23"/>
  <c r="AS18" i="23"/>
  <c r="W18" i="23"/>
  <c r="AQ18" i="23"/>
  <c r="AF18" i="23"/>
  <c r="V18" i="23"/>
  <c r="M18" i="23"/>
  <c r="AH18" i="23"/>
  <c r="BB18" i="23"/>
  <c r="K18" i="23"/>
  <c r="BC18" i="23"/>
  <c r="D39" i="20"/>
  <c r="C16" i="10"/>
  <c r="C6" i="9"/>
  <c r="D6" i="9" s="1"/>
  <c r="E6" i="9" s="1"/>
  <c r="F6" i="9" s="1"/>
  <c r="G6" i="9" s="1"/>
  <c r="H6" i="9" s="1"/>
  <c r="I6" i="9" s="1"/>
  <c r="J6" i="9" s="1"/>
  <c r="K6" i="9" s="1"/>
  <c r="L6" i="9" s="1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E34" i="11"/>
  <c r="F34" i="11" s="1"/>
  <c r="G34" i="11" s="1"/>
  <c r="H34" i="11" s="1"/>
  <c r="I34" i="11" s="1"/>
  <c r="J34" i="11" s="1"/>
  <c r="K34" i="11" s="1"/>
  <c r="L34" i="11" s="1"/>
  <c r="M34" i="11" s="1"/>
  <c r="N34" i="11" s="1"/>
  <c r="O34" i="11" s="1"/>
  <c r="P34" i="11" s="1"/>
  <c r="Q34" i="11" s="1"/>
  <c r="R34" i="11" s="1"/>
  <c r="S34" i="11" s="1"/>
  <c r="T34" i="11" s="1"/>
  <c r="U34" i="11" s="1"/>
  <c r="V34" i="11" s="1"/>
  <c r="W34" i="11" s="1"/>
  <c r="X34" i="11" s="1"/>
  <c r="Y34" i="11" s="1"/>
  <c r="Z34" i="11" s="1"/>
  <c r="AA34" i="11" s="1"/>
  <c r="AB34" i="11" s="1"/>
  <c r="AC34" i="11" s="1"/>
  <c r="AD34" i="11" s="1"/>
  <c r="AE34" i="11" s="1"/>
  <c r="AF34" i="11" s="1"/>
  <c r="AG34" i="11" s="1"/>
  <c r="AH34" i="11" s="1"/>
  <c r="AI34" i="11" s="1"/>
  <c r="AJ34" i="11" s="1"/>
  <c r="AK34" i="11" s="1"/>
  <c r="AL34" i="11" s="1"/>
  <c r="AM34" i="11" s="1"/>
  <c r="AN34" i="11" s="1"/>
  <c r="AO34" i="11" s="1"/>
  <c r="AP34" i="11" s="1"/>
  <c r="AQ34" i="11" s="1"/>
  <c r="AR34" i="11" s="1"/>
  <c r="AS34" i="11" s="1"/>
  <c r="AT34" i="11" s="1"/>
  <c r="AU34" i="11" s="1"/>
  <c r="AV34" i="11" s="1"/>
  <c r="AW34" i="11" s="1"/>
  <c r="AX34" i="11" s="1"/>
  <c r="AY34" i="11" s="1"/>
  <c r="AZ34" i="11" s="1"/>
  <c r="BA34" i="11" s="1"/>
  <c r="BB34" i="11" s="1"/>
  <c r="BC34" i="11" s="1"/>
  <c r="BD34" i="11" s="1"/>
  <c r="BE34" i="11" s="1"/>
  <c r="BF34" i="11" s="1"/>
  <c r="BG34" i="11" s="1"/>
  <c r="BH34" i="11" s="1"/>
  <c r="BI34" i="11" s="1"/>
  <c r="E37" i="12"/>
  <c r="C5" i="6"/>
  <c r="C4" i="6"/>
  <c r="AH90" i="24" l="1"/>
  <c r="AH89" i="24"/>
  <c r="BD229" i="24"/>
  <c r="BI229" i="24"/>
  <c r="BA229" i="24"/>
  <c r="AS229" i="24"/>
  <c r="AK229" i="24"/>
  <c r="BG229" i="24"/>
  <c r="AW229" i="24"/>
  <c r="AN229" i="24"/>
  <c r="BF229" i="24"/>
  <c r="AV229" i="24"/>
  <c r="AM229" i="24"/>
  <c r="BE229" i="24"/>
  <c r="AU229" i="24"/>
  <c r="AL229" i="24"/>
  <c r="BC229" i="24"/>
  <c r="AT229" i="24"/>
  <c r="AJ229" i="24"/>
  <c r="AR229" i="24"/>
  <c r="A230" i="24"/>
  <c r="AQ229" i="24"/>
  <c r="AP229" i="24"/>
  <c r="BH229" i="24"/>
  <c r="AO229" i="24"/>
  <c r="AI229" i="24"/>
  <c r="AH229" i="24"/>
  <c r="BB229" i="24"/>
  <c r="AZ229" i="24"/>
  <c r="AY229" i="24"/>
  <c r="AX229" i="24"/>
  <c r="AA39" i="11"/>
  <c r="Z33" i="11"/>
  <c r="Q17" i="12"/>
  <c r="R14" i="12"/>
  <c r="R15" i="12" s="1"/>
  <c r="R16" i="12" s="1"/>
  <c r="Q36" i="12"/>
  <c r="X6" i="9"/>
  <c r="Y6" i="9" s="1"/>
  <c r="Z6" i="9" s="1"/>
  <c r="AA6" i="9" s="1"/>
  <c r="AB6" i="9" s="1"/>
  <c r="AC6" i="9" s="1"/>
  <c r="AD6" i="9" s="1"/>
  <c r="AE6" i="9" s="1"/>
  <c r="AF6" i="9" s="1"/>
  <c r="AG6" i="9" s="1"/>
  <c r="AH6" i="9" s="1"/>
  <c r="AI6" i="9" s="1"/>
  <c r="AD88" i="12"/>
  <c r="AX89" i="12" s="1"/>
  <c r="AX90" i="12" s="1"/>
  <c r="AD127" i="12"/>
  <c r="AD45" i="12" s="1"/>
  <c r="AD46" i="12" s="1"/>
  <c r="Q7" i="12"/>
  <c r="P8" i="6"/>
  <c r="P56" i="12"/>
  <c r="AC49" i="6"/>
  <c r="L129" i="12"/>
  <c r="L48" i="12"/>
  <c r="L49" i="12" s="1"/>
  <c r="L51" i="6" s="1"/>
  <c r="M327" i="12"/>
  <c r="N328" i="12"/>
  <c r="O329" i="12"/>
  <c r="P330" i="12"/>
  <c r="B343" i="12"/>
  <c r="D342" i="12"/>
  <c r="C342" i="12"/>
  <c r="E342" i="12"/>
  <c r="F342" i="12"/>
  <c r="G342" i="12"/>
  <c r="H342" i="12"/>
  <c r="I342" i="12"/>
  <c r="J342" i="12"/>
  <c r="K342" i="12"/>
  <c r="L342" i="12"/>
  <c r="M342" i="12"/>
  <c r="N342" i="12"/>
  <c r="O342" i="12"/>
  <c r="P342" i="12"/>
  <c r="M324" i="12"/>
  <c r="N323" i="12" s="1"/>
  <c r="N324" i="12" s="1"/>
  <c r="R330" i="12" s="1"/>
  <c r="S326" i="12"/>
  <c r="R340" i="12"/>
  <c r="R338" i="12"/>
  <c r="R337" i="12"/>
  <c r="R334" i="12"/>
  <c r="R333" i="12"/>
  <c r="R339" i="12"/>
  <c r="R341" i="12"/>
  <c r="R332" i="12"/>
  <c r="R342" i="12"/>
  <c r="R335" i="12"/>
  <c r="R336" i="12"/>
  <c r="F37" i="12"/>
  <c r="E40" i="12"/>
  <c r="Q120" i="12"/>
  <c r="K39" i="12"/>
  <c r="AD92" i="12"/>
  <c r="M109" i="12"/>
  <c r="M128" i="12" s="1"/>
  <c r="L115" i="12"/>
  <c r="L116" i="12" s="1"/>
  <c r="L122" i="12" s="1"/>
  <c r="L123" i="12" s="1"/>
  <c r="L124" i="12" s="1"/>
  <c r="AF110" i="12"/>
  <c r="AE86" i="12"/>
  <c r="AE103" i="12"/>
  <c r="AW104" i="12"/>
  <c r="AW87" i="12"/>
  <c r="AV113" i="12"/>
  <c r="AD111" i="12"/>
  <c r="AX112" i="12" s="1"/>
  <c r="N93" i="12"/>
  <c r="M121" i="12"/>
  <c r="O97" i="12"/>
  <c r="N99" i="12"/>
  <c r="N100" i="12" s="1"/>
  <c r="N102" i="12" s="1"/>
  <c r="Q11" i="12"/>
  <c r="P53" i="12"/>
  <c r="A20" i="23"/>
  <c r="BC19" i="23"/>
  <c r="AU19" i="23"/>
  <c r="AM19" i="23"/>
  <c r="AE19" i="23"/>
  <c r="W19" i="23"/>
  <c r="O19" i="23"/>
  <c r="BB19" i="23"/>
  <c r="AT19" i="23"/>
  <c r="AL19" i="23"/>
  <c r="AD19" i="23"/>
  <c r="V19" i="23"/>
  <c r="BH19" i="23"/>
  <c r="AZ19" i="23"/>
  <c r="AR19" i="23"/>
  <c r="AJ19" i="23"/>
  <c r="AB19" i="23"/>
  <c r="T19" i="23"/>
  <c r="L19" i="23"/>
  <c r="BF19" i="23"/>
  <c r="AX19" i="23"/>
  <c r="AP19" i="23"/>
  <c r="AH19" i="23"/>
  <c r="Z19" i="23"/>
  <c r="R19" i="23"/>
  <c r="BI19" i="23"/>
  <c r="AS19" i="23"/>
  <c r="AC19" i="23"/>
  <c r="N19" i="23"/>
  <c r="AK19" i="23"/>
  <c r="AY19" i="23"/>
  <c r="BG19" i="23"/>
  <c r="AQ19" i="23"/>
  <c r="AA19" i="23"/>
  <c r="M19" i="23"/>
  <c r="U19" i="23"/>
  <c r="S19" i="23"/>
  <c r="BE19" i="23"/>
  <c r="AO19" i="23"/>
  <c r="Y19" i="23"/>
  <c r="K19" i="23"/>
  <c r="BD19" i="23"/>
  <c r="AN19" i="23"/>
  <c r="X19" i="23"/>
  <c r="BA19" i="23"/>
  <c r="AI19" i="23"/>
  <c r="AG19" i="23"/>
  <c r="P19" i="23"/>
  <c r="AF19" i="23"/>
  <c r="Q19" i="23"/>
  <c r="AW19" i="23"/>
  <c r="AV19" i="23"/>
  <c r="AI90" i="24" l="1"/>
  <c r="AI89" i="24"/>
  <c r="BE230" i="24"/>
  <c r="AW230" i="24"/>
  <c r="AO230" i="24"/>
  <c r="BD230" i="24"/>
  <c r="AU230" i="24"/>
  <c r="AL230" i="24"/>
  <c r="A231" i="24"/>
  <c r="BB230" i="24"/>
  <c r="BA230" i="24"/>
  <c r="AR230" i="24"/>
  <c r="AI230" i="24"/>
  <c r="BG230" i="24"/>
  <c r="AS230" i="24"/>
  <c r="BF230" i="24"/>
  <c r="AQ230" i="24"/>
  <c r="BC230" i="24"/>
  <c r="AP230" i="24"/>
  <c r="AZ230" i="24"/>
  <c r="AN230" i="24"/>
  <c r="AY230" i="24"/>
  <c r="AX230" i="24"/>
  <c r="AV230" i="24"/>
  <c r="AT230" i="24"/>
  <c r="BI230" i="24"/>
  <c r="BH230" i="24"/>
  <c r="AM230" i="24"/>
  <c r="AK230" i="24"/>
  <c r="AJ230" i="24"/>
  <c r="AB39" i="11"/>
  <c r="AA33" i="11"/>
  <c r="AJ6" i="9"/>
  <c r="AK6" i="9" s="1"/>
  <c r="AL6" i="9" s="1"/>
  <c r="AM6" i="9" s="1"/>
  <c r="AN6" i="9" s="1"/>
  <c r="AO6" i="9" s="1"/>
  <c r="AP6" i="9" s="1"/>
  <c r="AQ6" i="9" s="1"/>
  <c r="AR6" i="9" s="1"/>
  <c r="AS6" i="9" s="1"/>
  <c r="AT6" i="9" s="1"/>
  <c r="AU6" i="9" s="1"/>
  <c r="AV6" i="9" s="1"/>
  <c r="AW6" i="9" s="1"/>
  <c r="AX6" i="9" s="1"/>
  <c r="AY6" i="9" s="1"/>
  <c r="AZ6" i="9" s="1"/>
  <c r="BA6" i="9" s="1"/>
  <c r="BB6" i="9" s="1"/>
  <c r="BC6" i="9" s="1"/>
  <c r="BD6" i="9" s="1"/>
  <c r="BE6" i="9" s="1"/>
  <c r="BF6" i="9" s="1"/>
  <c r="BG6" i="9" s="1"/>
  <c r="BH6" i="9" s="1"/>
  <c r="BI6" i="9" s="1"/>
  <c r="S14" i="12"/>
  <c r="S15" i="12" s="1"/>
  <c r="S16" i="12" s="1"/>
  <c r="R17" i="12"/>
  <c r="R36" i="12"/>
  <c r="E42" i="12"/>
  <c r="AE88" i="12"/>
  <c r="AY89" i="12" s="1"/>
  <c r="AY90" i="12" s="1"/>
  <c r="AE127" i="12"/>
  <c r="AE45" i="12" s="1"/>
  <c r="AE46" i="12" s="1"/>
  <c r="R331" i="12"/>
  <c r="R7" i="12"/>
  <c r="Q8" i="6"/>
  <c r="Q56" i="12"/>
  <c r="AD49" i="6"/>
  <c r="M129" i="12"/>
  <c r="M48" i="12"/>
  <c r="M49" i="12" s="1"/>
  <c r="M51" i="6" s="1"/>
  <c r="R120" i="12"/>
  <c r="B344" i="12"/>
  <c r="S344" i="12" s="1"/>
  <c r="D343" i="12"/>
  <c r="C343" i="12"/>
  <c r="E343" i="12"/>
  <c r="F343" i="12"/>
  <c r="G343" i="12"/>
  <c r="H343" i="12"/>
  <c r="I343" i="12"/>
  <c r="J343" i="12"/>
  <c r="K343" i="12"/>
  <c r="L343" i="12"/>
  <c r="M343" i="12"/>
  <c r="N343" i="12"/>
  <c r="O343" i="12"/>
  <c r="P343" i="12"/>
  <c r="Q343" i="12"/>
  <c r="R343" i="12"/>
  <c r="O323" i="12"/>
  <c r="O327" i="12"/>
  <c r="P328" i="12"/>
  <c r="Q329" i="12"/>
  <c r="T326" i="12"/>
  <c r="S340" i="12"/>
  <c r="S342" i="12"/>
  <c r="S334" i="12"/>
  <c r="S337" i="12"/>
  <c r="S332" i="12"/>
  <c r="S339" i="12"/>
  <c r="S338" i="12"/>
  <c r="S335" i="12"/>
  <c r="S336" i="12"/>
  <c r="S333" i="12"/>
  <c r="S331" i="12"/>
  <c r="S341" i="12"/>
  <c r="S343" i="12"/>
  <c r="N327" i="12"/>
  <c r="O328" i="12"/>
  <c r="P329" i="12"/>
  <c r="Q330" i="12"/>
  <c r="G37" i="12"/>
  <c r="F40" i="12"/>
  <c r="L39" i="12"/>
  <c r="AE92" i="12"/>
  <c r="AW113" i="12"/>
  <c r="N109" i="12"/>
  <c r="N128" i="12" s="1"/>
  <c r="M115" i="12"/>
  <c r="M116" i="12" s="1"/>
  <c r="M122" i="12" s="1"/>
  <c r="M123" i="12" s="1"/>
  <c r="M124" i="12" s="1"/>
  <c r="AG110" i="12"/>
  <c r="AE111" i="12"/>
  <c r="AY112" i="12" s="1"/>
  <c r="AX87" i="12"/>
  <c r="AX104" i="12"/>
  <c r="AF103" i="12"/>
  <c r="AF86" i="12"/>
  <c r="O93" i="12"/>
  <c r="N121" i="12"/>
  <c r="P97" i="12"/>
  <c r="O99" i="12"/>
  <c r="O100" i="12" s="1"/>
  <c r="O102" i="12" s="1"/>
  <c r="R11" i="12"/>
  <c r="Q53" i="12"/>
  <c r="BF20" i="23"/>
  <c r="AX20" i="23"/>
  <c r="AP20" i="23"/>
  <c r="AH20" i="23"/>
  <c r="Z20" i="23"/>
  <c r="R20" i="23"/>
  <c r="BE20" i="23"/>
  <c r="AW20" i="23"/>
  <c r="AO20" i="23"/>
  <c r="AG20" i="23"/>
  <c r="Y20" i="23"/>
  <c r="Q20" i="23"/>
  <c r="A21" i="23"/>
  <c r="BC20" i="23"/>
  <c r="AU20" i="23"/>
  <c r="AM20" i="23"/>
  <c r="AE20" i="23"/>
  <c r="W20" i="23"/>
  <c r="O20" i="23"/>
  <c r="BI20" i="23"/>
  <c r="BA20" i="23"/>
  <c r="AS20" i="23"/>
  <c r="AK20" i="23"/>
  <c r="AC20" i="23"/>
  <c r="U20" i="23"/>
  <c r="M20" i="23"/>
  <c r="AV20" i="23"/>
  <c r="AF20" i="23"/>
  <c r="P20" i="23"/>
  <c r="AN20" i="23"/>
  <c r="BB20" i="23"/>
  <c r="AT20" i="23"/>
  <c r="AD20" i="23"/>
  <c r="N20" i="23"/>
  <c r="BH20" i="23"/>
  <c r="V20" i="23"/>
  <c r="AR20" i="23"/>
  <c r="AB20" i="23"/>
  <c r="L20" i="23"/>
  <c r="BG20" i="23"/>
  <c r="AQ20" i="23"/>
  <c r="AA20" i="23"/>
  <c r="BD20" i="23"/>
  <c r="X20" i="23"/>
  <c r="AL20" i="23"/>
  <c r="AJ20" i="23"/>
  <c r="AI20" i="23"/>
  <c r="T20" i="23"/>
  <c r="S20" i="23"/>
  <c r="AY20" i="23"/>
  <c r="AZ20" i="23"/>
  <c r="E39" i="20"/>
  <c r="AJ90" i="24" l="1"/>
  <c r="AJ89" i="24"/>
  <c r="BH231" i="24"/>
  <c r="AZ231" i="24"/>
  <c r="AR231" i="24"/>
  <c r="AJ231" i="24"/>
  <c r="BG231" i="24"/>
  <c r="AX231" i="24"/>
  <c r="AO231" i="24"/>
  <c r="BF231" i="24"/>
  <c r="BE231" i="24"/>
  <c r="AV231" i="24"/>
  <c r="AM231" i="24"/>
  <c r="BD231" i="24"/>
  <c r="AU231" i="24"/>
  <c r="AL231" i="24"/>
  <c r="BC231" i="24"/>
  <c r="AP231" i="24"/>
  <c r="BB231" i="24"/>
  <c r="AN231" i="24"/>
  <c r="BA231" i="24"/>
  <c r="AK231" i="24"/>
  <c r="AY231" i="24"/>
  <c r="AW231" i="24"/>
  <c r="AT231" i="24"/>
  <c r="AS231" i="24"/>
  <c r="AQ231" i="24"/>
  <c r="A232" i="24"/>
  <c r="BI231" i="24"/>
  <c r="AC39" i="11"/>
  <c r="AB33" i="11"/>
  <c r="T14" i="12"/>
  <c r="T15" i="12" s="1"/>
  <c r="T16" i="12" s="1"/>
  <c r="S36" i="12"/>
  <c r="S17" i="12"/>
  <c r="F42" i="12"/>
  <c r="AF88" i="12"/>
  <c r="AZ89" i="12" s="1"/>
  <c r="AZ90" i="12" s="1"/>
  <c r="AF127" i="12"/>
  <c r="AF45" i="12" s="1"/>
  <c r="AF46" i="12" s="1"/>
  <c r="S7" i="12"/>
  <c r="R8" i="6"/>
  <c r="R56" i="12"/>
  <c r="AE49" i="6"/>
  <c r="N129" i="12"/>
  <c r="N48" i="12"/>
  <c r="N49" i="12" s="1"/>
  <c r="N51" i="6" s="1"/>
  <c r="H37" i="12"/>
  <c r="G40" i="12"/>
  <c r="B345" i="12"/>
  <c r="C344" i="12"/>
  <c r="D344" i="12"/>
  <c r="E344" i="12"/>
  <c r="F344" i="12"/>
  <c r="G344" i="12"/>
  <c r="H344" i="12"/>
  <c r="I344" i="12"/>
  <c r="J344" i="12"/>
  <c r="K344" i="12"/>
  <c r="L344" i="12"/>
  <c r="M344" i="12"/>
  <c r="N344" i="12"/>
  <c r="O344" i="12"/>
  <c r="P344" i="12"/>
  <c r="Q344" i="12"/>
  <c r="R344" i="12"/>
  <c r="S120" i="12"/>
  <c r="U326" i="12"/>
  <c r="T337" i="12"/>
  <c r="T344" i="12"/>
  <c r="T332" i="12"/>
  <c r="T343" i="12"/>
  <c r="T340" i="12"/>
  <c r="T334" i="12"/>
  <c r="T338" i="12"/>
  <c r="T335" i="12"/>
  <c r="T342" i="12"/>
  <c r="T336" i="12"/>
  <c r="T333" i="12"/>
  <c r="T341" i="12"/>
  <c r="T339" i="12"/>
  <c r="O324" i="12"/>
  <c r="P323" i="12" s="1"/>
  <c r="M39" i="12"/>
  <c r="AF92" i="12"/>
  <c r="O109" i="12"/>
  <c r="O128" i="12" s="1"/>
  <c r="AG103" i="12"/>
  <c r="AG86" i="12"/>
  <c r="AF111" i="12"/>
  <c r="AZ112" i="12" s="1"/>
  <c r="AX113" i="12"/>
  <c r="N115" i="12"/>
  <c r="N116" i="12" s="1"/>
  <c r="N122" i="12" s="1"/>
  <c r="N123" i="12" s="1"/>
  <c r="N124" i="12" s="1"/>
  <c r="AH110" i="12"/>
  <c r="AY104" i="12"/>
  <c r="AY87" i="12"/>
  <c r="P93" i="12"/>
  <c r="O121" i="12"/>
  <c r="Q97" i="12"/>
  <c r="P99" i="12"/>
  <c r="P100" i="12" s="1"/>
  <c r="P102" i="12" s="1"/>
  <c r="S11" i="12"/>
  <c r="R53" i="12"/>
  <c r="BI21" i="23"/>
  <c r="BA21" i="23"/>
  <c r="AS21" i="23"/>
  <c r="AK21" i="23"/>
  <c r="AC21" i="23"/>
  <c r="U21" i="23"/>
  <c r="M21" i="23"/>
  <c r="BH21" i="23"/>
  <c r="AZ21" i="23"/>
  <c r="AR21" i="23"/>
  <c r="AJ21" i="23"/>
  <c r="AB21" i="23"/>
  <c r="T21" i="23"/>
  <c r="BF21" i="23"/>
  <c r="AX21" i="23"/>
  <c r="AP21" i="23"/>
  <c r="AH21" i="23"/>
  <c r="Z21" i="23"/>
  <c r="R21" i="23"/>
  <c r="BD21" i="23"/>
  <c r="AV21" i="23"/>
  <c r="AN21" i="23"/>
  <c r="AF21" i="23"/>
  <c r="X21" i="23"/>
  <c r="P21" i="23"/>
  <c r="AY21" i="23"/>
  <c r="AI21" i="23"/>
  <c r="S21" i="23"/>
  <c r="AQ21" i="23"/>
  <c r="BE21" i="23"/>
  <c r="AW21" i="23"/>
  <c r="AG21" i="23"/>
  <c r="Q21" i="23"/>
  <c r="AO21" i="23"/>
  <c r="A22" i="23"/>
  <c r="AU21" i="23"/>
  <c r="AE21" i="23"/>
  <c r="O21" i="23"/>
  <c r="Y21" i="23"/>
  <c r="AT21" i="23"/>
  <c r="AD21" i="23"/>
  <c r="N21" i="23"/>
  <c r="BG21" i="23"/>
  <c r="AA21" i="23"/>
  <c r="AM21" i="23"/>
  <c r="V21" i="23"/>
  <c r="AL21" i="23"/>
  <c r="BC21" i="23"/>
  <c r="W21" i="23"/>
  <c r="BB21" i="23"/>
  <c r="C24" i="1"/>
  <c r="C23" i="1"/>
  <c r="C22" i="1"/>
  <c r="C21" i="1"/>
  <c r="C20" i="1"/>
  <c r="C19" i="1"/>
  <c r="C18" i="1"/>
  <c r="C14" i="1"/>
  <c r="N14" i="1" s="1"/>
  <c r="C13" i="1"/>
  <c r="C12" i="1"/>
  <c r="C11" i="1"/>
  <c r="G11" i="1" s="1"/>
  <c r="C10" i="1"/>
  <c r="J10" i="1" s="1"/>
  <c r="C9" i="1"/>
  <c r="C8" i="1"/>
  <c r="C7" i="1"/>
  <c r="C6" i="1"/>
  <c r="C5" i="1"/>
  <c r="C4" i="1"/>
  <c r="BI81" i="6"/>
  <c r="BH81" i="6"/>
  <c r="BG81" i="6"/>
  <c r="BF81" i="6"/>
  <c r="BE81" i="6"/>
  <c r="BD81" i="6"/>
  <c r="BC81" i="6"/>
  <c r="BB81" i="6"/>
  <c r="BA81" i="6"/>
  <c r="AZ81" i="6"/>
  <c r="AY81" i="6"/>
  <c r="AX81" i="6"/>
  <c r="AW81" i="6"/>
  <c r="AV81" i="6"/>
  <c r="AU81" i="6"/>
  <c r="AT81" i="6"/>
  <c r="AS81" i="6"/>
  <c r="AR81" i="6"/>
  <c r="AQ81" i="6"/>
  <c r="AP81" i="6"/>
  <c r="AO81" i="6"/>
  <c r="AN81" i="6"/>
  <c r="AM81" i="6"/>
  <c r="AL81" i="6"/>
  <c r="AK81" i="6"/>
  <c r="AJ81" i="6"/>
  <c r="AI81" i="6"/>
  <c r="AH81" i="6"/>
  <c r="AG81" i="6"/>
  <c r="AF81" i="6"/>
  <c r="AE81" i="6"/>
  <c r="AD81" i="6"/>
  <c r="AC81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K81" i="6"/>
  <c r="J81" i="6"/>
  <c r="I81" i="6"/>
  <c r="H81" i="6"/>
  <c r="G81" i="6"/>
  <c r="F81" i="6"/>
  <c r="E81" i="6"/>
  <c r="D81" i="6"/>
  <c r="C81" i="6"/>
  <c r="C80" i="6"/>
  <c r="C79" i="6"/>
  <c r="D79" i="6" s="1"/>
  <c r="C24" i="6"/>
  <c r="BI34" i="6"/>
  <c r="BH34" i="6"/>
  <c r="BG34" i="6"/>
  <c r="BF34" i="6"/>
  <c r="BE34" i="6"/>
  <c r="BD34" i="6"/>
  <c r="BC34" i="6"/>
  <c r="BB34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I29" i="6"/>
  <c r="BH29" i="6"/>
  <c r="BG29" i="6"/>
  <c r="BF29" i="6"/>
  <c r="BE29" i="6"/>
  <c r="BD29" i="6"/>
  <c r="BC29" i="6"/>
  <c r="BB29" i="6"/>
  <c r="BA29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AC80" i="6" s="1"/>
  <c r="C29" i="6"/>
  <c r="BD80" i="6" s="1"/>
  <c r="B10" i="2"/>
  <c r="AK90" i="24" l="1"/>
  <c r="AK89" i="24"/>
  <c r="A233" i="24"/>
  <c r="BC232" i="24"/>
  <c r="AU232" i="24"/>
  <c r="AM232" i="24"/>
  <c r="BA232" i="24"/>
  <c r="AR232" i="24"/>
  <c r="BI232" i="24"/>
  <c r="AZ232" i="24"/>
  <c r="AQ232" i="24"/>
  <c r="BH232" i="24"/>
  <c r="AY232" i="24"/>
  <c r="AP232" i="24"/>
  <c r="BG232" i="24"/>
  <c r="AX232" i="24"/>
  <c r="AO232" i="24"/>
  <c r="AW232" i="24"/>
  <c r="AV232" i="24"/>
  <c r="AT232" i="24"/>
  <c r="AS232" i="24"/>
  <c r="BF232" i="24"/>
  <c r="BE232" i="24"/>
  <c r="BD232" i="24"/>
  <c r="BB232" i="24"/>
  <c r="AN232" i="24"/>
  <c r="AL232" i="24"/>
  <c r="AK232" i="24"/>
  <c r="Q80" i="6"/>
  <c r="AW80" i="6"/>
  <c r="Z80" i="6"/>
  <c r="AX80" i="6"/>
  <c r="AI80" i="6"/>
  <c r="D80" i="6"/>
  <c r="AJ80" i="6"/>
  <c r="E80" i="6"/>
  <c r="M80" i="6"/>
  <c r="U80" i="6"/>
  <c r="AS80" i="6"/>
  <c r="BA80" i="6"/>
  <c r="BI80" i="6"/>
  <c r="AO80" i="6"/>
  <c r="J80" i="6"/>
  <c r="AP80" i="6"/>
  <c r="S80" i="6"/>
  <c r="AY80" i="6"/>
  <c r="T80" i="6"/>
  <c r="AZ80" i="6"/>
  <c r="AK80" i="6"/>
  <c r="F80" i="6"/>
  <c r="N80" i="6"/>
  <c r="V80" i="6"/>
  <c r="AD80" i="6"/>
  <c r="AL80" i="6"/>
  <c r="AT80" i="6"/>
  <c r="BB80" i="6"/>
  <c r="I80" i="6"/>
  <c r="AG80" i="6"/>
  <c r="R80" i="6"/>
  <c r="BF80" i="6"/>
  <c r="K80" i="6"/>
  <c r="AQ80" i="6"/>
  <c r="L80" i="6"/>
  <c r="AR80" i="6"/>
  <c r="C78" i="6"/>
  <c r="D78" i="6" s="1"/>
  <c r="E78" i="6" s="1"/>
  <c r="F78" i="6" s="1"/>
  <c r="G78" i="6" s="1"/>
  <c r="H78" i="6" s="1"/>
  <c r="I78" i="6" s="1"/>
  <c r="J78" i="6" s="1"/>
  <c r="K78" i="6" s="1"/>
  <c r="L78" i="6" s="1"/>
  <c r="M78" i="6" s="1"/>
  <c r="N78" i="6" s="1"/>
  <c r="O78" i="6" s="1"/>
  <c r="P78" i="6" s="1"/>
  <c r="Q78" i="6" s="1"/>
  <c r="R78" i="6" s="1"/>
  <c r="S78" i="6" s="1"/>
  <c r="T78" i="6" s="1"/>
  <c r="U78" i="6" s="1"/>
  <c r="V78" i="6" s="1"/>
  <c r="W78" i="6" s="1"/>
  <c r="X78" i="6" s="1"/>
  <c r="Y78" i="6" s="1"/>
  <c r="Z78" i="6" s="1"/>
  <c r="AA78" i="6" s="1"/>
  <c r="AB78" i="6" s="1"/>
  <c r="AC78" i="6" s="1"/>
  <c r="AD78" i="6" s="1"/>
  <c r="AE78" i="6" s="1"/>
  <c r="AF78" i="6" s="1"/>
  <c r="AG78" i="6" s="1"/>
  <c r="AH78" i="6" s="1"/>
  <c r="AI78" i="6" s="1"/>
  <c r="AJ78" i="6" s="1"/>
  <c r="AK78" i="6" s="1"/>
  <c r="AL78" i="6" s="1"/>
  <c r="AM78" i="6" s="1"/>
  <c r="AN78" i="6" s="1"/>
  <c r="AO78" i="6" s="1"/>
  <c r="AP78" i="6" s="1"/>
  <c r="AQ78" i="6" s="1"/>
  <c r="AR78" i="6" s="1"/>
  <c r="AS78" i="6" s="1"/>
  <c r="AT78" i="6" s="1"/>
  <c r="AU78" i="6" s="1"/>
  <c r="AV78" i="6" s="1"/>
  <c r="AW78" i="6" s="1"/>
  <c r="AX78" i="6" s="1"/>
  <c r="AY78" i="6" s="1"/>
  <c r="AZ78" i="6" s="1"/>
  <c r="BA78" i="6" s="1"/>
  <c r="BB78" i="6" s="1"/>
  <c r="BC78" i="6" s="1"/>
  <c r="BD78" i="6" s="1"/>
  <c r="BE78" i="6" s="1"/>
  <c r="BF78" i="6" s="1"/>
  <c r="BG78" i="6" s="1"/>
  <c r="BH78" i="6" s="1"/>
  <c r="BI78" i="6" s="1"/>
  <c r="G80" i="6"/>
  <c r="O80" i="6"/>
  <c r="W80" i="6"/>
  <c r="AE80" i="6"/>
  <c r="AM80" i="6"/>
  <c r="AU80" i="6"/>
  <c r="BC80" i="6"/>
  <c r="Y80" i="6"/>
  <c r="BE80" i="6"/>
  <c r="AH80" i="6"/>
  <c r="AA80" i="6"/>
  <c r="BG80" i="6"/>
  <c r="AB80" i="6"/>
  <c r="BH80" i="6"/>
  <c r="H80" i="6"/>
  <c r="P80" i="6"/>
  <c r="X80" i="6"/>
  <c r="AF80" i="6"/>
  <c r="AN80" i="6"/>
  <c r="AV80" i="6"/>
  <c r="AD39" i="11"/>
  <c r="AC33" i="11"/>
  <c r="B24" i="10"/>
  <c r="T17" i="12"/>
  <c r="T36" i="12"/>
  <c r="U14" i="12"/>
  <c r="V14" i="12" s="1"/>
  <c r="G42" i="12"/>
  <c r="T331" i="12"/>
  <c r="AG88" i="12"/>
  <c r="BA89" i="12" s="1"/>
  <c r="BA90" i="12" s="1"/>
  <c r="AG127" i="12"/>
  <c r="AG45" i="12" s="1"/>
  <c r="AG46" i="12" s="1"/>
  <c r="T7" i="12"/>
  <c r="S56" i="12"/>
  <c r="S8" i="6"/>
  <c r="AF49" i="6"/>
  <c r="O129" i="12"/>
  <c r="O48" i="12"/>
  <c r="O49" i="12" s="1"/>
  <c r="O51" i="6" s="1"/>
  <c r="P327" i="12"/>
  <c r="Q328" i="12"/>
  <c r="R329" i="12"/>
  <c r="S330" i="12"/>
  <c r="B346" i="12"/>
  <c r="U346" i="12" s="1"/>
  <c r="C345" i="12"/>
  <c r="E345" i="12"/>
  <c r="D345" i="12"/>
  <c r="F345" i="12"/>
  <c r="G345" i="12"/>
  <c r="H345" i="12"/>
  <c r="I345" i="12"/>
  <c r="J345" i="12"/>
  <c r="K345" i="12"/>
  <c r="L345" i="12"/>
  <c r="M345" i="12"/>
  <c r="N345" i="12"/>
  <c r="O345" i="12"/>
  <c r="P345" i="12"/>
  <c r="Q345" i="12"/>
  <c r="R345" i="12"/>
  <c r="S345" i="12"/>
  <c r="P324" i="12"/>
  <c r="Q323" i="12" s="1"/>
  <c r="T345" i="12"/>
  <c r="V326" i="12"/>
  <c r="U342" i="12"/>
  <c r="U343" i="12"/>
  <c r="U340" i="12"/>
  <c r="U334" i="12"/>
  <c r="U344" i="12"/>
  <c r="U338" i="12"/>
  <c r="U335" i="12"/>
  <c r="U341" i="12"/>
  <c r="U333" i="12"/>
  <c r="U332" i="12"/>
  <c r="U337" i="12"/>
  <c r="U336" i="12"/>
  <c r="U345" i="12"/>
  <c r="U339" i="12"/>
  <c r="T120" i="12"/>
  <c r="I37" i="12"/>
  <c r="H40" i="12"/>
  <c r="N39" i="12"/>
  <c r="AG92" i="12"/>
  <c r="AZ87" i="12"/>
  <c r="AZ104" i="12"/>
  <c r="P109" i="12"/>
  <c r="P128" i="12" s="1"/>
  <c r="AG111" i="12"/>
  <c r="BA112" i="12" s="1"/>
  <c r="AH103" i="12"/>
  <c r="AH86" i="12"/>
  <c r="AY113" i="12"/>
  <c r="O115" i="12"/>
  <c r="O116" i="12" s="1"/>
  <c r="O122" i="12" s="1"/>
  <c r="O123" i="12" s="1"/>
  <c r="O124" i="12" s="1"/>
  <c r="AI110" i="12"/>
  <c r="Q93" i="12"/>
  <c r="P121" i="12"/>
  <c r="R97" i="12"/>
  <c r="Q99" i="12"/>
  <c r="Q100" i="12" s="1"/>
  <c r="Q102" i="12" s="1"/>
  <c r="T11" i="12"/>
  <c r="S53" i="12"/>
  <c r="C20" i="8"/>
  <c r="C48" i="8" s="1"/>
  <c r="C70" i="8" s="1"/>
  <c r="BD22" i="23"/>
  <c r="AV22" i="23"/>
  <c r="AN22" i="23"/>
  <c r="AF22" i="23"/>
  <c r="X22" i="23"/>
  <c r="P22" i="23"/>
  <c r="A23" i="23"/>
  <c r="BC22" i="23"/>
  <c r="AU22" i="23"/>
  <c r="AM22" i="23"/>
  <c r="AE22" i="23"/>
  <c r="W22" i="23"/>
  <c r="O22" i="23"/>
  <c r="BI22" i="23"/>
  <c r="BA22" i="23"/>
  <c r="AS22" i="23"/>
  <c r="AK22" i="23"/>
  <c r="AC22" i="23"/>
  <c r="U22" i="23"/>
  <c r="BG22" i="23"/>
  <c r="AY22" i="23"/>
  <c r="AQ22" i="23"/>
  <c r="AI22" i="23"/>
  <c r="AA22" i="23"/>
  <c r="S22" i="23"/>
  <c r="BB22" i="23"/>
  <c r="AL22" i="23"/>
  <c r="V22" i="23"/>
  <c r="AH22" i="23"/>
  <c r="AT22" i="23"/>
  <c r="AD22" i="23"/>
  <c r="N22" i="23"/>
  <c r="AR22" i="23"/>
  <c r="AZ22" i="23"/>
  <c r="AJ22" i="23"/>
  <c r="T22" i="23"/>
  <c r="BH22" i="23"/>
  <c r="AX22" i="23"/>
  <c r="R22" i="23"/>
  <c r="AW22" i="23"/>
  <c r="AG22" i="23"/>
  <c r="Q22" i="23"/>
  <c r="AB22" i="23"/>
  <c r="AP22" i="23"/>
  <c r="AO22" i="23"/>
  <c r="Y22" i="23"/>
  <c r="Z22" i="23"/>
  <c r="BE22" i="23"/>
  <c r="BF22" i="23"/>
  <c r="F39" i="20"/>
  <c r="C83" i="6"/>
  <c r="C85" i="6" s="1"/>
  <c r="L10" i="1"/>
  <c r="J11" i="1"/>
  <c r="D11" i="1"/>
  <c r="M10" i="1"/>
  <c r="E79" i="6"/>
  <c r="D83" i="6"/>
  <c r="K11" i="1"/>
  <c r="L11" i="1"/>
  <c r="G10" i="1"/>
  <c r="M11" i="1"/>
  <c r="E10" i="1"/>
  <c r="K10" i="1"/>
  <c r="I11" i="1"/>
  <c r="E11" i="1"/>
  <c r="G14" i="1"/>
  <c r="D10" i="1"/>
  <c r="H11" i="1"/>
  <c r="H14" i="1"/>
  <c r="I14" i="1"/>
  <c r="F10" i="1"/>
  <c r="N10" i="1"/>
  <c r="J14" i="1"/>
  <c r="K14" i="1"/>
  <c r="H10" i="1"/>
  <c r="D14" i="1"/>
  <c r="L14" i="1"/>
  <c r="I10" i="1"/>
  <c r="F11" i="1"/>
  <c r="N11" i="1"/>
  <c r="E14" i="1"/>
  <c r="M14" i="1"/>
  <c r="F14" i="1"/>
  <c r="A25" i="2"/>
  <c r="A26" i="2"/>
  <c r="B25" i="10" l="1"/>
  <c r="B26" i="10"/>
  <c r="AL89" i="24"/>
  <c r="AL90" i="24"/>
  <c r="BF233" i="24"/>
  <c r="AX233" i="24"/>
  <c r="AP233" i="24"/>
  <c r="BH233" i="24"/>
  <c r="AY233" i="24"/>
  <c r="AO233" i="24"/>
  <c r="AZ233" i="24"/>
  <c r="AN233" i="24"/>
  <c r="BI233" i="24"/>
  <c r="AW233" i="24"/>
  <c r="AM233" i="24"/>
  <c r="BG233" i="24"/>
  <c r="AV233" i="24"/>
  <c r="AL233" i="24"/>
  <c r="BE233" i="24"/>
  <c r="AU233" i="24"/>
  <c r="AT233" i="24"/>
  <c r="AS233" i="24"/>
  <c r="AR233" i="24"/>
  <c r="A234" i="24"/>
  <c r="AQ233" i="24"/>
  <c r="BD233" i="24"/>
  <c r="BC233" i="24"/>
  <c r="BB233" i="24"/>
  <c r="BA233" i="24"/>
  <c r="I82" i="6"/>
  <c r="I84" i="6" s="1"/>
  <c r="BA82" i="6"/>
  <c r="BA84" i="6" s="1"/>
  <c r="AT82" i="6"/>
  <c r="AT84" i="6" s="1"/>
  <c r="AM82" i="6"/>
  <c r="AM84" i="6" s="1"/>
  <c r="AL82" i="6"/>
  <c r="AL84" i="6" s="1"/>
  <c r="AV82" i="6"/>
  <c r="AV84" i="6" s="1"/>
  <c r="BG82" i="6"/>
  <c r="BG84" i="6" s="1"/>
  <c r="AE82" i="6"/>
  <c r="AE84" i="6" s="1"/>
  <c r="K82" i="6"/>
  <c r="K84" i="6" s="1"/>
  <c r="AD82" i="6"/>
  <c r="AD84" i="6" s="1"/>
  <c r="S82" i="6"/>
  <c r="S84" i="6" s="1"/>
  <c r="M82" i="6"/>
  <c r="M84" i="6" s="1"/>
  <c r="AW82" i="6"/>
  <c r="AW84" i="6" s="1"/>
  <c r="AK82" i="6"/>
  <c r="AK84" i="6" s="1"/>
  <c r="BB82" i="6"/>
  <c r="BB84" i="6" s="1"/>
  <c r="C87" i="6"/>
  <c r="L82" i="6"/>
  <c r="L84" i="6" s="1"/>
  <c r="T82" i="6"/>
  <c r="T84" i="6" s="1"/>
  <c r="AB82" i="6"/>
  <c r="AB84" i="6" s="1"/>
  <c r="Z82" i="6"/>
  <c r="Z84" i="6" s="1"/>
  <c r="AN82" i="6"/>
  <c r="AN84" i="6" s="1"/>
  <c r="AA82" i="6"/>
  <c r="AA84" i="6" s="1"/>
  <c r="W82" i="6"/>
  <c r="W84" i="6" s="1"/>
  <c r="BF82" i="6"/>
  <c r="BF84" i="6" s="1"/>
  <c r="V82" i="6"/>
  <c r="V84" i="6" s="1"/>
  <c r="AP82" i="6"/>
  <c r="AP84" i="6" s="1"/>
  <c r="E82" i="6"/>
  <c r="E84" i="6" s="1"/>
  <c r="Q82" i="6"/>
  <c r="Q84" i="6" s="1"/>
  <c r="P82" i="6"/>
  <c r="P84" i="6" s="1"/>
  <c r="BI82" i="6"/>
  <c r="BI84" i="6" s="1"/>
  <c r="H82" i="6"/>
  <c r="H84" i="6" s="1"/>
  <c r="AZ82" i="6"/>
  <c r="AZ84" i="6" s="1"/>
  <c r="AU82" i="6"/>
  <c r="AU84" i="6" s="1"/>
  <c r="AS82" i="6"/>
  <c r="AS84" i="6" s="1"/>
  <c r="AQ82" i="6"/>
  <c r="AQ84" i="6" s="1"/>
  <c r="U82" i="6"/>
  <c r="U84" i="6" s="1"/>
  <c r="AF82" i="6"/>
  <c r="AF84" i="6" s="1"/>
  <c r="AH82" i="6"/>
  <c r="AH84" i="6" s="1"/>
  <c r="O82" i="6"/>
  <c r="O84" i="6" s="1"/>
  <c r="R82" i="6"/>
  <c r="R84" i="6" s="1"/>
  <c r="N82" i="6"/>
  <c r="N84" i="6" s="1"/>
  <c r="J82" i="6"/>
  <c r="J84" i="6" s="1"/>
  <c r="AJ82" i="6"/>
  <c r="AJ84" i="6" s="1"/>
  <c r="AC82" i="6"/>
  <c r="AC84" i="6" s="1"/>
  <c r="Y82" i="6"/>
  <c r="Y84" i="6" s="1"/>
  <c r="AI82" i="6"/>
  <c r="AI84" i="6" s="1"/>
  <c r="BC82" i="6"/>
  <c r="BC84" i="6" s="1"/>
  <c r="AR82" i="6"/>
  <c r="AR84" i="6" s="1"/>
  <c r="C82" i="6"/>
  <c r="C84" i="6" s="1"/>
  <c r="BH82" i="6"/>
  <c r="BH84" i="6" s="1"/>
  <c r="AX82" i="6"/>
  <c r="AX84" i="6" s="1"/>
  <c r="AE39" i="11"/>
  <c r="AD33" i="11"/>
  <c r="AY82" i="6"/>
  <c r="AY84" i="6" s="1"/>
  <c r="X82" i="6"/>
  <c r="X84" i="6" s="1"/>
  <c r="BE82" i="6"/>
  <c r="BE84" i="6" s="1"/>
  <c r="G82" i="6"/>
  <c r="G84" i="6" s="1"/>
  <c r="AG82" i="6"/>
  <c r="AG84" i="6" s="1"/>
  <c r="F82" i="6"/>
  <c r="F84" i="6" s="1"/>
  <c r="AO82" i="6"/>
  <c r="AO84" i="6" s="1"/>
  <c r="D82" i="6"/>
  <c r="D84" i="6" s="1"/>
  <c r="BD82" i="6"/>
  <c r="BD84" i="6" s="1"/>
  <c r="B74" i="10"/>
  <c r="B77" i="10" s="1"/>
  <c r="B174" i="10"/>
  <c r="B131" i="10"/>
  <c r="U17" i="12"/>
  <c r="U15" i="12"/>
  <c r="U16" i="12" s="1"/>
  <c r="U36" i="12"/>
  <c r="H42" i="12"/>
  <c r="AH88" i="12"/>
  <c r="BB89" i="12" s="1"/>
  <c r="BB90" i="12" s="1"/>
  <c r="AH127" i="12"/>
  <c r="AH45" i="12" s="1"/>
  <c r="AH46" i="12" s="1"/>
  <c r="U7" i="12"/>
  <c r="T56" i="12"/>
  <c r="T8" i="6"/>
  <c r="AG49" i="6"/>
  <c r="P129" i="12"/>
  <c r="P48" i="12"/>
  <c r="P49" i="12" s="1"/>
  <c r="P51" i="6" s="1"/>
  <c r="Q324" i="12"/>
  <c r="V331" i="12" s="1"/>
  <c r="Q327" i="12"/>
  <c r="R328" i="12"/>
  <c r="S329" i="12"/>
  <c r="T330" i="12"/>
  <c r="U120" i="12"/>
  <c r="J37" i="12"/>
  <c r="I40" i="12"/>
  <c r="V36" i="12"/>
  <c r="V15" i="12"/>
  <c r="V16" i="12" s="1"/>
  <c r="U331" i="12"/>
  <c r="W326" i="12"/>
  <c r="V339" i="12"/>
  <c r="V337" i="12"/>
  <c r="V333" i="12"/>
  <c r="V344" i="12"/>
  <c r="V345" i="12"/>
  <c r="V341" i="12"/>
  <c r="V338" i="12"/>
  <c r="V342" i="12"/>
  <c r="V343" i="12"/>
  <c r="V340" i="12"/>
  <c r="V336" i="12"/>
  <c r="V346" i="12"/>
  <c r="V334" i="12"/>
  <c r="V332" i="12"/>
  <c r="V335" i="12"/>
  <c r="B347" i="12"/>
  <c r="C346" i="12"/>
  <c r="D346" i="12"/>
  <c r="E346" i="12"/>
  <c r="F346" i="12"/>
  <c r="G346" i="12"/>
  <c r="H346" i="12"/>
  <c r="I346" i="12"/>
  <c r="J346" i="12"/>
  <c r="K346" i="12"/>
  <c r="L346" i="12"/>
  <c r="M346" i="12"/>
  <c r="N346" i="12"/>
  <c r="O346" i="12"/>
  <c r="P346" i="12"/>
  <c r="Q346" i="12"/>
  <c r="R346" i="12"/>
  <c r="S346" i="12"/>
  <c r="T346" i="12"/>
  <c r="O39" i="12"/>
  <c r="AH92" i="12"/>
  <c r="Q109" i="12"/>
  <c r="Q128" i="12" s="1"/>
  <c r="AI103" i="12"/>
  <c r="AI86" i="12"/>
  <c r="AH111" i="12"/>
  <c r="BB112" i="12" s="1"/>
  <c r="AZ113" i="12"/>
  <c r="BA104" i="12"/>
  <c r="BA87" i="12"/>
  <c r="AJ110" i="12"/>
  <c r="P115" i="12"/>
  <c r="P116" i="12" s="1"/>
  <c r="P122" i="12" s="1"/>
  <c r="P123" i="12" s="1"/>
  <c r="P124" i="12" s="1"/>
  <c r="R93" i="12"/>
  <c r="Q121" i="12"/>
  <c r="S97" i="12"/>
  <c r="R99" i="12"/>
  <c r="R100" i="12" s="1"/>
  <c r="R102" i="12" s="1"/>
  <c r="U11" i="12"/>
  <c r="T53" i="12"/>
  <c r="W14" i="12"/>
  <c r="V17" i="12"/>
  <c r="C24" i="8"/>
  <c r="C52" i="8" s="1"/>
  <c r="C22" i="8"/>
  <c r="C50" i="8" s="1"/>
  <c r="C72" i="8" s="1"/>
  <c r="C27" i="8"/>
  <c r="BE23" i="23"/>
  <c r="BH23" i="23"/>
  <c r="AY23" i="23"/>
  <c r="AQ23" i="23"/>
  <c r="AI23" i="23"/>
  <c r="AA23" i="23"/>
  <c r="S23" i="23"/>
  <c r="BG23" i="23"/>
  <c r="AX23" i="23"/>
  <c r="AP23" i="23"/>
  <c r="AH23" i="23"/>
  <c r="Z23" i="23"/>
  <c r="R23" i="23"/>
  <c r="BD23" i="23"/>
  <c r="AV23" i="23"/>
  <c r="AN23" i="23"/>
  <c r="AF23" i="23"/>
  <c r="X23" i="23"/>
  <c r="P23" i="23"/>
  <c r="A24" i="23"/>
  <c r="BB23" i="23"/>
  <c r="AT23" i="23"/>
  <c r="AL23" i="23"/>
  <c r="AD23" i="23"/>
  <c r="V23" i="23"/>
  <c r="BF23" i="23"/>
  <c r="AO23" i="23"/>
  <c r="Y23" i="23"/>
  <c r="AW23" i="23"/>
  <c r="Q23" i="23"/>
  <c r="AE23" i="23"/>
  <c r="BC23" i="23"/>
  <c r="AM23" i="23"/>
  <c r="W23" i="23"/>
  <c r="BA23" i="23"/>
  <c r="AK23" i="23"/>
  <c r="U23" i="23"/>
  <c r="AU23" i="23"/>
  <c r="AZ23" i="23"/>
  <c r="AJ23" i="23"/>
  <c r="T23" i="23"/>
  <c r="AG23" i="23"/>
  <c r="O23" i="23"/>
  <c r="AS23" i="23"/>
  <c r="AB23" i="23"/>
  <c r="AR23" i="23"/>
  <c r="AC23" i="23"/>
  <c r="BI23" i="23"/>
  <c r="C86" i="6"/>
  <c r="D85" i="6"/>
  <c r="E83" i="6"/>
  <c r="F79" i="6"/>
  <c r="AM89" i="24" l="1"/>
  <c r="AM90" i="24"/>
  <c r="D26" i="8"/>
  <c r="D54" i="8" s="1"/>
  <c r="D76" i="8" s="1"/>
  <c r="C55" i="8"/>
  <c r="C77" i="8" s="1"/>
  <c r="BI234" i="24"/>
  <c r="BA234" i="24"/>
  <c r="AS234" i="24"/>
  <c r="A235" i="24"/>
  <c r="BB234" i="24"/>
  <c r="AR234" i="24"/>
  <c r="AZ234" i="24"/>
  <c r="AP234" i="24"/>
  <c r="AY234" i="24"/>
  <c r="AO234" i="24"/>
  <c r="BH234" i="24"/>
  <c r="AX234" i="24"/>
  <c r="AN234" i="24"/>
  <c r="BG234" i="24"/>
  <c r="AW234" i="24"/>
  <c r="AM234" i="24"/>
  <c r="AV234" i="24"/>
  <c r="AU234" i="24"/>
  <c r="AT234" i="24"/>
  <c r="AQ234" i="24"/>
  <c r="BF234" i="24"/>
  <c r="BE234" i="24"/>
  <c r="BD234" i="24"/>
  <c r="BC234" i="24"/>
  <c r="AF39" i="11"/>
  <c r="AE33" i="11"/>
  <c r="D87" i="6"/>
  <c r="D86" i="6"/>
  <c r="B138" i="10"/>
  <c r="B178" i="10"/>
  <c r="B114" i="10"/>
  <c r="B115" i="10" s="1"/>
  <c r="B117" i="10"/>
  <c r="B118" i="10" s="1"/>
  <c r="B179" i="10"/>
  <c r="I42" i="12"/>
  <c r="AI88" i="12"/>
  <c r="BC89" i="12" s="1"/>
  <c r="BC90" i="12" s="1"/>
  <c r="AI127" i="12"/>
  <c r="AI45" i="12" s="1"/>
  <c r="AI46" i="12" s="1"/>
  <c r="V7" i="12"/>
  <c r="U56" i="12"/>
  <c r="U8" i="6"/>
  <c r="AH49" i="6"/>
  <c r="Q129" i="12"/>
  <c r="Q48" i="12"/>
  <c r="Q49" i="12" s="1"/>
  <c r="Q51" i="6" s="1"/>
  <c r="K37" i="12"/>
  <c r="J40" i="12"/>
  <c r="B348" i="12"/>
  <c r="W348" i="12" s="1"/>
  <c r="C347" i="12"/>
  <c r="D347" i="12"/>
  <c r="E347" i="12"/>
  <c r="F347" i="12"/>
  <c r="G347" i="12"/>
  <c r="H347" i="12"/>
  <c r="I347" i="12"/>
  <c r="J347" i="12"/>
  <c r="K347" i="12"/>
  <c r="L347" i="12"/>
  <c r="M347" i="12"/>
  <c r="N347" i="12"/>
  <c r="O347" i="12"/>
  <c r="P347" i="12"/>
  <c r="Q347" i="12"/>
  <c r="R347" i="12"/>
  <c r="S347" i="12"/>
  <c r="T347" i="12"/>
  <c r="U347" i="12"/>
  <c r="V120" i="12"/>
  <c r="W36" i="12"/>
  <c r="W15" i="12"/>
  <c r="W16" i="12" s="1"/>
  <c r="R327" i="12"/>
  <c r="S328" i="12"/>
  <c r="T329" i="12"/>
  <c r="U330" i="12"/>
  <c r="V347" i="12"/>
  <c r="X326" i="12"/>
  <c r="W344" i="12"/>
  <c r="W336" i="12"/>
  <c r="W341" i="12"/>
  <c r="W339" i="12"/>
  <c r="W345" i="12"/>
  <c r="W338" i="12"/>
  <c r="W342" i="12"/>
  <c r="W337" i="12"/>
  <c r="W346" i="12"/>
  <c r="W334" i="12"/>
  <c r="W333" i="12"/>
  <c r="W332" i="12"/>
  <c r="W335" i="12"/>
  <c r="W347" i="12"/>
  <c r="W343" i="12"/>
  <c r="W340" i="12"/>
  <c r="R323" i="12"/>
  <c r="P39" i="12"/>
  <c r="AI92" i="12"/>
  <c r="BB87" i="12"/>
  <c r="BB104" i="12"/>
  <c r="AI111" i="12"/>
  <c r="BC112" i="12" s="1"/>
  <c r="R109" i="12"/>
  <c r="R128" i="12" s="1"/>
  <c r="AJ103" i="12"/>
  <c r="AJ86" i="12"/>
  <c r="BA113" i="12"/>
  <c r="AK110" i="12"/>
  <c r="Q115" i="12"/>
  <c r="Q116" i="12" s="1"/>
  <c r="Q122" i="12" s="1"/>
  <c r="Q123" i="12" s="1"/>
  <c r="Q124" i="12" s="1"/>
  <c r="S93" i="12"/>
  <c r="R121" i="12"/>
  <c r="T97" i="12"/>
  <c r="S99" i="12"/>
  <c r="S100" i="12" s="1"/>
  <c r="S102" i="12" s="1"/>
  <c r="V11" i="12"/>
  <c r="U53" i="12"/>
  <c r="X14" i="12"/>
  <c r="W17" i="12"/>
  <c r="C21" i="8"/>
  <c r="C49" i="8" s="1"/>
  <c r="C71" i="8" s="1"/>
  <c r="D20" i="8"/>
  <c r="D48" i="8" s="1"/>
  <c r="D70" i="8" s="1"/>
  <c r="BF24" i="23"/>
  <c r="AX24" i="23"/>
  <c r="AP24" i="23"/>
  <c r="AH24" i="23"/>
  <c r="Z24" i="23"/>
  <c r="BH24" i="23"/>
  <c r="AZ24" i="23"/>
  <c r="AR24" i="23"/>
  <c r="AJ24" i="23"/>
  <c r="AB24" i="23"/>
  <c r="T24" i="23"/>
  <c r="BG24" i="23"/>
  <c r="AV24" i="23"/>
  <c r="AL24" i="23"/>
  <c r="AA24" i="23"/>
  <c r="Q24" i="23"/>
  <c r="BE24" i="23"/>
  <c r="AU24" i="23"/>
  <c r="AK24" i="23"/>
  <c r="Y24" i="23"/>
  <c r="P24" i="23"/>
  <c r="BC24" i="23"/>
  <c r="AS24" i="23"/>
  <c r="AG24" i="23"/>
  <c r="W24" i="23"/>
  <c r="A25" i="23"/>
  <c r="BA24" i="23"/>
  <c r="AO24" i="23"/>
  <c r="AE24" i="23"/>
  <c r="U24" i="23"/>
  <c r="BD24" i="23"/>
  <c r="AI24" i="23"/>
  <c r="X24" i="23"/>
  <c r="AQ24" i="23"/>
  <c r="BB24" i="23"/>
  <c r="AF24" i="23"/>
  <c r="AY24" i="23"/>
  <c r="AD24" i="23"/>
  <c r="AW24" i="23"/>
  <c r="AC24" i="23"/>
  <c r="AT24" i="23"/>
  <c r="V24" i="23"/>
  <c r="S24" i="23"/>
  <c r="R24" i="23"/>
  <c r="BI24" i="23"/>
  <c r="AM24" i="23"/>
  <c r="AN24" i="23"/>
  <c r="G39" i="20"/>
  <c r="G79" i="6"/>
  <c r="F83" i="6"/>
  <c r="E85" i="6"/>
  <c r="E87" i="6" s="1"/>
  <c r="E86" i="6"/>
  <c r="B14" i="2"/>
  <c r="J41" i="1" s="1"/>
  <c r="B16" i="2"/>
  <c r="B15" i="2"/>
  <c r="C8" i="8"/>
  <c r="B30" i="2"/>
  <c r="B29" i="2"/>
  <c r="AN90" i="24" l="1"/>
  <c r="AN89" i="24"/>
  <c r="BD235" i="24"/>
  <c r="AV235" i="24"/>
  <c r="AN235" i="24"/>
  <c r="BE235" i="24"/>
  <c r="AU235" i="24"/>
  <c r="BB235" i="24"/>
  <c r="AR235" i="24"/>
  <c r="A236" i="24"/>
  <c r="BA235" i="24"/>
  <c r="AQ235" i="24"/>
  <c r="AZ235" i="24"/>
  <c r="AP235" i="24"/>
  <c r="BI235" i="24"/>
  <c r="AY235" i="24"/>
  <c r="AO235" i="24"/>
  <c r="AX235" i="24"/>
  <c r="AW235" i="24"/>
  <c r="AT235" i="24"/>
  <c r="AS235" i="24"/>
  <c r="BH235" i="24"/>
  <c r="BG235" i="24"/>
  <c r="BF235" i="24"/>
  <c r="BC235" i="24"/>
  <c r="AG39" i="11"/>
  <c r="AF33" i="11"/>
  <c r="J42" i="12"/>
  <c r="AJ88" i="12"/>
  <c r="BD89" i="12" s="1"/>
  <c r="BD90" i="12" s="1"/>
  <c r="AJ127" i="12"/>
  <c r="AJ45" i="12" s="1"/>
  <c r="AJ46" i="12" s="1"/>
  <c r="W7" i="12"/>
  <c r="V56" i="12"/>
  <c r="V8" i="6"/>
  <c r="AI49" i="6"/>
  <c r="R129" i="12"/>
  <c r="R48" i="12"/>
  <c r="R49" i="12" s="1"/>
  <c r="R51" i="6" s="1"/>
  <c r="R324" i="12"/>
  <c r="S323" i="12" s="1"/>
  <c r="S324" i="12" s="1"/>
  <c r="X36" i="12"/>
  <c r="X15" i="12"/>
  <c r="X16" i="12" s="1"/>
  <c r="B349" i="12"/>
  <c r="C348" i="12"/>
  <c r="E348" i="12"/>
  <c r="D348" i="12"/>
  <c r="F348" i="12"/>
  <c r="G348" i="12"/>
  <c r="H348" i="12"/>
  <c r="I348" i="12"/>
  <c r="J348" i="12"/>
  <c r="K348" i="12"/>
  <c r="L348" i="12"/>
  <c r="M348" i="12"/>
  <c r="N348" i="12"/>
  <c r="O348" i="12"/>
  <c r="P348" i="12"/>
  <c r="Q348" i="12"/>
  <c r="R348" i="12"/>
  <c r="S348" i="12"/>
  <c r="T348" i="12"/>
  <c r="U348" i="12"/>
  <c r="V348" i="12"/>
  <c r="W120" i="12"/>
  <c r="Y326" i="12"/>
  <c r="X341" i="12"/>
  <c r="X343" i="12"/>
  <c r="X335" i="12"/>
  <c r="X345" i="12"/>
  <c r="X346" i="12"/>
  <c r="X333" i="12"/>
  <c r="X347" i="12"/>
  <c r="X342" i="12"/>
  <c r="X348" i="12"/>
  <c r="X337" i="12"/>
  <c r="X336" i="12"/>
  <c r="X339" i="12"/>
  <c r="X334" i="12"/>
  <c r="X344" i="12"/>
  <c r="X340" i="12"/>
  <c r="X338" i="12"/>
  <c r="L37" i="12"/>
  <c r="K40" i="12"/>
  <c r="Q39" i="12"/>
  <c r="AJ92" i="12"/>
  <c r="S109" i="12"/>
  <c r="S128" i="12" s="1"/>
  <c r="AK103" i="12"/>
  <c r="AK86" i="12"/>
  <c r="AL110" i="12"/>
  <c r="R115" i="12"/>
  <c r="R116" i="12" s="1"/>
  <c r="R122" i="12" s="1"/>
  <c r="R123" i="12" s="1"/>
  <c r="R124" i="12" s="1"/>
  <c r="BB113" i="12"/>
  <c r="AJ111" i="12"/>
  <c r="BD112" i="12" s="1"/>
  <c r="BC104" i="12"/>
  <c r="BC87" i="12"/>
  <c r="T93" i="12"/>
  <c r="S121" i="12"/>
  <c r="U97" i="12"/>
  <c r="T99" i="12"/>
  <c r="T100" i="12" s="1"/>
  <c r="T102" i="12" s="1"/>
  <c r="W11" i="12"/>
  <c r="V53" i="12"/>
  <c r="Y14" i="12"/>
  <c r="X17" i="12"/>
  <c r="D27" i="8"/>
  <c r="D22" i="8"/>
  <c r="D50" i="8" s="1"/>
  <c r="D72" i="8" s="1"/>
  <c r="C23" i="8"/>
  <c r="BI25" i="23"/>
  <c r="BA25" i="23"/>
  <c r="AS25" i="23"/>
  <c r="AK25" i="23"/>
  <c r="AC25" i="23"/>
  <c r="U25" i="23"/>
  <c r="A26" i="23"/>
  <c r="BC25" i="23"/>
  <c r="AU25" i="23"/>
  <c r="AM25" i="23"/>
  <c r="AE25" i="23"/>
  <c r="W25" i="23"/>
  <c r="AY25" i="23"/>
  <c r="AO25" i="23"/>
  <c r="AD25" i="23"/>
  <c r="S25" i="23"/>
  <c r="BH25" i="23"/>
  <c r="AX25" i="23"/>
  <c r="AN25" i="23"/>
  <c r="AB25" i="23"/>
  <c r="R25" i="23"/>
  <c r="BF25" i="23"/>
  <c r="AV25" i="23"/>
  <c r="AJ25" i="23"/>
  <c r="Z25" i="23"/>
  <c r="BD25" i="23"/>
  <c r="AR25" i="23"/>
  <c r="AH25" i="23"/>
  <c r="X25" i="23"/>
  <c r="BG25" i="23"/>
  <c r="AL25" i="23"/>
  <c r="Q25" i="23"/>
  <c r="AW25" i="23"/>
  <c r="BE25" i="23"/>
  <c r="AI25" i="23"/>
  <c r="Y25" i="23"/>
  <c r="BB25" i="23"/>
  <c r="AG25" i="23"/>
  <c r="AZ25" i="23"/>
  <c r="AF25" i="23"/>
  <c r="AA25" i="23"/>
  <c r="AT25" i="23"/>
  <c r="AQ25" i="23"/>
  <c r="AP25" i="23"/>
  <c r="T25" i="23"/>
  <c r="V25" i="23"/>
  <c r="F86" i="6"/>
  <c r="F85" i="6"/>
  <c r="F87" i="6" s="1"/>
  <c r="H79" i="6"/>
  <c r="G83" i="6"/>
  <c r="D41" i="1"/>
  <c r="M41" i="1"/>
  <c r="I41" i="1"/>
  <c r="H41" i="1"/>
  <c r="E41" i="1"/>
  <c r="B31" i="2"/>
  <c r="G41" i="1"/>
  <c r="N41" i="1"/>
  <c r="F41" i="1"/>
  <c r="L41" i="1"/>
  <c r="K41" i="1"/>
  <c r="AO90" i="24" l="1"/>
  <c r="AO89" i="24"/>
  <c r="C51" i="8"/>
  <c r="D55" i="8"/>
  <c r="D77" i="8" s="1"/>
  <c r="BG236" i="24"/>
  <c r="AY236" i="24"/>
  <c r="AQ236" i="24"/>
  <c r="BH236" i="24"/>
  <c r="AX236" i="24"/>
  <c r="AO236" i="24"/>
  <c r="BD236" i="24"/>
  <c r="AT236" i="24"/>
  <c r="BC236" i="24"/>
  <c r="AS236" i="24"/>
  <c r="BB236" i="24"/>
  <c r="AR236" i="24"/>
  <c r="A237" i="24"/>
  <c r="BA236" i="24"/>
  <c r="AP236" i="24"/>
  <c r="AZ236" i="24"/>
  <c r="AW236" i="24"/>
  <c r="AV236" i="24"/>
  <c r="AU236" i="24"/>
  <c r="BI236" i="24"/>
  <c r="BF236" i="24"/>
  <c r="BE236" i="24"/>
  <c r="AH39" i="11"/>
  <c r="AG33" i="11"/>
  <c r="K42" i="12"/>
  <c r="E26" i="8"/>
  <c r="AK88" i="12"/>
  <c r="BE89" i="12" s="1"/>
  <c r="BE90" i="12" s="1"/>
  <c r="AK127" i="12"/>
  <c r="AK45" i="12" s="1"/>
  <c r="AK46" i="12" s="1"/>
  <c r="X332" i="12"/>
  <c r="X7" i="12"/>
  <c r="W8" i="6"/>
  <c r="W56" i="12"/>
  <c r="D21" i="8"/>
  <c r="AJ49" i="6"/>
  <c r="S129" i="12"/>
  <c r="S48" i="12"/>
  <c r="S49" i="12" s="1"/>
  <c r="S51" i="6" s="1"/>
  <c r="Y36" i="12"/>
  <c r="Y15" i="12"/>
  <c r="Y16" i="12" s="1"/>
  <c r="B350" i="12"/>
  <c r="Y350" i="12" s="1"/>
  <c r="D349" i="12"/>
  <c r="C349" i="12"/>
  <c r="E349" i="12"/>
  <c r="F349" i="12"/>
  <c r="G349" i="12"/>
  <c r="H349" i="12"/>
  <c r="I349" i="12"/>
  <c r="J349" i="12"/>
  <c r="K349" i="12"/>
  <c r="L349" i="12"/>
  <c r="M349" i="12"/>
  <c r="N349" i="12"/>
  <c r="O349" i="12"/>
  <c r="P349" i="12"/>
  <c r="Q349" i="12"/>
  <c r="R349" i="12"/>
  <c r="S349" i="12"/>
  <c r="T349" i="12"/>
  <c r="U349" i="12"/>
  <c r="V349" i="12"/>
  <c r="W349" i="12"/>
  <c r="M37" i="12"/>
  <c r="L40" i="12"/>
  <c r="T323" i="12"/>
  <c r="T327" i="12"/>
  <c r="U328" i="12"/>
  <c r="V329" i="12"/>
  <c r="W330" i="12"/>
  <c r="X120" i="12"/>
  <c r="S327" i="12"/>
  <c r="T328" i="12"/>
  <c r="U329" i="12"/>
  <c r="V330" i="12"/>
  <c r="W331" i="12"/>
  <c r="Z326" i="12"/>
  <c r="Y346" i="12"/>
  <c r="Y338" i="12"/>
  <c r="Y345" i="12"/>
  <c r="Y332" i="12"/>
  <c r="Y347" i="12"/>
  <c r="Y341" i="12"/>
  <c r="Y333" i="12"/>
  <c r="Y336" i="12"/>
  <c r="Y335" i="12"/>
  <c r="Y343" i="12"/>
  <c r="Y348" i="12"/>
  <c r="Y337" i="12"/>
  <c r="Y340" i="12"/>
  <c r="Y349" i="12"/>
  <c r="Y344" i="12"/>
  <c r="Y339" i="12"/>
  <c r="Y342" i="12"/>
  <c r="Y334" i="12"/>
  <c r="X349" i="12"/>
  <c r="X331" i="12"/>
  <c r="R39" i="12"/>
  <c r="AK92" i="12"/>
  <c r="BD104" i="12"/>
  <c r="BD87" i="12"/>
  <c r="T109" i="12"/>
  <c r="T128" i="12" s="1"/>
  <c r="AK111" i="12"/>
  <c r="BE112" i="12" s="1"/>
  <c r="AM110" i="12"/>
  <c r="S115" i="12"/>
  <c r="S116" i="12" s="1"/>
  <c r="S122" i="12" s="1"/>
  <c r="S123" i="12" s="1"/>
  <c r="S124" i="12" s="1"/>
  <c r="AL103" i="12"/>
  <c r="AL86" i="12"/>
  <c r="BC113" i="12"/>
  <c r="U93" i="12"/>
  <c r="T121" i="12"/>
  <c r="V97" i="12"/>
  <c r="U99" i="12"/>
  <c r="U100" i="12" s="1"/>
  <c r="U102" i="12" s="1"/>
  <c r="X11" i="12"/>
  <c r="W53" i="12"/>
  <c r="Y17" i="12"/>
  <c r="Z14" i="12"/>
  <c r="BG26" i="23"/>
  <c r="BD26" i="23"/>
  <c r="AV26" i="23"/>
  <c r="AN26" i="23"/>
  <c r="AF26" i="23"/>
  <c r="X26" i="23"/>
  <c r="BC26" i="23"/>
  <c r="A27" i="23"/>
  <c r="BF26" i="23"/>
  <c r="AX26" i="23"/>
  <c r="AP26" i="23"/>
  <c r="AH26" i="23"/>
  <c r="Z26" i="23"/>
  <c r="R26" i="23"/>
  <c r="BB26" i="23"/>
  <c r="AR26" i="23"/>
  <c r="AG26" i="23"/>
  <c r="V26" i="23"/>
  <c r="BA26" i="23"/>
  <c r="AQ26" i="23"/>
  <c r="AE26" i="23"/>
  <c r="U26" i="23"/>
  <c r="AY26" i="23"/>
  <c r="AM26" i="23"/>
  <c r="AC26" i="23"/>
  <c r="S26" i="23"/>
  <c r="BI26" i="23"/>
  <c r="AU26" i="23"/>
  <c r="AK26" i="23"/>
  <c r="AA26" i="23"/>
  <c r="AO26" i="23"/>
  <c r="T26" i="23"/>
  <c r="AW26" i="23"/>
  <c r="AL26" i="23"/>
  <c r="BH26" i="23"/>
  <c r="AJ26" i="23"/>
  <c r="BE26" i="23"/>
  <c r="AI26" i="23"/>
  <c r="AZ26" i="23"/>
  <c r="AD26" i="23"/>
  <c r="AB26" i="23"/>
  <c r="Y26" i="23"/>
  <c r="W26" i="23"/>
  <c r="AT26" i="23"/>
  <c r="AS26" i="23"/>
  <c r="H39" i="20"/>
  <c r="G85" i="6"/>
  <c r="G87" i="6" s="1"/>
  <c r="G86" i="6"/>
  <c r="I79" i="6"/>
  <c r="H83" i="6"/>
  <c r="AP90" i="24" l="1"/>
  <c r="AP89" i="24"/>
  <c r="E54" i="8"/>
  <c r="E76" i="8" s="1"/>
  <c r="D49" i="8"/>
  <c r="D71" i="8" s="1"/>
  <c r="BB237" i="24"/>
  <c r="AT237" i="24"/>
  <c r="A238" i="24"/>
  <c r="BA237" i="24"/>
  <c r="AR237" i="24"/>
  <c r="BF237" i="24"/>
  <c r="AV237" i="24"/>
  <c r="BE237" i="24"/>
  <c r="AU237" i="24"/>
  <c r="BD237" i="24"/>
  <c r="AS237" i="24"/>
  <c r="BC237" i="24"/>
  <c r="AQ237" i="24"/>
  <c r="AZ237" i="24"/>
  <c r="AY237" i="24"/>
  <c r="AX237" i="24"/>
  <c r="AW237" i="24"/>
  <c r="AP237" i="24"/>
  <c r="BI237" i="24"/>
  <c r="BH237" i="24"/>
  <c r="BG237" i="24"/>
  <c r="AI39" i="11"/>
  <c r="AH33" i="11"/>
  <c r="E27" i="8"/>
  <c r="D23" i="8"/>
  <c r="L42" i="12"/>
  <c r="AL88" i="12"/>
  <c r="BF89" i="12" s="1"/>
  <c r="BF90" i="12" s="1"/>
  <c r="AL127" i="12"/>
  <c r="AL45" i="12" s="1"/>
  <c r="AL46" i="12" s="1"/>
  <c r="Y7" i="12"/>
  <c r="X8" i="6"/>
  <c r="X56" i="12"/>
  <c r="AK49" i="6"/>
  <c r="T129" i="12"/>
  <c r="T48" i="12"/>
  <c r="T49" i="12" s="1"/>
  <c r="T51" i="6" s="1"/>
  <c r="Y120" i="12"/>
  <c r="AA326" i="12"/>
  <c r="Z343" i="12"/>
  <c r="Z347" i="12"/>
  <c r="Z336" i="12"/>
  <c r="Z349" i="12"/>
  <c r="Z346" i="12"/>
  <c r="Z335" i="12"/>
  <c r="Z342" i="12"/>
  <c r="Z339" i="12"/>
  <c r="Z348" i="12"/>
  <c r="Z350" i="12"/>
  <c r="Z344" i="12"/>
  <c r="Z341" i="12"/>
  <c r="Z340" i="12"/>
  <c r="Z338" i="12"/>
  <c r="Z345" i="12"/>
  <c r="Z333" i="12"/>
  <c r="Z334" i="12"/>
  <c r="Z337" i="12"/>
  <c r="N37" i="12"/>
  <c r="M40" i="12"/>
  <c r="Z36" i="12"/>
  <c r="Z15" i="12"/>
  <c r="Z16" i="12" s="1"/>
  <c r="T324" i="12"/>
  <c r="Z332" i="12" s="1"/>
  <c r="B351" i="12"/>
  <c r="C350" i="12"/>
  <c r="D350" i="12"/>
  <c r="E350" i="12"/>
  <c r="F350" i="12"/>
  <c r="G350" i="12"/>
  <c r="H350" i="12"/>
  <c r="I350" i="12"/>
  <c r="J350" i="12"/>
  <c r="K350" i="12"/>
  <c r="L350" i="12"/>
  <c r="M350" i="12"/>
  <c r="N350" i="12"/>
  <c r="O350" i="12"/>
  <c r="P350" i="12"/>
  <c r="Q350" i="12"/>
  <c r="R350" i="12"/>
  <c r="S350" i="12"/>
  <c r="T350" i="12"/>
  <c r="U350" i="12"/>
  <c r="V350" i="12"/>
  <c r="W350" i="12"/>
  <c r="X350" i="12"/>
  <c r="S39" i="12"/>
  <c r="AL92" i="12"/>
  <c r="AM103" i="12"/>
  <c r="AM86" i="12"/>
  <c r="AN110" i="12"/>
  <c r="T115" i="12"/>
  <c r="T116" i="12" s="1"/>
  <c r="T122" i="12" s="1"/>
  <c r="T123" i="12" s="1"/>
  <c r="T124" i="12" s="1"/>
  <c r="AL111" i="12"/>
  <c r="BF112" i="12" s="1"/>
  <c r="BE104" i="12"/>
  <c r="BE87" i="12"/>
  <c r="U109" i="12"/>
  <c r="U128" i="12" s="1"/>
  <c r="BD113" i="12"/>
  <c r="V93" i="12"/>
  <c r="U121" i="12"/>
  <c r="W97" i="12"/>
  <c r="X97" i="12" s="1"/>
  <c r="V99" i="12"/>
  <c r="V100" i="12" s="1"/>
  <c r="V102" i="12" s="1"/>
  <c r="Y11" i="12"/>
  <c r="X53" i="12"/>
  <c r="Z17" i="12"/>
  <c r="AA14" i="12"/>
  <c r="BB27" i="23"/>
  <c r="AT27" i="23"/>
  <c r="AL27" i="23"/>
  <c r="AD27" i="23"/>
  <c r="V27" i="23"/>
  <c r="BG27" i="23"/>
  <c r="AX27" i="23"/>
  <c r="AO27" i="23"/>
  <c r="AF27" i="23"/>
  <c r="W27" i="23"/>
  <c r="BF27" i="23"/>
  <c r="AW27" i="23"/>
  <c r="AN27" i="23"/>
  <c r="AE27" i="23"/>
  <c r="U27" i="23"/>
  <c r="BE27" i="23"/>
  <c r="AV27" i="23"/>
  <c r="AM27" i="23"/>
  <c r="AC27" i="23"/>
  <c r="T27" i="23"/>
  <c r="BI27" i="23"/>
  <c r="AZ27" i="23"/>
  <c r="AQ27" i="23"/>
  <c r="AH27" i="23"/>
  <c r="Y27" i="23"/>
  <c r="AU27" i="23"/>
  <c r="AB27" i="23"/>
  <c r="AS27" i="23"/>
  <c r="AA27" i="23"/>
  <c r="BH27" i="23"/>
  <c r="AP27" i="23"/>
  <c r="X27" i="23"/>
  <c r="BC27" i="23"/>
  <c r="AJ27" i="23"/>
  <c r="AR27" i="23"/>
  <c r="Z27" i="23"/>
  <c r="AK27" i="23"/>
  <c r="S27" i="23"/>
  <c r="AI27" i="23"/>
  <c r="AG27" i="23"/>
  <c r="A28" i="23"/>
  <c r="BD27" i="23"/>
  <c r="AY27" i="23"/>
  <c r="BA27" i="23"/>
  <c r="H85" i="6"/>
  <c r="H87" i="6" s="1"/>
  <c r="H86" i="6"/>
  <c r="J79" i="6"/>
  <c r="I83" i="6"/>
  <c r="AQ90" i="24" l="1"/>
  <c r="AQ89" i="24"/>
  <c r="D24" i="8"/>
  <c r="D52" i="8" s="1"/>
  <c r="D51" i="8"/>
  <c r="E55" i="8"/>
  <c r="E77" i="8" s="1"/>
  <c r="BE238" i="24"/>
  <c r="AW238" i="24"/>
  <c r="BH238" i="24"/>
  <c r="AY238" i="24"/>
  <c r="BF238" i="24"/>
  <c r="AV238" i="24"/>
  <c r="BD238" i="24"/>
  <c r="AU238" i="24"/>
  <c r="BA238" i="24"/>
  <c r="AZ238" i="24"/>
  <c r="A239" i="24"/>
  <c r="AX238" i="24"/>
  <c r="AT238" i="24"/>
  <c r="BI238" i="24"/>
  <c r="BG238" i="24"/>
  <c r="BC238" i="24"/>
  <c r="BB238" i="24"/>
  <c r="AS238" i="24"/>
  <c r="AR238" i="24"/>
  <c r="AQ238" i="24"/>
  <c r="AJ39" i="11"/>
  <c r="AI33" i="11"/>
  <c r="F26" i="8"/>
  <c r="M42" i="12"/>
  <c r="AM88" i="12"/>
  <c r="BG89" i="12" s="1"/>
  <c r="BG90" i="12" s="1"/>
  <c r="AM127" i="12"/>
  <c r="AM45" i="12" s="1"/>
  <c r="AM46" i="12" s="1"/>
  <c r="Z7" i="12"/>
  <c r="Y8" i="6"/>
  <c r="Y56" i="12"/>
  <c r="AL49" i="6"/>
  <c r="U129" i="12"/>
  <c r="U48" i="12"/>
  <c r="U49" i="12" s="1"/>
  <c r="U51" i="6" s="1"/>
  <c r="AA36" i="12"/>
  <c r="AA15" i="12"/>
  <c r="AA16" i="12" s="1"/>
  <c r="B352" i="12"/>
  <c r="AA352" i="12" s="1"/>
  <c r="D351" i="12"/>
  <c r="C351" i="12"/>
  <c r="E351" i="12"/>
  <c r="F351" i="12"/>
  <c r="G351" i="12"/>
  <c r="H351" i="12"/>
  <c r="I351" i="12"/>
  <c r="J351" i="12"/>
  <c r="K351" i="12"/>
  <c r="L351" i="12"/>
  <c r="M351" i="12"/>
  <c r="N351" i="12"/>
  <c r="O351" i="12"/>
  <c r="P351" i="12"/>
  <c r="Q351" i="12"/>
  <c r="R351" i="12"/>
  <c r="S351" i="12"/>
  <c r="T351" i="12"/>
  <c r="U351" i="12"/>
  <c r="V351" i="12"/>
  <c r="W351" i="12"/>
  <c r="X351" i="12"/>
  <c r="Y351" i="12"/>
  <c r="Z351" i="12"/>
  <c r="U327" i="12"/>
  <c r="V328" i="12"/>
  <c r="W329" i="12"/>
  <c r="X330" i="12"/>
  <c r="Y331" i="12"/>
  <c r="U323" i="12"/>
  <c r="O37" i="12"/>
  <c r="N40" i="12"/>
  <c r="AB326" i="12"/>
  <c r="AA348" i="12"/>
  <c r="AA340" i="12"/>
  <c r="AA349" i="12"/>
  <c r="AA338" i="12"/>
  <c r="AA334" i="12"/>
  <c r="AA351" i="12"/>
  <c r="AA342" i="12"/>
  <c r="AA339" i="12"/>
  <c r="AA336" i="12"/>
  <c r="AA347" i="12"/>
  <c r="AA341" i="12"/>
  <c r="AA350" i="12"/>
  <c r="AA346" i="12"/>
  <c r="AA345" i="12"/>
  <c r="AA344" i="12"/>
  <c r="AA335" i="12"/>
  <c r="AA343" i="12"/>
  <c r="AA337" i="12"/>
  <c r="AA333" i="12"/>
  <c r="Z120" i="12"/>
  <c r="T39" i="12"/>
  <c r="AM92" i="12"/>
  <c r="BE113" i="12"/>
  <c r="V109" i="12"/>
  <c r="V128" i="12" s="1"/>
  <c r="U115" i="12"/>
  <c r="U116" i="12" s="1"/>
  <c r="U122" i="12" s="1"/>
  <c r="U123" i="12" s="1"/>
  <c r="U124" i="12" s="1"/>
  <c r="AO110" i="12"/>
  <c r="BF87" i="12"/>
  <c r="BF104" i="12"/>
  <c r="AN103" i="12"/>
  <c r="AN86" i="12"/>
  <c r="AM111" i="12"/>
  <c r="BG112" i="12" s="1"/>
  <c r="V121" i="12"/>
  <c r="W93" i="12"/>
  <c r="X99" i="12"/>
  <c r="W99" i="12"/>
  <c r="W100" i="12" s="1"/>
  <c r="W102" i="12" s="1"/>
  <c r="Z11" i="12"/>
  <c r="Y53" i="12"/>
  <c r="AA17" i="12"/>
  <c r="AB14" i="12"/>
  <c r="BG28" i="23"/>
  <c r="AY28" i="23"/>
  <c r="AQ28" i="23"/>
  <c r="AI28" i="23"/>
  <c r="AA28" i="23"/>
  <c r="BE28" i="23"/>
  <c r="AW28" i="23"/>
  <c r="AO28" i="23"/>
  <c r="AG28" i="23"/>
  <c r="Y28" i="23"/>
  <c r="BI28" i="23"/>
  <c r="AX28" i="23"/>
  <c r="AM28" i="23"/>
  <c r="AC28" i="23"/>
  <c r="BB28" i="23"/>
  <c r="AP28" i="23"/>
  <c r="AD28" i="23"/>
  <c r="BA28" i="23"/>
  <c r="AN28" i="23"/>
  <c r="AB28" i="23"/>
  <c r="A29" i="23"/>
  <c r="AZ28" i="23"/>
  <c r="AL28" i="23"/>
  <c r="Z28" i="23"/>
  <c r="BD28" i="23"/>
  <c r="AS28" i="23"/>
  <c r="AF28" i="23"/>
  <c r="U28" i="23"/>
  <c r="AV28" i="23"/>
  <c r="X28" i="23"/>
  <c r="AU28" i="23"/>
  <c r="W28" i="23"/>
  <c r="AR28" i="23"/>
  <c r="T28" i="23"/>
  <c r="BH28" i="23"/>
  <c r="AJ28" i="23"/>
  <c r="V28" i="23"/>
  <c r="AK28" i="23"/>
  <c r="BF28" i="23"/>
  <c r="BC28" i="23"/>
  <c r="AT28" i="23"/>
  <c r="AH28" i="23"/>
  <c r="AE28" i="23"/>
  <c r="I39" i="20"/>
  <c r="I85" i="6"/>
  <c r="I87" i="6" s="1"/>
  <c r="I86" i="6"/>
  <c r="K79" i="6"/>
  <c r="J83" i="6"/>
  <c r="E20" i="8" l="1"/>
  <c r="E48" i="8" s="1"/>
  <c r="E70" i="8" s="1"/>
  <c r="AR90" i="24"/>
  <c r="AR89" i="24"/>
  <c r="F54" i="8"/>
  <c r="F76" i="8" s="1"/>
  <c r="BH239" i="24"/>
  <c r="AZ239" i="24"/>
  <c r="AR239" i="24"/>
  <c r="A240" i="24"/>
  <c r="BB239" i="24"/>
  <c r="AS239" i="24"/>
  <c r="BI239" i="24"/>
  <c r="AY239" i="24"/>
  <c r="BG239" i="24"/>
  <c r="AX239" i="24"/>
  <c r="AW239" i="24"/>
  <c r="AV239" i="24"/>
  <c r="AU239" i="24"/>
  <c r="BF239" i="24"/>
  <c r="AT239" i="24"/>
  <c r="BE239" i="24"/>
  <c r="BD239" i="24"/>
  <c r="BC239" i="24"/>
  <c r="BA239" i="24"/>
  <c r="AK39" i="11"/>
  <c r="AJ33" i="11"/>
  <c r="F27" i="8"/>
  <c r="N42" i="12"/>
  <c r="AN88" i="12"/>
  <c r="BH89" i="12" s="1"/>
  <c r="BH90" i="12" s="1"/>
  <c r="AN127" i="12"/>
  <c r="AN45" i="12" s="1"/>
  <c r="AN46" i="12" s="1"/>
  <c r="AA7" i="12"/>
  <c r="Z8" i="6"/>
  <c r="Z56" i="12"/>
  <c r="AM49" i="6"/>
  <c r="V129" i="12"/>
  <c r="V48" i="12"/>
  <c r="V49" i="12" s="1"/>
  <c r="V51" i="6" s="1"/>
  <c r="P37" i="12"/>
  <c r="O40" i="12"/>
  <c r="AA120" i="12"/>
  <c r="AC326" i="12"/>
  <c r="AB345" i="12"/>
  <c r="AB337" i="12"/>
  <c r="AB351" i="12"/>
  <c r="AB342" i="12"/>
  <c r="AB340" i="12"/>
  <c r="AB344" i="12"/>
  <c r="AB352" i="12"/>
  <c r="AB347" i="12"/>
  <c r="AB348" i="12"/>
  <c r="AB350" i="12"/>
  <c r="AB346" i="12"/>
  <c r="AB336" i="12"/>
  <c r="AB343" i="12"/>
  <c r="AB338" i="12"/>
  <c r="AB349" i="12"/>
  <c r="AB335" i="12"/>
  <c r="AB334" i="12"/>
  <c r="AB341" i="12"/>
  <c r="AB339" i="12"/>
  <c r="U324" i="12"/>
  <c r="AB333" i="12" s="1"/>
  <c r="B353" i="12"/>
  <c r="C352" i="12"/>
  <c r="E352" i="12"/>
  <c r="D352" i="12"/>
  <c r="F352" i="12"/>
  <c r="G352" i="12"/>
  <c r="H352" i="12"/>
  <c r="I352" i="12"/>
  <c r="J352" i="12"/>
  <c r="K352" i="12"/>
  <c r="L352" i="12"/>
  <c r="M352" i="12"/>
  <c r="N352" i="12"/>
  <c r="O352" i="12"/>
  <c r="P352" i="12"/>
  <c r="Q352" i="12"/>
  <c r="R352" i="12"/>
  <c r="S352" i="12"/>
  <c r="T352" i="12"/>
  <c r="U352" i="12"/>
  <c r="V352" i="12"/>
  <c r="W352" i="12"/>
  <c r="X352" i="12"/>
  <c r="Y352" i="12"/>
  <c r="Z352" i="12"/>
  <c r="AB36" i="12"/>
  <c r="AB15" i="12"/>
  <c r="AB16" i="12" s="1"/>
  <c r="U39" i="12"/>
  <c r="AN92" i="12"/>
  <c r="AO103" i="12"/>
  <c r="AO86" i="12"/>
  <c r="W109" i="12"/>
  <c r="W128" i="12" s="1"/>
  <c r="AN111" i="12"/>
  <c r="BH112" i="12" s="1"/>
  <c r="BG104" i="12"/>
  <c r="BG87" i="12"/>
  <c r="V115" i="12"/>
  <c r="V116" i="12" s="1"/>
  <c r="V122" i="12" s="1"/>
  <c r="V123" i="12" s="1"/>
  <c r="V124" i="12" s="1"/>
  <c r="AP110" i="12"/>
  <c r="BF113" i="12"/>
  <c r="W121" i="12"/>
  <c r="X93" i="12"/>
  <c r="Y97" i="12"/>
  <c r="X100" i="12"/>
  <c r="AA11" i="12"/>
  <c r="Z53" i="12"/>
  <c r="AB17" i="12"/>
  <c r="AC14" i="12"/>
  <c r="E22" i="8"/>
  <c r="BB29" i="23"/>
  <c r="AT29" i="23"/>
  <c r="AL29" i="23"/>
  <c r="AD29" i="23"/>
  <c r="V29" i="23"/>
  <c r="BI29" i="23"/>
  <c r="BA29" i="23"/>
  <c r="AS29" i="23"/>
  <c r="AK29" i="23"/>
  <c r="AC29" i="23"/>
  <c r="U29" i="23"/>
  <c r="BH29" i="23"/>
  <c r="AZ29" i="23"/>
  <c r="AR29" i="23"/>
  <c r="AJ29" i="23"/>
  <c r="AB29" i="23"/>
  <c r="BG29" i="23"/>
  <c r="AV29" i="23"/>
  <c r="AH29" i="23"/>
  <c r="W29" i="23"/>
  <c r="A30" i="23"/>
  <c r="AU29" i="23"/>
  <c r="AF29" i="23"/>
  <c r="BF29" i="23"/>
  <c r="AQ29" i="23"/>
  <c r="AE29" i="23"/>
  <c r="BE29" i="23"/>
  <c r="AP29" i="23"/>
  <c r="AA29" i="23"/>
  <c r="AX29" i="23"/>
  <c r="AI29" i="23"/>
  <c r="AO29" i="23"/>
  <c r="AN29" i="23"/>
  <c r="AG29" i="23"/>
  <c r="BC29" i="23"/>
  <c r="Y29" i="23"/>
  <c r="BD29" i="23"/>
  <c r="AY29" i="23"/>
  <c r="AW29" i="23"/>
  <c r="AM29" i="23"/>
  <c r="Z29" i="23"/>
  <c r="X29" i="23"/>
  <c r="J85" i="6"/>
  <c r="J87" i="6" s="1"/>
  <c r="J86" i="6"/>
  <c r="L79" i="6"/>
  <c r="K83" i="6"/>
  <c r="AS90" i="24" l="1"/>
  <c r="AS89" i="24"/>
  <c r="F55" i="8"/>
  <c r="F77" i="8" s="1"/>
  <c r="E21" i="8"/>
  <c r="E50" i="8"/>
  <c r="E72" i="8" s="1"/>
  <c r="A241" i="24"/>
  <c r="BC240" i="24"/>
  <c r="AU240" i="24"/>
  <c r="BE240" i="24"/>
  <c r="AV240" i="24"/>
  <c r="BD240" i="24"/>
  <c r="AT240" i="24"/>
  <c r="BB240" i="24"/>
  <c r="AS240" i="24"/>
  <c r="BA240" i="24"/>
  <c r="AZ240" i="24"/>
  <c r="AY240" i="24"/>
  <c r="AX240" i="24"/>
  <c r="AW240" i="24"/>
  <c r="BI240" i="24"/>
  <c r="BH240" i="24"/>
  <c r="BG240" i="24"/>
  <c r="BF240" i="24"/>
  <c r="AL39" i="11"/>
  <c r="AK33" i="11"/>
  <c r="G26" i="8"/>
  <c r="X102" i="12"/>
  <c r="O42" i="12"/>
  <c r="AO88" i="12"/>
  <c r="BI89" i="12" s="1"/>
  <c r="BI90" i="12" s="1"/>
  <c r="AO127" i="12"/>
  <c r="AO45" i="12" s="1"/>
  <c r="AO46" i="12" s="1"/>
  <c r="V323" i="12"/>
  <c r="V324" i="12" s="1"/>
  <c r="AB332" i="12" s="1"/>
  <c r="AB7" i="12"/>
  <c r="AA56" i="12"/>
  <c r="AA8" i="6"/>
  <c r="AN49" i="6"/>
  <c r="W129" i="12"/>
  <c r="W48" i="12"/>
  <c r="W49" i="12" s="1"/>
  <c r="W51" i="6" s="1"/>
  <c r="AD326" i="12"/>
  <c r="AC350" i="12"/>
  <c r="AC342" i="12"/>
  <c r="AC353" i="12"/>
  <c r="AC344" i="12"/>
  <c r="AC346" i="12"/>
  <c r="AC348" i="12"/>
  <c r="AC337" i="12"/>
  <c r="AC334" i="12"/>
  <c r="AC349" i="12"/>
  <c r="AC351" i="12"/>
  <c r="AC345" i="12"/>
  <c r="AC340" i="12"/>
  <c r="AC336" i="12"/>
  <c r="AC343" i="12"/>
  <c r="AC339" i="12"/>
  <c r="AC335" i="12"/>
  <c r="AC341" i="12"/>
  <c r="AC338" i="12"/>
  <c r="AC352" i="12"/>
  <c r="AC347" i="12"/>
  <c r="B354" i="12"/>
  <c r="AC354" i="12" s="1"/>
  <c r="C353" i="12"/>
  <c r="E353" i="12"/>
  <c r="D353" i="12"/>
  <c r="F353" i="12"/>
  <c r="G353" i="12"/>
  <c r="H353" i="12"/>
  <c r="I353" i="12"/>
  <c r="J353" i="12"/>
  <c r="K353" i="12"/>
  <c r="L353" i="12"/>
  <c r="M353" i="12"/>
  <c r="N353" i="12"/>
  <c r="O353" i="12"/>
  <c r="P353" i="12"/>
  <c r="Q353" i="12"/>
  <c r="R353" i="12"/>
  <c r="S353" i="12"/>
  <c r="T353" i="12"/>
  <c r="U353" i="12"/>
  <c r="V353" i="12"/>
  <c r="W353" i="12"/>
  <c r="X353" i="12"/>
  <c r="Y353" i="12"/>
  <c r="Z353" i="12"/>
  <c r="AA353" i="12"/>
  <c r="AB353" i="12"/>
  <c r="W323" i="12"/>
  <c r="Q37" i="12"/>
  <c r="P40" i="12"/>
  <c r="AB120" i="12"/>
  <c r="V327" i="12"/>
  <c r="W328" i="12"/>
  <c r="X329" i="12"/>
  <c r="Y330" i="12"/>
  <c r="Z331" i="12"/>
  <c r="AA332" i="12"/>
  <c r="AC36" i="12"/>
  <c r="AC15" i="12"/>
  <c r="AC16" i="12" s="1"/>
  <c r="V39" i="12"/>
  <c r="AO92" i="12"/>
  <c r="BG113" i="12"/>
  <c r="X109" i="12"/>
  <c r="X128" i="12" s="1"/>
  <c r="AP86" i="12"/>
  <c r="AP103" i="12"/>
  <c r="BH87" i="12"/>
  <c r="BH104" i="12"/>
  <c r="BH113" i="12" s="1"/>
  <c r="AQ110" i="12"/>
  <c r="W115" i="12"/>
  <c r="W116" i="12" s="1"/>
  <c r="W122" i="12" s="1"/>
  <c r="W123" i="12" s="1"/>
  <c r="W124" i="12" s="1"/>
  <c r="AO111" i="12"/>
  <c r="BI112" i="12" s="1"/>
  <c r="Y93" i="12"/>
  <c r="X121" i="12"/>
  <c r="Z97" i="12"/>
  <c r="Y99" i="12"/>
  <c r="Y100" i="12" s="1"/>
  <c r="Y102" i="12" s="1"/>
  <c r="AB11" i="12"/>
  <c r="AA53" i="12"/>
  <c r="AC17" i="12"/>
  <c r="AD14" i="12"/>
  <c r="E23" i="8"/>
  <c r="E51" i="8" s="1"/>
  <c r="BE30" i="23"/>
  <c r="AW30" i="23"/>
  <c r="AO30" i="23"/>
  <c r="AG30" i="23"/>
  <c r="Y30" i="23"/>
  <c r="BD30" i="23"/>
  <c r="AV30" i="23"/>
  <c r="AN30" i="23"/>
  <c r="AF30" i="23"/>
  <c r="X30" i="23"/>
  <c r="A31" i="23"/>
  <c r="BC30" i="23"/>
  <c r="AU30" i="23"/>
  <c r="AM30" i="23"/>
  <c r="AE30" i="23"/>
  <c r="W30" i="23"/>
  <c r="AY30" i="23"/>
  <c r="AK30" i="23"/>
  <c r="Z30" i="23"/>
  <c r="BH30" i="23"/>
  <c r="AT30" i="23"/>
  <c r="AI30" i="23"/>
  <c r="BG30" i="23"/>
  <c r="AS30" i="23"/>
  <c r="BA30" i="23"/>
  <c r="AH30" i="23"/>
  <c r="AZ30" i="23"/>
  <c r="AD30" i="23"/>
  <c r="AX30" i="23"/>
  <c r="AC30" i="23"/>
  <c r="BF30" i="23"/>
  <c r="AL30" i="23"/>
  <c r="AR30" i="23"/>
  <c r="AQ30" i="23"/>
  <c r="AJ30" i="23"/>
  <c r="AA30" i="23"/>
  <c r="AB30" i="23"/>
  <c r="BI30" i="23"/>
  <c r="BB30" i="23"/>
  <c r="AP30" i="23"/>
  <c r="V30" i="23"/>
  <c r="J39" i="20"/>
  <c r="K86" i="6"/>
  <c r="K85" i="6"/>
  <c r="K87" i="6" s="1"/>
  <c r="M79" i="6"/>
  <c r="L83" i="6"/>
  <c r="AT89" i="24" l="1"/>
  <c r="AT90" i="24"/>
  <c r="E49" i="8"/>
  <c r="E71" i="8" s="1"/>
  <c r="G54" i="8"/>
  <c r="G76" i="8" s="1"/>
  <c r="BF241" i="24"/>
  <c r="AX241" i="24"/>
  <c r="BH241" i="24"/>
  <c r="AY241" i="24"/>
  <c r="BG241" i="24"/>
  <c r="AW241" i="24"/>
  <c r="BE241" i="24"/>
  <c r="AV241" i="24"/>
  <c r="BD241" i="24"/>
  <c r="AU241" i="24"/>
  <c r="AT241" i="24"/>
  <c r="A242" i="24"/>
  <c r="BI241" i="24"/>
  <c r="BC241" i="24"/>
  <c r="BB241" i="24"/>
  <c r="BA241" i="24"/>
  <c r="AZ241" i="24"/>
  <c r="AA331" i="12"/>
  <c r="Z330" i="12"/>
  <c r="Y329" i="12"/>
  <c r="AC333" i="12"/>
  <c r="X328" i="12"/>
  <c r="W327" i="12"/>
  <c r="AM39" i="11"/>
  <c r="AL33" i="11"/>
  <c r="Z109" i="12"/>
  <c r="G27" i="8"/>
  <c r="P42" i="12"/>
  <c r="AP88" i="12"/>
  <c r="AP127" i="12"/>
  <c r="AP45" i="12" s="1"/>
  <c r="AP46" i="12" s="1"/>
  <c r="AC7" i="12"/>
  <c r="AB56" i="12"/>
  <c r="AB8" i="6"/>
  <c r="AO49" i="6"/>
  <c r="X129" i="12"/>
  <c r="X48" i="12"/>
  <c r="X49" i="12" s="1"/>
  <c r="X51" i="6" s="1"/>
  <c r="R37" i="12"/>
  <c r="Q40" i="12"/>
  <c r="AE326" i="12"/>
  <c r="AD347" i="12"/>
  <c r="AD339" i="12"/>
  <c r="AD346" i="12"/>
  <c r="AD348" i="12"/>
  <c r="AD337" i="12"/>
  <c r="AD334" i="12"/>
  <c r="AD349" i="12"/>
  <c r="AD343" i="12"/>
  <c r="AD340" i="12"/>
  <c r="AD350" i="12"/>
  <c r="AD345" i="12"/>
  <c r="AD344" i="12"/>
  <c r="AD354" i="12"/>
  <c r="AD352" i="12"/>
  <c r="AD335" i="12"/>
  <c r="AD351" i="12"/>
  <c r="AD341" i="12"/>
  <c r="AD342" i="12"/>
  <c r="AD338" i="12"/>
  <c r="AD353" i="12"/>
  <c r="AD336" i="12"/>
  <c r="W324" i="12"/>
  <c r="X323" i="12" s="1"/>
  <c r="B355" i="12"/>
  <c r="AD355" i="12" s="1"/>
  <c r="C354" i="12"/>
  <c r="D354" i="12"/>
  <c r="E354" i="12"/>
  <c r="F354" i="12"/>
  <c r="G354" i="12"/>
  <c r="H354" i="12"/>
  <c r="I354" i="12"/>
  <c r="J354" i="12"/>
  <c r="K354" i="12"/>
  <c r="L354" i="12"/>
  <c r="M354" i="12"/>
  <c r="N354" i="12"/>
  <c r="O354" i="12"/>
  <c r="P354" i="12"/>
  <c r="Q354" i="12"/>
  <c r="R354" i="12"/>
  <c r="S354" i="12"/>
  <c r="T354" i="12"/>
  <c r="U354" i="12"/>
  <c r="V354" i="12"/>
  <c r="W354" i="12"/>
  <c r="X354" i="12"/>
  <c r="Y354" i="12"/>
  <c r="Z354" i="12"/>
  <c r="AA354" i="12"/>
  <c r="AB354" i="12"/>
  <c r="AD36" i="12"/>
  <c r="AD15" i="12"/>
  <c r="AD16" i="12" s="1"/>
  <c r="AC120" i="12"/>
  <c r="W39" i="12"/>
  <c r="AP92" i="12"/>
  <c r="AP111" i="12"/>
  <c r="Y109" i="12"/>
  <c r="Y128" i="12" s="1"/>
  <c r="BI104" i="12"/>
  <c r="BI113" i="12" s="1"/>
  <c r="BI87" i="12"/>
  <c r="AQ103" i="12"/>
  <c r="AQ86" i="12"/>
  <c r="AR110" i="12"/>
  <c r="X115" i="12"/>
  <c r="X116" i="12" s="1"/>
  <c r="X122" i="12" s="1"/>
  <c r="X123" i="12" s="1"/>
  <c r="X124" i="12" s="1"/>
  <c r="Z93" i="12"/>
  <c r="Y121" i="12"/>
  <c r="AA97" i="12"/>
  <c r="Z99" i="12"/>
  <c r="Z100" i="12" s="1"/>
  <c r="Z102" i="12" s="1"/>
  <c r="AC11" i="12"/>
  <c r="AB53" i="12"/>
  <c r="AE14" i="12"/>
  <c r="AD17" i="12"/>
  <c r="E24" i="8"/>
  <c r="E52" i="8" s="1"/>
  <c r="BH31" i="23"/>
  <c r="AZ31" i="23"/>
  <c r="AR31" i="23"/>
  <c r="AJ31" i="23"/>
  <c r="AB31" i="23"/>
  <c r="BG31" i="23"/>
  <c r="AY31" i="23"/>
  <c r="AQ31" i="23"/>
  <c r="AI31" i="23"/>
  <c r="AA31" i="23"/>
  <c r="BF31" i="23"/>
  <c r="AX31" i="23"/>
  <c r="AP31" i="23"/>
  <c r="AH31" i="23"/>
  <c r="Z31" i="23"/>
  <c r="BB31" i="23"/>
  <c r="AN31" i="23"/>
  <c r="AC31" i="23"/>
  <c r="A32" i="23"/>
  <c r="AW31" i="23"/>
  <c r="AL31" i="23"/>
  <c r="X31" i="23"/>
  <c r="AV31" i="23"/>
  <c r="AK31" i="23"/>
  <c r="W31" i="23"/>
  <c r="BE31" i="23"/>
  <c r="AT31" i="23"/>
  <c r="AF31" i="23"/>
  <c r="AM31" i="23"/>
  <c r="BI31" i="23"/>
  <c r="AG31" i="23"/>
  <c r="BD31" i="23"/>
  <c r="AE31" i="23"/>
  <c r="AS31" i="23"/>
  <c r="AD31" i="23"/>
  <c r="Y31" i="23"/>
  <c r="BA31" i="23"/>
  <c r="BC31" i="23"/>
  <c r="AU31" i="23"/>
  <c r="AO31" i="23"/>
  <c r="N79" i="6"/>
  <c r="M83" i="6"/>
  <c r="L86" i="6"/>
  <c r="L85" i="6"/>
  <c r="L87" i="6" s="1"/>
  <c r="AU90" i="24" l="1"/>
  <c r="AU89" i="24"/>
  <c r="G55" i="8"/>
  <c r="G77" i="8" s="1"/>
  <c r="BI242" i="24"/>
  <c r="BA242" i="24"/>
  <c r="A243" i="24"/>
  <c r="BB242" i="24"/>
  <c r="AZ242" i="24"/>
  <c r="BH242" i="24"/>
  <c r="AY242" i="24"/>
  <c r="BG242" i="24"/>
  <c r="AX242" i="24"/>
  <c r="BF242" i="24"/>
  <c r="BE242" i="24"/>
  <c r="BD242" i="24"/>
  <c r="BC242" i="24"/>
  <c r="AW242" i="24"/>
  <c r="AV242" i="24"/>
  <c r="AU242" i="24"/>
  <c r="AN39" i="11"/>
  <c r="AM33" i="11"/>
  <c r="H26" i="8"/>
  <c r="Q42" i="12"/>
  <c r="AQ88" i="12"/>
  <c r="AQ127" i="12"/>
  <c r="AQ45" i="12" s="1"/>
  <c r="AQ46" i="12" s="1"/>
  <c r="AD7" i="12"/>
  <c r="AC56" i="12"/>
  <c r="AC8" i="6"/>
  <c r="AP49" i="6"/>
  <c r="Y129" i="12"/>
  <c r="Y48" i="12"/>
  <c r="Y49" i="12" s="1"/>
  <c r="Y51" i="6" s="1"/>
  <c r="AE36" i="12"/>
  <c r="AE15" i="12"/>
  <c r="AE16" i="12" s="1"/>
  <c r="X327" i="12"/>
  <c r="Y328" i="12"/>
  <c r="Z329" i="12"/>
  <c r="AA330" i="12"/>
  <c r="AB331" i="12"/>
  <c r="AC332" i="12"/>
  <c r="AD333" i="12"/>
  <c r="AD120" i="12"/>
  <c r="S37" i="12"/>
  <c r="R40" i="12"/>
  <c r="AF326" i="12"/>
  <c r="AE352" i="12"/>
  <c r="AE344" i="12"/>
  <c r="AE336" i="12"/>
  <c r="AE348" i="12"/>
  <c r="AE337" i="12"/>
  <c r="AE355" i="12"/>
  <c r="AE350" i="12"/>
  <c r="AE349" i="12"/>
  <c r="AE343" i="12"/>
  <c r="AE340" i="12"/>
  <c r="AE354" i="12"/>
  <c r="AE346" i="12"/>
  <c r="AE345" i="12"/>
  <c r="AE339" i="12"/>
  <c r="AE335" i="12"/>
  <c r="AE334" i="12"/>
  <c r="AE353" i="12"/>
  <c r="AE347" i="12"/>
  <c r="AE338" i="12"/>
  <c r="AE342" i="12"/>
  <c r="AE341" i="12"/>
  <c r="AE351" i="12"/>
  <c r="B356" i="12"/>
  <c r="C355" i="12"/>
  <c r="D355" i="12"/>
  <c r="E355" i="12"/>
  <c r="F355" i="12"/>
  <c r="G355" i="12"/>
  <c r="H355" i="12"/>
  <c r="I355" i="12"/>
  <c r="J355" i="12"/>
  <c r="K355" i="12"/>
  <c r="L355" i="12"/>
  <c r="M355" i="12"/>
  <c r="N355" i="12"/>
  <c r="O355" i="12"/>
  <c r="P355" i="12"/>
  <c r="Q355" i="12"/>
  <c r="R355" i="12"/>
  <c r="S355" i="12"/>
  <c r="T355" i="12"/>
  <c r="U355" i="12"/>
  <c r="V355" i="12"/>
  <c r="W355" i="12"/>
  <c r="X355" i="12"/>
  <c r="Y355" i="12"/>
  <c r="Z355" i="12"/>
  <c r="AA355" i="12"/>
  <c r="AB355" i="12"/>
  <c r="AC355" i="12"/>
  <c r="X324" i="12"/>
  <c r="AE333" i="12" s="1"/>
  <c r="X39" i="12"/>
  <c r="AQ92" i="12"/>
  <c r="AQ111" i="12"/>
  <c r="AS110" i="12"/>
  <c r="Y115" i="12"/>
  <c r="Y116" i="12" s="1"/>
  <c r="Y122" i="12" s="1"/>
  <c r="Y123" i="12" s="1"/>
  <c r="Y124" i="12" s="1"/>
  <c r="Z128" i="12"/>
  <c r="AR103" i="12"/>
  <c r="AR86" i="12"/>
  <c r="Z121" i="12"/>
  <c r="AA93" i="12"/>
  <c r="AB97" i="12"/>
  <c r="AA99" i="12"/>
  <c r="AA100" i="12" s="1"/>
  <c r="AA102" i="12" s="1"/>
  <c r="AD11" i="12"/>
  <c r="AC53" i="12"/>
  <c r="AF14" i="12"/>
  <c r="AE17" i="12"/>
  <c r="F20" i="8"/>
  <c r="F48" i="8" s="1"/>
  <c r="F70" i="8" s="1"/>
  <c r="A33" i="23"/>
  <c r="BC32" i="23"/>
  <c r="AU32" i="23"/>
  <c r="AM32" i="23"/>
  <c r="AE32" i="23"/>
  <c r="BB32" i="23"/>
  <c r="AT32" i="23"/>
  <c r="AL32" i="23"/>
  <c r="AD32" i="23"/>
  <c r="BI32" i="23"/>
  <c r="BA32" i="23"/>
  <c r="AS32" i="23"/>
  <c r="AK32" i="23"/>
  <c r="AC32" i="23"/>
  <c r="BE32" i="23"/>
  <c r="AQ32" i="23"/>
  <c r="AF32" i="23"/>
  <c r="AZ32" i="23"/>
  <c r="AO32" i="23"/>
  <c r="AA32" i="23"/>
  <c r="AY32" i="23"/>
  <c r="AN32" i="23"/>
  <c r="Z32" i="23"/>
  <c r="BH32" i="23"/>
  <c r="AW32" i="23"/>
  <c r="AI32" i="23"/>
  <c r="X32" i="23"/>
  <c r="BD32" i="23"/>
  <c r="AB32" i="23"/>
  <c r="AX32" i="23"/>
  <c r="Y32" i="23"/>
  <c r="AV32" i="23"/>
  <c r="BG32" i="23"/>
  <c r="AH32" i="23"/>
  <c r="BF32" i="23"/>
  <c r="AP32" i="23"/>
  <c r="AR32" i="23"/>
  <c r="AJ32" i="23"/>
  <c r="AG32" i="23"/>
  <c r="K39" i="20"/>
  <c r="M86" i="6"/>
  <c r="M85" i="6"/>
  <c r="M87" i="6" s="1"/>
  <c r="O79" i="6"/>
  <c r="N83" i="6"/>
  <c r="AV90" i="24" l="1"/>
  <c r="AV89" i="24"/>
  <c r="H27" i="8"/>
  <c r="H55" i="8" s="1"/>
  <c r="H77" i="8" s="1"/>
  <c r="H54" i="8"/>
  <c r="H76" i="8" s="1"/>
  <c r="BD243" i="24"/>
  <c r="AV243" i="24"/>
  <c r="BE243" i="24"/>
  <c r="BC243" i="24"/>
  <c r="A244" i="24"/>
  <c r="BB243" i="24"/>
  <c r="BA243" i="24"/>
  <c r="AZ243" i="24"/>
  <c r="AY243" i="24"/>
  <c r="AX243" i="24"/>
  <c r="AW243" i="24"/>
  <c r="BI243" i="24"/>
  <c r="BH243" i="24"/>
  <c r="BG243" i="24"/>
  <c r="BF243" i="24"/>
  <c r="AO39" i="11"/>
  <c r="AN33" i="11"/>
  <c r="R42" i="12"/>
  <c r="I26" i="8"/>
  <c r="AR88" i="12"/>
  <c r="AR127" i="12"/>
  <c r="AR45" i="12" s="1"/>
  <c r="AR46" i="12" s="1"/>
  <c r="AE7" i="12"/>
  <c r="AD56" i="12"/>
  <c r="AD8" i="6"/>
  <c r="AQ49" i="6"/>
  <c r="Z129" i="12"/>
  <c r="Z48" i="12"/>
  <c r="Z49" i="12" s="1"/>
  <c r="Z51" i="6" s="1"/>
  <c r="AF36" i="12"/>
  <c r="AF15" i="12"/>
  <c r="AF16" i="12" s="1"/>
  <c r="Y323" i="12"/>
  <c r="B357" i="12"/>
  <c r="AF357" i="12" s="1"/>
  <c r="C356" i="12"/>
  <c r="E356" i="12"/>
  <c r="D356" i="12"/>
  <c r="F356" i="12"/>
  <c r="G356" i="12"/>
  <c r="H356" i="12"/>
  <c r="I356" i="12"/>
  <c r="J356" i="12"/>
  <c r="K356" i="12"/>
  <c r="L356" i="12"/>
  <c r="M356" i="12"/>
  <c r="N356" i="12"/>
  <c r="O356" i="12"/>
  <c r="P356" i="12"/>
  <c r="Q356" i="12"/>
  <c r="R356" i="12"/>
  <c r="S356" i="12"/>
  <c r="T356" i="12"/>
  <c r="U356" i="12"/>
  <c r="V356" i="12"/>
  <c r="W356" i="12"/>
  <c r="X356" i="12"/>
  <c r="Y356" i="12"/>
  <c r="Z356" i="12"/>
  <c r="AA356" i="12"/>
  <c r="AB356" i="12"/>
  <c r="AC356" i="12"/>
  <c r="AD356" i="12"/>
  <c r="T37" i="12"/>
  <c r="S40" i="12"/>
  <c r="Y327" i="12"/>
  <c r="Z328" i="12"/>
  <c r="AA329" i="12"/>
  <c r="AB330" i="12"/>
  <c r="AC331" i="12"/>
  <c r="AD332" i="12"/>
  <c r="AG326" i="12"/>
  <c r="AF349" i="12"/>
  <c r="AF341" i="12"/>
  <c r="AF355" i="12"/>
  <c r="AF350" i="12"/>
  <c r="AF339" i="12"/>
  <c r="AF335" i="12"/>
  <c r="AF354" i="12"/>
  <c r="AF352" i="12"/>
  <c r="AF343" i="12"/>
  <c r="AF353" i="12"/>
  <c r="AF338" i="12"/>
  <c r="AF356" i="12"/>
  <c r="AF351" i="12"/>
  <c r="AF347" i="12"/>
  <c r="AF342" i="12"/>
  <c r="AF346" i="12"/>
  <c r="AF344" i="12"/>
  <c r="AF334" i="12"/>
  <c r="AF337" i="12"/>
  <c r="AF340" i="12"/>
  <c r="AF336" i="12"/>
  <c r="AF348" i="12"/>
  <c r="AF345" i="12"/>
  <c r="AE120" i="12"/>
  <c r="AE356" i="12"/>
  <c r="Y39" i="12"/>
  <c r="AR92" i="12"/>
  <c r="AA109" i="12"/>
  <c r="AA128" i="12" s="1"/>
  <c r="AT110" i="12"/>
  <c r="Z115" i="12"/>
  <c r="Z116" i="12" s="1"/>
  <c r="Z122" i="12" s="1"/>
  <c r="Z123" i="12" s="1"/>
  <c r="Z124" i="12" s="1"/>
  <c r="AR111" i="12"/>
  <c r="AS103" i="12"/>
  <c r="AS86" i="12"/>
  <c r="AA121" i="12"/>
  <c r="AB93" i="12"/>
  <c r="AC97" i="12"/>
  <c r="AB99" i="12"/>
  <c r="AB100" i="12" s="1"/>
  <c r="AB102" i="12" s="1"/>
  <c r="AE11" i="12"/>
  <c r="AD53" i="12"/>
  <c r="AG14" i="12"/>
  <c r="AF17" i="12"/>
  <c r="F22" i="8"/>
  <c r="BG33" i="23"/>
  <c r="AY33" i="23"/>
  <c r="AQ33" i="23"/>
  <c r="AI33" i="23"/>
  <c r="AA33" i="23"/>
  <c r="BD33" i="23"/>
  <c r="AU33" i="23"/>
  <c r="AL33" i="23"/>
  <c r="AC33" i="23"/>
  <c r="BC33" i="23"/>
  <c r="AT33" i="23"/>
  <c r="AK33" i="23"/>
  <c r="AB33" i="23"/>
  <c r="A34" i="23"/>
  <c r="BB33" i="23"/>
  <c r="AS33" i="23"/>
  <c r="AJ33" i="23"/>
  <c r="Z33" i="23"/>
  <c r="AZ33" i="23"/>
  <c r="AM33" i="23"/>
  <c r="AW33" i="23"/>
  <c r="AG33" i="23"/>
  <c r="BI33" i="23"/>
  <c r="AV33" i="23"/>
  <c r="AF33" i="23"/>
  <c r="BF33" i="23"/>
  <c r="AP33" i="23"/>
  <c r="AD33" i="23"/>
  <c r="AX33" i="23"/>
  <c r="AR33" i="23"/>
  <c r="AO33" i="23"/>
  <c r="BE33" i="23"/>
  <c r="Y33" i="23"/>
  <c r="BA33" i="23"/>
  <c r="AH33" i="23"/>
  <c r="BH33" i="23"/>
  <c r="AN33" i="23"/>
  <c r="AE33" i="23"/>
  <c r="N86" i="6"/>
  <c r="N85" i="6"/>
  <c r="N87" i="6" s="1"/>
  <c r="P79" i="6"/>
  <c r="O83" i="6"/>
  <c r="AW90" i="24" l="1"/>
  <c r="AW89" i="24"/>
  <c r="F21" i="8"/>
  <c r="F50" i="8"/>
  <c r="F72" i="8" s="1"/>
  <c r="I54" i="8"/>
  <c r="I76" i="8" s="1"/>
  <c r="BG244" i="24"/>
  <c r="AY244" i="24"/>
  <c r="BH244" i="24"/>
  <c r="AX244" i="24"/>
  <c r="BF244" i="24"/>
  <c r="AW244" i="24"/>
  <c r="BE244" i="24"/>
  <c r="BD244" i="24"/>
  <c r="A245" i="24"/>
  <c r="BI244" i="24"/>
  <c r="BC244" i="24"/>
  <c r="BB244" i="24"/>
  <c r="BA244" i="24"/>
  <c r="AZ244" i="24"/>
  <c r="AP39" i="11"/>
  <c r="AO33" i="11"/>
  <c r="S42" i="12"/>
  <c r="I27" i="8"/>
  <c r="I55" i="8" s="1"/>
  <c r="I77" i="8" s="1"/>
  <c r="AS88" i="12"/>
  <c r="AS127" i="12"/>
  <c r="AS45" i="12" s="1"/>
  <c r="AS46" i="12" s="1"/>
  <c r="AF7" i="12"/>
  <c r="AE8" i="6"/>
  <c r="AE56" i="12"/>
  <c r="AR49" i="6"/>
  <c r="AA129" i="12"/>
  <c r="AA48" i="12"/>
  <c r="AA49" i="12" s="1"/>
  <c r="AA51" i="6" s="1"/>
  <c r="AG36" i="12"/>
  <c r="AG15" i="12"/>
  <c r="AG16" i="12" s="1"/>
  <c r="U37" i="12"/>
  <c r="T40" i="12"/>
  <c r="Y324" i="12"/>
  <c r="AF120" i="12"/>
  <c r="B358" i="12"/>
  <c r="AG358" i="12" s="1"/>
  <c r="C357" i="12"/>
  <c r="D357" i="12"/>
  <c r="E357" i="12"/>
  <c r="F357" i="12"/>
  <c r="G357" i="12"/>
  <c r="H357" i="12"/>
  <c r="I357" i="12"/>
  <c r="J357" i="12"/>
  <c r="K357" i="12"/>
  <c r="L357" i="12"/>
  <c r="M357" i="12"/>
  <c r="N357" i="12"/>
  <c r="O357" i="12"/>
  <c r="P357" i="12"/>
  <c r="Q357" i="12"/>
  <c r="R357" i="12"/>
  <c r="S357" i="12"/>
  <c r="T357" i="12"/>
  <c r="U357" i="12"/>
  <c r="V357" i="12"/>
  <c r="W357" i="12"/>
  <c r="X357" i="12"/>
  <c r="Y357" i="12"/>
  <c r="Z357" i="12"/>
  <c r="AA357" i="12"/>
  <c r="AB357" i="12"/>
  <c r="AC357" i="12"/>
  <c r="AD357" i="12"/>
  <c r="AE357" i="12"/>
  <c r="AH326" i="12"/>
  <c r="AG354" i="12"/>
  <c r="AG346" i="12"/>
  <c r="AG338" i="12"/>
  <c r="AG352" i="12"/>
  <c r="AG343" i="12"/>
  <c r="AG341" i="12"/>
  <c r="AG345" i="12"/>
  <c r="AG356" i="12"/>
  <c r="AG351" i="12"/>
  <c r="AG350" i="12"/>
  <c r="AG344" i="12"/>
  <c r="AG357" i="12"/>
  <c r="AG353" i="12"/>
  <c r="AG339" i="12"/>
  <c r="AG335" i="12"/>
  <c r="AG347" i="12"/>
  <c r="AG355" i="12"/>
  <c r="AG336" i="12"/>
  <c r="AG349" i="12"/>
  <c r="AG342" i="12"/>
  <c r="AG348" i="12"/>
  <c r="AG340" i="12"/>
  <c r="AG337" i="12"/>
  <c r="Z39" i="12"/>
  <c r="AS92" i="12"/>
  <c r="AS111" i="12"/>
  <c r="AT86" i="12"/>
  <c r="AT103" i="12"/>
  <c r="AB109" i="12"/>
  <c r="AB128" i="12" s="1"/>
  <c r="AA115" i="12"/>
  <c r="AA116" i="12" s="1"/>
  <c r="AA122" i="12" s="1"/>
  <c r="AA123" i="12" s="1"/>
  <c r="AA124" i="12" s="1"/>
  <c r="AU110" i="12"/>
  <c r="AB121" i="12"/>
  <c r="AC93" i="12"/>
  <c r="AD97" i="12"/>
  <c r="AC99" i="12"/>
  <c r="AC100" i="12" s="1"/>
  <c r="AC102" i="12" s="1"/>
  <c r="AF11" i="12"/>
  <c r="AE53" i="12"/>
  <c r="AG17" i="12"/>
  <c r="AH14" i="12"/>
  <c r="F23" i="8"/>
  <c r="F51" i="8" s="1"/>
  <c r="M21" i="8"/>
  <c r="M49" i="8" s="1"/>
  <c r="M71" i="8" s="1"/>
  <c r="BB34" i="23"/>
  <c r="AT34" i="23"/>
  <c r="AL34" i="23"/>
  <c r="AD34" i="23"/>
  <c r="BG34" i="23"/>
  <c r="AX34" i="23"/>
  <c r="AO34" i="23"/>
  <c r="AF34" i="23"/>
  <c r="BF34" i="23"/>
  <c r="AW34" i="23"/>
  <c r="AN34" i="23"/>
  <c r="AE34" i="23"/>
  <c r="BE34" i="23"/>
  <c r="AV34" i="23"/>
  <c r="AM34" i="23"/>
  <c r="AC34" i="23"/>
  <c r="AY34" i="23"/>
  <c r="AI34" i="23"/>
  <c r="BI34" i="23"/>
  <c r="AS34" i="23"/>
  <c r="AG34" i="23"/>
  <c r="BH34" i="23"/>
  <c r="AR34" i="23"/>
  <c r="AB34" i="23"/>
  <c r="BC34" i="23"/>
  <c r="AP34" i="23"/>
  <c r="Z34" i="23"/>
  <c r="AU34" i="23"/>
  <c r="AQ34" i="23"/>
  <c r="AK34" i="23"/>
  <c r="BA34" i="23"/>
  <c r="A35" i="23"/>
  <c r="AZ34" i="23"/>
  <c r="AH34" i="23"/>
  <c r="BD34" i="23"/>
  <c r="AJ34" i="23"/>
  <c r="AA34" i="23"/>
  <c r="L39" i="20"/>
  <c r="O85" i="6"/>
  <c r="O87" i="6" s="1"/>
  <c r="O86" i="6"/>
  <c r="Q79" i="6"/>
  <c r="P83" i="6"/>
  <c r="B11" i="2"/>
  <c r="B12" i="2"/>
  <c r="A77" i="2"/>
  <c r="A78" i="2"/>
  <c r="A79" i="2"/>
  <c r="A76" i="2"/>
  <c r="A73" i="2"/>
  <c r="A74" i="2"/>
  <c r="A75" i="2"/>
  <c r="A72" i="2"/>
  <c r="A24" i="2"/>
  <c r="A23" i="2"/>
  <c r="A5" i="2"/>
  <c r="A22" i="2" s="1"/>
  <c r="A6" i="2"/>
  <c r="A4" i="2"/>
  <c r="AX90" i="24" l="1"/>
  <c r="AX89" i="24"/>
  <c r="F49" i="8"/>
  <c r="F71" i="8" s="1"/>
  <c r="BB245" i="24"/>
  <c r="BI245" i="24"/>
  <c r="BA245" i="24"/>
  <c r="BF245" i="24"/>
  <c r="BE245" i="24"/>
  <c r="BD245" i="24"/>
  <c r="BC245" i="24"/>
  <c r="A246" i="24"/>
  <c r="BH245" i="24"/>
  <c r="BG245" i="24"/>
  <c r="AZ245" i="24"/>
  <c r="AY245" i="24"/>
  <c r="AX245" i="24"/>
  <c r="AQ39" i="11"/>
  <c r="AP33" i="11"/>
  <c r="T42" i="12"/>
  <c r="J26" i="8"/>
  <c r="J54" i="8" s="1"/>
  <c r="J76" i="8" s="1"/>
  <c r="AT88" i="12"/>
  <c r="AT127" i="12"/>
  <c r="AT45" i="12" s="1"/>
  <c r="AT46" i="12" s="1"/>
  <c r="AG7" i="12"/>
  <c r="AF8" i="6"/>
  <c r="AF56" i="12"/>
  <c r="AS49" i="6"/>
  <c r="AB129" i="12"/>
  <c r="AB48" i="12"/>
  <c r="AB49" i="12" s="1"/>
  <c r="AB51" i="6" s="1"/>
  <c r="AH36" i="12"/>
  <c r="AH15" i="12"/>
  <c r="AH16" i="12" s="1"/>
  <c r="Z327" i="12"/>
  <c r="AA328" i="12"/>
  <c r="AB329" i="12"/>
  <c r="AC330" i="12"/>
  <c r="AD331" i="12"/>
  <c r="AE332" i="12"/>
  <c r="AF333" i="12"/>
  <c r="AG334" i="12"/>
  <c r="B359" i="12"/>
  <c r="AH359" i="12" s="1"/>
  <c r="C358" i="12"/>
  <c r="E358" i="12"/>
  <c r="D358" i="12"/>
  <c r="F358" i="12"/>
  <c r="G358" i="12"/>
  <c r="H358" i="12"/>
  <c r="I358" i="12"/>
  <c r="J358" i="12"/>
  <c r="K358" i="12"/>
  <c r="L358" i="12"/>
  <c r="M358" i="12"/>
  <c r="N358" i="12"/>
  <c r="O358" i="12"/>
  <c r="P358" i="12"/>
  <c r="Q358" i="12"/>
  <c r="R358" i="12"/>
  <c r="S358" i="12"/>
  <c r="T358" i="12"/>
  <c r="U358" i="12"/>
  <c r="V358" i="12"/>
  <c r="W358" i="12"/>
  <c r="X358" i="12"/>
  <c r="Y358" i="12"/>
  <c r="Z358" i="12"/>
  <c r="AA358" i="12"/>
  <c r="AB358" i="12"/>
  <c r="AC358" i="12"/>
  <c r="AD358" i="12"/>
  <c r="AE358" i="12"/>
  <c r="AF358" i="12"/>
  <c r="V37" i="12"/>
  <c r="U40" i="12"/>
  <c r="AG120" i="12"/>
  <c r="AI326" i="12"/>
  <c r="AH351" i="12"/>
  <c r="AH343" i="12"/>
  <c r="AH358" i="12"/>
  <c r="AH356" i="12"/>
  <c r="AH354" i="12"/>
  <c r="AH345" i="12"/>
  <c r="AH347" i="12"/>
  <c r="AH350" i="12"/>
  <c r="AH344" i="12"/>
  <c r="AH338" i="12"/>
  <c r="AH341" i="12"/>
  <c r="AH335" i="12"/>
  <c r="AH355" i="12"/>
  <c r="AH352" i="12"/>
  <c r="AH348" i="12"/>
  <c r="AH357" i="12"/>
  <c r="AH353" i="12"/>
  <c r="AH349" i="12"/>
  <c r="AH340" i="12"/>
  <c r="AH342" i="12"/>
  <c r="AH336" i="12"/>
  <c r="AH339" i="12"/>
  <c r="AH337" i="12"/>
  <c r="AH346" i="12"/>
  <c r="Z323" i="12"/>
  <c r="AA39" i="12"/>
  <c r="AT92" i="12"/>
  <c r="AV110" i="12"/>
  <c r="AB115" i="12"/>
  <c r="AB116" i="12" s="1"/>
  <c r="AB122" i="12" s="1"/>
  <c r="AB123" i="12" s="1"/>
  <c r="AB124" i="12" s="1"/>
  <c r="AT111" i="12"/>
  <c r="AC109" i="12"/>
  <c r="AC128" i="12" s="1"/>
  <c r="AU103" i="12"/>
  <c r="AU86" i="12"/>
  <c r="AC121" i="12"/>
  <c r="AD93" i="12"/>
  <c r="AE97" i="12"/>
  <c r="AD99" i="12"/>
  <c r="AD100" i="12" s="1"/>
  <c r="AD102" i="12" s="1"/>
  <c r="AG11" i="12"/>
  <c r="AF53" i="12"/>
  <c r="AH17" i="12"/>
  <c r="AI14" i="12"/>
  <c r="N21" i="8"/>
  <c r="N49" i="8" s="1"/>
  <c r="N71" i="8" s="1"/>
  <c r="F24" i="8"/>
  <c r="F52" i="8" s="1"/>
  <c r="BE35" i="23"/>
  <c r="AW35" i="23"/>
  <c r="AO35" i="23"/>
  <c r="AG35" i="23"/>
  <c r="BA35" i="23"/>
  <c r="AR35" i="23"/>
  <c r="AI35" i="23"/>
  <c r="BI35" i="23"/>
  <c r="AZ35" i="23"/>
  <c r="AQ35" i="23"/>
  <c r="AH35" i="23"/>
  <c r="BH35" i="23"/>
  <c r="AY35" i="23"/>
  <c r="AP35" i="23"/>
  <c r="AF35" i="23"/>
  <c r="A36" i="23"/>
  <c r="AU35" i="23"/>
  <c r="AE35" i="23"/>
  <c r="BF35" i="23"/>
  <c r="AS35" i="23"/>
  <c r="AC35" i="23"/>
  <c r="BD35" i="23"/>
  <c r="AN35" i="23"/>
  <c r="AB35" i="23"/>
  <c r="BB35" i="23"/>
  <c r="AL35" i="23"/>
  <c r="AT35" i="23"/>
  <c r="AM35" i="23"/>
  <c r="AK35" i="23"/>
  <c r="AX35" i="23"/>
  <c r="BG35" i="23"/>
  <c r="AV35" i="23"/>
  <c r="AD35" i="23"/>
  <c r="AJ35" i="23"/>
  <c r="BC35" i="23"/>
  <c r="AA35" i="23"/>
  <c r="P85" i="6"/>
  <c r="P87" i="6" s="1"/>
  <c r="P86" i="6"/>
  <c r="R79" i="6"/>
  <c r="Q83" i="6"/>
  <c r="AY90" i="24" l="1"/>
  <c r="AY89" i="24"/>
  <c r="BB246" i="24"/>
  <c r="BG246" i="24"/>
  <c r="AY246" i="24"/>
  <c r="BI246" i="24"/>
  <c r="BH246" i="24"/>
  <c r="A247" i="24"/>
  <c r="BF246" i="24"/>
  <c r="BE246" i="24"/>
  <c r="BD246" i="24"/>
  <c r="BC246" i="24"/>
  <c r="BA246" i="24"/>
  <c r="AZ246" i="24"/>
  <c r="AR39" i="11"/>
  <c r="AQ33" i="11"/>
  <c r="U42" i="12"/>
  <c r="J27" i="8"/>
  <c r="J55" i="8" s="1"/>
  <c r="J77" i="8" s="1"/>
  <c r="AU88" i="12"/>
  <c r="AU127" i="12"/>
  <c r="AU45" i="12" s="1"/>
  <c r="AU46" i="12" s="1"/>
  <c r="AH7" i="12"/>
  <c r="AG8" i="6"/>
  <c r="AG56" i="12"/>
  <c r="AT49" i="6"/>
  <c r="AC129" i="12"/>
  <c r="AC48" i="12"/>
  <c r="AC49" i="12" s="1"/>
  <c r="AC51" i="6" s="1"/>
  <c r="AI36" i="12"/>
  <c r="AI15" i="12"/>
  <c r="AI16" i="12" s="1"/>
  <c r="AJ326" i="12"/>
  <c r="AI358" i="12"/>
  <c r="AI356" i="12"/>
  <c r="AI348" i="12"/>
  <c r="AI340" i="12"/>
  <c r="AI347" i="12"/>
  <c r="AI336" i="12"/>
  <c r="AI349" i="12"/>
  <c r="AI357" i="12"/>
  <c r="AI359" i="12"/>
  <c r="AI355" i="12"/>
  <c r="AI351" i="12"/>
  <c r="AI341" i="12"/>
  <c r="AI345" i="12"/>
  <c r="AI353" i="12"/>
  <c r="AI343" i="12"/>
  <c r="AI354" i="12"/>
  <c r="AI352" i="12"/>
  <c r="AI338" i="12"/>
  <c r="AI342" i="12"/>
  <c r="AI337" i="12"/>
  <c r="AI339" i="12"/>
  <c r="AI350" i="12"/>
  <c r="AI344" i="12"/>
  <c r="AI346" i="12"/>
  <c r="Z324" i="12"/>
  <c r="AA323" i="12" s="1"/>
  <c r="AA324" i="12" s="1"/>
  <c r="W37" i="12"/>
  <c r="V40" i="12"/>
  <c r="AH120" i="12"/>
  <c r="B360" i="12"/>
  <c r="AI360" i="12" s="1"/>
  <c r="C359" i="12"/>
  <c r="E359" i="12"/>
  <c r="D359" i="12"/>
  <c r="F359" i="12"/>
  <c r="G359" i="12"/>
  <c r="H359" i="12"/>
  <c r="I359" i="12"/>
  <c r="J359" i="12"/>
  <c r="K359" i="12"/>
  <c r="L359" i="12"/>
  <c r="M359" i="12"/>
  <c r="N359" i="12"/>
  <c r="O359" i="12"/>
  <c r="P359" i="12"/>
  <c r="Q359" i="12"/>
  <c r="R359" i="12"/>
  <c r="S359" i="12"/>
  <c r="T359" i="12"/>
  <c r="U359" i="12"/>
  <c r="V359" i="12"/>
  <c r="W359" i="12"/>
  <c r="X359" i="12"/>
  <c r="Y359" i="12"/>
  <c r="Z359" i="12"/>
  <c r="AA359" i="12"/>
  <c r="AB359" i="12"/>
  <c r="AC359" i="12"/>
  <c r="AD359" i="12"/>
  <c r="AE359" i="12"/>
  <c r="AF359" i="12"/>
  <c r="AG359" i="12"/>
  <c r="AB39" i="12"/>
  <c r="AU92" i="12"/>
  <c r="AU111" i="12"/>
  <c r="AD109" i="12"/>
  <c r="AD128" i="12" s="1"/>
  <c r="AW110" i="12"/>
  <c r="AC115" i="12"/>
  <c r="AC116" i="12" s="1"/>
  <c r="AC122" i="12" s="1"/>
  <c r="AC123" i="12" s="1"/>
  <c r="AC124" i="12" s="1"/>
  <c r="AV86" i="12"/>
  <c r="AV103" i="12"/>
  <c r="AD121" i="12"/>
  <c r="AE93" i="12"/>
  <c r="AF97" i="12"/>
  <c r="AE99" i="12"/>
  <c r="AE100" i="12" s="1"/>
  <c r="AE102" i="12" s="1"/>
  <c r="AH11" i="12"/>
  <c r="AG53" i="12"/>
  <c r="AI17" i="12"/>
  <c r="AJ14" i="12"/>
  <c r="O21" i="8"/>
  <c r="O49" i="8" s="1"/>
  <c r="O71" i="8" s="1"/>
  <c r="G20" i="8"/>
  <c r="G48" i="8" s="1"/>
  <c r="G70" i="8" s="1"/>
  <c r="BH36" i="23"/>
  <c r="AZ36" i="23"/>
  <c r="AR36" i="23"/>
  <c r="AJ36" i="23"/>
  <c r="AB36" i="23"/>
  <c r="BD36" i="23"/>
  <c r="AU36" i="23"/>
  <c r="AL36" i="23"/>
  <c r="AC36" i="23"/>
  <c r="BC36" i="23"/>
  <c r="AT36" i="23"/>
  <c r="AK36" i="23"/>
  <c r="A37" i="23"/>
  <c r="BB36" i="23"/>
  <c r="AS36" i="23"/>
  <c r="AI36" i="23"/>
  <c r="BG36" i="23"/>
  <c r="AQ36" i="23"/>
  <c r="AE36" i="23"/>
  <c r="BE36" i="23"/>
  <c r="AO36" i="23"/>
  <c r="BA36" i="23"/>
  <c r="AN36" i="23"/>
  <c r="AX36" i="23"/>
  <c r="AH36" i="23"/>
  <c r="AP36" i="23"/>
  <c r="AM36" i="23"/>
  <c r="AG36" i="23"/>
  <c r="AW36" i="23"/>
  <c r="BI36" i="23"/>
  <c r="BF36" i="23"/>
  <c r="AV36" i="23"/>
  <c r="AD36" i="23"/>
  <c r="AY36" i="23"/>
  <c r="AF36" i="23"/>
  <c r="M39" i="20"/>
  <c r="Q86" i="6"/>
  <c r="Q85" i="6"/>
  <c r="Q87" i="6" s="1"/>
  <c r="S79" i="6"/>
  <c r="R83" i="6"/>
  <c r="BJ26" i="20"/>
  <c r="A7" i="17"/>
  <c r="A6" i="16"/>
  <c r="A44" i="2" s="1"/>
  <c r="I83" i="20"/>
  <c r="C72" i="20"/>
  <c r="BI31" i="20"/>
  <c r="BI83" i="20" s="1"/>
  <c r="BH31" i="20"/>
  <c r="BH83" i="20" s="1"/>
  <c r="BG31" i="20"/>
  <c r="BG83" i="20" s="1"/>
  <c r="BF31" i="20"/>
  <c r="BF83" i="20" s="1"/>
  <c r="BE31" i="20"/>
  <c r="BE83" i="20" s="1"/>
  <c r="BD31" i="20"/>
  <c r="BD83" i="20" s="1"/>
  <c r="BC31" i="20"/>
  <c r="BC83" i="20" s="1"/>
  <c r="BB31" i="20"/>
  <c r="BB83" i="20" s="1"/>
  <c r="BA31" i="20"/>
  <c r="BA83" i="20" s="1"/>
  <c r="AZ31" i="20"/>
  <c r="AZ83" i="20" s="1"/>
  <c r="AY31" i="20"/>
  <c r="AY83" i="20" s="1"/>
  <c r="AX31" i="20"/>
  <c r="AX83" i="20" s="1"/>
  <c r="AW31" i="20"/>
  <c r="AW83" i="20" s="1"/>
  <c r="AV31" i="20"/>
  <c r="AV83" i="20" s="1"/>
  <c r="AU31" i="20"/>
  <c r="AU83" i="20" s="1"/>
  <c r="AT31" i="20"/>
  <c r="AT83" i="20" s="1"/>
  <c r="AS31" i="20"/>
  <c r="AS83" i="20" s="1"/>
  <c r="AR31" i="20"/>
  <c r="AR83" i="20" s="1"/>
  <c r="AQ31" i="20"/>
  <c r="AQ83" i="20" s="1"/>
  <c r="AP31" i="20"/>
  <c r="AP83" i="20" s="1"/>
  <c r="AO31" i="20"/>
  <c r="AO83" i="20" s="1"/>
  <c r="AN31" i="20"/>
  <c r="AN83" i="20" s="1"/>
  <c r="AM31" i="20"/>
  <c r="AM83" i="20" s="1"/>
  <c r="AL31" i="20"/>
  <c r="AL83" i="20" s="1"/>
  <c r="AK31" i="20"/>
  <c r="AK83" i="20" s="1"/>
  <c r="AJ31" i="20"/>
  <c r="AJ83" i="20" s="1"/>
  <c r="AI31" i="20"/>
  <c r="AI83" i="20" s="1"/>
  <c r="AH31" i="20"/>
  <c r="AH83" i="20" s="1"/>
  <c r="AG31" i="20"/>
  <c r="AG83" i="20" s="1"/>
  <c r="AF31" i="20"/>
  <c r="AF83" i="20" s="1"/>
  <c r="AE31" i="20"/>
  <c r="AE83" i="20" s="1"/>
  <c r="AD31" i="20"/>
  <c r="AD83" i="20" s="1"/>
  <c r="AC31" i="20"/>
  <c r="AC83" i="20" s="1"/>
  <c r="AB31" i="20"/>
  <c r="AB83" i="20" s="1"/>
  <c r="AA31" i="20"/>
  <c r="AA83" i="20" s="1"/>
  <c r="Z31" i="20"/>
  <c r="Z83" i="20" s="1"/>
  <c r="Y31" i="20"/>
  <c r="Y83" i="20" s="1"/>
  <c r="X31" i="20"/>
  <c r="X83" i="20" s="1"/>
  <c r="W31" i="20"/>
  <c r="W83" i="20" s="1"/>
  <c r="V31" i="20"/>
  <c r="V83" i="20" s="1"/>
  <c r="U31" i="20"/>
  <c r="U83" i="20" s="1"/>
  <c r="T31" i="20"/>
  <c r="T83" i="20" s="1"/>
  <c r="S31" i="20"/>
  <c r="S83" i="20" s="1"/>
  <c r="R31" i="20"/>
  <c r="R83" i="20" s="1"/>
  <c r="Q31" i="20"/>
  <c r="Q83" i="20" s="1"/>
  <c r="P31" i="20"/>
  <c r="P83" i="20" s="1"/>
  <c r="O31" i="20"/>
  <c r="O83" i="20" s="1"/>
  <c r="N31" i="20"/>
  <c r="N83" i="20" s="1"/>
  <c r="M31" i="20"/>
  <c r="M83" i="20" s="1"/>
  <c r="L31" i="20"/>
  <c r="L83" i="20" s="1"/>
  <c r="K31" i="20"/>
  <c r="K83" i="20" s="1"/>
  <c r="J31" i="20"/>
  <c r="J83" i="20" s="1"/>
  <c r="I31" i="20"/>
  <c r="H31" i="20"/>
  <c r="H83" i="20" s="1"/>
  <c r="G31" i="20"/>
  <c r="G83" i="20" s="1"/>
  <c r="F31" i="20"/>
  <c r="F83" i="20" s="1"/>
  <c r="E31" i="20"/>
  <c r="E83" i="20" s="1"/>
  <c r="D31" i="20"/>
  <c r="D83" i="20" s="1"/>
  <c r="C31" i="20"/>
  <c r="C20" i="20"/>
  <c r="C50" i="20" s="1"/>
  <c r="C52" i="20" s="1"/>
  <c r="BJ24" i="20"/>
  <c r="BK24" i="20"/>
  <c r="BL24" i="20"/>
  <c r="BM24" i="20"/>
  <c r="BN24" i="20"/>
  <c r="BO24" i="20"/>
  <c r="BP24" i="20"/>
  <c r="BQ24" i="20"/>
  <c r="BR24" i="20"/>
  <c r="BS24" i="20"/>
  <c r="BT24" i="20"/>
  <c r="BU24" i="20"/>
  <c r="BV24" i="20"/>
  <c r="BW24" i="20"/>
  <c r="BX24" i="20"/>
  <c r="BY24" i="20"/>
  <c r="BJ25" i="20"/>
  <c r="BK25" i="20"/>
  <c r="BL25" i="20"/>
  <c r="BM25" i="20"/>
  <c r="BN25" i="20"/>
  <c r="BO25" i="20"/>
  <c r="BP25" i="20"/>
  <c r="BQ25" i="20"/>
  <c r="BR25" i="20"/>
  <c r="BS25" i="20"/>
  <c r="BT25" i="20"/>
  <c r="BU25" i="20"/>
  <c r="BV25" i="20"/>
  <c r="BW25" i="20"/>
  <c r="BX25" i="20"/>
  <c r="BY25" i="20"/>
  <c r="BK26" i="20"/>
  <c r="BL26" i="20"/>
  <c r="BM26" i="20"/>
  <c r="BN26" i="20"/>
  <c r="BO26" i="20"/>
  <c r="BP26" i="20"/>
  <c r="BQ26" i="20"/>
  <c r="BR26" i="20"/>
  <c r="BS26" i="20"/>
  <c r="BT26" i="20"/>
  <c r="BU26" i="20"/>
  <c r="BV26" i="20"/>
  <c r="BW26" i="20"/>
  <c r="BX26" i="20"/>
  <c r="BY26" i="20"/>
  <c r="C24" i="20"/>
  <c r="AZ90" i="24" l="1"/>
  <c r="AZ89" i="24"/>
  <c r="BF247" i="24"/>
  <c r="BE247" i="24"/>
  <c r="A248" i="24"/>
  <c r="BB247" i="24"/>
  <c r="BA247" i="24"/>
  <c r="AZ247" i="24"/>
  <c r="BH247" i="24"/>
  <c r="BG247" i="24"/>
  <c r="BD247" i="24"/>
  <c r="BC247" i="24"/>
  <c r="BI247" i="24"/>
  <c r="AS39" i="11"/>
  <c r="AR33" i="11"/>
  <c r="V42" i="12"/>
  <c r="K26" i="8"/>
  <c r="AV88" i="12"/>
  <c r="AV127" i="12"/>
  <c r="AV45" i="12" s="1"/>
  <c r="AV46" i="12" s="1"/>
  <c r="AI7" i="12"/>
  <c r="AH8" i="6"/>
  <c r="AH56" i="12"/>
  <c r="AI335" i="12"/>
  <c r="AU49" i="6"/>
  <c r="AD129" i="12"/>
  <c r="AD48" i="12"/>
  <c r="AD49" i="12" s="1"/>
  <c r="AD51" i="6" s="1"/>
  <c r="AK326" i="12"/>
  <c r="AJ360" i="12"/>
  <c r="AJ358" i="12"/>
  <c r="AJ353" i="12"/>
  <c r="AJ345" i="12"/>
  <c r="AJ337" i="12"/>
  <c r="AJ349" i="12"/>
  <c r="AJ338" i="12"/>
  <c r="AJ357" i="12"/>
  <c r="AJ356" i="12"/>
  <c r="AJ351" i="12"/>
  <c r="AJ352" i="12"/>
  <c r="AJ346" i="12"/>
  <c r="AJ342" i="12"/>
  <c r="AJ339" i="12"/>
  <c r="AJ336" i="12"/>
  <c r="AJ359" i="12"/>
  <c r="AJ354" i="12"/>
  <c r="AJ347" i="12"/>
  <c r="AJ355" i="12"/>
  <c r="AJ348" i="12"/>
  <c r="AJ341" i="12"/>
  <c r="AJ340" i="12"/>
  <c r="AJ343" i="12"/>
  <c r="AJ350" i="12"/>
  <c r="AJ344" i="12"/>
  <c r="AJ335" i="12"/>
  <c r="X37" i="12"/>
  <c r="W40" i="12"/>
  <c r="AJ36" i="12"/>
  <c r="AJ15" i="12"/>
  <c r="AJ16" i="12" s="1"/>
  <c r="AI120" i="12"/>
  <c r="AB323" i="12"/>
  <c r="AB327" i="12"/>
  <c r="AC328" i="12"/>
  <c r="AD329" i="12"/>
  <c r="AE330" i="12"/>
  <c r="AF331" i="12"/>
  <c r="AG332" i="12"/>
  <c r="AH333" i="12"/>
  <c r="AA327" i="12"/>
  <c r="AB328" i="12"/>
  <c r="AC329" i="12"/>
  <c r="AD330" i="12"/>
  <c r="AE331" i="12"/>
  <c r="AF332" i="12"/>
  <c r="AG333" i="12"/>
  <c r="AH334" i="12"/>
  <c r="B361" i="12"/>
  <c r="AJ361" i="12" s="1"/>
  <c r="D360" i="12"/>
  <c r="C360" i="12"/>
  <c r="E360" i="12"/>
  <c r="F360" i="12"/>
  <c r="G360" i="12"/>
  <c r="H360" i="12"/>
  <c r="I360" i="12"/>
  <c r="J360" i="12"/>
  <c r="K360" i="12"/>
  <c r="L360" i="12"/>
  <c r="M360" i="12"/>
  <c r="N360" i="12"/>
  <c r="O360" i="12"/>
  <c r="P360" i="12"/>
  <c r="Q360" i="12"/>
  <c r="R360" i="12"/>
  <c r="S360" i="12"/>
  <c r="T360" i="12"/>
  <c r="U360" i="12"/>
  <c r="V360" i="12"/>
  <c r="W360" i="12"/>
  <c r="X360" i="12"/>
  <c r="Y360" i="12"/>
  <c r="Z360" i="12"/>
  <c r="AA360" i="12"/>
  <c r="AB360" i="12"/>
  <c r="AC360" i="12"/>
  <c r="AD360" i="12"/>
  <c r="AE360" i="12"/>
  <c r="AF360" i="12"/>
  <c r="AG360" i="12"/>
  <c r="AH360" i="12"/>
  <c r="AI334" i="12"/>
  <c r="AC39" i="12"/>
  <c r="AV92" i="12"/>
  <c r="AE109" i="12"/>
  <c r="AE128" i="12" s="1"/>
  <c r="AW103" i="12"/>
  <c r="AW86" i="12"/>
  <c r="AD115" i="12"/>
  <c r="AD116" i="12" s="1"/>
  <c r="AD122" i="12" s="1"/>
  <c r="AD123" i="12" s="1"/>
  <c r="AD124" i="12" s="1"/>
  <c r="AX110" i="12"/>
  <c r="AV111" i="12"/>
  <c r="AE121" i="12"/>
  <c r="AF93" i="12"/>
  <c r="AG97" i="12"/>
  <c r="AF99" i="12"/>
  <c r="AF100" i="12" s="1"/>
  <c r="AF102" i="12" s="1"/>
  <c r="AI11" i="12"/>
  <c r="AH53" i="12"/>
  <c r="AJ17" i="12"/>
  <c r="AK14" i="12"/>
  <c r="G22" i="8"/>
  <c r="P21" i="8"/>
  <c r="P49" i="8" s="1"/>
  <c r="P71" i="8" s="1"/>
  <c r="A38" i="23"/>
  <c r="BC37" i="23"/>
  <c r="AU37" i="23"/>
  <c r="AM37" i="23"/>
  <c r="AE37" i="23"/>
  <c r="BG37" i="23"/>
  <c r="AX37" i="23"/>
  <c r="AO37" i="23"/>
  <c r="AF37" i="23"/>
  <c r="BF37" i="23"/>
  <c r="AW37" i="23"/>
  <c r="AN37" i="23"/>
  <c r="AD37" i="23"/>
  <c r="BE37" i="23"/>
  <c r="AV37" i="23"/>
  <c r="AL37" i="23"/>
  <c r="AC37" i="23"/>
  <c r="BD37" i="23"/>
  <c r="AQ37" i="23"/>
  <c r="BA37" i="23"/>
  <c r="AK37" i="23"/>
  <c r="AZ37" i="23"/>
  <c r="AJ37" i="23"/>
  <c r="AT37" i="23"/>
  <c r="AH37" i="23"/>
  <c r="AP37" i="23"/>
  <c r="AI37" i="23"/>
  <c r="BI37" i="23"/>
  <c r="AG37" i="23"/>
  <c r="AS37" i="23"/>
  <c r="BH37" i="23"/>
  <c r="BB37" i="23"/>
  <c r="AR37" i="23"/>
  <c r="AY37" i="23"/>
  <c r="C83" i="20"/>
  <c r="C85" i="20" s="1"/>
  <c r="C84" i="20" s="1"/>
  <c r="B33" i="20"/>
  <c r="C53" i="20"/>
  <c r="T79" i="6"/>
  <c r="S83" i="6"/>
  <c r="R85" i="6"/>
  <c r="R87" i="6" s="1"/>
  <c r="R86" i="6"/>
  <c r="D20" i="20"/>
  <c r="E20" i="20" s="1"/>
  <c r="E50" i="20" s="1"/>
  <c r="E52" i="20" s="1"/>
  <c r="E53" i="20" s="1"/>
  <c r="E35" i="11" s="1"/>
  <c r="C64" i="20"/>
  <c r="D64" i="20" s="1"/>
  <c r="E64" i="20" s="1"/>
  <c r="F64" i="20" s="1"/>
  <c r="C74" i="20"/>
  <c r="D72" i="20"/>
  <c r="BA90" i="24" l="1"/>
  <c r="BA89" i="24"/>
  <c r="K54" i="8"/>
  <c r="K76" i="8" s="1"/>
  <c r="G21" i="8"/>
  <c r="G23" i="8" s="1"/>
  <c r="G51" i="8" s="1"/>
  <c r="G50" i="8"/>
  <c r="G72" i="8" s="1"/>
  <c r="BI248" i="24"/>
  <c r="BA248" i="24"/>
  <c r="BH248" i="24"/>
  <c r="BF248" i="24"/>
  <c r="BE248" i="24"/>
  <c r="BG248" i="24"/>
  <c r="BB248" i="24"/>
  <c r="A249" i="24"/>
  <c r="BD248" i="24"/>
  <c r="BC248" i="24"/>
  <c r="AT39" i="11"/>
  <c r="AS33" i="11"/>
  <c r="W42" i="12"/>
  <c r="K27" i="8"/>
  <c r="K55" i="8" s="1"/>
  <c r="K77" i="8" s="1"/>
  <c r="AW88" i="12"/>
  <c r="AW127" i="12"/>
  <c r="AW45" i="12" s="1"/>
  <c r="AW46" i="12" s="1"/>
  <c r="AJ7" i="12"/>
  <c r="AI56" i="12"/>
  <c r="AI8" i="6"/>
  <c r="AV49" i="6"/>
  <c r="AE129" i="12"/>
  <c r="AE48" i="12"/>
  <c r="AE49" i="12" s="1"/>
  <c r="AE51" i="6" s="1"/>
  <c r="AJ120" i="12"/>
  <c r="AK36" i="12"/>
  <c r="AK15" i="12"/>
  <c r="AK16" i="12" s="1"/>
  <c r="AL326" i="12"/>
  <c r="AK360" i="12"/>
  <c r="AK350" i="12"/>
  <c r="AK342" i="12"/>
  <c r="AK355" i="12"/>
  <c r="AK357" i="12"/>
  <c r="AK356" i="12"/>
  <c r="AK351" i="12"/>
  <c r="AK340" i="12"/>
  <c r="AK353" i="12"/>
  <c r="AK344" i="12"/>
  <c r="AK354" i="12"/>
  <c r="AK361" i="12"/>
  <c r="AK358" i="12"/>
  <c r="AK346" i="12"/>
  <c r="AK345" i="12"/>
  <c r="AK339" i="12"/>
  <c r="AK336" i="12"/>
  <c r="AK347" i="12"/>
  <c r="AK349" i="12"/>
  <c r="AK343" i="12"/>
  <c r="AK352" i="12"/>
  <c r="AK338" i="12"/>
  <c r="AK337" i="12"/>
  <c r="AK341" i="12"/>
  <c r="AK359" i="12"/>
  <c r="AK348" i="12"/>
  <c r="B362" i="12"/>
  <c r="AK362" i="12" s="1"/>
  <c r="D361" i="12"/>
  <c r="C361" i="12"/>
  <c r="E361" i="12"/>
  <c r="F361" i="12"/>
  <c r="G361" i="12"/>
  <c r="H361" i="12"/>
  <c r="I361" i="12"/>
  <c r="J361" i="12"/>
  <c r="K361" i="12"/>
  <c r="L361" i="12"/>
  <c r="M361" i="12"/>
  <c r="N361" i="12"/>
  <c r="O361" i="12"/>
  <c r="P361" i="12"/>
  <c r="Q361" i="12"/>
  <c r="R361" i="12"/>
  <c r="S361" i="12"/>
  <c r="T361" i="12"/>
  <c r="U361" i="12"/>
  <c r="V361" i="12"/>
  <c r="W361" i="12"/>
  <c r="X361" i="12"/>
  <c r="Y361" i="12"/>
  <c r="Z361" i="12"/>
  <c r="AA361" i="12"/>
  <c r="AB361" i="12"/>
  <c r="AC361" i="12"/>
  <c r="AD361" i="12"/>
  <c r="AE361" i="12"/>
  <c r="AF361" i="12"/>
  <c r="AG361" i="12"/>
  <c r="AH361" i="12"/>
  <c r="AI361" i="12"/>
  <c r="AB324" i="12"/>
  <c r="AC323" i="12" s="1"/>
  <c r="Y37" i="12"/>
  <c r="X40" i="12"/>
  <c r="AD39" i="12"/>
  <c r="AW92" i="12"/>
  <c r="AF109" i="12"/>
  <c r="AF128" i="12" s="1"/>
  <c r="AX103" i="12"/>
  <c r="AX86" i="12"/>
  <c r="AW111" i="12"/>
  <c r="AY110" i="12"/>
  <c r="AE115" i="12"/>
  <c r="AE116" i="12" s="1"/>
  <c r="AE122" i="12" s="1"/>
  <c r="AE123" i="12" s="1"/>
  <c r="AE124" i="12" s="1"/>
  <c r="AF121" i="12"/>
  <c r="AG93" i="12"/>
  <c r="AG99" i="12"/>
  <c r="AG100" i="12" s="1"/>
  <c r="AG102" i="12" s="1"/>
  <c r="AH97" i="12"/>
  <c r="AJ11" i="12"/>
  <c r="AI53" i="12"/>
  <c r="AK17" i="12"/>
  <c r="AL14" i="12"/>
  <c r="C86" i="20"/>
  <c r="C87" i="20" s="1"/>
  <c r="Q21" i="8"/>
  <c r="BF38" i="23"/>
  <c r="AX38" i="23"/>
  <c r="AP38" i="23"/>
  <c r="AH38" i="23"/>
  <c r="BA38" i="23"/>
  <c r="AR38" i="23"/>
  <c r="AI38" i="23"/>
  <c r="BI38" i="23"/>
  <c r="AZ38" i="23"/>
  <c r="AQ38" i="23"/>
  <c r="AG38" i="23"/>
  <c r="BH38" i="23"/>
  <c r="AY38" i="23"/>
  <c r="AO38" i="23"/>
  <c r="AF38" i="23"/>
  <c r="BC38" i="23"/>
  <c r="AM38" i="23"/>
  <c r="AW38" i="23"/>
  <c r="AK38" i="23"/>
  <c r="AV38" i="23"/>
  <c r="AJ38" i="23"/>
  <c r="BG38" i="23"/>
  <c r="AT38" i="23"/>
  <c r="AD38" i="23"/>
  <c r="AL38" i="23"/>
  <c r="A39" i="23"/>
  <c r="AE38" i="23"/>
  <c r="BE38" i="23"/>
  <c r="AS38" i="23"/>
  <c r="BD38" i="23"/>
  <c r="BB38" i="23"/>
  <c r="AN38" i="23"/>
  <c r="AU38" i="23"/>
  <c r="N39" i="20"/>
  <c r="D50" i="20"/>
  <c r="D52" i="20" s="1"/>
  <c r="D53" i="20" s="1"/>
  <c r="D35" i="11" s="1"/>
  <c r="C55" i="20"/>
  <c r="C65" i="20" s="1"/>
  <c r="C35" i="11"/>
  <c r="C11" i="5"/>
  <c r="C11" i="3"/>
  <c r="S86" i="6"/>
  <c r="S85" i="6"/>
  <c r="S87" i="6" s="1"/>
  <c r="U79" i="6"/>
  <c r="T83" i="6"/>
  <c r="F20" i="20"/>
  <c r="F50" i="20" s="1"/>
  <c r="F52" i="20" s="1"/>
  <c r="F53" i="20" s="1"/>
  <c r="D74" i="20"/>
  <c r="E72" i="20"/>
  <c r="G64" i="20"/>
  <c r="BF55" i="20"/>
  <c r="BF57" i="20" s="1"/>
  <c r="BF43" i="11" s="1"/>
  <c r="AX55" i="20"/>
  <c r="AX57" i="20" s="1"/>
  <c r="AX43" i="11" s="1"/>
  <c r="AP55" i="20"/>
  <c r="AP57" i="20" s="1"/>
  <c r="AP43" i="11" s="1"/>
  <c r="AH55" i="20"/>
  <c r="AH57" i="20" s="1"/>
  <c r="AH43" i="11" s="1"/>
  <c r="Z55" i="20"/>
  <c r="Z57" i="20" s="1"/>
  <c r="Z43" i="11" s="1"/>
  <c r="R55" i="20"/>
  <c r="R57" i="20" s="1"/>
  <c r="R43" i="11" s="1"/>
  <c r="J55" i="20"/>
  <c r="J57" i="20" s="1"/>
  <c r="J43" i="11" s="1"/>
  <c r="BE55" i="20"/>
  <c r="BE57" i="20" s="1"/>
  <c r="BE43" i="11" s="1"/>
  <c r="AW55" i="20"/>
  <c r="AW57" i="20" s="1"/>
  <c r="AW43" i="11" s="1"/>
  <c r="AO55" i="20"/>
  <c r="AO57" i="20" s="1"/>
  <c r="AO43" i="11" s="1"/>
  <c r="AG55" i="20"/>
  <c r="AG57" i="20" s="1"/>
  <c r="AG43" i="11" s="1"/>
  <c r="Y55" i="20"/>
  <c r="Y57" i="20" s="1"/>
  <c r="Y43" i="11" s="1"/>
  <c r="Q55" i="20"/>
  <c r="Q57" i="20" s="1"/>
  <c r="Q43" i="11" s="1"/>
  <c r="I55" i="20"/>
  <c r="I57" i="20" s="1"/>
  <c r="I43" i="11" s="1"/>
  <c r="BD55" i="20"/>
  <c r="BD57" i="20" s="1"/>
  <c r="BD43" i="11" s="1"/>
  <c r="AV55" i="20"/>
  <c r="AV57" i="20" s="1"/>
  <c r="AV43" i="11" s="1"/>
  <c r="AN55" i="20"/>
  <c r="AN57" i="20" s="1"/>
  <c r="AN43" i="11" s="1"/>
  <c r="AF55" i="20"/>
  <c r="AF57" i="20" s="1"/>
  <c r="AF43" i="11" s="1"/>
  <c r="X55" i="20"/>
  <c r="X57" i="20" s="1"/>
  <c r="X43" i="11" s="1"/>
  <c r="P55" i="20"/>
  <c r="P57" i="20" s="1"/>
  <c r="P43" i="11" s="1"/>
  <c r="H55" i="20"/>
  <c r="H57" i="20" s="1"/>
  <c r="H43" i="11" s="1"/>
  <c r="BC55" i="20"/>
  <c r="BC57" i="20" s="1"/>
  <c r="BC43" i="11" s="1"/>
  <c r="AM55" i="20"/>
  <c r="AM57" i="20" s="1"/>
  <c r="AM43" i="11" s="1"/>
  <c r="AE55" i="20"/>
  <c r="AE57" i="20" s="1"/>
  <c r="AE43" i="11" s="1"/>
  <c r="AU55" i="20"/>
  <c r="AU57" i="20" s="1"/>
  <c r="AU43" i="11" s="1"/>
  <c r="W55" i="20"/>
  <c r="W57" i="20" s="1"/>
  <c r="W43" i="11" s="1"/>
  <c r="AT55" i="20"/>
  <c r="AT57" i="20" s="1"/>
  <c r="AT43" i="11" s="1"/>
  <c r="AD55" i="20"/>
  <c r="AD57" i="20" s="1"/>
  <c r="AD43" i="11" s="1"/>
  <c r="O55" i="20"/>
  <c r="O57" i="20" s="1"/>
  <c r="O43" i="11" s="1"/>
  <c r="D55" i="20"/>
  <c r="D57" i="20" s="1"/>
  <c r="BI55" i="20"/>
  <c r="BI57" i="20" s="1"/>
  <c r="BI43" i="11" s="1"/>
  <c r="AS55" i="20"/>
  <c r="AS57" i="20" s="1"/>
  <c r="AS43" i="11" s="1"/>
  <c r="AC55" i="20"/>
  <c r="AC57" i="20" s="1"/>
  <c r="AC43" i="11" s="1"/>
  <c r="N55" i="20"/>
  <c r="N57" i="20" s="1"/>
  <c r="N43" i="11" s="1"/>
  <c r="BH55" i="20"/>
  <c r="BH57" i="20" s="1"/>
  <c r="BH43" i="11" s="1"/>
  <c r="AR55" i="20"/>
  <c r="AR57" i="20" s="1"/>
  <c r="AR43" i="11" s="1"/>
  <c r="AB55" i="20"/>
  <c r="AB57" i="20" s="1"/>
  <c r="AB43" i="11" s="1"/>
  <c r="M55" i="20"/>
  <c r="M57" i="20" s="1"/>
  <c r="M43" i="11" s="1"/>
  <c r="BG55" i="20"/>
  <c r="BG57" i="20" s="1"/>
  <c r="BG43" i="11" s="1"/>
  <c r="AQ55" i="20"/>
  <c r="AQ57" i="20" s="1"/>
  <c r="AQ43" i="11" s="1"/>
  <c r="AA55" i="20"/>
  <c r="AA57" i="20" s="1"/>
  <c r="AA43" i="11" s="1"/>
  <c r="L55" i="20"/>
  <c r="L57" i="20" s="1"/>
  <c r="L43" i="11" s="1"/>
  <c r="BB55" i="20"/>
  <c r="BB57" i="20" s="1"/>
  <c r="BB43" i="11" s="1"/>
  <c r="AL55" i="20"/>
  <c r="AL57" i="20" s="1"/>
  <c r="AL43" i="11" s="1"/>
  <c r="V55" i="20"/>
  <c r="V57" i="20" s="1"/>
  <c r="V43" i="11" s="1"/>
  <c r="K55" i="20"/>
  <c r="K57" i="20" s="1"/>
  <c r="K43" i="11" s="1"/>
  <c r="AK55" i="20"/>
  <c r="AK57" i="20" s="1"/>
  <c r="AK43" i="11" s="1"/>
  <c r="G55" i="20"/>
  <c r="G57" i="20" s="1"/>
  <c r="G43" i="11" s="1"/>
  <c r="AZ55" i="20"/>
  <c r="AZ57" i="20" s="1"/>
  <c r="AZ43" i="11" s="1"/>
  <c r="AJ55" i="20"/>
  <c r="AJ57" i="20" s="1"/>
  <c r="AJ43" i="11" s="1"/>
  <c r="F55" i="20"/>
  <c r="F57" i="20" s="1"/>
  <c r="F43" i="11" s="1"/>
  <c r="AY55" i="20"/>
  <c r="AY57" i="20" s="1"/>
  <c r="AY43" i="11" s="1"/>
  <c r="AI55" i="20"/>
  <c r="AI57" i="20" s="1"/>
  <c r="AI43" i="11" s="1"/>
  <c r="E55" i="20"/>
  <c r="E57" i="20" s="1"/>
  <c r="BA55" i="20"/>
  <c r="BA57" i="20" s="1"/>
  <c r="BA43" i="11" s="1"/>
  <c r="U55" i="20"/>
  <c r="U57" i="20" s="1"/>
  <c r="U43" i="11" s="1"/>
  <c r="T55" i="20"/>
  <c r="T57" i="20" s="1"/>
  <c r="T43" i="11" s="1"/>
  <c r="S55" i="20"/>
  <c r="S57" i="20" s="1"/>
  <c r="S43" i="11" s="1"/>
  <c r="D204" i="10"/>
  <c r="E204" i="10" s="1"/>
  <c r="F204" i="10" s="1"/>
  <c r="G204" i="10" s="1"/>
  <c r="H204" i="10" s="1"/>
  <c r="I204" i="10" s="1"/>
  <c r="J204" i="10" s="1"/>
  <c r="K204" i="10" s="1"/>
  <c r="L204" i="10" s="1"/>
  <c r="M204" i="10" s="1"/>
  <c r="N204" i="10" s="1"/>
  <c r="O204" i="10" s="1"/>
  <c r="P204" i="10" s="1"/>
  <c r="Q204" i="10" s="1"/>
  <c r="R204" i="10" s="1"/>
  <c r="S204" i="10" s="1"/>
  <c r="T204" i="10" s="1"/>
  <c r="U204" i="10" s="1"/>
  <c r="V204" i="10" s="1"/>
  <c r="W204" i="10" s="1"/>
  <c r="X204" i="10" s="1"/>
  <c r="Y204" i="10" s="1"/>
  <c r="Z204" i="10" s="1"/>
  <c r="AA204" i="10" s="1"/>
  <c r="AB204" i="10" s="1"/>
  <c r="AC204" i="10" s="1"/>
  <c r="AD204" i="10" s="1"/>
  <c r="AE204" i="10" s="1"/>
  <c r="AF204" i="10" s="1"/>
  <c r="AG204" i="10" s="1"/>
  <c r="AH204" i="10" s="1"/>
  <c r="AI204" i="10" s="1"/>
  <c r="AJ204" i="10" s="1"/>
  <c r="AK204" i="10" s="1"/>
  <c r="AL204" i="10" s="1"/>
  <c r="AM204" i="10" s="1"/>
  <c r="AN204" i="10" s="1"/>
  <c r="AO204" i="10" s="1"/>
  <c r="AP204" i="10" s="1"/>
  <c r="AQ204" i="10" s="1"/>
  <c r="AR204" i="10" s="1"/>
  <c r="AS204" i="10" s="1"/>
  <c r="AT204" i="10" s="1"/>
  <c r="AU204" i="10" s="1"/>
  <c r="AV204" i="10" s="1"/>
  <c r="AW204" i="10" s="1"/>
  <c r="AX204" i="10" s="1"/>
  <c r="AY204" i="10" s="1"/>
  <c r="AZ204" i="10" s="1"/>
  <c r="BA204" i="10" s="1"/>
  <c r="BB204" i="10" s="1"/>
  <c r="BC204" i="10" s="1"/>
  <c r="BD204" i="10" s="1"/>
  <c r="BE204" i="10" s="1"/>
  <c r="BF204" i="10" s="1"/>
  <c r="BG204" i="10" s="1"/>
  <c r="BH204" i="10" s="1"/>
  <c r="BI204" i="10" s="1"/>
  <c r="A203" i="10"/>
  <c r="A207" i="10" s="1"/>
  <c r="C211" i="10"/>
  <c r="C214" i="10"/>
  <c r="A222" i="10"/>
  <c r="BE222" i="10" s="1"/>
  <c r="BK214" i="10"/>
  <c r="BJ214" i="10"/>
  <c r="BK213" i="10"/>
  <c r="BJ213" i="10"/>
  <c r="BK212" i="10"/>
  <c r="BJ212" i="10"/>
  <c r="CS37" i="10"/>
  <c r="CR37" i="10"/>
  <c r="CQ37" i="10"/>
  <c r="CP37" i="10"/>
  <c r="CO37" i="10"/>
  <c r="CN37" i="10"/>
  <c r="CM37" i="10"/>
  <c r="CL37" i="10"/>
  <c r="CK37" i="10"/>
  <c r="CJ37" i="10"/>
  <c r="CI37" i="10"/>
  <c r="CH37" i="10"/>
  <c r="CG37" i="10"/>
  <c r="CF37" i="10"/>
  <c r="CE37" i="10"/>
  <c r="CD37" i="10"/>
  <c r="CC37" i="10"/>
  <c r="CB37" i="10"/>
  <c r="CA37" i="10"/>
  <c r="BZ37" i="10"/>
  <c r="BY37" i="10"/>
  <c r="BX37" i="10"/>
  <c r="BW37" i="10"/>
  <c r="BV37" i="10"/>
  <c r="BU37" i="10"/>
  <c r="BT37" i="10"/>
  <c r="BS37" i="10"/>
  <c r="BR37" i="10"/>
  <c r="BQ37" i="10"/>
  <c r="BP37" i="10"/>
  <c r="BO37" i="10"/>
  <c r="BN37" i="10"/>
  <c r="BM37" i="10"/>
  <c r="BL37" i="10"/>
  <c r="BK37" i="10"/>
  <c r="BJ37" i="10"/>
  <c r="CS36" i="10"/>
  <c r="CR36" i="10"/>
  <c r="CQ36" i="10"/>
  <c r="CP36" i="10"/>
  <c r="CO36" i="10"/>
  <c r="CN36" i="10"/>
  <c r="CM36" i="10"/>
  <c r="CL36" i="10"/>
  <c r="CK36" i="10"/>
  <c r="CJ36" i="10"/>
  <c r="CI36" i="10"/>
  <c r="CH36" i="10"/>
  <c r="CG36" i="10"/>
  <c r="CF36" i="10"/>
  <c r="CE36" i="10"/>
  <c r="CD36" i="10"/>
  <c r="CC36" i="10"/>
  <c r="CB36" i="10"/>
  <c r="CA36" i="10"/>
  <c r="BZ36" i="10"/>
  <c r="BY36" i="10"/>
  <c r="BX36" i="10"/>
  <c r="BW36" i="10"/>
  <c r="BV36" i="10"/>
  <c r="BU36" i="10"/>
  <c r="BT36" i="10"/>
  <c r="BS36" i="10"/>
  <c r="BR36" i="10"/>
  <c r="BQ36" i="10"/>
  <c r="BP36" i="10"/>
  <c r="BO36" i="10"/>
  <c r="BN36" i="10"/>
  <c r="BM36" i="10"/>
  <c r="BL36" i="10"/>
  <c r="BK36" i="10"/>
  <c r="BJ36" i="10"/>
  <c r="CS35" i="10"/>
  <c r="CR35" i="10"/>
  <c r="CQ35" i="10"/>
  <c r="CP35" i="10"/>
  <c r="CO35" i="10"/>
  <c r="CN35" i="10"/>
  <c r="CM35" i="10"/>
  <c r="CL35" i="10"/>
  <c r="CK35" i="10"/>
  <c r="CJ35" i="10"/>
  <c r="CI35" i="10"/>
  <c r="CH35" i="10"/>
  <c r="CG35" i="10"/>
  <c r="CF35" i="10"/>
  <c r="CE35" i="10"/>
  <c r="CD35" i="10"/>
  <c r="CC35" i="10"/>
  <c r="CB35" i="10"/>
  <c r="CA35" i="10"/>
  <c r="BZ35" i="10"/>
  <c r="BY35" i="10"/>
  <c r="BX35" i="10"/>
  <c r="BW35" i="10"/>
  <c r="BV35" i="10"/>
  <c r="BU35" i="10"/>
  <c r="BT35" i="10"/>
  <c r="BS35" i="10"/>
  <c r="BR35" i="10"/>
  <c r="BQ35" i="10"/>
  <c r="BP35" i="10"/>
  <c r="BO35" i="10"/>
  <c r="BN35" i="10"/>
  <c r="BM35" i="10"/>
  <c r="BL35" i="10"/>
  <c r="BK35" i="10"/>
  <c r="BJ35" i="10"/>
  <c r="C35" i="10"/>
  <c r="C29" i="10" s="1"/>
  <c r="BB13" i="19"/>
  <c r="AY13" i="19"/>
  <c r="AV13" i="19"/>
  <c r="AD13" i="19"/>
  <c r="A13" i="19"/>
  <c r="BK5" i="19"/>
  <c r="BJ5" i="19"/>
  <c r="BK4" i="19"/>
  <c r="BJ4" i="19"/>
  <c r="BK3" i="19"/>
  <c r="BJ3" i="19"/>
  <c r="C3" i="19"/>
  <c r="AY17" i="18"/>
  <c r="AI17" i="18"/>
  <c r="S17" i="18"/>
  <c r="BI16" i="18"/>
  <c r="BD16" i="18"/>
  <c r="AS16" i="18"/>
  <c r="AN16" i="18"/>
  <c r="AC16" i="18"/>
  <c r="X16" i="18"/>
  <c r="M16" i="18"/>
  <c r="H16" i="18"/>
  <c r="AZ15" i="18"/>
  <c r="AY15" i="18"/>
  <c r="AT15" i="18"/>
  <c r="AJ15" i="18"/>
  <c r="AI15" i="18"/>
  <c r="AD15" i="18"/>
  <c r="T15" i="18"/>
  <c r="S15" i="18"/>
  <c r="N15" i="18"/>
  <c r="BH14" i="18"/>
  <c r="BG14" i="18"/>
  <c r="BF14" i="18"/>
  <c r="BA14" i="18"/>
  <c r="AR14" i="18"/>
  <c r="AQ14" i="18"/>
  <c r="AP14" i="18"/>
  <c r="AK14" i="18"/>
  <c r="AC14" i="18"/>
  <c r="AB14" i="18"/>
  <c r="AA14" i="18"/>
  <c r="Z14" i="18"/>
  <c r="R14" i="18"/>
  <c r="P14" i="18"/>
  <c r="M14" i="18"/>
  <c r="L14" i="18"/>
  <c r="BH13" i="18"/>
  <c r="BG13" i="18"/>
  <c r="BF13" i="18"/>
  <c r="BD13" i="18"/>
  <c r="AV13" i="18"/>
  <c r="AS13" i="18"/>
  <c r="AR13" i="18"/>
  <c r="AQ13" i="18"/>
  <c r="AI13" i="18"/>
  <c r="AH13" i="18"/>
  <c r="AF13" i="18"/>
  <c r="AD13" i="18"/>
  <c r="Y13" i="18"/>
  <c r="X13" i="18"/>
  <c r="W13" i="18"/>
  <c r="V13" i="18"/>
  <c r="Q13" i="18"/>
  <c r="P13" i="18"/>
  <c r="O13" i="18"/>
  <c r="N13" i="18"/>
  <c r="I13" i="18"/>
  <c r="H13" i="18"/>
  <c r="G13" i="18"/>
  <c r="F13" i="18"/>
  <c r="A14" i="18"/>
  <c r="AX14" i="18" s="1"/>
  <c r="A15" i="18"/>
  <c r="BG15" i="18" s="1"/>
  <c r="A16" i="18"/>
  <c r="A17" i="18"/>
  <c r="AW17" i="18" s="1"/>
  <c r="A18" i="18"/>
  <c r="BC18" i="18" s="1"/>
  <c r="A13" i="18"/>
  <c r="CN5" i="18"/>
  <c r="CM5" i="18"/>
  <c r="CL5" i="18"/>
  <c r="CK5" i="18"/>
  <c r="CJ5" i="18"/>
  <c r="CI5" i="18"/>
  <c r="CH5" i="18"/>
  <c r="CG5" i="18"/>
  <c r="CF5" i="18"/>
  <c r="CE5" i="18"/>
  <c r="CD5" i="18"/>
  <c r="CC5" i="18"/>
  <c r="CB5" i="18"/>
  <c r="CA5" i="18"/>
  <c r="BZ5" i="18"/>
  <c r="BY5" i="18"/>
  <c r="BX5" i="18"/>
  <c r="BW5" i="18"/>
  <c r="BV5" i="18"/>
  <c r="BU5" i="18"/>
  <c r="BT5" i="18"/>
  <c r="BS5" i="18"/>
  <c r="BR5" i="18"/>
  <c r="BQ5" i="18"/>
  <c r="BP5" i="18"/>
  <c r="BO5" i="18"/>
  <c r="BN5" i="18"/>
  <c r="BM5" i="18"/>
  <c r="BL5" i="18"/>
  <c r="BK5" i="18"/>
  <c r="BJ5" i="18"/>
  <c r="CN4" i="18"/>
  <c r="CM4" i="18"/>
  <c r="CL4" i="18"/>
  <c r="CK4" i="18"/>
  <c r="CJ4" i="18"/>
  <c r="CI4" i="18"/>
  <c r="CH4" i="18"/>
  <c r="CG4" i="18"/>
  <c r="CF4" i="18"/>
  <c r="CE4" i="18"/>
  <c r="CD4" i="18"/>
  <c r="CC4" i="18"/>
  <c r="CB4" i="18"/>
  <c r="CA4" i="18"/>
  <c r="BZ4" i="18"/>
  <c r="BY4" i="18"/>
  <c r="BX4" i="18"/>
  <c r="BW4" i="18"/>
  <c r="BV4" i="18"/>
  <c r="BU4" i="18"/>
  <c r="BT4" i="18"/>
  <c r="BS4" i="18"/>
  <c r="BR4" i="18"/>
  <c r="BQ4" i="18"/>
  <c r="BP4" i="18"/>
  <c r="BO4" i="18"/>
  <c r="BN4" i="18"/>
  <c r="BM4" i="18"/>
  <c r="BL4" i="18"/>
  <c r="BK4" i="18"/>
  <c r="BJ4" i="18"/>
  <c r="CN3" i="18"/>
  <c r="CM3" i="18"/>
  <c r="CL3" i="18"/>
  <c r="CK3" i="18"/>
  <c r="CJ3" i="18"/>
  <c r="CI3" i="18"/>
  <c r="CH3" i="18"/>
  <c r="CG3" i="18"/>
  <c r="CF3" i="18"/>
  <c r="CE3" i="18"/>
  <c r="CD3" i="18"/>
  <c r="CC3" i="18"/>
  <c r="CB3" i="18"/>
  <c r="CA3" i="18"/>
  <c r="BZ3" i="18"/>
  <c r="BY3" i="18"/>
  <c r="BX3" i="18"/>
  <c r="BW3" i="18"/>
  <c r="BV3" i="18"/>
  <c r="BU3" i="18"/>
  <c r="BT3" i="18"/>
  <c r="BS3" i="18"/>
  <c r="BR3" i="18"/>
  <c r="BQ3" i="18"/>
  <c r="BP3" i="18"/>
  <c r="BO3" i="18"/>
  <c r="BN3" i="18"/>
  <c r="BM3" i="18"/>
  <c r="BL3" i="18"/>
  <c r="BK3" i="18"/>
  <c r="BJ3" i="18"/>
  <c r="C3" i="18"/>
  <c r="D61" i="12"/>
  <c r="D60" i="12"/>
  <c r="BB89" i="24" l="1"/>
  <c r="BB90" i="24"/>
  <c r="G49" i="8"/>
  <c r="G71" i="8" s="1"/>
  <c r="R21" i="8"/>
  <c r="R49" i="8" s="1"/>
  <c r="R71" i="8" s="1"/>
  <c r="Q49" i="8"/>
  <c r="Q71" i="8" s="1"/>
  <c r="BD249" i="24"/>
  <c r="A250" i="24"/>
  <c r="BB249" i="24"/>
  <c r="BI249" i="24"/>
  <c r="BH249" i="24"/>
  <c r="BG249" i="24"/>
  <c r="BF249" i="24"/>
  <c r="BE249" i="24"/>
  <c r="BC249" i="24"/>
  <c r="AE18" i="18"/>
  <c r="BD17" i="18"/>
  <c r="AJ18" i="18"/>
  <c r="BH16" i="18"/>
  <c r="AZ16" i="18"/>
  <c r="AR16" i="18"/>
  <c r="AJ16" i="18"/>
  <c r="AB16" i="18"/>
  <c r="T16" i="18"/>
  <c r="L16" i="18"/>
  <c r="BG16" i="18"/>
  <c r="AY16" i="18"/>
  <c r="AQ16" i="18"/>
  <c r="AI16" i="18"/>
  <c r="AA16" i="18"/>
  <c r="S16" i="18"/>
  <c r="K16" i="18"/>
  <c r="BF16" i="18"/>
  <c r="AX16" i="18"/>
  <c r="AP16" i="18"/>
  <c r="AH16" i="18"/>
  <c r="Z16" i="18"/>
  <c r="R16" i="18"/>
  <c r="J16" i="18"/>
  <c r="BE16" i="18"/>
  <c r="AW16" i="18"/>
  <c r="AO16" i="18"/>
  <c r="AG16" i="18"/>
  <c r="Y16" i="18"/>
  <c r="Q16" i="18"/>
  <c r="I16" i="18"/>
  <c r="N16" i="18"/>
  <c r="Y17" i="18"/>
  <c r="AK18" i="18"/>
  <c r="O16" i="18"/>
  <c r="Z17" i="18"/>
  <c r="V18" i="18"/>
  <c r="BE13" i="18"/>
  <c r="AW13" i="18"/>
  <c r="AO13" i="18"/>
  <c r="AG13" i="18"/>
  <c r="BC13" i="18"/>
  <c r="AU13" i="18"/>
  <c r="AM13" i="18"/>
  <c r="AE13" i="18"/>
  <c r="BB13" i="18"/>
  <c r="AT13" i="18"/>
  <c r="AL13" i="18"/>
  <c r="J13" i="18"/>
  <c r="Z13" i="18"/>
  <c r="AJ13" i="18"/>
  <c r="AX13" i="18"/>
  <c r="BI13" i="18"/>
  <c r="S14" i="18"/>
  <c r="AF14" i="18"/>
  <c r="AS14" i="18"/>
  <c r="BI14" i="18"/>
  <c r="V15" i="18"/>
  <c r="AL15" i="18"/>
  <c r="BB15" i="18"/>
  <c r="P16" i="18"/>
  <c r="AF16" i="18"/>
  <c r="AV16" i="18"/>
  <c r="K17" i="18"/>
  <c r="AA17" i="18"/>
  <c r="AQ17" i="18"/>
  <c r="BG17" i="18"/>
  <c r="W18" i="18"/>
  <c r="AM18" i="18"/>
  <c r="BG18" i="18"/>
  <c r="AY18" i="18"/>
  <c r="AQ18" i="18"/>
  <c r="AI18" i="18"/>
  <c r="AA18" i="18"/>
  <c r="S18" i="18"/>
  <c r="K18" i="18"/>
  <c r="BF18" i="18"/>
  <c r="AX18" i="18"/>
  <c r="AP18" i="18"/>
  <c r="AH18" i="18"/>
  <c r="Z18" i="18"/>
  <c r="R18" i="18"/>
  <c r="J18" i="18"/>
  <c r="BE18" i="18"/>
  <c r="AW18" i="18"/>
  <c r="AO18" i="18"/>
  <c r="AG18" i="18"/>
  <c r="Y18" i="18"/>
  <c r="Q18" i="18"/>
  <c r="BD18" i="18"/>
  <c r="AV18" i="18"/>
  <c r="AN18" i="18"/>
  <c r="AF18" i="18"/>
  <c r="X18" i="18"/>
  <c r="P18" i="18"/>
  <c r="O18" i="18"/>
  <c r="AN17" i="18"/>
  <c r="AZ18" i="18"/>
  <c r="AD16" i="18"/>
  <c r="AO17" i="18"/>
  <c r="BA18" i="18"/>
  <c r="U15" i="18"/>
  <c r="AE16" i="18"/>
  <c r="AP17" i="18"/>
  <c r="AL18" i="18"/>
  <c r="R13" i="18"/>
  <c r="K13" i="18"/>
  <c r="S13" i="18"/>
  <c r="AA13" i="18"/>
  <c r="AK13" i="18"/>
  <c r="AY13" i="18"/>
  <c r="H14" i="18"/>
  <c r="T14" i="18"/>
  <c r="AH14" i="18"/>
  <c r="K15" i="18"/>
  <c r="AA15" i="18"/>
  <c r="AQ15" i="18"/>
  <c r="U16" i="18"/>
  <c r="AK16" i="18"/>
  <c r="BA16" i="18"/>
  <c r="P17" i="18"/>
  <c r="AF17" i="18"/>
  <c r="AV17" i="18"/>
  <c r="L18" i="18"/>
  <c r="AB18" i="18"/>
  <c r="AR18" i="18"/>
  <c r="BH18" i="18"/>
  <c r="X17" i="18"/>
  <c r="AT16" i="18"/>
  <c r="U18" i="18"/>
  <c r="BF15" i="18"/>
  <c r="AX15" i="18"/>
  <c r="AP15" i="18"/>
  <c r="AH15" i="18"/>
  <c r="Z15" i="18"/>
  <c r="R15" i="18"/>
  <c r="J15" i="18"/>
  <c r="BE15" i="18"/>
  <c r="AW15" i="18"/>
  <c r="AO15" i="18"/>
  <c r="AG15" i="18"/>
  <c r="Y15" i="18"/>
  <c r="Q15" i="18"/>
  <c r="I15" i="18"/>
  <c r="BD15" i="18"/>
  <c r="AV15" i="18"/>
  <c r="AN15" i="18"/>
  <c r="AF15" i="18"/>
  <c r="X15" i="18"/>
  <c r="P15" i="18"/>
  <c r="H15" i="18"/>
  <c r="BC15" i="18"/>
  <c r="AU15" i="18"/>
  <c r="AM15" i="18"/>
  <c r="AE15" i="18"/>
  <c r="W15" i="18"/>
  <c r="O15" i="18"/>
  <c r="G15" i="18"/>
  <c r="BA15" i="18"/>
  <c r="J17" i="18"/>
  <c r="BB18" i="18"/>
  <c r="BE14" i="18"/>
  <c r="AW14" i="18"/>
  <c r="AO14" i="18"/>
  <c r="AG14" i="18"/>
  <c r="Y14" i="18"/>
  <c r="Q14" i="18"/>
  <c r="I14" i="18"/>
  <c r="BD14" i="18"/>
  <c r="AV14" i="18"/>
  <c r="AN14" i="18"/>
  <c r="BC14" i="18"/>
  <c r="AU14" i="18"/>
  <c r="AM14" i="18"/>
  <c r="AE14" i="18"/>
  <c r="W14" i="18"/>
  <c r="O14" i="18"/>
  <c r="G14" i="18"/>
  <c r="BB14" i="18"/>
  <c r="AT14" i="18"/>
  <c r="AL14" i="18"/>
  <c r="AD14" i="18"/>
  <c r="V14" i="18"/>
  <c r="N14" i="18"/>
  <c r="F14" i="18"/>
  <c r="L13" i="18"/>
  <c r="T13" i="18"/>
  <c r="AB13" i="18"/>
  <c r="AN13" i="18"/>
  <c r="AZ13" i="18"/>
  <c r="J14" i="18"/>
  <c r="U14" i="18"/>
  <c r="AI14" i="18"/>
  <c r="AY14" i="18"/>
  <c r="L15" i="18"/>
  <c r="AB15" i="18"/>
  <c r="AR15" i="18"/>
  <c r="BH15" i="18"/>
  <c r="V16" i="18"/>
  <c r="AL16" i="18"/>
  <c r="BB16" i="18"/>
  <c r="Q17" i="18"/>
  <c r="AG17" i="18"/>
  <c r="M18" i="18"/>
  <c r="AC18" i="18"/>
  <c r="AS18" i="18"/>
  <c r="BI18" i="18"/>
  <c r="AU18" i="18"/>
  <c r="BC17" i="18"/>
  <c r="AU17" i="18"/>
  <c r="AM17" i="18"/>
  <c r="AE17" i="18"/>
  <c r="W17" i="18"/>
  <c r="O17" i="18"/>
  <c r="BB17" i="18"/>
  <c r="AT17" i="18"/>
  <c r="AL17" i="18"/>
  <c r="AD17" i="18"/>
  <c r="V17" i="18"/>
  <c r="N17" i="18"/>
  <c r="BI17" i="18"/>
  <c r="BA17" i="18"/>
  <c r="AS17" i="18"/>
  <c r="AK17" i="18"/>
  <c r="AC17" i="18"/>
  <c r="U17" i="18"/>
  <c r="M17" i="18"/>
  <c r="BH17" i="18"/>
  <c r="AZ17" i="18"/>
  <c r="AR17" i="18"/>
  <c r="AJ17" i="18"/>
  <c r="AB17" i="18"/>
  <c r="T17" i="18"/>
  <c r="L17" i="18"/>
  <c r="T18" i="18"/>
  <c r="I17" i="18"/>
  <c r="BE17" i="18"/>
  <c r="AK15" i="18"/>
  <c r="AU16" i="18"/>
  <c r="BF17" i="18"/>
  <c r="A19" i="18"/>
  <c r="E13" i="18"/>
  <c r="M13" i="18"/>
  <c r="U13" i="18"/>
  <c r="AC13" i="18"/>
  <c r="AP13" i="18"/>
  <c r="BA13" i="18"/>
  <c r="K14" i="18"/>
  <c r="X14" i="18"/>
  <c r="AJ14" i="18"/>
  <c r="AZ14" i="18"/>
  <c r="M15" i="18"/>
  <c r="AC15" i="18"/>
  <c r="AS15" i="18"/>
  <c r="BI15" i="18"/>
  <c r="W16" i="18"/>
  <c r="AM16" i="18"/>
  <c r="BC16" i="18"/>
  <c r="R17" i="18"/>
  <c r="AH17" i="18"/>
  <c r="AX17" i="18"/>
  <c r="N18" i="18"/>
  <c r="AD18" i="18"/>
  <c r="AT18" i="18"/>
  <c r="AO13" i="19"/>
  <c r="Q13" i="19"/>
  <c r="AN13" i="19"/>
  <c r="N13" i="19"/>
  <c r="AM13" i="19"/>
  <c r="K13" i="19"/>
  <c r="A14" i="19"/>
  <c r="AN14" i="19" s="1"/>
  <c r="AI13" i="19"/>
  <c r="F13" i="19"/>
  <c r="BG13" i="19"/>
  <c r="R13" i="19"/>
  <c r="W13" i="19"/>
  <c r="AB13" i="19"/>
  <c r="AU39" i="11"/>
  <c r="AT33" i="11"/>
  <c r="X42" i="12"/>
  <c r="L26" i="8"/>
  <c r="AX88" i="12"/>
  <c r="AX127" i="12"/>
  <c r="AX45" i="12" s="1"/>
  <c r="AX46" i="12" s="1"/>
  <c r="AK7" i="12"/>
  <c r="AJ56" i="12"/>
  <c r="AJ8" i="6"/>
  <c r="AK335" i="12"/>
  <c r="AW49" i="6"/>
  <c r="AF129" i="12"/>
  <c r="AF48" i="12"/>
  <c r="AF49" i="12" s="1"/>
  <c r="AF51" i="6" s="1"/>
  <c r="AC324" i="12"/>
  <c r="AL335" i="12" s="1"/>
  <c r="B363" i="12"/>
  <c r="AL363" i="12" s="1"/>
  <c r="C362" i="12"/>
  <c r="D362" i="12"/>
  <c r="E362" i="12"/>
  <c r="F362" i="12"/>
  <c r="G362" i="12"/>
  <c r="H362" i="12"/>
  <c r="I362" i="12"/>
  <c r="J362" i="12"/>
  <c r="K362" i="12"/>
  <c r="L362" i="12"/>
  <c r="M362" i="12"/>
  <c r="N362" i="12"/>
  <c r="O362" i="12"/>
  <c r="P362" i="12"/>
  <c r="Q362" i="12"/>
  <c r="R362" i="12"/>
  <c r="S362" i="12"/>
  <c r="T362" i="12"/>
  <c r="U362" i="12"/>
  <c r="V362" i="12"/>
  <c r="W362" i="12"/>
  <c r="X362" i="12"/>
  <c r="Y362" i="12"/>
  <c r="Z362" i="12"/>
  <c r="AA362" i="12"/>
  <c r="AB362" i="12"/>
  <c r="AC362" i="12"/>
  <c r="AD362" i="12"/>
  <c r="AE362" i="12"/>
  <c r="AF362" i="12"/>
  <c r="AG362" i="12"/>
  <c r="AH362" i="12"/>
  <c r="AI362" i="12"/>
  <c r="AJ362" i="12"/>
  <c r="Z37" i="12"/>
  <c r="Y40" i="12"/>
  <c r="AM326" i="12"/>
  <c r="AL362" i="12"/>
  <c r="AL355" i="12"/>
  <c r="AL347" i="12"/>
  <c r="AL339" i="12"/>
  <c r="AL357" i="12"/>
  <c r="AL353" i="12"/>
  <c r="AL344" i="12"/>
  <c r="AL342" i="12"/>
  <c r="AL346" i="12"/>
  <c r="AL361" i="12"/>
  <c r="AL359" i="12"/>
  <c r="AL358" i="12"/>
  <c r="AL360" i="12"/>
  <c r="AL356" i="12"/>
  <c r="AL354" i="12"/>
  <c r="AL352" i="12"/>
  <c r="AL348" i="12"/>
  <c r="AL350" i="12"/>
  <c r="AL337" i="12"/>
  <c r="AL349" i="12"/>
  <c r="AL341" i="12"/>
  <c r="AL340" i="12"/>
  <c r="AL345" i="12"/>
  <c r="AL343" i="12"/>
  <c r="AL338" i="12"/>
  <c r="AL336" i="12"/>
  <c r="AL351" i="12"/>
  <c r="AK120" i="12"/>
  <c r="AL36" i="12"/>
  <c r="AL15" i="12"/>
  <c r="AL16" i="12" s="1"/>
  <c r="AC327" i="12"/>
  <c r="AD328" i="12"/>
  <c r="AE329" i="12"/>
  <c r="AF330" i="12"/>
  <c r="AG331" i="12"/>
  <c r="AH332" i="12"/>
  <c r="AI333" i="12"/>
  <c r="AJ334" i="12"/>
  <c r="AE39" i="12"/>
  <c r="AX92" i="12"/>
  <c r="AY103" i="12"/>
  <c r="AY86" i="12"/>
  <c r="AG109" i="12"/>
  <c r="AG128" i="12" s="1"/>
  <c r="AX111" i="12"/>
  <c r="AF115" i="12"/>
  <c r="AF116" i="12" s="1"/>
  <c r="AF122" i="12" s="1"/>
  <c r="AF123" i="12" s="1"/>
  <c r="AF124" i="12" s="1"/>
  <c r="AZ110" i="12"/>
  <c r="AG121" i="12"/>
  <c r="AH93" i="12"/>
  <c r="AI97" i="12"/>
  <c r="AH99" i="12"/>
  <c r="AH100" i="12" s="1"/>
  <c r="AH102" i="12" s="1"/>
  <c r="AK11" i="12"/>
  <c r="AJ53" i="12"/>
  <c r="AM14" i="12"/>
  <c r="AL17" i="12"/>
  <c r="G24" i="8"/>
  <c r="G52" i="8" s="1"/>
  <c r="V222" i="10"/>
  <c r="AU222" i="10"/>
  <c r="BI39" i="23"/>
  <c r="BA39" i="23"/>
  <c r="AS39" i="23"/>
  <c r="AK39" i="23"/>
  <c r="BD39" i="23"/>
  <c r="AU39" i="23"/>
  <c r="AL39" i="23"/>
  <c r="BC39" i="23"/>
  <c r="AT39" i="23"/>
  <c r="AJ39" i="23"/>
  <c r="A40" i="23"/>
  <c r="BB39" i="23"/>
  <c r="AR39" i="23"/>
  <c r="AI39" i="23"/>
  <c r="AY39" i="23"/>
  <c r="AM39" i="23"/>
  <c r="AW39" i="23"/>
  <c r="AG39" i="23"/>
  <c r="BH39" i="23"/>
  <c r="AV39" i="23"/>
  <c r="AF39" i="23"/>
  <c r="BF39" i="23"/>
  <c r="AP39" i="23"/>
  <c r="AH39" i="23"/>
  <c r="BG39" i="23"/>
  <c r="AE39" i="23"/>
  <c r="BE39" i="23"/>
  <c r="AO39" i="23"/>
  <c r="AZ39" i="23"/>
  <c r="AX39" i="23"/>
  <c r="AN39" i="23"/>
  <c r="AQ39" i="23"/>
  <c r="D65" i="12"/>
  <c r="C57" i="20"/>
  <c r="C43" i="11" s="1"/>
  <c r="G20" i="20"/>
  <c r="G50" i="20" s="1"/>
  <c r="G52" i="20" s="1"/>
  <c r="G53" i="20" s="1"/>
  <c r="F35" i="11"/>
  <c r="F49" i="11" s="1"/>
  <c r="AG222" i="10"/>
  <c r="T86" i="6"/>
  <c r="T85" i="6"/>
  <c r="T87" i="6" s="1"/>
  <c r="V79" i="6"/>
  <c r="U83" i="6"/>
  <c r="B17" i="2"/>
  <c r="E58" i="20"/>
  <c r="E43" i="11"/>
  <c r="E49" i="11" s="1"/>
  <c r="D58" i="20"/>
  <c r="D43" i="11"/>
  <c r="D49" i="11" s="1"/>
  <c r="E74" i="20"/>
  <c r="F72" i="20"/>
  <c r="D65" i="20"/>
  <c r="C66" i="20"/>
  <c r="H64" i="20"/>
  <c r="F58" i="20"/>
  <c r="H20" i="20"/>
  <c r="H50" i="20" s="1"/>
  <c r="H52" i="20" s="1"/>
  <c r="H53" i="20" s="1"/>
  <c r="H35" i="11" s="1"/>
  <c r="H49" i="11" s="1"/>
  <c r="AV222" i="10"/>
  <c r="BG222" i="10"/>
  <c r="K222" i="10"/>
  <c r="AL222" i="10"/>
  <c r="BI222" i="10"/>
  <c r="O222" i="10"/>
  <c r="AC222" i="10"/>
  <c r="AN222" i="10"/>
  <c r="AZ222" i="10"/>
  <c r="AY222" i="10"/>
  <c r="L222" i="10"/>
  <c r="BH222" i="10"/>
  <c r="X222" i="10"/>
  <c r="AW222" i="10"/>
  <c r="Y222" i="10"/>
  <c r="F222" i="10"/>
  <c r="T222" i="10"/>
  <c r="AE222" i="10"/>
  <c r="AQ222" i="10"/>
  <c r="BD222" i="10"/>
  <c r="W222" i="10"/>
  <c r="AI222" i="10"/>
  <c r="M222" i="10"/>
  <c r="N222" i="10"/>
  <c r="AM222" i="10"/>
  <c r="E222" i="10"/>
  <c r="P222" i="10"/>
  <c r="AD222" i="10"/>
  <c r="AO222" i="10"/>
  <c r="BA222" i="10"/>
  <c r="G222" i="10"/>
  <c r="U222" i="10"/>
  <c r="AF222" i="10"/>
  <c r="AR222" i="10"/>
  <c r="BF222" i="10"/>
  <c r="AX222" i="10"/>
  <c r="AP222" i="10"/>
  <c r="AH222" i="10"/>
  <c r="Z222" i="10"/>
  <c r="R222" i="10"/>
  <c r="J222" i="10"/>
  <c r="H222" i="10"/>
  <c r="Q222" i="10"/>
  <c r="AA222" i="10"/>
  <c r="AJ222" i="10"/>
  <c r="AS222" i="10"/>
  <c r="BB222" i="10"/>
  <c r="A223" i="10"/>
  <c r="I222" i="10"/>
  <c r="S222" i="10"/>
  <c r="AB222" i="10"/>
  <c r="AK222" i="10"/>
  <c r="AT222" i="10"/>
  <c r="BC222" i="10"/>
  <c r="AV14" i="19"/>
  <c r="AK14" i="19"/>
  <c r="Q14" i="19"/>
  <c r="AE14" i="19"/>
  <c r="BH14" i="19"/>
  <c r="AO14" i="19"/>
  <c r="K14" i="19"/>
  <c r="BI13" i="19"/>
  <c r="BA13" i="19"/>
  <c r="AS13" i="19"/>
  <c r="AK13" i="19"/>
  <c r="AC13" i="19"/>
  <c r="U13" i="19"/>
  <c r="M13" i="19"/>
  <c r="E13" i="19"/>
  <c r="AZ13" i="19"/>
  <c r="AQ13" i="19"/>
  <c r="AH13" i="19"/>
  <c r="Y13" i="19"/>
  <c r="P13" i="19"/>
  <c r="G13" i="19"/>
  <c r="BE13" i="19"/>
  <c r="AU13" i="19"/>
  <c r="AJ13" i="19"/>
  <c r="Z13" i="19"/>
  <c r="O13" i="19"/>
  <c r="BF13" i="19"/>
  <c r="AT13" i="19"/>
  <c r="AG13" i="19"/>
  <c r="V13" i="19"/>
  <c r="J13" i="19"/>
  <c r="AR13" i="19"/>
  <c r="AF13" i="19"/>
  <c r="I13" i="19"/>
  <c r="BD13" i="19"/>
  <c r="T13" i="19"/>
  <c r="BC13" i="19"/>
  <c r="AP13" i="19"/>
  <c r="AE13" i="19"/>
  <c r="S13" i="19"/>
  <c r="H13" i="19"/>
  <c r="BH13" i="19"/>
  <c r="AW13" i="19"/>
  <c r="AL13" i="19"/>
  <c r="X13" i="19"/>
  <c r="L13" i="19"/>
  <c r="AA13" i="19"/>
  <c r="AX13" i="19"/>
  <c r="D19" i="7"/>
  <c r="D214" i="10" s="1"/>
  <c r="B14" i="14"/>
  <c r="B13" i="14"/>
  <c r="B12" i="14"/>
  <c r="B11" i="14"/>
  <c r="B10" i="14"/>
  <c r="B9" i="14"/>
  <c r="B8" i="14"/>
  <c r="B6" i="2" s="1"/>
  <c r="B7" i="14"/>
  <c r="B5" i="2" s="1"/>
  <c r="B6" i="14"/>
  <c r="B4" i="2" s="1"/>
  <c r="A10" i="17"/>
  <c r="A8" i="15"/>
  <c r="A59" i="11"/>
  <c r="A58" i="11"/>
  <c r="A57" i="11"/>
  <c r="T39" i="17"/>
  <c r="S39" i="17"/>
  <c r="T38" i="17"/>
  <c r="S38" i="17"/>
  <c r="A39" i="17"/>
  <c r="A38" i="17"/>
  <c r="A37" i="17"/>
  <c r="A36" i="17"/>
  <c r="A35" i="17"/>
  <c r="A34" i="17"/>
  <c r="A33" i="17"/>
  <c r="A32" i="17"/>
  <c r="A31" i="17"/>
  <c r="A30" i="17"/>
  <c r="A29" i="17"/>
  <c r="A28" i="17"/>
  <c r="A27" i="17"/>
  <c r="A26" i="17"/>
  <c r="A25" i="17"/>
  <c r="A69" i="2" s="1"/>
  <c r="A24" i="17"/>
  <c r="A23" i="17"/>
  <c r="A22" i="17"/>
  <c r="A21" i="17"/>
  <c r="A66" i="2" s="1"/>
  <c r="A20" i="17"/>
  <c r="A65" i="2" s="1"/>
  <c r="A19" i="17"/>
  <c r="A18" i="17"/>
  <c r="A17" i="17"/>
  <c r="A16" i="17"/>
  <c r="A15" i="17"/>
  <c r="A61" i="2" s="1"/>
  <c r="A14" i="17"/>
  <c r="A13" i="17"/>
  <c r="A12" i="17"/>
  <c r="A11" i="17"/>
  <c r="A9" i="17"/>
  <c r="A6" i="17"/>
  <c r="A55" i="2" s="1"/>
  <c r="A5" i="17"/>
  <c r="DQ3" i="17"/>
  <c r="DP3" i="17"/>
  <c r="DO3" i="17"/>
  <c r="DN3" i="17"/>
  <c r="DM3" i="17"/>
  <c r="DL3" i="17"/>
  <c r="DK3" i="17"/>
  <c r="DJ3" i="17"/>
  <c r="DI3" i="17"/>
  <c r="DH3" i="17"/>
  <c r="DG3" i="17"/>
  <c r="DF3" i="17"/>
  <c r="DE3" i="17"/>
  <c r="DD3" i="17"/>
  <c r="DC3" i="17"/>
  <c r="DB3" i="17"/>
  <c r="DA3" i="17"/>
  <c r="CZ3" i="17"/>
  <c r="CY3" i="17"/>
  <c r="CX3" i="17"/>
  <c r="CW3" i="17"/>
  <c r="CV3" i="17"/>
  <c r="CU3" i="17"/>
  <c r="CT3" i="17"/>
  <c r="CS3" i="17"/>
  <c r="CR3" i="17"/>
  <c r="C16" i="3"/>
  <c r="CG5" i="3"/>
  <c r="CF5" i="3"/>
  <c r="CE5" i="3"/>
  <c r="CD5" i="3"/>
  <c r="CC5" i="3"/>
  <c r="CB5" i="3"/>
  <c r="CA5" i="3"/>
  <c r="BZ5" i="3"/>
  <c r="BY5" i="3"/>
  <c r="BX5" i="3"/>
  <c r="BW5" i="3"/>
  <c r="BV5" i="3"/>
  <c r="BU5" i="3"/>
  <c r="BT5" i="3"/>
  <c r="BS5" i="3"/>
  <c r="BR5" i="3"/>
  <c r="BQ5" i="3"/>
  <c r="BP5" i="3"/>
  <c r="BO5" i="3"/>
  <c r="BN5" i="3"/>
  <c r="BM5" i="3"/>
  <c r="BL5" i="3"/>
  <c r="BK5" i="3"/>
  <c r="BJ5" i="3"/>
  <c r="CG4" i="3"/>
  <c r="CF4" i="3"/>
  <c r="CE4" i="3"/>
  <c r="CD4" i="3"/>
  <c r="CC4" i="3"/>
  <c r="CB4" i="3"/>
  <c r="CA4" i="3"/>
  <c r="BZ4" i="3"/>
  <c r="BY4" i="3"/>
  <c r="BX4" i="3"/>
  <c r="BW4" i="3"/>
  <c r="BV4" i="3"/>
  <c r="BU4" i="3"/>
  <c r="BT4" i="3"/>
  <c r="BS4" i="3"/>
  <c r="BR4" i="3"/>
  <c r="BQ4" i="3"/>
  <c r="BP4" i="3"/>
  <c r="BO4" i="3"/>
  <c r="BN4" i="3"/>
  <c r="BM4" i="3"/>
  <c r="BL4" i="3"/>
  <c r="BK4" i="3"/>
  <c r="BJ4" i="3"/>
  <c r="CG3" i="3"/>
  <c r="C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C3" i="3"/>
  <c r="A18" i="16"/>
  <c r="A17" i="16"/>
  <c r="A16" i="16"/>
  <c r="A15" i="16"/>
  <c r="A14" i="16"/>
  <c r="A13" i="16"/>
  <c r="A12" i="16"/>
  <c r="A11" i="16"/>
  <c r="A49" i="2" s="1"/>
  <c r="A10" i="16"/>
  <c r="A48" i="2" s="1"/>
  <c r="A9" i="16"/>
  <c r="A47" i="2" s="1"/>
  <c r="A8" i="16"/>
  <c r="A5" i="16"/>
  <c r="A43" i="2" s="1"/>
  <c r="BT5" i="4"/>
  <c r="BS5" i="4"/>
  <c r="BR5" i="4"/>
  <c r="BQ5" i="4"/>
  <c r="BP5" i="4"/>
  <c r="BO5" i="4"/>
  <c r="BN5" i="4"/>
  <c r="BM5" i="4"/>
  <c r="BL5" i="4"/>
  <c r="BK5" i="4"/>
  <c r="BJ5" i="4"/>
  <c r="BT4" i="4"/>
  <c r="BS4" i="4"/>
  <c r="BR4" i="4"/>
  <c r="BQ4" i="4"/>
  <c r="BP4" i="4"/>
  <c r="BO4" i="4"/>
  <c r="BN4" i="4"/>
  <c r="BM4" i="4"/>
  <c r="BL4" i="4"/>
  <c r="BK4" i="4"/>
  <c r="BJ4" i="4"/>
  <c r="BT3" i="4"/>
  <c r="BS3" i="4"/>
  <c r="BR3" i="4"/>
  <c r="BQ3" i="4"/>
  <c r="BP3" i="4"/>
  <c r="BO3" i="4"/>
  <c r="BN3" i="4"/>
  <c r="BM3" i="4"/>
  <c r="BL3" i="4"/>
  <c r="BK3" i="4"/>
  <c r="BJ3" i="4"/>
  <c r="C3" i="4"/>
  <c r="A14" i="15"/>
  <c r="A13" i="15"/>
  <c r="A12" i="15"/>
  <c r="A11" i="15"/>
  <c r="A10" i="15"/>
  <c r="A9" i="15"/>
  <c r="A7" i="15"/>
  <c r="A6" i="15"/>
  <c r="A36" i="2" s="1"/>
  <c r="A5" i="15"/>
  <c r="A35" i="2" s="1"/>
  <c r="CQ5" i="5"/>
  <c r="CP5" i="5"/>
  <c r="CO5" i="5"/>
  <c r="CN5" i="5"/>
  <c r="CM5" i="5"/>
  <c r="CL5" i="5"/>
  <c r="CK5" i="5"/>
  <c r="CJ5" i="5"/>
  <c r="CI5" i="5"/>
  <c r="CH5" i="5"/>
  <c r="CG5" i="5"/>
  <c r="CF5" i="5"/>
  <c r="CE5" i="5"/>
  <c r="CD5" i="5"/>
  <c r="CC5" i="5"/>
  <c r="CB5" i="5"/>
  <c r="CA5" i="5"/>
  <c r="BZ5" i="5"/>
  <c r="BY5" i="5"/>
  <c r="BX5" i="5"/>
  <c r="BW5" i="5"/>
  <c r="BV5" i="5"/>
  <c r="BU5" i="5"/>
  <c r="BT5" i="5"/>
  <c r="BS5" i="5"/>
  <c r="BR5" i="5"/>
  <c r="BQ5" i="5"/>
  <c r="BP5" i="5"/>
  <c r="BO5" i="5"/>
  <c r="BN5" i="5"/>
  <c r="BM5" i="5"/>
  <c r="BL5" i="5"/>
  <c r="BK5" i="5"/>
  <c r="BJ5" i="5"/>
  <c r="CQ4" i="5"/>
  <c r="CP4" i="5"/>
  <c r="CO4" i="5"/>
  <c r="CN4" i="5"/>
  <c r="CM4" i="5"/>
  <c r="CL4" i="5"/>
  <c r="CK4" i="5"/>
  <c r="CJ4" i="5"/>
  <c r="CI4" i="5"/>
  <c r="CH4" i="5"/>
  <c r="CG4" i="5"/>
  <c r="CF4" i="5"/>
  <c r="CE4" i="5"/>
  <c r="CD4" i="5"/>
  <c r="CC4" i="5"/>
  <c r="CB4" i="5"/>
  <c r="CA4" i="5"/>
  <c r="BZ4" i="5"/>
  <c r="BY4" i="5"/>
  <c r="BX4" i="5"/>
  <c r="BW4" i="5"/>
  <c r="BV4" i="5"/>
  <c r="BU4" i="5"/>
  <c r="BT4" i="5"/>
  <c r="BS4" i="5"/>
  <c r="BR4" i="5"/>
  <c r="BQ4" i="5"/>
  <c r="BP4" i="5"/>
  <c r="BO4" i="5"/>
  <c r="BN4" i="5"/>
  <c r="BM4" i="5"/>
  <c r="BL4" i="5"/>
  <c r="BK4" i="5"/>
  <c r="BJ4" i="5"/>
  <c r="CQ3" i="5"/>
  <c r="CP3" i="5"/>
  <c r="CO3" i="5"/>
  <c r="CN3" i="5"/>
  <c r="CM3" i="5"/>
  <c r="CL3" i="5"/>
  <c r="CK3" i="5"/>
  <c r="CJ3" i="5"/>
  <c r="CI3" i="5"/>
  <c r="CH3" i="5"/>
  <c r="CG3" i="5"/>
  <c r="CF3" i="5"/>
  <c r="CE3" i="5"/>
  <c r="CD3" i="5"/>
  <c r="CC3" i="5"/>
  <c r="CB3" i="5"/>
  <c r="CA3" i="5"/>
  <c r="BZ3" i="5"/>
  <c r="BY3" i="5"/>
  <c r="BX3" i="5"/>
  <c r="BW3" i="5"/>
  <c r="BV3" i="5"/>
  <c r="BU3" i="5"/>
  <c r="BT3" i="5"/>
  <c r="BS3" i="5"/>
  <c r="BR3" i="5"/>
  <c r="BQ3" i="5"/>
  <c r="BP3" i="5"/>
  <c r="BO3" i="5"/>
  <c r="BN3" i="5"/>
  <c r="BM3" i="5"/>
  <c r="BL3" i="5"/>
  <c r="BK3" i="5"/>
  <c r="BJ3" i="5"/>
  <c r="C3" i="5"/>
  <c r="E65" i="12"/>
  <c r="C31" i="12"/>
  <c r="D16" i="7"/>
  <c r="C16" i="6"/>
  <c r="C25" i="9"/>
  <c r="C11" i="8"/>
  <c r="CN13" i="8"/>
  <c r="CM13" i="8"/>
  <c r="CL13" i="8"/>
  <c r="CK13" i="8"/>
  <c r="CJ13" i="8"/>
  <c r="CI13" i="8"/>
  <c r="CH13" i="8"/>
  <c r="CG13" i="8"/>
  <c r="CF13" i="8"/>
  <c r="CE13" i="8"/>
  <c r="CD13" i="8"/>
  <c r="CC13" i="8"/>
  <c r="CB13" i="8"/>
  <c r="CA13" i="8"/>
  <c r="BZ13" i="8"/>
  <c r="BY13" i="8"/>
  <c r="BX13" i="8"/>
  <c r="BW13" i="8"/>
  <c r="BV13" i="8"/>
  <c r="BU13" i="8"/>
  <c r="BT13" i="8"/>
  <c r="BS13" i="8"/>
  <c r="BR13" i="8"/>
  <c r="BQ13" i="8"/>
  <c r="BP13" i="8"/>
  <c r="BO13" i="8"/>
  <c r="BN13" i="8"/>
  <c r="BM13" i="8"/>
  <c r="BL13" i="8"/>
  <c r="BK13" i="8"/>
  <c r="BJ13" i="8"/>
  <c r="CN12" i="8"/>
  <c r="CM12" i="8"/>
  <c r="CL12" i="8"/>
  <c r="CK12" i="8"/>
  <c r="CJ12" i="8"/>
  <c r="CI12" i="8"/>
  <c r="CH12" i="8"/>
  <c r="CG12" i="8"/>
  <c r="CF12" i="8"/>
  <c r="CE12" i="8"/>
  <c r="CD12" i="8"/>
  <c r="CC12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BM12" i="8"/>
  <c r="BL12" i="8"/>
  <c r="BK12" i="8"/>
  <c r="BJ12" i="8"/>
  <c r="CF27" i="9"/>
  <c r="CE27" i="9"/>
  <c r="CD27" i="9"/>
  <c r="CC27" i="9"/>
  <c r="CB27" i="9"/>
  <c r="CA27" i="9"/>
  <c r="BZ27" i="9"/>
  <c r="BY27" i="9"/>
  <c r="BX27" i="9"/>
  <c r="BW27" i="9"/>
  <c r="BV27" i="9"/>
  <c r="BU27" i="9"/>
  <c r="BT27" i="9"/>
  <c r="BS27" i="9"/>
  <c r="BR27" i="9"/>
  <c r="BQ27" i="9"/>
  <c r="BP27" i="9"/>
  <c r="BO27" i="9"/>
  <c r="BN27" i="9"/>
  <c r="BM27" i="9"/>
  <c r="BL27" i="9"/>
  <c r="BK27" i="9"/>
  <c r="BJ27" i="9"/>
  <c r="CF26" i="9"/>
  <c r="CE26" i="9"/>
  <c r="CD26" i="9"/>
  <c r="CC26" i="9"/>
  <c r="CB26" i="9"/>
  <c r="CA26" i="9"/>
  <c r="BZ26" i="9"/>
  <c r="BY26" i="9"/>
  <c r="BX26" i="9"/>
  <c r="BW26" i="9"/>
  <c r="BV26" i="9"/>
  <c r="BU26" i="9"/>
  <c r="BT26" i="9"/>
  <c r="BS26" i="9"/>
  <c r="BR26" i="9"/>
  <c r="BQ26" i="9"/>
  <c r="BP26" i="9"/>
  <c r="BO26" i="9"/>
  <c r="BN26" i="9"/>
  <c r="BM26" i="9"/>
  <c r="BL26" i="9"/>
  <c r="BK26" i="9"/>
  <c r="BJ26" i="9"/>
  <c r="C26" i="11"/>
  <c r="BC89" i="24" l="1"/>
  <c r="BC90" i="24"/>
  <c r="L54" i="8"/>
  <c r="L76" i="8" s="1"/>
  <c r="BG250" i="24"/>
  <c r="BE250" i="24"/>
  <c r="BD250" i="24"/>
  <c r="BC250" i="24"/>
  <c r="A251" i="24"/>
  <c r="BI250" i="24"/>
  <c r="BH250" i="24"/>
  <c r="BF250" i="24"/>
  <c r="BB14" i="19"/>
  <c r="BD14" i="19"/>
  <c r="AV39" i="11"/>
  <c r="AU33" i="11"/>
  <c r="BI14" i="19"/>
  <c r="BA14" i="19"/>
  <c r="AH14" i="19"/>
  <c r="A15" i="19"/>
  <c r="AU14" i="19"/>
  <c r="T14" i="19"/>
  <c r="F14" i="19"/>
  <c r="AB14" i="19"/>
  <c r="AS14" i="19"/>
  <c r="V14" i="19"/>
  <c r="E19" i="7"/>
  <c r="R14" i="19"/>
  <c r="AT14" i="19"/>
  <c r="AM14" i="19"/>
  <c r="I14" i="19"/>
  <c r="BC14" i="19"/>
  <c r="AJ14" i="19"/>
  <c r="Y14" i="19"/>
  <c r="N14" i="19"/>
  <c r="AP14" i="19"/>
  <c r="U14" i="19"/>
  <c r="AW14" i="19"/>
  <c r="H14" i="19"/>
  <c r="AY14" i="19"/>
  <c r="AA14" i="19"/>
  <c r="AD14" i="19"/>
  <c r="L14" i="19"/>
  <c r="AG14" i="19"/>
  <c r="P14" i="19"/>
  <c r="AC14" i="19"/>
  <c r="W14" i="19"/>
  <c r="AQ14" i="19"/>
  <c r="AR14" i="19"/>
  <c r="J14" i="19"/>
  <c r="X14" i="19"/>
  <c r="O14" i="19"/>
  <c r="Z14" i="19"/>
  <c r="AL14" i="19"/>
  <c r="M14" i="19"/>
  <c r="AZ14" i="19"/>
  <c r="BG14" i="19"/>
  <c r="BF14" i="19"/>
  <c r="AX14" i="19"/>
  <c r="AI14" i="19"/>
  <c r="G14" i="19"/>
  <c r="BE14" i="19"/>
  <c r="S14" i="19"/>
  <c r="AF14" i="19"/>
  <c r="BD19" i="18"/>
  <c r="AV19" i="18"/>
  <c r="AN19" i="18"/>
  <c r="AF19" i="18"/>
  <c r="X19" i="18"/>
  <c r="P19" i="18"/>
  <c r="BC19" i="18"/>
  <c r="AU19" i="18"/>
  <c r="AM19" i="18"/>
  <c r="AE19" i="18"/>
  <c r="W19" i="18"/>
  <c r="O19" i="18"/>
  <c r="BB19" i="18"/>
  <c r="AT19" i="18"/>
  <c r="AL19" i="18"/>
  <c r="AD19" i="18"/>
  <c r="V19" i="18"/>
  <c r="N19" i="18"/>
  <c r="BI19" i="18"/>
  <c r="BA19" i="18"/>
  <c r="AS19" i="18"/>
  <c r="AK19" i="18"/>
  <c r="AC19" i="18"/>
  <c r="U19" i="18"/>
  <c r="M19" i="18"/>
  <c r="BG19" i="18"/>
  <c r="AQ19" i="18"/>
  <c r="AA19" i="18"/>
  <c r="K19" i="18"/>
  <c r="A20" i="18"/>
  <c r="S19" i="18"/>
  <c r="R19" i="18"/>
  <c r="AG19" i="18"/>
  <c r="BH19" i="18"/>
  <c r="BF19" i="18"/>
  <c r="AP19" i="18"/>
  <c r="Z19" i="18"/>
  <c r="AX19" i="18"/>
  <c r="Q19" i="18"/>
  <c r="BE19" i="18"/>
  <c r="AO19" i="18"/>
  <c r="Y19" i="18"/>
  <c r="AY19" i="18"/>
  <c r="AB19" i="18"/>
  <c r="AZ19" i="18"/>
  <c r="AJ19" i="18"/>
  <c r="T19" i="18"/>
  <c r="AI19" i="18"/>
  <c r="AH19" i="18"/>
  <c r="AW19" i="18"/>
  <c r="AR19" i="18"/>
  <c r="L19" i="18"/>
  <c r="Y42" i="12"/>
  <c r="L27" i="8"/>
  <c r="AY88" i="12"/>
  <c r="AY127" i="12"/>
  <c r="AY45" i="12" s="1"/>
  <c r="AY46" i="12" s="1"/>
  <c r="AL7" i="12"/>
  <c r="AK56" i="12"/>
  <c r="AK8" i="6"/>
  <c r="AD323" i="12"/>
  <c r="AD324" i="12" s="1"/>
  <c r="AL334" i="12" s="1"/>
  <c r="D26" i="11"/>
  <c r="E26" i="11" s="1"/>
  <c r="F26" i="11" s="1"/>
  <c r="G26" i="11" s="1"/>
  <c r="H26" i="11" s="1"/>
  <c r="I26" i="11" s="1"/>
  <c r="J26" i="11" s="1"/>
  <c r="K26" i="11" s="1"/>
  <c r="L26" i="11" s="1"/>
  <c r="M26" i="11" s="1"/>
  <c r="N26" i="11" s="1"/>
  <c r="O26" i="11" s="1"/>
  <c r="P26" i="11" s="1"/>
  <c r="Q26" i="11" s="1"/>
  <c r="R26" i="11" s="1"/>
  <c r="S26" i="11" s="1"/>
  <c r="T26" i="11" s="1"/>
  <c r="U26" i="11" s="1"/>
  <c r="V26" i="11" s="1"/>
  <c r="W26" i="11" s="1"/>
  <c r="X26" i="11" s="1"/>
  <c r="Y26" i="11" s="1"/>
  <c r="Z26" i="11" s="1"/>
  <c r="AA26" i="11" s="1"/>
  <c r="AB26" i="11" s="1"/>
  <c r="AC26" i="11" s="1"/>
  <c r="AD26" i="11" s="1"/>
  <c r="AE26" i="11" s="1"/>
  <c r="AF26" i="11" s="1"/>
  <c r="AG26" i="11" s="1"/>
  <c r="AH26" i="11" s="1"/>
  <c r="AI26" i="11" s="1"/>
  <c r="AJ26" i="11" s="1"/>
  <c r="AK26" i="11" s="1"/>
  <c r="AL26" i="11" s="1"/>
  <c r="AM26" i="11" s="1"/>
  <c r="AN26" i="11" s="1"/>
  <c r="AO26" i="11" s="1"/>
  <c r="AP26" i="11" s="1"/>
  <c r="AQ26" i="11" s="1"/>
  <c r="AR26" i="11" s="1"/>
  <c r="AS26" i="11" s="1"/>
  <c r="AT26" i="11" s="1"/>
  <c r="AU26" i="11" s="1"/>
  <c r="AV26" i="11" s="1"/>
  <c r="AW26" i="11" s="1"/>
  <c r="AX26" i="11" s="1"/>
  <c r="AY26" i="11" s="1"/>
  <c r="AZ26" i="11" s="1"/>
  <c r="BA26" i="11" s="1"/>
  <c r="BB26" i="11" s="1"/>
  <c r="BC26" i="11" s="1"/>
  <c r="BD26" i="11" s="1"/>
  <c r="BE26" i="11" s="1"/>
  <c r="BF26" i="11" s="1"/>
  <c r="BG26" i="11" s="1"/>
  <c r="BH26" i="11" s="1"/>
  <c r="BI26" i="11" s="1"/>
  <c r="AX49" i="6"/>
  <c r="AG129" i="12"/>
  <c r="AG48" i="12"/>
  <c r="AG49" i="12" s="1"/>
  <c r="AG51" i="6" s="1"/>
  <c r="B135" i="12"/>
  <c r="A135" i="12"/>
  <c r="AM36" i="12"/>
  <c r="AM15" i="12"/>
  <c r="AM16" i="12" s="1"/>
  <c r="B364" i="12"/>
  <c r="AM364" i="12" s="1"/>
  <c r="C363" i="12"/>
  <c r="D363" i="12"/>
  <c r="E363" i="12"/>
  <c r="F363" i="12"/>
  <c r="G363" i="12"/>
  <c r="H363" i="12"/>
  <c r="I363" i="12"/>
  <c r="J363" i="12"/>
  <c r="K363" i="12"/>
  <c r="L363" i="12"/>
  <c r="M363" i="12"/>
  <c r="N363" i="12"/>
  <c r="O363" i="12"/>
  <c r="P363" i="12"/>
  <c r="Q363" i="12"/>
  <c r="R363" i="12"/>
  <c r="S363" i="12"/>
  <c r="T363" i="12"/>
  <c r="U363" i="12"/>
  <c r="V363" i="12"/>
  <c r="W363" i="12"/>
  <c r="X363" i="12"/>
  <c r="Y363" i="12"/>
  <c r="Z363" i="12"/>
  <c r="AA363" i="12"/>
  <c r="AB363" i="12"/>
  <c r="AC363" i="12"/>
  <c r="AD363" i="12"/>
  <c r="AE363" i="12"/>
  <c r="AF363" i="12"/>
  <c r="AG363" i="12"/>
  <c r="AH363" i="12"/>
  <c r="AI363" i="12"/>
  <c r="AJ363" i="12"/>
  <c r="AK363" i="12"/>
  <c r="AA37" i="12"/>
  <c r="AA60" i="12" s="1"/>
  <c r="Z40" i="12"/>
  <c r="AN326" i="12"/>
  <c r="AM360" i="12"/>
  <c r="AM357" i="12"/>
  <c r="AM352" i="12"/>
  <c r="AM344" i="12"/>
  <c r="AM336" i="12"/>
  <c r="AM361" i="12"/>
  <c r="AM359" i="12"/>
  <c r="AM362" i="12"/>
  <c r="AM346" i="12"/>
  <c r="AM358" i="12"/>
  <c r="AM348" i="12"/>
  <c r="AM342" i="12"/>
  <c r="AM354" i="12"/>
  <c r="AM347" i="12"/>
  <c r="AM337" i="12"/>
  <c r="AM353" i="12"/>
  <c r="AM355" i="12"/>
  <c r="AM349" i="12"/>
  <c r="AM341" i="12"/>
  <c r="AM351" i="12"/>
  <c r="AM340" i="12"/>
  <c r="AM350" i="12"/>
  <c r="AM345" i="12"/>
  <c r="AM343" i="12"/>
  <c r="AM339" i="12"/>
  <c r="AM338" i="12"/>
  <c r="AM363" i="12"/>
  <c r="AM356" i="12"/>
  <c r="AG329" i="12"/>
  <c r="AL120" i="12"/>
  <c r="AD327" i="12"/>
  <c r="AE328" i="12"/>
  <c r="AF329" i="12"/>
  <c r="AG330" i="12"/>
  <c r="AH331" i="12"/>
  <c r="AI332" i="12"/>
  <c r="AJ333" i="12"/>
  <c r="AK334" i="12"/>
  <c r="AF39" i="12"/>
  <c r="AY92" i="12"/>
  <c r="AH109" i="12"/>
  <c r="AH128" i="12" s="1"/>
  <c r="BA110" i="12"/>
  <c r="AG115" i="12"/>
  <c r="AG116" i="12" s="1"/>
  <c r="AG122" i="12" s="1"/>
  <c r="AG123" i="12" s="1"/>
  <c r="AG124" i="12" s="1"/>
  <c r="AZ103" i="12"/>
  <c r="AZ86" i="12"/>
  <c r="AY111" i="12"/>
  <c r="AH121" i="12"/>
  <c r="AI93" i="12"/>
  <c r="AJ97" i="12"/>
  <c r="AI99" i="12"/>
  <c r="AI100" i="12" s="1"/>
  <c r="AI102" i="12" s="1"/>
  <c r="AL11" i="12"/>
  <c r="AK53" i="12"/>
  <c r="AN14" i="12"/>
  <c r="AM17" i="12"/>
  <c r="C49" i="11"/>
  <c r="H20" i="8"/>
  <c r="H48" i="8" s="1"/>
  <c r="H70" i="8" s="1"/>
  <c r="S21" i="8"/>
  <c r="D24" i="20"/>
  <c r="D3" i="22"/>
  <c r="D3" i="23"/>
  <c r="BD40" i="23"/>
  <c r="AV40" i="23"/>
  <c r="AN40" i="23"/>
  <c r="AF40" i="23"/>
  <c r="BG40" i="23"/>
  <c r="AX40" i="23"/>
  <c r="AO40" i="23"/>
  <c r="BF40" i="23"/>
  <c r="AW40" i="23"/>
  <c r="AM40" i="23"/>
  <c r="BE40" i="23"/>
  <c r="AU40" i="23"/>
  <c r="AL40" i="23"/>
  <c r="A41" i="23"/>
  <c r="AY40" i="23"/>
  <c r="AI40" i="23"/>
  <c r="BI40" i="23"/>
  <c r="AS40" i="23"/>
  <c r="AG40" i="23"/>
  <c r="BH40" i="23"/>
  <c r="AR40" i="23"/>
  <c r="BB40" i="23"/>
  <c r="AP40" i="23"/>
  <c r="AH40" i="23"/>
  <c r="BC40" i="23"/>
  <c r="BA40" i="23"/>
  <c r="AK40" i="23"/>
  <c r="AZ40" i="23"/>
  <c r="AT40" i="23"/>
  <c r="AJ40" i="23"/>
  <c r="AQ40" i="23"/>
  <c r="C58" i="20"/>
  <c r="O39" i="20"/>
  <c r="C73" i="20"/>
  <c r="C76" i="20" s="1"/>
  <c r="C68" i="20"/>
  <c r="C9" i="3" s="1"/>
  <c r="U86" i="6"/>
  <c r="U85" i="6"/>
  <c r="U87" i="6" s="1"/>
  <c r="W79" i="6"/>
  <c r="V83" i="6"/>
  <c r="G58" i="20"/>
  <c r="G35" i="11"/>
  <c r="G49" i="11" s="1"/>
  <c r="F74" i="20"/>
  <c r="G72" i="20"/>
  <c r="E65" i="20"/>
  <c r="D66" i="20"/>
  <c r="I64" i="20"/>
  <c r="H58" i="20"/>
  <c r="I20" i="20"/>
  <c r="I50" i="20" s="1"/>
  <c r="BF223" i="10"/>
  <c r="AX223" i="10"/>
  <c r="AP223" i="10"/>
  <c r="AH223" i="10"/>
  <c r="Z223" i="10"/>
  <c r="R223" i="10"/>
  <c r="J223" i="10"/>
  <c r="BB223" i="10"/>
  <c r="AS223" i="10"/>
  <c r="AJ223" i="10"/>
  <c r="AA223" i="10"/>
  <c r="Q223" i="10"/>
  <c r="H223" i="10"/>
  <c r="BA223" i="10"/>
  <c r="AR223" i="10"/>
  <c r="AI223" i="10"/>
  <c r="Y223" i="10"/>
  <c r="P223" i="10"/>
  <c r="G223" i="10"/>
  <c r="BI223" i="10"/>
  <c r="AW223" i="10"/>
  <c r="AL223" i="10"/>
  <c r="X223" i="10"/>
  <c r="M223" i="10"/>
  <c r="BH223" i="10"/>
  <c r="AV223" i="10"/>
  <c r="AK223" i="10"/>
  <c r="W223" i="10"/>
  <c r="L223" i="10"/>
  <c r="BG223" i="10"/>
  <c r="AU223" i="10"/>
  <c r="AG223" i="10"/>
  <c r="V223" i="10"/>
  <c r="K223" i="10"/>
  <c r="BE223" i="10"/>
  <c r="AT223" i="10"/>
  <c r="AF223" i="10"/>
  <c r="U223" i="10"/>
  <c r="I223" i="10"/>
  <c r="BD223" i="10"/>
  <c r="AE223" i="10"/>
  <c r="F223" i="10"/>
  <c r="BC223" i="10"/>
  <c r="AD223" i="10"/>
  <c r="AZ223" i="10"/>
  <c r="AC223" i="10"/>
  <c r="AM223" i="10"/>
  <c r="N223" i="10"/>
  <c r="AY223" i="10"/>
  <c r="AB223" i="10"/>
  <c r="T223" i="10"/>
  <c r="AN223" i="10"/>
  <c r="S223" i="10"/>
  <c r="O223" i="10"/>
  <c r="AQ223" i="10"/>
  <c r="AO223" i="10"/>
  <c r="A224" i="10"/>
  <c r="A225" i="10" s="1"/>
  <c r="D211" i="10"/>
  <c r="D35" i="10"/>
  <c r="D29" i="10" s="1"/>
  <c r="D3" i="19"/>
  <c r="D3" i="18"/>
  <c r="D16" i="6"/>
  <c r="BG15" i="19"/>
  <c r="AY15" i="19"/>
  <c r="AQ15" i="19"/>
  <c r="AI15" i="19"/>
  <c r="AA15" i="19"/>
  <c r="S15" i="19"/>
  <c r="K15" i="19"/>
  <c r="BF15" i="19"/>
  <c r="AW15" i="19"/>
  <c r="AN15" i="19"/>
  <c r="AE15" i="19"/>
  <c r="V15" i="19"/>
  <c r="M15" i="19"/>
  <c r="BI15" i="19"/>
  <c r="AX15" i="19"/>
  <c r="AM15" i="19"/>
  <c r="AC15" i="19"/>
  <c r="R15" i="19"/>
  <c r="H15" i="19"/>
  <c r="BC15" i="19"/>
  <c r="AR15" i="19"/>
  <c r="AF15" i="19"/>
  <c r="T15" i="19"/>
  <c r="G15" i="19"/>
  <c r="BB15" i="19"/>
  <c r="AD15" i="19"/>
  <c r="AP15" i="19"/>
  <c r="Q15" i="19"/>
  <c r="BA15" i="19"/>
  <c r="AO15" i="19"/>
  <c r="AB15" i="19"/>
  <c r="P15" i="19"/>
  <c r="BE15" i="19"/>
  <c r="AT15" i="19"/>
  <c r="AH15" i="19"/>
  <c r="W15" i="19"/>
  <c r="J15" i="19"/>
  <c r="AU15" i="19"/>
  <c r="X15" i="19"/>
  <c r="AS15" i="19"/>
  <c r="U15" i="19"/>
  <c r="AK15" i="19"/>
  <c r="N15" i="19"/>
  <c r="AJ15" i="19"/>
  <c r="I15" i="19"/>
  <c r="A16" i="19"/>
  <c r="AL15" i="19"/>
  <c r="O15" i="19"/>
  <c r="BH15" i="19"/>
  <c r="AG15" i="19"/>
  <c r="AZ15" i="19"/>
  <c r="Z15" i="19"/>
  <c r="AV15" i="19"/>
  <c r="Y15" i="19"/>
  <c r="L15" i="19"/>
  <c r="BD15" i="19"/>
  <c r="D11" i="8"/>
  <c r="D3" i="3"/>
  <c r="D25" i="9"/>
  <c r="D3" i="4"/>
  <c r="D31" i="12"/>
  <c r="D3" i="5"/>
  <c r="E16" i="7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AJ69" i="6"/>
  <c r="AK69" i="6"/>
  <c r="AL69" i="6"/>
  <c r="AM69" i="6"/>
  <c r="AN69" i="6"/>
  <c r="AO69" i="6"/>
  <c r="AP69" i="6"/>
  <c r="AQ69" i="6"/>
  <c r="AR69" i="6"/>
  <c r="AS69" i="6"/>
  <c r="AT69" i="6"/>
  <c r="AU69" i="6"/>
  <c r="AV69" i="6"/>
  <c r="AW69" i="6"/>
  <c r="AX69" i="6"/>
  <c r="AY69" i="6"/>
  <c r="AZ69" i="6"/>
  <c r="BA69" i="6"/>
  <c r="BB69" i="6"/>
  <c r="BC69" i="6"/>
  <c r="BD69" i="6"/>
  <c r="BE69" i="6"/>
  <c r="BF69" i="6"/>
  <c r="BG69" i="6"/>
  <c r="BH69" i="6"/>
  <c r="BI69" i="6"/>
  <c r="C69" i="6"/>
  <c r="BT18" i="6"/>
  <c r="BS18" i="6"/>
  <c r="BR18" i="6"/>
  <c r="BQ18" i="6"/>
  <c r="BP18" i="6"/>
  <c r="BO18" i="6"/>
  <c r="BN18" i="6"/>
  <c r="BM18" i="6"/>
  <c r="BL18" i="6"/>
  <c r="BK18" i="6"/>
  <c r="BJ18" i="6"/>
  <c r="BT17" i="6"/>
  <c r="BS17" i="6"/>
  <c r="BR17" i="6"/>
  <c r="BQ17" i="6"/>
  <c r="BP17" i="6"/>
  <c r="BO17" i="6"/>
  <c r="BN17" i="6"/>
  <c r="BM17" i="6"/>
  <c r="BL17" i="6"/>
  <c r="BK17" i="6"/>
  <c r="BJ17" i="6"/>
  <c r="BI61" i="12"/>
  <c r="BH61" i="12"/>
  <c r="BG61" i="12"/>
  <c r="BF61" i="12"/>
  <c r="BE61" i="12"/>
  <c r="BD61" i="12"/>
  <c r="BC61" i="12"/>
  <c r="BB61" i="12"/>
  <c r="BA61" i="12"/>
  <c r="AZ61" i="12"/>
  <c r="AY61" i="12"/>
  <c r="AX61" i="12"/>
  <c r="AW61" i="12"/>
  <c r="AV61" i="12"/>
  <c r="AU61" i="12"/>
  <c r="AT61" i="12"/>
  <c r="AS61" i="12"/>
  <c r="AR61" i="12"/>
  <c r="AQ61" i="12"/>
  <c r="AP61" i="12"/>
  <c r="AO61" i="12"/>
  <c r="AN61" i="12"/>
  <c r="AM61" i="12"/>
  <c r="AL61" i="12"/>
  <c r="AK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X61" i="12"/>
  <c r="W61" i="12"/>
  <c r="V61" i="12"/>
  <c r="U61" i="12"/>
  <c r="T61" i="12"/>
  <c r="S61" i="12"/>
  <c r="R61" i="12"/>
  <c r="Q61" i="12"/>
  <c r="P61" i="12"/>
  <c r="O61" i="12"/>
  <c r="N61" i="12"/>
  <c r="M61" i="12"/>
  <c r="L61" i="12"/>
  <c r="K61" i="12"/>
  <c r="J61" i="12"/>
  <c r="I61" i="12"/>
  <c r="H61" i="12"/>
  <c r="G61" i="12"/>
  <c r="F61" i="12"/>
  <c r="E61" i="12"/>
  <c r="Z60" i="12"/>
  <c r="Y60" i="12"/>
  <c r="X60" i="12"/>
  <c r="W60" i="12"/>
  <c r="V60" i="12"/>
  <c r="U60" i="12"/>
  <c r="T60" i="12"/>
  <c r="S60" i="12"/>
  <c r="R60" i="12"/>
  <c r="Q60" i="12"/>
  <c r="P60" i="12"/>
  <c r="O60" i="12"/>
  <c r="N60" i="12"/>
  <c r="M60" i="12"/>
  <c r="L60" i="12"/>
  <c r="K60" i="12"/>
  <c r="J60" i="12"/>
  <c r="I60" i="12"/>
  <c r="H60" i="12"/>
  <c r="G60" i="12"/>
  <c r="F60" i="12"/>
  <c r="E60" i="12"/>
  <c r="E59" i="12"/>
  <c r="BR33" i="12"/>
  <c r="BQ33" i="12"/>
  <c r="BP33" i="12"/>
  <c r="BO33" i="12"/>
  <c r="BN33" i="12"/>
  <c r="BM33" i="12"/>
  <c r="BL33" i="12"/>
  <c r="BK33" i="12"/>
  <c r="BJ33" i="12"/>
  <c r="BR32" i="12"/>
  <c r="BQ32" i="12"/>
  <c r="BP32" i="12"/>
  <c r="BO32" i="12"/>
  <c r="BN32" i="12"/>
  <c r="BM32" i="12"/>
  <c r="BL32" i="12"/>
  <c r="BK32" i="12"/>
  <c r="BJ32" i="12"/>
  <c r="BM29" i="11"/>
  <c r="BL29" i="11"/>
  <c r="BK29" i="11"/>
  <c r="BJ29" i="11"/>
  <c r="BM28" i="11"/>
  <c r="BL28" i="11"/>
  <c r="BK28" i="11"/>
  <c r="BJ28" i="11"/>
  <c r="D17" i="7"/>
  <c r="C25" i="20"/>
  <c r="D28" i="10" l="1"/>
  <c r="D23" i="6"/>
  <c r="BD89" i="24"/>
  <c r="BD90" i="24"/>
  <c r="L55" i="8"/>
  <c r="L77" i="8" s="1"/>
  <c r="T21" i="8"/>
  <c r="T49" i="8" s="1"/>
  <c r="T71" i="8" s="1"/>
  <c r="S49" i="8"/>
  <c r="S71" i="8" s="1"/>
  <c r="BH251" i="24"/>
  <c r="BG251" i="24"/>
  <c r="BF251" i="24"/>
  <c r="BE251" i="24"/>
  <c r="BD251" i="24"/>
  <c r="A252" i="24"/>
  <c r="BI251" i="24"/>
  <c r="BE71" i="6"/>
  <c r="Y71" i="6"/>
  <c r="AF71" i="6"/>
  <c r="BC71" i="6"/>
  <c r="AW39" i="11"/>
  <c r="AV33" i="11"/>
  <c r="S71" i="6"/>
  <c r="AH71" i="6"/>
  <c r="R71" i="6"/>
  <c r="AO71" i="6"/>
  <c r="BG20" i="18"/>
  <c r="AY20" i="18"/>
  <c r="AQ20" i="18"/>
  <c r="BD20" i="18"/>
  <c r="AU20" i="18"/>
  <c r="AL20" i="18"/>
  <c r="AD20" i="18"/>
  <c r="V20" i="18"/>
  <c r="N20" i="18"/>
  <c r="BC20" i="18"/>
  <c r="AT20" i="18"/>
  <c r="AK20" i="18"/>
  <c r="AC20" i="18"/>
  <c r="U20" i="18"/>
  <c r="M20" i="18"/>
  <c r="BB20" i="18"/>
  <c r="AS20" i="18"/>
  <c r="AJ20" i="18"/>
  <c r="AB20" i="18"/>
  <c r="T20" i="18"/>
  <c r="L20" i="18"/>
  <c r="BA20" i="18"/>
  <c r="AR20" i="18"/>
  <c r="AI20" i="18"/>
  <c r="AA20" i="18"/>
  <c r="S20" i="18"/>
  <c r="BH20" i="18"/>
  <c r="AO20" i="18"/>
  <c r="Y20" i="18"/>
  <c r="AX20" i="18"/>
  <c r="AW20" i="18"/>
  <c r="AE20" i="18"/>
  <c r="BI20" i="18"/>
  <c r="BF20" i="18"/>
  <c r="AN20" i="18"/>
  <c r="X20" i="18"/>
  <c r="Q20" i="18"/>
  <c r="AV20" i="18"/>
  <c r="BE20" i="18"/>
  <c r="AM20" i="18"/>
  <c r="W20" i="18"/>
  <c r="A21" i="18"/>
  <c r="P20" i="18"/>
  <c r="O20" i="18"/>
  <c r="Z20" i="18"/>
  <c r="AZ20" i="18"/>
  <c r="AH20" i="18"/>
  <c r="R20" i="18"/>
  <c r="AG20" i="18"/>
  <c r="AF20" i="18"/>
  <c r="AP20" i="18"/>
  <c r="AM71" i="6"/>
  <c r="W71" i="6"/>
  <c r="AD71" i="6"/>
  <c r="V71" i="6"/>
  <c r="N71" i="6"/>
  <c r="F71" i="6"/>
  <c r="AG71" i="6"/>
  <c r="AV71" i="6"/>
  <c r="P71" i="6"/>
  <c r="AE71" i="6"/>
  <c r="AK71" i="6"/>
  <c r="AC71" i="6"/>
  <c r="U71" i="6"/>
  <c r="M71" i="6"/>
  <c r="C79" i="20"/>
  <c r="F19" i="7"/>
  <c r="E214" i="10"/>
  <c r="AX71" i="6"/>
  <c r="J71" i="6"/>
  <c r="AU71" i="6"/>
  <c r="BH71" i="6"/>
  <c r="AZ71" i="6"/>
  <c r="AR71" i="6"/>
  <c r="D71" i="6"/>
  <c r="Z42" i="12"/>
  <c r="M26" i="8"/>
  <c r="E17" i="7"/>
  <c r="AH330" i="12"/>
  <c r="AF328" i="12"/>
  <c r="AE327" i="12"/>
  <c r="AK333" i="12"/>
  <c r="AE323" i="12"/>
  <c r="AE324" i="12" s="1"/>
  <c r="AJ332" i="12"/>
  <c r="AI331" i="12"/>
  <c r="AM335" i="12"/>
  <c r="AZ88" i="12"/>
  <c r="AZ127" i="12"/>
  <c r="AZ45" i="12" s="1"/>
  <c r="AZ46" i="12" s="1"/>
  <c r="AM7" i="12"/>
  <c r="AL56" i="12"/>
  <c r="AL8" i="6"/>
  <c r="AY49" i="6"/>
  <c r="AH129" i="12"/>
  <c r="AH48" i="12"/>
  <c r="AH49" i="12" s="1"/>
  <c r="AH51" i="6" s="1"/>
  <c r="C135" i="12"/>
  <c r="B136" i="12"/>
  <c r="B137" i="12" s="1"/>
  <c r="B138" i="12" s="1"/>
  <c r="B139" i="12" s="1"/>
  <c r="B140" i="12" s="1"/>
  <c r="B141" i="12" s="1"/>
  <c r="B142" i="12" s="1"/>
  <c r="B143" i="12" s="1"/>
  <c r="B144" i="12" s="1"/>
  <c r="B145" i="12" s="1"/>
  <c r="B146" i="12" s="1"/>
  <c r="B147" i="12" s="1"/>
  <c r="B148" i="12" s="1"/>
  <c r="B149" i="12" s="1"/>
  <c r="B150" i="12" s="1"/>
  <c r="B151" i="12" s="1"/>
  <c r="B152" i="12" s="1"/>
  <c r="B153" i="12" s="1"/>
  <c r="B154" i="12" s="1"/>
  <c r="B155" i="12" s="1"/>
  <c r="B156" i="12" s="1"/>
  <c r="B157" i="12" s="1"/>
  <c r="B158" i="12" s="1"/>
  <c r="B159" i="12" s="1"/>
  <c r="B160" i="12" s="1"/>
  <c r="B161" i="12" s="1"/>
  <c r="B162" i="12" s="1"/>
  <c r="B163" i="12" s="1"/>
  <c r="B164" i="12" s="1"/>
  <c r="B165" i="12" s="1"/>
  <c r="B166" i="12" s="1"/>
  <c r="B167" i="12" s="1"/>
  <c r="B168" i="12" s="1"/>
  <c r="B169" i="12" s="1"/>
  <c r="B170" i="12" s="1"/>
  <c r="B171" i="12" s="1"/>
  <c r="B172" i="12" s="1"/>
  <c r="B173" i="12" s="1"/>
  <c r="B174" i="12" s="1"/>
  <c r="B175" i="12" s="1"/>
  <c r="B176" i="12" s="1"/>
  <c r="B177" i="12" s="1"/>
  <c r="B178" i="12" s="1"/>
  <c r="B179" i="12" s="1"/>
  <c r="B180" i="12" s="1"/>
  <c r="B181" i="12" s="1"/>
  <c r="B182" i="12" s="1"/>
  <c r="B183" i="12" s="1"/>
  <c r="B184" i="12" s="1"/>
  <c r="B185" i="12" s="1"/>
  <c r="B186" i="12" s="1"/>
  <c r="B187" i="12" s="1"/>
  <c r="B188" i="12" s="1"/>
  <c r="B189" i="12" s="1"/>
  <c r="B190" i="12" s="1"/>
  <c r="B191" i="12" s="1"/>
  <c r="B192" i="12" s="1"/>
  <c r="B193" i="12" s="1"/>
  <c r="B365" i="12"/>
  <c r="C364" i="12"/>
  <c r="D364" i="12"/>
  <c r="E364" i="12"/>
  <c r="F364" i="12"/>
  <c r="G364" i="12"/>
  <c r="H364" i="12"/>
  <c r="I364" i="12"/>
  <c r="J364" i="12"/>
  <c r="K364" i="12"/>
  <c r="L364" i="12"/>
  <c r="M364" i="12"/>
  <c r="N364" i="12"/>
  <c r="O364" i="12"/>
  <c r="P364" i="12"/>
  <c r="Q364" i="12"/>
  <c r="R364" i="12"/>
  <c r="S364" i="12"/>
  <c r="T364" i="12"/>
  <c r="U364" i="12"/>
  <c r="V364" i="12"/>
  <c r="W364" i="12"/>
  <c r="X364" i="12"/>
  <c r="Y364" i="12"/>
  <c r="Z364" i="12"/>
  <c r="AA364" i="12"/>
  <c r="AB364" i="12"/>
  <c r="AC364" i="12"/>
  <c r="AD364" i="12"/>
  <c r="AE364" i="12"/>
  <c r="AF364" i="12"/>
  <c r="AG364" i="12"/>
  <c r="AH364" i="12"/>
  <c r="AI364" i="12"/>
  <c r="AJ364" i="12"/>
  <c r="AK364" i="12"/>
  <c r="AL364" i="12"/>
  <c r="AN36" i="12"/>
  <c r="AN15" i="12"/>
  <c r="AN16" i="12" s="1"/>
  <c r="AM120" i="12"/>
  <c r="AB37" i="12"/>
  <c r="AA40" i="12"/>
  <c r="A197" i="12"/>
  <c r="A136" i="12"/>
  <c r="AO326" i="12"/>
  <c r="AN364" i="12"/>
  <c r="AN362" i="12"/>
  <c r="AN361" i="12"/>
  <c r="AN359" i="12"/>
  <c r="AN357" i="12"/>
  <c r="AN349" i="12"/>
  <c r="AN341" i="12"/>
  <c r="AN358" i="12"/>
  <c r="AN348" i="12"/>
  <c r="AN337" i="12"/>
  <c r="AN350" i="12"/>
  <c r="AN356" i="12"/>
  <c r="AN354" i="12"/>
  <c r="AN347" i="12"/>
  <c r="AN360" i="12"/>
  <c r="AN353" i="12"/>
  <c r="AN352" i="12"/>
  <c r="AN340" i="12"/>
  <c r="AN355" i="12"/>
  <c r="AN351" i="12"/>
  <c r="AN345" i="12"/>
  <c r="AN344" i="12"/>
  <c r="AN342" i="12"/>
  <c r="AN363" i="12"/>
  <c r="AN336" i="12"/>
  <c r="AN346" i="12"/>
  <c r="AN338" i="12"/>
  <c r="AN343" i="12"/>
  <c r="AN339" i="12"/>
  <c r="AG39" i="12"/>
  <c r="AZ92" i="12"/>
  <c r="BA103" i="12"/>
  <c r="BA86" i="12"/>
  <c r="AI109" i="12"/>
  <c r="AI128" i="12" s="1"/>
  <c r="BB110" i="12"/>
  <c r="AH115" i="12"/>
  <c r="AH116" i="12" s="1"/>
  <c r="AH122" i="12" s="1"/>
  <c r="AH123" i="12" s="1"/>
  <c r="AH124" i="12" s="1"/>
  <c r="AZ111" i="12"/>
  <c r="AI121" i="12"/>
  <c r="AJ93" i="12"/>
  <c r="AK97" i="12"/>
  <c r="AJ99" i="12"/>
  <c r="AJ100" i="12" s="1"/>
  <c r="AJ102" i="12" s="1"/>
  <c r="AM11" i="12"/>
  <c r="AL53" i="12"/>
  <c r="AO14" i="12"/>
  <c r="AN17" i="12"/>
  <c r="H22" i="8"/>
  <c r="E11" i="8"/>
  <c r="E24" i="20"/>
  <c r="E3" i="23"/>
  <c r="E3" i="22"/>
  <c r="D25" i="20"/>
  <c r="D4" i="22"/>
  <c r="D4" i="23"/>
  <c r="BD41" i="23"/>
  <c r="AV41" i="23"/>
  <c r="BI41" i="23"/>
  <c r="AZ41" i="23"/>
  <c r="AQ41" i="23"/>
  <c r="AI41" i="23"/>
  <c r="BH41" i="23"/>
  <c r="AY41" i="23"/>
  <c r="AP41" i="23"/>
  <c r="AH41" i="23"/>
  <c r="BG41" i="23"/>
  <c r="AU41" i="23"/>
  <c r="AK41" i="23"/>
  <c r="BF41" i="23"/>
  <c r="AT41" i="23"/>
  <c r="AJ41" i="23"/>
  <c r="BE41" i="23"/>
  <c r="AS41" i="23"/>
  <c r="AG41" i="23"/>
  <c r="BA41" i="23"/>
  <c r="AW41" i="23"/>
  <c r="AR41" i="23"/>
  <c r="AN41" i="23"/>
  <c r="A42" i="23"/>
  <c r="BC41" i="23"/>
  <c r="AM41" i="23"/>
  <c r="BB41" i="23"/>
  <c r="AX41" i="23"/>
  <c r="AL41" i="23"/>
  <c r="AO41" i="23"/>
  <c r="I52" i="20"/>
  <c r="I53" i="20" s="1"/>
  <c r="I35" i="11" s="1"/>
  <c r="I49" i="11" s="1"/>
  <c r="D73" i="20"/>
  <c r="D76" i="20" s="1"/>
  <c r="D68" i="20"/>
  <c r="C8" i="4"/>
  <c r="C72" i="9"/>
  <c r="E16" i="6"/>
  <c r="V86" i="6"/>
  <c r="V85" i="6"/>
  <c r="V87" i="6" s="1"/>
  <c r="X79" i="6"/>
  <c r="W83" i="6"/>
  <c r="C63" i="6"/>
  <c r="F65" i="20"/>
  <c r="E66" i="20"/>
  <c r="G74" i="20"/>
  <c r="H72" i="20"/>
  <c r="J64" i="20"/>
  <c r="I58" i="20"/>
  <c r="J20" i="20"/>
  <c r="J50" i="20" s="1"/>
  <c r="BE225" i="10"/>
  <c r="BA225" i="10"/>
  <c r="AS225" i="10"/>
  <c r="AK225" i="10"/>
  <c r="AC225" i="10"/>
  <c r="U225" i="10"/>
  <c r="M225" i="10"/>
  <c r="BC225" i="10"/>
  <c r="AT225" i="10"/>
  <c r="AJ225" i="10"/>
  <c r="AA225" i="10"/>
  <c r="R225" i="10"/>
  <c r="I225" i="10"/>
  <c r="BB225" i="10"/>
  <c r="AR225" i="10"/>
  <c r="AI225" i="10"/>
  <c r="Z225" i="10"/>
  <c r="Q225" i="10"/>
  <c r="H225" i="10"/>
  <c r="AX225" i="10"/>
  <c r="AM225" i="10"/>
  <c r="Y225" i="10"/>
  <c r="N225" i="10"/>
  <c r="BI225" i="10"/>
  <c r="AW225" i="10"/>
  <c r="AL225" i="10"/>
  <c r="X225" i="10"/>
  <c r="L225" i="10"/>
  <c r="BH225" i="10"/>
  <c r="AV225" i="10"/>
  <c r="AH225" i="10"/>
  <c r="W225" i="10"/>
  <c r="K225" i="10"/>
  <c r="BG225" i="10"/>
  <c r="AU225" i="10"/>
  <c r="AG225" i="10"/>
  <c r="V225" i="10"/>
  <c r="J225" i="10"/>
  <c r="AQ225" i="10"/>
  <c r="T225" i="10"/>
  <c r="AP225" i="10"/>
  <c r="S225" i="10"/>
  <c r="AO225" i="10"/>
  <c r="P225" i="10"/>
  <c r="AY225" i="10"/>
  <c r="AB225" i="10"/>
  <c r="AN225" i="10"/>
  <c r="O225" i="10"/>
  <c r="AZ225" i="10"/>
  <c r="BD225" i="10"/>
  <c r="AF225" i="10"/>
  <c r="AE225" i="10"/>
  <c r="AD225" i="10"/>
  <c r="BF225" i="10"/>
  <c r="BG224" i="10"/>
  <c r="AY224" i="10"/>
  <c r="AQ224" i="10"/>
  <c r="AI224" i="10"/>
  <c r="AA224" i="10"/>
  <c r="S224" i="10"/>
  <c r="K224" i="10"/>
  <c r="BB224" i="10"/>
  <c r="AS224" i="10"/>
  <c r="AJ224" i="10"/>
  <c r="Z224" i="10"/>
  <c r="Q224" i="10"/>
  <c r="H224" i="10"/>
  <c r="BA224" i="10"/>
  <c r="AR224" i="10"/>
  <c r="AH224" i="10"/>
  <c r="Y224" i="10"/>
  <c r="P224" i="10"/>
  <c r="G224" i="10"/>
  <c r="BD224" i="10"/>
  <c r="AP224" i="10"/>
  <c r="AE224" i="10"/>
  <c r="T224" i="10"/>
  <c r="BC224" i="10"/>
  <c r="AO224" i="10"/>
  <c r="AD224" i="10"/>
  <c r="R224" i="10"/>
  <c r="AZ224" i="10"/>
  <c r="AN224" i="10"/>
  <c r="AC224" i="10"/>
  <c r="O224" i="10"/>
  <c r="AX224" i="10"/>
  <c r="AM224" i="10"/>
  <c r="AB224" i="10"/>
  <c r="N224" i="10"/>
  <c r="AW224" i="10"/>
  <c r="X224" i="10"/>
  <c r="AV224" i="10"/>
  <c r="W224" i="10"/>
  <c r="AU224" i="10"/>
  <c r="V224" i="10"/>
  <c r="BE224" i="10"/>
  <c r="AF224" i="10"/>
  <c r="I224" i="10"/>
  <c r="AT224" i="10"/>
  <c r="U224" i="10"/>
  <c r="AK224" i="10"/>
  <c r="AL224" i="10"/>
  <c r="AG224" i="10"/>
  <c r="M224" i="10"/>
  <c r="L224" i="10"/>
  <c r="BI224" i="10"/>
  <c r="J224" i="10"/>
  <c r="BH224" i="10"/>
  <c r="BF224" i="10"/>
  <c r="C212" i="10"/>
  <c r="C4" i="19"/>
  <c r="C36" i="10"/>
  <c r="C4" i="18"/>
  <c r="C3" i="15"/>
  <c r="D4" i="18"/>
  <c r="D212" i="10"/>
  <c r="D36" i="10"/>
  <c r="D4" i="19"/>
  <c r="E4" i="19"/>
  <c r="E211" i="10"/>
  <c r="E35" i="10"/>
  <c r="E29" i="10" s="1"/>
  <c r="E3" i="19"/>
  <c r="E3" i="18"/>
  <c r="A226" i="10"/>
  <c r="BB16" i="19"/>
  <c r="AT16" i="19"/>
  <c r="AL16" i="19"/>
  <c r="AD16" i="19"/>
  <c r="V16" i="19"/>
  <c r="N16" i="19"/>
  <c r="BI16" i="19"/>
  <c r="AZ16" i="19"/>
  <c r="AQ16" i="19"/>
  <c r="AH16" i="19"/>
  <c r="Y16" i="19"/>
  <c r="P16" i="19"/>
  <c r="A17" i="19"/>
  <c r="AY16" i="19"/>
  <c r="AO16" i="19"/>
  <c r="AE16" i="19"/>
  <c r="T16" i="19"/>
  <c r="J16" i="19"/>
  <c r="BC16" i="19"/>
  <c r="AP16" i="19"/>
  <c r="AC16" i="19"/>
  <c r="R16" i="19"/>
  <c r="AN16" i="19"/>
  <c r="AB16" i="19"/>
  <c r="BA16" i="19"/>
  <c r="Q16" i="19"/>
  <c r="AX16" i="19"/>
  <c r="AM16" i="19"/>
  <c r="AA16" i="19"/>
  <c r="O16" i="19"/>
  <c r="BE16" i="19"/>
  <c r="AS16" i="19"/>
  <c r="AG16" i="19"/>
  <c r="U16" i="19"/>
  <c r="I16" i="19"/>
  <c r="BF16" i="19"/>
  <c r="AI16" i="19"/>
  <c r="K16" i="19"/>
  <c r="BD16" i="19"/>
  <c r="AF16" i="19"/>
  <c r="H16" i="19"/>
  <c r="AV16" i="19"/>
  <c r="X16" i="19"/>
  <c r="AU16" i="19"/>
  <c r="AR16" i="19"/>
  <c r="AW16" i="19"/>
  <c r="Z16" i="19"/>
  <c r="BH16" i="19"/>
  <c r="AK16" i="19"/>
  <c r="M16" i="19"/>
  <c r="BG16" i="19"/>
  <c r="AJ16" i="19"/>
  <c r="L16" i="19"/>
  <c r="W16" i="19"/>
  <c r="S16" i="19"/>
  <c r="C17" i="6"/>
  <c r="C27" i="7"/>
  <c r="C19" i="2" s="1"/>
  <c r="D2" i="1" s="1"/>
  <c r="C4" i="3"/>
  <c r="C3" i="14"/>
  <c r="C3" i="16"/>
  <c r="C3" i="17"/>
  <c r="C4" i="4"/>
  <c r="C4" i="5"/>
  <c r="D18" i="7"/>
  <c r="D4" i="4"/>
  <c r="D4" i="5"/>
  <c r="D4" i="3"/>
  <c r="E4" i="5"/>
  <c r="E3" i="4"/>
  <c r="E3" i="3"/>
  <c r="E31" i="12"/>
  <c r="E3" i="5"/>
  <c r="F65" i="12"/>
  <c r="C28" i="11"/>
  <c r="F16" i="7"/>
  <c r="E25" i="9"/>
  <c r="C18" i="7"/>
  <c r="C26" i="9"/>
  <c r="C12" i="8"/>
  <c r="C32" i="12"/>
  <c r="E17" i="6"/>
  <c r="D12" i="8"/>
  <c r="D26" i="9"/>
  <c r="D17" i="6"/>
  <c r="D32" i="12"/>
  <c r="D28" i="11"/>
  <c r="C70" i="6"/>
  <c r="K71" i="6" s="1"/>
  <c r="E28" i="10" l="1"/>
  <c r="E23" i="6"/>
  <c r="D93" i="10"/>
  <c r="D94" i="10"/>
  <c r="BE90" i="24"/>
  <c r="BE89" i="24"/>
  <c r="H21" i="8"/>
  <c r="H23" i="8" s="1"/>
  <c r="H51" i="8" s="1"/>
  <c r="H50" i="8"/>
  <c r="H72" i="8" s="1"/>
  <c r="M54" i="8"/>
  <c r="M76" i="8" s="1"/>
  <c r="U21" i="8"/>
  <c r="V21" i="8" s="1"/>
  <c r="W21" i="8" s="1"/>
  <c r="X21" i="8" s="1"/>
  <c r="BE252" i="24"/>
  <c r="A253" i="24"/>
  <c r="BI252" i="24"/>
  <c r="BH252" i="24"/>
  <c r="BG252" i="24"/>
  <c r="BF252" i="24"/>
  <c r="AF323" i="12"/>
  <c r="AN335" i="12"/>
  <c r="A22" i="18"/>
  <c r="BF21" i="18"/>
  <c r="AX21" i="18"/>
  <c r="AP21" i="18"/>
  <c r="AH21" i="18"/>
  <c r="Z21" i="18"/>
  <c r="R21" i="18"/>
  <c r="BD21" i="18"/>
  <c r="AV21" i="18"/>
  <c r="AN21" i="18"/>
  <c r="AF21" i="18"/>
  <c r="BC21" i="18"/>
  <c r="AU21" i="18"/>
  <c r="AM21" i="18"/>
  <c r="AE21" i="18"/>
  <c r="W21" i="18"/>
  <c r="AZ21" i="18"/>
  <c r="AL21" i="18"/>
  <c r="AA21" i="18"/>
  <c r="P21" i="18"/>
  <c r="AY21" i="18"/>
  <c r="AK21" i="18"/>
  <c r="Y21" i="18"/>
  <c r="O21" i="18"/>
  <c r="BI21" i="18"/>
  <c r="AW21" i="18"/>
  <c r="AJ21" i="18"/>
  <c r="X21" i="18"/>
  <c r="N21" i="18"/>
  <c r="BH21" i="18"/>
  <c r="AT21" i="18"/>
  <c r="AI21" i="18"/>
  <c r="V21" i="18"/>
  <c r="M21" i="18"/>
  <c r="BE21" i="18"/>
  <c r="AD21" i="18"/>
  <c r="BB21" i="18"/>
  <c r="AC21" i="18"/>
  <c r="AR21" i="18"/>
  <c r="BA21" i="18"/>
  <c r="AB21" i="18"/>
  <c r="T21" i="18"/>
  <c r="S21" i="18"/>
  <c r="AO21" i="18"/>
  <c r="AG21" i="18"/>
  <c r="AS21" i="18"/>
  <c r="U21" i="18"/>
  <c r="AQ21" i="18"/>
  <c r="Q21" i="18"/>
  <c r="BG21" i="18"/>
  <c r="L71" i="6"/>
  <c r="H71" i="6"/>
  <c r="H72" i="6" s="1"/>
  <c r="H73" i="6" s="1"/>
  <c r="AY71" i="6"/>
  <c r="AS71" i="6"/>
  <c r="AP71" i="6"/>
  <c r="AL71" i="6"/>
  <c r="AQ71" i="6"/>
  <c r="Z71" i="6"/>
  <c r="T71" i="6"/>
  <c r="T72" i="6" s="1"/>
  <c r="T73" i="6" s="1"/>
  <c r="AN71" i="6"/>
  <c r="BA71" i="6"/>
  <c r="BA72" i="6" s="1"/>
  <c r="BA73" i="6" s="1"/>
  <c r="AA71" i="6"/>
  <c r="AT71" i="6"/>
  <c r="X71" i="6"/>
  <c r="BF71" i="6"/>
  <c r="D9" i="3"/>
  <c r="D79" i="20"/>
  <c r="AB71" i="6"/>
  <c r="AB72" i="6" s="1"/>
  <c r="AB73" i="6" s="1"/>
  <c r="Q71" i="6"/>
  <c r="Q72" i="6" s="1"/>
  <c r="Q73" i="6" s="1"/>
  <c r="BI71" i="6"/>
  <c r="BG71" i="6"/>
  <c r="BB71" i="6"/>
  <c r="BD71" i="6"/>
  <c r="AX39" i="11"/>
  <c r="AW33" i="11"/>
  <c r="G19" i="7"/>
  <c r="F214" i="10"/>
  <c r="AJ71" i="6"/>
  <c r="AW71" i="6"/>
  <c r="E71" i="6"/>
  <c r="G71" i="6"/>
  <c r="G72" i="6" s="1"/>
  <c r="G73" i="6" s="1"/>
  <c r="C71" i="6"/>
  <c r="C72" i="6" s="1"/>
  <c r="C73" i="6" s="1"/>
  <c r="I71" i="6"/>
  <c r="I72" i="6" s="1"/>
  <c r="I73" i="6" s="1"/>
  <c r="O71" i="6"/>
  <c r="O72" i="6" s="1"/>
  <c r="O73" i="6" s="1"/>
  <c r="AI71" i="6"/>
  <c r="E12" i="8"/>
  <c r="E4" i="4"/>
  <c r="E36" i="10"/>
  <c r="E4" i="22"/>
  <c r="E26" i="9"/>
  <c r="E4" i="3"/>
  <c r="E212" i="10"/>
  <c r="E4" i="23"/>
  <c r="E28" i="11"/>
  <c r="E18" i="7"/>
  <c r="E32" i="12"/>
  <c r="E4" i="18"/>
  <c r="E25" i="20"/>
  <c r="AA42" i="12"/>
  <c r="M27" i="8"/>
  <c r="D33" i="12"/>
  <c r="BA88" i="12"/>
  <c r="BA127" i="12"/>
  <c r="BA45" i="12" s="1"/>
  <c r="BA46" i="12" s="1"/>
  <c r="AN7" i="12"/>
  <c r="AM8" i="6"/>
  <c r="AM56" i="12"/>
  <c r="D135" i="12"/>
  <c r="E135" i="12" s="1"/>
  <c r="AZ49" i="6"/>
  <c r="AI129" i="12"/>
  <c r="AI48" i="12"/>
  <c r="AI49" i="12" s="1"/>
  <c r="AI51" i="6" s="1"/>
  <c r="C136" i="12"/>
  <c r="D136" i="12"/>
  <c r="E136" i="12" s="1"/>
  <c r="AF324" i="12"/>
  <c r="AG323" i="12" s="1"/>
  <c r="AG324" i="12" s="1"/>
  <c r="AP326" i="12"/>
  <c r="AO361" i="12"/>
  <c r="AO366" i="12"/>
  <c r="AO364" i="12"/>
  <c r="AO359" i="12"/>
  <c r="AO354" i="12"/>
  <c r="AO346" i="12"/>
  <c r="AO338" i="12"/>
  <c r="AO350" i="12"/>
  <c r="AO339" i="12"/>
  <c r="AO365" i="12"/>
  <c r="AO355" i="12"/>
  <c r="AO352" i="12"/>
  <c r="AO343" i="12"/>
  <c r="AO363" i="12"/>
  <c r="AO353" i="12"/>
  <c r="AO360" i="12"/>
  <c r="AO340" i="12"/>
  <c r="AO337" i="12"/>
  <c r="AO348" i="12"/>
  <c r="AO349" i="12"/>
  <c r="AO357" i="12"/>
  <c r="AO342" i="12"/>
  <c r="AO351" i="12"/>
  <c r="AO336" i="12"/>
  <c r="AO356" i="12"/>
  <c r="AO344" i="12"/>
  <c r="AO362" i="12"/>
  <c r="AO345" i="12"/>
  <c r="AO347" i="12"/>
  <c r="AO358" i="12"/>
  <c r="AO341" i="12"/>
  <c r="B366" i="12"/>
  <c r="C365" i="12"/>
  <c r="D365" i="12"/>
  <c r="E365" i="12"/>
  <c r="F365" i="12"/>
  <c r="G365" i="12"/>
  <c r="H365" i="12"/>
  <c r="I365" i="12"/>
  <c r="J365" i="12"/>
  <c r="K365" i="12"/>
  <c r="L365" i="12"/>
  <c r="M365" i="12"/>
  <c r="N365" i="12"/>
  <c r="O365" i="12"/>
  <c r="P365" i="12"/>
  <c r="Q365" i="12"/>
  <c r="R365" i="12"/>
  <c r="S365" i="12"/>
  <c r="T365" i="12"/>
  <c r="U365" i="12"/>
  <c r="V365" i="12"/>
  <c r="W365" i="12"/>
  <c r="X365" i="12"/>
  <c r="Y365" i="12"/>
  <c r="Z365" i="12"/>
  <c r="AA365" i="12"/>
  <c r="AB365" i="12"/>
  <c r="AC365" i="12"/>
  <c r="AD365" i="12"/>
  <c r="AE365" i="12"/>
  <c r="AF365" i="12"/>
  <c r="AG365" i="12"/>
  <c r="AH365" i="12"/>
  <c r="AI365" i="12"/>
  <c r="AJ365" i="12"/>
  <c r="AK365" i="12"/>
  <c r="AL365" i="12"/>
  <c r="AM365" i="12"/>
  <c r="AN120" i="12"/>
  <c r="AO36" i="12"/>
  <c r="AO15" i="12"/>
  <c r="AO16" i="12" s="1"/>
  <c r="AN365" i="12"/>
  <c r="C197" i="12"/>
  <c r="C259" i="12" s="1"/>
  <c r="A259" i="12"/>
  <c r="A327" i="12" s="1"/>
  <c r="A390" i="12" s="1"/>
  <c r="A137" i="12"/>
  <c r="A198" i="12"/>
  <c r="AC37" i="12"/>
  <c r="AB40" i="12"/>
  <c r="AB60" i="12"/>
  <c r="AF327" i="12"/>
  <c r="AG328" i="12"/>
  <c r="AH329" i="12"/>
  <c r="AI330" i="12"/>
  <c r="AJ331" i="12"/>
  <c r="AK332" i="12"/>
  <c r="AL333" i="12"/>
  <c r="AM334" i="12"/>
  <c r="AH39" i="12"/>
  <c r="BA92" i="12"/>
  <c r="AJ109" i="12"/>
  <c r="AJ128" i="12" s="1"/>
  <c r="BB103" i="12"/>
  <c r="BB86" i="12"/>
  <c r="AI115" i="12"/>
  <c r="AI116" i="12" s="1"/>
  <c r="AI122" i="12" s="1"/>
  <c r="AI123" i="12" s="1"/>
  <c r="AI124" i="12" s="1"/>
  <c r="BC110" i="12"/>
  <c r="BA111" i="12"/>
  <c r="AJ121" i="12"/>
  <c r="AK93" i="12"/>
  <c r="AL97" i="12"/>
  <c r="AK99" i="12"/>
  <c r="AK100" i="12" s="1"/>
  <c r="AK102" i="12" s="1"/>
  <c r="AN11" i="12"/>
  <c r="AM53" i="12"/>
  <c r="AO17" i="12"/>
  <c r="AP14" i="12"/>
  <c r="E26" i="20"/>
  <c r="E5" i="23"/>
  <c r="F24" i="20"/>
  <c r="F3" i="23"/>
  <c r="F3" i="22"/>
  <c r="D26" i="20"/>
  <c r="D5" i="23"/>
  <c r="D5" i="22"/>
  <c r="D13" i="8"/>
  <c r="D27" i="9"/>
  <c r="D18" i="6"/>
  <c r="C26" i="20"/>
  <c r="C5" i="22"/>
  <c r="C5" i="23"/>
  <c r="BG42" i="23"/>
  <c r="AY42" i="23"/>
  <c r="AQ42" i="23"/>
  <c r="AI42" i="23"/>
  <c r="BC42" i="23"/>
  <c r="AT42" i="23"/>
  <c r="AK42" i="23"/>
  <c r="A43" i="23"/>
  <c r="BB42" i="23"/>
  <c r="AS42" i="23"/>
  <c r="AJ42" i="23"/>
  <c r="BH42" i="23"/>
  <c r="AV42" i="23"/>
  <c r="AH42" i="23"/>
  <c r="BF42" i="23"/>
  <c r="AU42" i="23"/>
  <c r="BE42" i="23"/>
  <c r="AR42" i="23"/>
  <c r="AX42" i="23"/>
  <c r="AP42" i="23"/>
  <c r="AO42" i="23"/>
  <c r="BD42" i="23"/>
  <c r="AM42" i="23"/>
  <c r="AW42" i="23"/>
  <c r="AN42" i="23"/>
  <c r="AL42" i="23"/>
  <c r="BA42" i="23"/>
  <c r="AZ42" i="23"/>
  <c r="BI42" i="23"/>
  <c r="J52" i="20"/>
  <c r="J53" i="20" s="1"/>
  <c r="J35" i="11" s="1"/>
  <c r="J49" i="11" s="1"/>
  <c r="P39" i="20"/>
  <c r="E73" i="20"/>
  <c r="E76" i="20" s="1"/>
  <c r="E68" i="20"/>
  <c r="D8" i="4"/>
  <c r="D72" i="9"/>
  <c r="Y79" i="6"/>
  <c r="X83" i="6"/>
  <c r="W85" i="6"/>
  <c r="W87" i="6" s="1"/>
  <c r="W86" i="6"/>
  <c r="D63" i="6"/>
  <c r="H74" i="20"/>
  <c r="I72" i="20"/>
  <c r="G65" i="20"/>
  <c r="F66" i="20"/>
  <c r="K64" i="20"/>
  <c r="J58" i="20"/>
  <c r="K20" i="20"/>
  <c r="K50" i="20" s="1"/>
  <c r="BH226" i="10"/>
  <c r="AZ226" i="10"/>
  <c r="AR226" i="10"/>
  <c r="AJ226" i="10"/>
  <c r="AB226" i="10"/>
  <c r="T226" i="10"/>
  <c r="L226" i="10"/>
  <c r="BC226" i="10"/>
  <c r="AT226" i="10"/>
  <c r="AK226" i="10"/>
  <c r="AA226" i="10"/>
  <c r="R226" i="10"/>
  <c r="I226" i="10"/>
  <c r="BB226" i="10"/>
  <c r="AQ226" i="10"/>
  <c r="AG226" i="10"/>
  <c r="W226" i="10"/>
  <c r="M226" i="10"/>
  <c r="BA226" i="10"/>
  <c r="AP226" i="10"/>
  <c r="AF226" i="10"/>
  <c r="V226" i="10"/>
  <c r="K226" i="10"/>
  <c r="AY226" i="10"/>
  <c r="AM226" i="10"/>
  <c r="Y226" i="10"/>
  <c r="J226" i="10"/>
  <c r="AX226" i="10"/>
  <c r="AL226" i="10"/>
  <c r="X226" i="10"/>
  <c r="AW226" i="10"/>
  <c r="AI226" i="10"/>
  <c r="U226" i="10"/>
  <c r="BI226" i="10"/>
  <c r="AV226" i="10"/>
  <c r="AH226" i="10"/>
  <c r="S226" i="10"/>
  <c r="AU226" i="10"/>
  <c r="Q226" i="10"/>
  <c r="AS226" i="10"/>
  <c r="P226" i="10"/>
  <c r="AO226" i="10"/>
  <c r="O226" i="10"/>
  <c r="BD226" i="10"/>
  <c r="Z226" i="10"/>
  <c r="AN226" i="10"/>
  <c r="N226" i="10"/>
  <c r="BG226" i="10"/>
  <c r="BF226" i="10"/>
  <c r="BE226" i="10"/>
  <c r="AE226" i="10"/>
  <c r="AD226" i="10"/>
  <c r="AC226" i="10"/>
  <c r="F35" i="10"/>
  <c r="F29" i="10" s="1"/>
  <c r="F3" i="19"/>
  <c r="F211" i="10"/>
  <c r="F3" i="18"/>
  <c r="C5" i="18"/>
  <c r="C5" i="19"/>
  <c r="C37" i="10"/>
  <c r="C213" i="10"/>
  <c r="E5" i="19"/>
  <c r="E5" i="18"/>
  <c r="E213" i="10"/>
  <c r="E37" i="10"/>
  <c r="D5" i="19"/>
  <c r="D37" i="10"/>
  <c r="D5" i="18"/>
  <c r="D213" i="10"/>
  <c r="A227" i="10"/>
  <c r="BB17" i="19"/>
  <c r="AT17" i="19"/>
  <c r="AL17" i="19"/>
  <c r="BH17" i="19"/>
  <c r="AY17" i="19"/>
  <c r="AP17" i="19"/>
  <c r="AG17" i="19"/>
  <c r="Y17" i="19"/>
  <c r="Q17" i="19"/>
  <c r="I17" i="19"/>
  <c r="BF17" i="19"/>
  <c r="AV17" i="19"/>
  <c r="AK17" i="19"/>
  <c r="AB17" i="19"/>
  <c r="S17" i="19"/>
  <c r="J17" i="19"/>
  <c r="BD17" i="19"/>
  <c r="AR17" i="19"/>
  <c r="AF17" i="19"/>
  <c r="V17" i="19"/>
  <c r="L17" i="19"/>
  <c r="BC17" i="19"/>
  <c r="AO17" i="19"/>
  <c r="AC17" i="19"/>
  <c r="P17" i="19"/>
  <c r="BA17" i="19"/>
  <c r="AN17" i="19"/>
  <c r="O17" i="19"/>
  <c r="AA17" i="19"/>
  <c r="AZ17" i="19"/>
  <c r="AM17" i="19"/>
  <c r="Z17" i="19"/>
  <c r="N17" i="19"/>
  <c r="BG17" i="19"/>
  <c r="AS17" i="19"/>
  <c r="AE17" i="19"/>
  <c r="T17" i="19"/>
  <c r="AU17" i="19"/>
  <c r="U17" i="19"/>
  <c r="AQ17" i="19"/>
  <c r="R17" i="19"/>
  <c r="A18" i="19"/>
  <c r="AI17" i="19"/>
  <c r="K17" i="19"/>
  <c r="BI17" i="19"/>
  <c r="BE17" i="19"/>
  <c r="AJ17" i="19"/>
  <c r="M17" i="19"/>
  <c r="AX17" i="19"/>
  <c r="X17" i="19"/>
  <c r="AW17" i="19"/>
  <c r="W17" i="19"/>
  <c r="AH17" i="19"/>
  <c r="AD17" i="19"/>
  <c r="D3" i="14"/>
  <c r="C39" i="17"/>
  <c r="D3" i="17"/>
  <c r="C38" i="17"/>
  <c r="F3" i="5"/>
  <c r="F3" i="3"/>
  <c r="F31" i="12"/>
  <c r="F3" i="4"/>
  <c r="D3" i="15"/>
  <c r="D3" i="16"/>
  <c r="D29" i="11"/>
  <c r="D5" i="5"/>
  <c r="D5" i="3"/>
  <c r="D5" i="4"/>
  <c r="C5" i="5"/>
  <c r="C5" i="4"/>
  <c r="C5" i="3"/>
  <c r="D27" i="7"/>
  <c r="D19" i="2" s="1"/>
  <c r="E2" i="1" s="1"/>
  <c r="E5" i="3"/>
  <c r="E5" i="4"/>
  <c r="E5" i="5"/>
  <c r="G65" i="12"/>
  <c r="F16" i="6"/>
  <c r="F25" i="9"/>
  <c r="F17" i="7"/>
  <c r="G16" i="7"/>
  <c r="F11" i="8"/>
  <c r="C13" i="8"/>
  <c r="C27" i="9"/>
  <c r="C18" i="6"/>
  <c r="C33" i="12"/>
  <c r="C29" i="11"/>
  <c r="E13" i="8"/>
  <c r="E27" i="9"/>
  <c r="E18" i="6"/>
  <c r="E33" i="12"/>
  <c r="E29" i="11"/>
  <c r="BG72" i="6"/>
  <c r="BG73" i="6" s="1"/>
  <c r="AS72" i="6"/>
  <c r="AS73" i="6" s="1"/>
  <c r="J72" i="6"/>
  <c r="J73" i="6" s="1"/>
  <c r="R72" i="6"/>
  <c r="R73" i="6" s="1"/>
  <c r="AJ72" i="6"/>
  <c r="AJ73" i="6" s="1"/>
  <c r="Z72" i="6"/>
  <c r="Z73" i="6" s="1"/>
  <c r="E72" i="6"/>
  <c r="E73" i="6" s="1"/>
  <c r="AC72" i="6"/>
  <c r="AC73" i="6" s="1"/>
  <c r="BE72" i="6"/>
  <c r="BE73" i="6" s="1"/>
  <c r="AW72" i="6"/>
  <c r="AW73" i="6" s="1"/>
  <c r="AO72" i="6"/>
  <c r="AO73" i="6" s="1"/>
  <c r="AG72" i="6"/>
  <c r="AG73" i="6" s="1"/>
  <c r="P72" i="6"/>
  <c r="P73" i="6" s="1"/>
  <c r="BD72" i="6"/>
  <c r="BD73" i="6" s="1"/>
  <c r="AN72" i="6"/>
  <c r="AN73" i="6" s="1"/>
  <c r="Y72" i="6"/>
  <c r="Y73" i="6" s="1"/>
  <c r="X72" i="6"/>
  <c r="X73" i="6" s="1"/>
  <c r="M72" i="6"/>
  <c r="M73" i="6" s="1"/>
  <c r="AL72" i="6"/>
  <c r="AL73" i="6" s="1"/>
  <c r="AV72" i="6"/>
  <c r="AV73" i="6" s="1"/>
  <c r="AF72" i="6"/>
  <c r="AF73" i="6" s="1"/>
  <c r="U72" i="6"/>
  <c r="U73" i="6" s="1"/>
  <c r="BB72" i="6"/>
  <c r="BB73" i="6" s="1"/>
  <c r="AK72" i="6"/>
  <c r="AK73" i="6" s="1"/>
  <c r="V72" i="6"/>
  <c r="V73" i="6" s="1"/>
  <c r="AH72" i="6"/>
  <c r="AH73" i="6" s="1"/>
  <c r="S72" i="6"/>
  <c r="S73" i="6" s="1"/>
  <c r="AR72" i="6"/>
  <c r="AR73" i="6" s="1"/>
  <c r="AD72" i="6"/>
  <c r="AD73" i="6" s="1"/>
  <c r="BI72" i="6"/>
  <c r="BI73" i="6" s="1"/>
  <c r="W72" i="6"/>
  <c r="W73" i="6" s="1"/>
  <c r="AP72" i="6"/>
  <c r="AP73" i="6" s="1"/>
  <c r="AA72" i="6"/>
  <c r="AA73" i="6" s="1"/>
  <c r="D72" i="6"/>
  <c r="D73" i="6" s="1"/>
  <c r="AZ72" i="6"/>
  <c r="AZ73" i="6" s="1"/>
  <c r="K72" i="6"/>
  <c r="K73" i="6" s="1"/>
  <c r="F72" i="6"/>
  <c r="F73" i="6" s="1"/>
  <c r="AE72" i="6"/>
  <c r="AE73" i="6" s="1"/>
  <c r="AX72" i="6"/>
  <c r="AX73" i="6" s="1"/>
  <c r="AI72" i="6"/>
  <c r="AI73" i="6" s="1"/>
  <c r="L72" i="6"/>
  <c r="L73" i="6" s="1"/>
  <c r="N72" i="6"/>
  <c r="N73" i="6" s="1"/>
  <c r="AM72" i="6"/>
  <c r="AM73" i="6" s="1"/>
  <c r="BF72" i="6"/>
  <c r="BF73" i="6" s="1"/>
  <c r="AQ72" i="6"/>
  <c r="AQ73" i="6" s="1"/>
  <c r="BH72" i="6"/>
  <c r="BH73" i="6" s="1"/>
  <c r="AU72" i="6"/>
  <c r="AU73" i="6" s="1"/>
  <c r="AT72" i="6"/>
  <c r="AT73" i="6" s="1"/>
  <c r="AY72" i="6"/>
  <c r="AY73" i="6" s="1"/>
  <c r="BC72" i="6"/>
  <c r="BC73" i="6" s="1"/>
  <c r="F28" i="10" l="1"/>
  <c r="F23" i="6"/>
  <c r="E93" i="10"/>
  <c r="E94" i="10"/>
  <c r="BF90" i="24"/>
  <c r="BF89" i="24"/>
  <c r="N26" i="8"/>
  <c r="N54" i="8" s="1"/>
  <c r="N76" i="8" s="1"/>
  <c r="M55" i="8"/>
  <c r="M77" i="8" s="1"/>
  <c r="H49" i="8"/>
  <c r="H71" i="8" s="1"/>
  <c r="BH253" i="24"/>
  <c r="A254" i="24"/>
  <c r="BI253" i="24"/>
  <c r="BG253" i="24"/>
  <c r="BF253" i="24"/>
  <c r="H19" i="7"/>
  <c r="G214" i="10"/>
  <c r="E9" i="3"/>
  <c r="E79" i="20"/>
  <c r="A23" i="18"/>
  <c r="BF22" i="18"/>
  <c r="AX22" i="18"/>
  <c r="AP22" i="18"/>
  <c r="AH22" i="18"/>
  <c r="Z22" i="18"/>
  <c r="R22" i="18"/>
  <c r="BE22" i="18"/>
  <c r="AW22" i="18"/>
  <c r="AO22" i="18"/>
  <c r="AG22" i="18"/>
  <c r="BD22" i="18"/>
  <c r="AV22" i="18"/>
  <c r="AN22" i="18"/>
  <c r="AF22" i="18"/>
  <c r="X22" i="18"/>
  <c r="P22" i="18"/>
  <c r="BC22" i="18"/>
  <c r="AU22" i="18"/>
  <c r="AM22" i="18"/>
  <c r="AE22" i="18"/>
  <c r="W22" i="18"/>
  <c r="O22" i="18"/>
  <c r="BI22" i="18"/>
  <c r="AS22" i="18"/>
  <c r="AC22" i="18"/>
  <c r="Q22" i="18"/>
  <c r="BH22" i="18"/>
  <c r="AR22" i="18"/>
  <c r="AB22" i="18"/>
  <c r="N22" i="18"/>
  <c r="BG22" i="18"/>
  <c r="AQ22" i="18"/>
  <c r="AA22" i="18"/>
  <c r="BB22" i="18"/>
  <c r="AL22" i="18"/>
  <c r="Y22" i="18"/>
  <c r="AJ22" i="18"/>
  <c r="AZ22" i="18"/>
  <c r="AY22" i="18"/>
  <c r="S22" i="18"/>
  <c r="AK22" i="18"/>
  <c r="AI22" i="18"/>
  <c r="T22" i="18"/>
  <c r="AT22" i="18"/>
  <c r="AD22" i="18"/>
  <c r="BA22" i="18"/>
  <c r="V22" i="18"/>
  <c r="U22" i="18"/>
  <c r="AY39" i="11"/>
  <c r="AX33" i="11"/>
  <c r="E5" i="22"/>
  <c r="Y21" i="8"/>
  <c r="AB42" i="12"/>
  <c r="E24" i="6"/>
  <c r="E16" i="3" s="1"/>
  <c r="BB88" i="12"/>
  <c r="BB127" i="12"/>
  <c r="BB45" i="12" s="1"/>
  <c r="BB46" i="12" s="1"/>
  <c r="AO335" i="12"/>
  <c r="AO7" i="12"/>
  <c r="AN8" i="6"/>
  <c r="AN56" i="12"/>
  <c r="BA49" i="6"/>
  <c r="AJ129" i="12"/>
  <c r="AJ48" i="12"/>
  <c r="AJ49" i="12" s="1"/>
  <c r="AJ51" i="6" s="1"/>
  <c r="D197" i="12"/>
  <c r="E197" i="12" s="1"/>
  <c r="AH323" i="12"/>
  <c r="AH327" i="12"/>
  <c r="AI328" i="12"/>
  <c r="AJ329" i="12"/>
  <c r="AK330" i="12"/>
  <c r="AL331" i="12"/>
  <c r="AM332" i="12"/>
  <c r="AN333" i="12"/>
  <c r="AO334" i="12"/>
  <c r="F136" i="12"/>
  <c r="F135" i="12"/>
  <c r="A260" i="12"/>
  <c r="A328" i="12" s="1"/>
  <c r="A391" i="12" s="1"/>
  <c r="D198" i="12"/>
  <c r="C198" i="12"/>
  <c r="C260" i="12" s="1"/>
  <c r="C391" i="12" s="1"/>
  <c r="AP36" i="12"/>
  <c r="AP15" i="12"/>
  <c r="AP16" i="12" s="1"/>
  <c r="AO120" i="12"/>
  <c r="A138" i="12"/>
  <c r="A199" i="12"/>
  <c r="D137" i="12"/>
  <c r="C137" i="12"/>
  <c r="AQ326" i="12"/>
  <c r="AP366" i="12"/>
  <c r="AP356" i="12"/>
  <c r="AP364" i="12"/>
  <c r="AP351" i="12"/>
  <c r="AP343" i="12"/>
  <c r="AP365" i="12"/>
  <c r="AP355" i="12"/>
  <c r="AP352" i="12"/>
  <c r="AP341" i="12"/>
  <c r="AP361" i="12"/>
  <c r="AP359" i="12"/>
  <c r="AP354" i="12"/>
  <c r="AP345" i="12"/>
  <c r="AP360" i="12"/>
  <c r="AP353" i="12"/>
  <c r="AP348" i="12"/>
  <c r="AP349" i="12"/>
  <c r="AP357" i="12"/>
  <c r="AP363" i="12"/>
  <c r="AP342" i="12"/>
  <c r="AP336" i="12"/>
  <c r="AP340" i="12"/>
  <c r="AP362" i="12"/>
  <c r="AP335" i="12"/>
  <c r="AP339" i="12"/>
  <c r="AP338" i="12"/>
  <c r="AP358" i="12"/>
  <c r="AP347" i="12"/>
  <c r="AP350" i="12"/>
  <c r="AP346" i="12"/>
  <c r="AP344" i="12"/>
  <c r="AP337" i="12"/>
  <c r="C390" i="12"/>
  <c r="AD37" i="12"/>
  <c r="AC40" i="12"/>
  <c r="AC60" i="12"/>
  <c r="B367" i="12"/>
  <c r="AP367" i="12" s="1"/>
  <c r="D366" i="12"/>
  <c r="C366" i="12"/>
  <c r="E366" i="12"/>
  <c r="F366" i="12"/>
  <c r="G366" i="12"/>
  <c r="H366" i="12"/>
  <c r="I366" i="12"/>
  <c r="J366" i="12"/>
  <c r="K366" i="12"/>
  <c r="L366" i="12"/>
  <c r="M366" i="12"/>
  <c r="N366" i="12"/>
  <c r="O366" i="12"/>
  <c r="P366" i="12"/>
  <c r="Q366" i="12"/>
  <c r="R366" i="12"/>
  <c r="S366" i="12"/>
  <c r="T366" i="12"/>
  <c r="U366" i="12"/>
  <c r="V366" i="12"/>
  <c r="W366" i="12"/>
  <c r="X366" i="12"/>
  <c r="Y366" i="12"/>
  <c r="Z366" i="12"/>
  <c r="AA366" i="12"/>
  <c r="AB366" i="12"/>
  <c r="AC366" i="12"/>
  <c r="AD366" i="12"/>
  <c r="AE366" i="12"/>
  <c r="AF366" i="12"/>
  <c r="AG366" i="12"/>
  <c r="AH366" i="12"/>
  <c r="AI366" i="12"/>
  <c r="AJ366" i="12"/>
  <c r="AK366" i="12"/>
  <c r="AL366" i="12"/>
  <c r="AM366" i="12"/>
  <c r="AN366" i="12"/>
  <c r="E137" i="12"/>
  <c r="F137" i="12" s="1"/>
  <c r="AG327" i="12"/>
  <c r="AH328" i="12"/>
  <c r="AI329" i="12"/>
  <c r="AJ330" i="12"/>
  <c r="AK331" i="12"/>
  <c r="AL332" i="12"/>
  <c r="AM333" i="12"/>
  <c r="AN334" i="12"/>
  <c r="AI39" i="12"/>
  <c r="BB92" i="12"/>
  <c r="BC103" i="12"/>
  <c r="BC86" i="12"/>
  <c r="BB111" i="12"/>
  <c r="AJ115" i="12"/>
  <c r="AJ116" i="12" s="1"/>
  <c r="AJ122" i="12" s="1"/>
  <c r="AJ123" i="12" s="1"/>
  <c r="AJ124" i="12" s="1"/>
  <c r="BD110" i="12"/>
  <c r="AK109" i="12"/>
  <c r="AK128" i="12" s="1"/>
  <c r="AK121" i="12"/>
  <c r="AL93" i="12"/>
  <c r="AM97" i="12"/>
  <c r="AL99" i="12"/>
  <c r="AL100" i="12" s="1"/>
  <c r="AL102" i="12" s="1"/>
  <c r="AO11" i="12"/>
  <c r="AN53" i="12"/>
  <c r="AP17" i="12"/>
  <c r="AQ14" i="12"/>
  <c r="H24" i="8"/>
  <c r="H52" i="8" s="1"/>
  <c r="F25" i="20"/>
  <c r="F4" i="22"/>
  <c r="F4" i="23"/>
  <c r="G24" i="20"/>
  <c r="G3" i="23"/>
  <c r="G3" i="22"/>
  <c r="BB43" i="23"/>
  <c r="AT43" i="23"/>
  <c r="AL43" i="23"/>
  <c r="BF43" i="23"/>
  <c r="AW43" i="23"/>
  <c r="AN43" i="23"/>
  <c r="BE43" i="23"/>
  <c r="AV43" i="23"/>
  <c r="AM43" i="23"/>
  <c r="BH43" i="23"/>
  <c r="AU43" i="23"/>
  <c r="AI43" i="23"/>
  <c r="BG43" i="23"/>
  <c r="AS43" i="23"/>
  <c r="BD43" i="23"/>
  <c r="AR43" i="23"/>
  <c r="AX43" i="23"/>
  <c r="A44" i="23"/>
  <c r="AP43" i="23"/>
  <c r="BI43" i="23"/>
  <c r="AO43" i="23"/>
  <c r="BA43" i="23"/>
  <c r="AJ43" i="23"/>
  <c r="BC43" i="23"/>
  <c r="AZ43" i="23"/>
  <c r="AQ43" i="23"/>
  <c r="AY43" i="23"/>
  <c r="AK43" i="23"/>
  <c r="K52" i="20"/>
  <c r="K53" i="20" s="1"/>
  <c r="K35" i="11" s="1"/>
  <c r="K49" i="11" s="1"/>
  <c r="F73" i="20"/>
  <c r="F76" i="20" s="1"/>
  <c r="F68" i="20"/>
  <c r="E8" i="4"/>
  <c r="E72" i="9"/>
  <c r="X85" i="6"/>
  <c r="X87" i="6" s="1"/>
  <c r="X86" i="6"/>
  <c r="Z79" i="6"/>
  <c r="Y83" i="6"/>
  <c r="E63" i="6"/>
  <c r="H65" i="20"/>
  <c r="G66" i="20"/>
  <c r="J72" i="20"/>
  <c r="I74" i="20"/>
  <c r="L64" i="20"/>
  <c r="L20" i="20"/>
  <c r="L50" i="20" s="1"/>
  <c r="BD227" i="10"/>
  <c r="AV227" i="10"/>
  <c r="AN227" i="10"/>
  <c r="AF227" i="10"/>
  <c r="X227" i="10"/>
  <c r="P227" i="10"/>
  <c r="BF227" i="10"/>
  <c r="AW227" i="10"/>
  <c r="AM227" i="10"/>
  <c r="AD227" i="10"/>
  <c r="U227" i="10"/>
  <c r="L227" i="10"/>
  <c r="BB227" i="10"/>
  <c r="AR227" i="10"/>
  <c r="AH227" i="10"/>
  <c r="W227" i="10"/>
  <c r="M227" i="10"/>
  <c r="BA227" i="10"/>
  <c r="AQ227" i="10"/>
  <c r="AG227" i="10"/>
  <c r="V227" i="10"/>
  <c r="K227" i="10"/>
  <c r="BE227" i="10"/>
  <c r="AP227" i="10"/>
  <c r="AB227" i="10"/>
  <c r="O227" i="10"/>
  <c r="BC227" i="10"/>
  <c r="AO227" i="10"/>
  <c r="AA227" i="10"/>
  <c r="N227" i="10"/>
  <c r="AZ227" i="10"/>
  <c r="AL227" i="10"/>
  <c r="Z227" i="10"/>
  <c r="J227" i="10"/>
  <c r="AY227" i="10"/>
  <c r="AK227" i="10"/>
  <c r="Y227" i="10"/>
  <c r="AX227" i="10"/>
  <c r="T227" i="10"/>
  <c r="AU227" i="10"/>
  <c r="S227" i="10"/>
  <c r="AT227" i="10"/>
  <c r="R227" i="10"/>
  <c r="BG227" i="10"/>
  <c r="AC227" i="10"/>
  <c r="AS227" i="10"/>
  <c r="Q227" i="10"/>
  <c r="AE227" i="10"/>
  <c r="BI227" i="10"/>
  <c r="BH227" i="10"/>
  <c r="AJ227" i="10"/>
  <c r="AI227" i="10"/>
  <c r="G3" i="19"/>
  <c r="G35" i="10"/>
  <c r="G29" i="10" s="1"/>
  <c r="G211" i="10"/>
  <c r="G3" i="18"/>
  <c r="F36" i="10"/>
  <c r="F4" i="19"/>
  <c r="F4" i="18"/>
  <c r="F212" i="10"/>
  <c r="A228" i="10"/>
  <c r="BE18" i="19"/>
  <c r="AW18" i="19"/>
  <c r="AO18" i="19"/>
  <c r="AG18" i="19"/>
  <c r="Y18" i="19"/>
  <c r="Q18" i="19"/>
  <c r="A19" i="19"/>
  <c r="BB18" i="19"/>
  <c r="AS18" i="19"/>
  <c r="AJ18" i="19"/>
  <c r="AA18" i="19"/>
  <c r="R18" i="19"/>
  <c r="BH18" i="19"/>
  <c r="AX18" i="19"/>
  <c r="AM18" i="19"/>
  <c r="AC18" i="19"/>
  <c r="S18" i="19"/>
  <c r="BC18" i="19"/>
  <c r="AQ18" i="19"/>
  <c r="AE18" i="19"/>
  <c r="T18" i="19"/>
  <c r="AV18" i="19"/>
  <c r="AI18" i="19"/>
  <c r="V18" i="19"/>
  <c r="J18" i="19"/>
  <c r="AU18" i="19"/>
  <c r="AH18" i="19"/>
  <c r="U18" i="19"/>
  <c r="BI18" i="19"/>
  <c r="BG18" i="19"/>
  <c r="AT18" i="19"/>
  <c r="AF18" i="19"/>
  <c r="P18" i="19"/>
  <c r="AZ18" i="19"/>
  <c r="AL18" i="19"/>
  <c r="X18" i="19"/>
  <c r="L18" i="19"/>
  <c r="AN18" i="19"/>
  <c r="M18" i="19"/>
  <c r="K18" i="19"/>
  <c r="BD18" i="19"/>
  <c r="AB18" i="19"/>
  <c r="W18" i="19"/>
  <c r="AK18" i="19"/>
  <c r="BF18" i="19"/>
  <c r="AD18" i="19"/>
  <c r="Z18" i="19"/>
  <c r="AR18" i="19"/>
  <c r="O18" i="19"/>
  <c r="AP18" i="19"/>
  <c r="N18" i="19"/>
  <c r="BA18" i="19"/>
  <c r="AY18" i="19"/>
  <c r="E3" i="14"/>
  <c r="G3" i="3"/>
  <c r="G31" i="12"/>
  <c r="G3" i="5"/>
  <c r="G3" i="4"/>
  <c r="E27" i="7"/>
  <c r="E19" i="2" s="1"/>
  <c r="F2" i="1" s="1"/>
  <c r="E3" i="15"/>
  <c r="F4" i="5"/>
  <c r="F4" i="4"/>
  <c r="F4" i="3"/>
  <c r="D39" i="17"/>
  <c r="D38" i="17"/>
  <c r="E3" i="17"/>
  <c r="E3" i="16"/>
  <c r="H65" i="12"/>
  <c r="G17" i="7"/>
  <c r="G11" i="8"/>
  <c r="G25" i="9"/>
  <c r="G16" i="6"/>
  <c r="H16" i="7"/>
  <c r="F18" i="7"/>
  <c r="F32" i="12"/>
  <c r="F12" i="8"/>
  <c r="F26" i="9"/>
  <c r="F17" i="6"/>
  <c r="F28" i="11"/>
  <c r="N27" i="8" l="1"/>
  <c r="N55" i="8" s="1"/>
  <c r="N77" i="8" s="1"/>
  <c r="G28" i="10"/>
  <c r="G23" i="6"/>
  <c r="F93" i="10"/>
  <c r="F94" i="10"/>
  <c r="BG90" i="24"/>
  <c r="BG89" i="24"/>
  <c r="A255" i="24"/>
  <c r="BH254" i="24"/>
  <c r="BG254" i="24"/>
  <c r="BI254" i="24"/>
  <c r="A24" i="18"/>
  <c r="BG23" i="18"/>
  <c r="AY23" i="18"/>
  <c r="AQ23" i="18"/>
  <c r="AI23" i="18"/>
  <c r="AA23" i="18"/>
  <c r="S23" i="18"/>
  <c r="BF23" i="18"/>
  <c r="AX23" i="18"/>
  <c r="AP23" i="18"/>
  <c r="AH23" i="18"/>
  <c r="Z23" i="18"/>
  <c r="R23" i="18"/>
  <c r="BE23" i="18"/>
  <c r="AW23" i="18"/>
  <c r="AO23" i="18"/>
  <c r="AG23" i="18"/>
  <c r="Y23" i="18"/>
  <c r="Q23" i="18"/>
  <c r="BD23" i="18"/>
  <c r="AV23" i="18"/>
  <c r="AN23" i="18"/>
  <c r="AF23" i="18"/>
  <c r="X23" i="18"/>
  <c r="P23" i="18"/>
  <c r="AT23" i="18"/>
  <c r="AD23" i="18"/>
  <c r="BI23" i="18"/>
  <c r="AS23" i="18"/>
  <c r="AC23" i="18"/>
  <c r="BH23" i="18"/>
  <c r="AR23" i="18"/>
  <c r="AB23" i="18"/>
  <c r="BC23" i="18"/>
  <c r="AM23" i="18"/>
  <c r="W23" i="18"/>
  <c r="BA23" i="18"/>
  <c r="U23" i="18"/>
  <c r="AZ23" i="18"/>
  <c r="T23" i="18"/>
  <c r="AU23" i="18"/>
  <c r="O23" i="18"/>
  <c r="AK23" i="18"/>
  <c r="BB23" i="18"/>
  <c r="AL23" i="18"/>
  <c r="AJ23" i="18"/>
  <c r="AE23" i="18"/>
  <c r="V23" i="18"/>
  <c r="F9" i="3"/>
  <c r="F79" i="20"/>
  <c r="I19" i="7"/>
  <c r="H214" i="10"/>
  <c r="AZ39" i="11"/>
  <c r="AY33" i="11"/>
  <c r="Z21" i="8"/>
  <c r="AC42" i="12"/>
  <c r="O26" i="8"/>
  <c r="F24" i="6"/>
  <c r="F16" i="3" s="1"/>
  <c r="BC88" i="12"/>
  <c r="BC127" i="12"/>
  <c r="BC45" i="12" s="1"/>
  <c r="BC46" i="12" s="1"/>
  <c r="AP7" i="12"/>
  <c r="AO8" i="6"/>
  <c r="AO56" i="12"/>
  <c r="E259" i="12"/>
  <c r="E390" i="12" s="1"/>
  <c r="F197" i="12"/>
  <c r="F259" i="12" s="1"/>
  <c r="D259" i="12"/>
  <c r="D390" i="12" s="1"/>
  <c r="BB49" i="6"/>
  <c r="AK129" i="12"/>
  <c r="AK48" i="12"/>
  <c r="AK49" i="12" s="1"/>
  <c r="AK51" i="6" s="1"/>
  <c r="G136" i="12"/>
  <c r="G137" i="12"/>
  <c r="G135" i="12"/>
  <c r="A139" i="12"/>
  <c r="G139" i="12" s="1"/>
  <c r="A200" i="12"/>
  <c r="C138" i="12"/>
  <c r="D138" i="12"/>
  <c r="E138" i="12"/>
  <c r="AP120" i="12"/>
  <c r="F138" i="12"/>
  <c r="G138" i="12" s="1"/>
  <c r="AR326" i="12"/>
  <c r="AQ363" i="12"/>
  <c r="AQ348" i="12"/>
  <c r="AQ340" i="12"/>
  <c r="AQ365" i="12"/>
  <c r="AQ362" i="12"/>
  <c r="AQ358" i="12"/>
  <c r="AQ356" i="12"/>
  <c r="AQ366" i="12"/>
  <c r="AQ367" i="12"/>
  <c r="AQ361" i="12"/>
  <c r="AQ359" i="12"/>
  <c r="AQ354" i="12"/>
  <c r="AQ345" i="12"/>
  <c r="AQ343" i="12"/>
  <c r="AQ360" i="12"/>
  <c r="AQ347" i="12"/>
  <c r="AQ357" i="12"/>
  <c r="AQ352" i="12"/>
  <c r="AQ349" i="12"/>
  <c r="AQ355" i="12"/>
  <c r="AQ338" i="12"/>
  <c r="AQ350" i="12"/>
  <c r="AQ346" i="12"/>
  <c r="AQ351" i="12"/>
  <c r="AQ364" i="12"/>
  <c r="AQ339" i="12"/>
  <c r="AQ337" i="12"/>
  <c r="AQ336" i="12"/>
  <c r="AQ344" i="12"/>
  <c r="AQ353" i="12"/>
  <c r="AQ341" i="12"/>
  <c r="AQ342" i="12"/>
  <c r="AQ36" i="12"/>
  <c r="AQ15" i="12"/>
  <c r="AQ16" i="12" s="1"/>
  <c r="E199" i="12"/>
  <c r="E261" i="12" s="1"/>
  <c r="E392" i="12" s="1"/>
  <c r="A261" i="12"/>
  <c r="A329" i="12" s="1"/>
  <c r="A392" i="12" s="1"/>
  <c r="C199" i="12"/>
  <c r="C261" i="12" s="1"/>
  <c r="E198" i="12"/>
  <c r="D260" i="12"/>
  <c r="D391" i="12" s="1"/>
  <c r="B368" i="12"/>
  <c r="AQ368" i="12" s="1"/>
  <c r="C367" i="12"/>
  <c r="E367" i="12"/>
  <c r="D367" i="12"/>
  <c r="F367" i="12"/>
  <c r="G367" i="12"/>
  <c r="H367" i="12"/>
  <c r="I367" i="12"/>
  <c r="J367" i="12"/>
  <c r="K367" i="12"/>
  <c r="L367" i="12"/>
  <c r="M367" i="12"/>
  <c r="N367" i="12"/>
  <c r="O367" i="12"/>
  <c r="P367" i="12"/>
  <c r="Q367" i="12"/>
  <c r="R367" i="12"/>
  <c r="S367" i="12"/>
  <c r="T367" i="12"/>
  <c r="U367" i="12"/>
  <c r="V367" i="12"/>
  <c r="W367" i="12"/>
  <c r="X367" i="12"/>
  <c r="Y367" i="12"/>
  <c r="Z367" i="12"/>
  <c r="AA367" i="12"/>
  <c r="AB367" i="12"/>
  <c r="AC367" i="12"/>
  <c r="AD367" i="12"/>
  <c r="AE367" i="12"/>
  <c r="AF367" i="12"/>
  <c r="AG367" i="12"/>
  <c r="AH367" i="12"/>
  <c r="AI367" i="12"/>
  <c r="AJ367" i="12"/>
  <c r="AK367" i="12"/>
  <c r="AL367" i="12"/>
  <c r="AM367" i="12"/>
  <c r="AN367" i="12"/>
  <c r="AO367" i="12"/>
  <c r="AE37" i="12"/>
  <c r="AD40" i="12"/>
  <c r="AD60" i="12"/>
  <c r="AH324" i="12"/>
  <c r="AQ335" i="12" s="1"/>
  <c r="AJ39" i="12"/>
  <c r="BC92" i="12"/>
  <c r="AL109" i="12"/>
  <c r="AL128" i="12" s="1"/>
  <c r="BD103" i="12"/>
  <c r="BD86" i="12"/>
  <c r="AK115" i="12"/>
  <c r="AK116" i="12" s="1"/>
  <c r="AK122" i="12" s="1"/>
  <c r="AK123" i="12" s="1"/>
  <c r="AK124" i="12" s="1"/>
  <c r="BE110" i="12"/>
  <c r="BC111" i="12"/>
  <c r="AL121" i="12"/>
  <c r="AM93" i="12"/>
  <c r="AN97" i="12"/>
  <c r="AM99" i="12"/>
  <c r="AM100" i="12" s="1"/>
  <c r="AM102" i="12" s="1"/>
  <c r="AP11" i="12"/>
  <c r="AO53" i="12"/>
  <c r="AQ17" i="12"/>
  <c r="AR14" i="12"/>
  <c r="I20" i="8"/>
  <c r="I48" i="8" s="1"/>
  <c r="I70" i="8" s="1"/>
  <c r="K58" i="20"/>
  <c r="G25" i="20"/>
  <c r="G4" i="22"/>
  <c r="G4" i="23"/>
  <c r="F26" i="20"/>
  <c r="F5" i="22"/>
  <c r="F5" i="23"/>
  <c r="H24" i="20"/>
  <c r="H3" i="23"/>
  <c r="H3" i="22"/>
  <c r="BE44" i="23"/>
  <c r="AW44" i="23"/>
  <c r="AO44" i="23"/>
  <c r="BI44" i="23"/>
  <c r="AZ44" i="23"/>
  <c r="AQ44" i="23"/>
  <c r="BH44" i="23"/>
  <c r="AY44" i="23"/>
  <c r="AP44" i="23"/>
  <c r="BG44" i="23"/>
  <c r="AU44" i="23"/>
  <c r="AJ44" i="23"/>
  <c r="BF44" i="23"/>
  <c r="AT44" i="23"/>
  <c r="BD44" i="23"/>
  <c r="AS44" i="23"/>
  <c r="AR44" i="23"/>
  <c r="AM44" i="23"/>
  <c r="BC44" i="23"/>
  <c r="AL44" i="23"/>
  <c r="BA44" i="23"/>
  <c r="AN44" i="23"/>
  <c r="AK44" i="23"/>
  <c r="AX44" i="23"/>
  <c r="A45" i="23"/>
  <c r="BB44" i="23"/>
  <c r="AV44" i="23"/>
  <c r="L52" i="20"/>
  <c r="L53" i="20" s="1"/>
  <c r="L35" i="11" s="1"/>
  <c r="L49" i="11" s="1"/>
  <c r="Q39" i="20"/>
  <c r="G73" i="20"/>
  <c r="G76" i="20" s="1"/>
  <c r="G68" i="20"/>
  <c r="F72" i="9"/>
  <c r="F8" i="4"/>
  <c r="Y85" i="6"/>
  <c r="Y87" i="6" s="1"/>
  <c r="Y86" i="6"/>
  <c r="AA79" i="6"/>
  <c r="Z83" i="6"/>
  <c r="F63" i="6"/>
  <c r="J74" i="20"/>
  <c r="J76" i="20" s="1"/>
  <c r="K72" i="20"/>
  <c r="I65" i="20"/>
  <c r="H66" i="20"/>
  <c r="M64" i="20"/>
  <c r="M20" i="20"/>
  <c r="M50" i="20" s="1"/>
  <c r="BI228" i="10"/>
  <c r="BA228" i="10"/>
  <c r="AS228" i="10"/>
  <c r="AK228" i="10"/>
  <c r="AC228" i="10"/>
  <c r="U228" i="10"/>
  <c r="M228" i="10"/>
  <c r="AZ228" i="10"/>
  <c r="AQ228" i="10"/>
  <c r="AH228" i="10"/>
  <c r="Y228" i="10"/>
  <c r="P228" i="10"/>
  <c r="BD228" i="10"/>
  <c r="AT228" i="10"/>
  <c r="AI228" i="10"/>
  <c r="X228" i="10"/>
  <c r="N228" i="10"/>
  <c r="BC228" i="10"/>
  <c r="AR228" i="10"/>
  <c r="AG228" i="10"/>
  <c r="W228" i="10"/>
  <c r="L228" i="10"/>
  <c r="BH228" i="10"/>
  <c r="AV228" i="10"/>
  <c r="AF228" i="10"/>
  <c r="S228" i="10"/>
  <c r="BG228" i="10"/>
  <c r="AU228" i="10"/>
  <c r="AE228" i="10"/>
  <c r="R228" i="10"/>
  <c r="BF228" i="10"/>
  <c r="AP228" i="10"/>
  <c r="AD228" i="10"/>
  <c r="Q228" i="10"/>
  <c r="BE228" i="10"/>
  <c r="AO228" i="10"/>
  <c r="AB228" i="10"/>
  <c r="O228" i="10"/>
  <c r="BB228" i="10"/>
  <c r="AA228" i="10"/>
  <c r="AY228" i="10"/>
  <c r="Z228" i="10"/>
  <c r="AX228" i="10"/>
  <c r="V228" i="10"/>
  <c r="AJ228" i="10"/>
  <c r="AW228" i="10"/>
  <c r="T228" i="10"/>
  <c r="AM228" i="10"/>
  <c r="AN228" i="10"/>
  <c r="AL228" i="10"/>
  <c r="K228" i="10"/>
  <c r="G36" i="10"/>
  <c r="G4" i="19"/>
  <c r="G4" i="18"/>
  <c r="G212" i="10"/>
  <c r="H3" i="19"/>
  <c r="H3" i="18"/>
  <c r="H211" i="10"/>
  <c r="H35" i="10"/>
  <c r="H29" i="10" s="1"/>
  <c r="F213" i="10"/>
  <c r="F37" i="10"/>
  <c r="F5" i="19"/>
  <c r="F5" i="18"/>
  <c r="G18" i="7"/>
  <c r="A229" i="10"/>
  <c r="BH19" i="19"/>
  <c r="AZ19" i="19"/>
  <c r="AR19" i="19"/>
  <c r="AJ19" i="19"/>
  <c r="AB19" i="19"/>
  <c r="T19" i="19"/>
  <c r="L19" i="19"/>
  <c r="BE19" i="19"/>
  <c r="AV19" i="19"/>
  <c r="AM19" i="19"/>
  <c r="AD19" i="19"/>
  <c r="U19" i="19"/>
  <c r="K19" i="19"/>
  <c r="AY19" i="19"/>
  <c r="AO19" i="19"/>
  <c r="AE19" i="19"/>
  <c r="S19" i="19"/>
  <c r="BB19" i="19"/>
  <c r="AP19" i="19"/>
  <c r="AC19" i="19"/>
  <c r="Q19" i="19"/>
  <c r="BD19" i="19"/>
  <c r="AQ19" i="19"/>
  <c r="AA19" i="19"/>
  <c r="O19" i="19"/>
  <c r="BC19" i="19"/>
  <c r="Z19" i="19"/>
  <c r="N19" i="19"/>
  <c r="AN19" i="19"/>
  <c r="BA19" i="19"/>
  <c r="AL19" i="19"/>
  <c r="Y19" i="19"/>
  <c r="M19" i="19"/>
  <c r="BG19" i="19"/>
  <c r="AT19" i="19"/>
  <c r="AG19" i="19"/>
  <c r="R19" i="19"/>
  <c r="BI19" i="19"/>
  <c r="AH19" i="19"/>
  <c r="BF19" i="19"/>
  <c r="AF19" i="19"/>
  <c r="AW19" i="19"/>
  <c r="W19" i="19"/>
  <c r="V19" i="19"/>
  <c r="AS19" i="19"/>
  <c r="AX19" i="19"/>
  <c r="X19" i="19"/>
  <c r="AU19" i="19"/>
  <c r="P19" i="19"/>
  <c r="AK19" i="19"/>
  <c r="A20" i="19"/>
  <c r="AI19" i="19"/>
  <c r="F3" i="14"/>
  <c r="E38" i="17"/>
  <c r="E39" i="17"/>
  <c r="F3" i="17"/>
  <c r="F27" i="7"/>
  <c r="F19" i="2" s="1"/>
  <c r="G2" i="1" s="1"/>
  <c r="F5" i="3"/>
  <c r="F5" i="4"/>
  <c r="F5" i="5"/>
  <c r="H3" i="5"/>
  <c r="H31" i="12"/>
  <c r="H3" i="3"/>
  <c r="H3" i="4"/>
  <c r="F3" i="16"/>
  <c r="F3" i="15"/>
  <c r="G4" i="4"/>
  <c r="G4" i="3"/>
  <c r="G4" i="5"/>
  <c r="I65" i="12"/>
  <c r="F18" i="6"/>
  <c r="F13" i="8"/>
  <c r="F27" i="9"/>
  <c r="F33" i="12"/>
  <c r="F29" i="11"/>
  <c r="H17" i="7"/>
  <c r="H16" i="6"/>
  <c r="H11" i="8"/>
  <c r="I16" i="7"/>
  <c r="H25" i="9"/>
  <c r="G32" i="12"/>
  <c r="G12" i="8"/>
  <c r="G26" i="9"/>
  <c r="G17" i="6"/>
  <c r="G28" i="11"/>
  <c r="G93" i="10" l="1"/>
  <c r="H28" i="10"/>
  <c r="H23" i="6"/>
  <c r="G94" i="10"/>
  <c r="BH90" i="24"/>
  <c r="BH89" i="24"/>
  <c r="O54" i="8"/>
  <c r="O76" i="8" s="1"/>
  <c r="A256" i="24"/>
  <c r="BI255" i="24"/>
  <c r="BH255" i="24"/>
  <c r="BA39" i="11"/>
  <c r="AZ33" i="11"/>
  <c r="J19" i="7"/>
  <c r="I214" i="10"/>
  <c r="G9" i="3"/>
  <c r="G79" i="20"/>
  <c r="A25" i="18"/>
  <c r="BI24" i="18"/>
  <c r="BA24" i="18"/>
  <c r="AS24" i="18"/>
  <c r="AK24" i="18"/>
  <c r="AC24" i="18"/>
  <c r="U24" i="18"/>
  <c r="BH24" i="18"/>
  <c r="AZ24" i="18"/>
  <c r="AR24" i="18"/>
  <c r="AJ24" i="18"/>
  <c r="AB24" i="18"/>
  <c r="T24" i="18"/>
  <c r="BG24" i="18"/>
  <c r="AY24" i="18"/>
  <c r="AQ24" i="18"/>
  <c r="AI24" i="18"/>
  <c r="AA24" i="18"/>
  <c r="S24" i="18"/>
  <c r="BF24" i="18"/>
  <c r="AX24" i="18"/>
  <c r="AP24" i="18"/>
  <c r="AH24" i="18"/>
  <c r="Z24" i="18"/>
  <c r="R24" i="18"/>
  <c r="AV24" i="18"/>
  <c r="AF24" i="18"/>
  <c r="P24" i="18"/>
  <c r="AU24" i="18"/>
  <c r="AE24" i="18"/>
  <c r="AT24" i="18"/>
  <c r="AD24" i="18"/>
  <c r="BE24" i="18"/>
  <c r="AO24" i="18"/>
  <c r="Y24" i="18"/>
  <c r="AM24" i="18"/>
  <c r="BB24" i="18"/>
  <c r="AW24" i="18"/>
  <c r="AL24" i="18"/>
  <c r="BC24" i="18"/>
  <c r="AG24" i="18"/>
  <c r="V24" i="18"/>
  <c r="Q24" i="18"/>
  <c r="BD24" i="18"/>
  <c r="X24" i="18"/>
  <c r="W24" i="18"/>
  <c r="AN24" i="18"/>
  <c r="AA21" i="8"/>
  <c r="AD42" i="12"/>
  <c r="O27" i="8"/>
  <c r="G5" i="4"/>
  <c r="G24" i="6"/>
  <c r="G16" i="3" s="1"/>
  <c r="G197" i="12"/>
  <c r="H197" i="12" s="1"/>
  <c r="BD88" i="12"/>
  <c r="BD127" i="12"/>
  <c r="BD45" i="12" s="1"/>
  <c r="BD46" i="12" s="1"/>
  <c r="AQ7" i="12"/>
  <c r="AP8" i="6"/>
  <c r="AP56" i="12"/>
  <c r="AI323" i="12"/>
  <c r="AI324" i="12" s="1"/>
  <c r="AP333" i="12" s="1"/>
  <c r="BC49" i="6"/>
  <c r="AL129" i="12"/>
  <c r="AL48" i="12"/>
  <c r="AL49" i="12" s="1"/>
  <c r="AL51" i="6" s="1"/>
  <c r="AQ120" i="12"/>
  <c r="AS326" i="12"/>
  <c r="AR368" i="12"/>
  <c r="AR360" i="12"/>
  <c r="AR361" i="12"/>
  <c r="AR358" i="12"/>
  <c r="AR365" i="12"/>
  <c r="AR362" i="12"/>
  <c r="AR356" i="12"/>
  <c r="AR353" i="12"/>
  <c r="AR345" i="12"/>
  <c r="AR337" i="12"/>
  <c r="AR347" i="12"/>
  <c r="AR336" i="12"/>
  <c r="AR349" i="12"/>
  <c r="AR364" i="12"/>
  <c r="AR355" i="12"/>
  <c r="AR338" i="12"/>
  <c r="AR357" i="12"/>
  <c r="AR350" i="12"/>
  <c r="AR344" i="12"/>
  <c r="AR343" i="12"/>
  <c r="AR341" i="12"/>
  <c r="AR351" i="12"/>
  <c r="AR366" i="12"/>
  <c r="AR340" i="12"/>
  <c r="AR363" i="12"/>
  <c r="AR339" i="12"/>
  <c r="AR348" i="12"/>
  <c r="AR359" i="12"/>
  <c r="AR354" i="12"/>
  <c r="AR352" i="12"/>
  <c r="AR367" i="12"/>
  <c r="AR346" i="12"/>
  <c r="AR342" i="12"/>
  <c r="AR36" i="12"/>
  <c r="AR15" i="12"/>
  <c r="AR16" i="12" s="1"/>
  <c r="AF37" i="12"/>
  <c r="AE60" i="12"/>
  <c r="AE40" i="12"/>
  <c r="B369" i="12"/>
  <c r="AR369" i="12" s="1"/>
  <c r="C368" i="12"/>
  <c r="E368" i="12"/>
  <c r="D368" i="12"/>
  <c r="F368" i="12"/>
  <c r="G368" i="12"/>
  <c r="H368" i="12"/>
  <c r="I368" i="12"/>
  <c r="J368" i="12"/>
  <c r="K368" i="12"/>
  <c r="L368" i="12"/>
  <c r="M368" i="12"/>
  <c r="N368" i="12"/>
  <c r="O368" i="12"/>
  <c r="P368" i="12"/>
  <c r="Q368" i="12"/>
  <c r="R368" i="12"/>
  <c r="S368" i="12"/>
  <c r="T368" i="12"/>
  <c r="U368" i="12"/>
  <c r="V368" i="12"/>
  <c r="W368" i="12"/>
  <c r="X368" i="12"/>
  <c r="Y368" i="12"/>
  <c r="Z368" i="12"/>
  <c r="AA368" i="12"/>
  <c r="AB368" i="12"/>
  <c r="AC368" i="12"/>
  <c r="AD368" i="12"/>
  <c r="AE368" i="12"/>
  <c r="AF368" i="12"/>
  <c r="AG368" i="12"/>
  <c r="AH368" i="12"/>
  <c r="AI368" i="12"/>
  <c r="AJ368" i="12"/>
  <c r="AK368" i="12"/>
  <c r="AL368" i="12"/>
  <c r="AM368" i="12"/>
  <c r="AN368" i="12"/>
  <c r="AO368" i="12"/>
  <c r="AP368" i="12"/>
  <c r="F390" i="12"/>
  <c r="C392" i="12"/>
  <c r="D199" i="12"/>
  <c r="D261" i="12" s="1"/>
  <c r="D392" i="12" s="1"/>
  <c r="A140" i="12"/>
  <c r="A201" i="12"/>
  <c r="C139" i="12"/>
  <c r="D139" i="12"/>
  <c r="E139" i="12"/>
  <c r="F139" i="12"/>
  <c r="AI327" i="12"/>
  <c r="AJ328" i="12"/>
  <c r="AK329" i="12"/>
  <c r="AL330" i="12"/>
  <c r="AM331" i="12"/>
  <c r="AN332" i="12"/>
  <c r="AO333" i="12"/>
  <c r="AP334" i="12"/>
  <c r="F199" i="12"/>
  <c r="F198" i="12"/>
  <c r="E260" i="12"/>
  <c r="H136" i="12"/>
  <c r="H137" i="12"/>
  <c r="H139" i="12"/>
  <c r="H135" i="12"/>
  <c r="H138" i="12"/>
  <c r="F200" i="12"/>
  <c r="F262" i="12" s="1"/>
  <c r="F393" i="12" s="1"/>
  <c r="C200" i="12"/>
  <c r="A262" i="12"/>
  <c r="A330" i="12" s="1"/>
  <c r="A393" i="12" s="1"/>
  <c r="AK39" i="12"/>
  <c r="BD92" i="12"/>
  <c r="AM109" i="12"/>
  <c r="AM128" i="12" s="1"/>
  <c r="BD111" i="12"/>
  <c r="BE103" i="12"/>
  <c r="BE86" i="12"/>
  <c r="BF110" i="12"/>
  <c r="AL115" i="12"/>
  <c r="AL116" i="12" s="1"/>
  <c r="AL122" i="12" s="1"/>
  <c r="AL123" i="12" s="1"/>
  <c r="AL124" i="12" s="1"/>
  <c r="AM121" i="12"/>
  <c r="AN93" i="12"/>
  <c r="AO97" i="12"/>
  <c r="AN99" i="12"/>
  <c r="AN100" i="12" s="1"/>
  <c r="AN102" i="12" s="1"/>
  <c r="AQ11" i="12"/>
  <c r="AP53" i="12"/>
  <c r="AR17" i="12"/>
  <c r="AS14" i="12"/>
  <c r="I22" i="8"/>
  <c r="L58" i="20"/>
  <c r="H25" i="20"/>
  <c r="H4" i="23"/>
  <c r="H4" i="22"/>
  <c r="I24" i="20"/>
  <c r="I3" i="23"/>
  <c r="I3" i="22"/>
  <c r="G5" i="22"/>
  <c r="G5" i="23"/>
  <c r="BH45" i="23"/>
  <c r="AZ45" i="23"/>
  <c r="AR45" i="23"/>
  <c r="BC45" i="23"/>
  <c r="AT45" i="23"/>
  <c r="AK45" i="23"/>
  <c r="A46" i="23"/>
  <c r="BB45" i="23"/>
  <c r="AS45" i="23"/>
  <c r="BG45" i="23"/>
  <c r="AV45" i="23"/>
  <c r="BF45" i="23"/>
  <c r="AU45" i="23"/>
  <c r="BE45" i="23"/>
  <c r="AQ45" i="23"/>
  <c r="AO45" i="23"/>
  <c r="BD45" i="23"/>
  <c r="AM45" i="23"/>
  <c r="BA45" i="23"/>
  <c r="AL45" i="23"/>
  <c r="AX45" i="23"/>
  <c r="BI45" i="23"/>
  <c r="AY45" i="23"/>
  <c r="AW45" i="23"/>
  <c r="AP45" i="23"/>
  <c r="AN45" i="23"/>
  <c r="M52" i="20"/>
  <c r="M53" i="20" s="1"/>
  <c r="M35" i="11" s="1"/>
  <c r="M49" i="11" s="1"/>
  <c r="H73" i="20"/>
  <c r="H76" i="20" s="1"/>
  <c r="H68" i="20"/>
  <c r="J8" i="4"/>
  <c r="G72" i="9"/>
  <c r="G8" i="4"/>
  <c r="G33" i="12"/>
  <c r="G26" i="20"/>
  <c r="G27" i="9"/>
  <c r="Z85" i="6"/>
  <c r="Z87" i="6" s="1"/>
  <c r="Z86" i="6"/>
  <c r="AB79" i="6"/>
  <c r="AA83" i="6"/>
  <c r="G63" i="6"/>
  <c r="J65" i="20"/>
  <c r="I66" i="20"/>
  <c r="K74" i="20"/>
  <c r="K76" i="20" s="1"/>
  <c r="L72" i="20"/>
  <c r="N64" i="20"/>
  <c r="N20" i="20"/>
  <c r="N50" i="20" s="1"/>
  <c r="BG229" i="10"/>
  <c r="AY229" i="10"/>
  <c r="AQ229" i="10"/>
  <c r="AI229" i="10"/>
  <c r="AA229" i="10"/>
  <c r="S229" i="10"/>
  <c r="BE229" i="10"/>
  <c r="AV229" i="10"/>
  <c r="AM229" i="10"/>
  <c r="AD229" i="10"/>
  <c r="U229" i="10"/>
  <c r="L229" i="10"/>
  <c r="BF229" i="10"/>
  <c r="AU229" i="10"/>
  <c r="AK229" i="10"/>
  <c r="Z229" i="10"/>
  <c r="P229" i="10"/>
  <c r="BD229" i="10"/>
  <c r="AT229" i="10"/>
  <c r="AJ229" i="10"/>
  <c r="Y229" i="10"/>
  <c r="O229" i="10"/>
  <c r="BA229" i="10"/>
  <c r="AN229" i="10"/>
  <c r="X229" i="10"/>
  <c r="AZ229" i="10"/>
  <c r="AL229" i="10"/>
  <c r="W229" i="10"/>
  <c r="AX229" i="10"/>
  <c r="AH229" i="10"/>
  <c r="V229" i="10"/>
  <c r="AW229" i="10"/>
  <c r="AG229" i="10"/>
  <c r="T229" i="10"/>
  <c r="BI229" i="10"/>
  <c r="AF229" i="10"/>
  <c r="BH229" i="10"/>
  <c r="AE229" i="10"/>
  <c r="BC229" i="10"/>
  <c r="AC229" i="10"/>
  <c r="AO229" i="10"/>
  <c r="M229" i="10"/>
  <c r="BB229" i="10"/>
  <c r="AB229" i="10"/>
  <c r="AS229" i="10"/>
  <c r="AR229" i="10"/>
  <c r="AP229" i="10"/>
  <c r="R229" i="10"/>
  <c r="Q229" i="10"/>
  <c r="N229" i="10"/>
  <c r="G18" i="6"/>
  <c r="I211" i="10"/>
  <c r="I3" i="18"/>
  <c r="I35" i="10"/>
  <c r="I29" i="10" s="1"/>
  <c r="I3" i="19"/>
  <c r="G213" i="10"/>
  <c r="G37" i="10"/>
  <c r="G5" i="19"/>
  <c r="G5" i="18"/>
  <c r="H4" i="19"/>
  <c r="H36" i="10"/>
  <c r="H4" i="18"/>
  <c r="H212" i="10"/>
  <c r="G29" i="11"/>
  <c r="G5" i="5"/>
  <c r="G13" i="8"/>
  <c r="G5" i="3"/>
  <c r="A230" i="10"/>
  <c r="A21" i="19"/>
  <c r="BC20" i="19"/>
  <c r="AU20" i="19"/>
  <c r="AM20" i="19"/>
  <c r="AE20" i="19"/>
  <c r="W20" i="19"/>
  <c r="O20" i="19"/>
  <c r="BH20" i="19"/>
  <c r="AY20" i="19"/>
  <c r="AP20" i="19"/>
  <c r="AG20" i="19"/>
  <c r="X20" i="19"/>
  <c r="N20" i="19"/>
  <c r="BA20" i="19"/>
  <c r="AQ20" i="19"/>
  <c r="AF20" i="19"/>
  <c r="U20" i="19"/>
  <c r="AZ20" i="19"/>
  <c r="AN20" i="19"/>
  <c r="AB20" i="19"/>
  <c r="Q20" i="19"/>
  <c r="AW20" i="19"/>
  <c r="AJ20" i="19"/>
  <c r="V20" i="19"/>
  <c r="AV20" i="19"/>
  <c r="AI20" i="19"/>
  <c r="BI20" i="19"/>
  <c r="T20" i="19"/>
  <c r="BG20" i="19"/>
  <c r="AT20" i="19"/>
  <c r="AH20" i="19"/>
  <c r="S20" i="19"/>
  <c r="BB20" i="19"/>
  <c r="AL20" i="19"/>
  <c r="Z20" i="19"/>
  <c r="L20" i="19"/>
  <c r="BD20" i="19"/>
  <c r="AA20" i="19"/>
  <c r="AX20" i="19"/>
  <c r="AR20" i="19"/>
  <c r="P20" i="19"/>
  <c r="AO20" i="19"/>
  <c r="Y20" i="19"/>
  <c r="AS20" i="19"/>
  <c r="R20" i="19"/>
  <c r="AK20" i="19"/>
  <c r="BF20" i="19"/>
  <c r="AD20" i="19"/>
  <c r="BE20" i="19"/>
  <c r="AC20" i="19"/>
  <c r="M20" i="19"/>
  <c r="G3" i="14"/>
  <c r="G3" i="15"/>
  <c r="G3" i="17"/>
  <c r="F38" i="17"/>
  <c r="F39" i="17"/>
  <c r="G3" i="16"/>
  <c r="I31" i="12"/>
  <c r="I3" i="3"/>
  <c r="I3" i="4"/>
  <c r="I3" i="5"/>
  <c r="H4" i="4"/>
  <c r="H4" i="3"/>
  <c r="H4" i="5"/>
  <c r="G27" i="7"/>
  <c r="G19" i="2" s="1"/>
  <c r="H2" i="1" s="1"/>
  <c r="J65" i="12"/>
  <c r="H18" i="7"/>
  <c r="H28" i="11"/>
  <c r="H12" i="8"/>
  <c r="H26" i="9"/>
  <c r="H17" i="6"/>
  <c r="H32" i="12"/>
  <c r="I11" i="8"/>
  <c r="J16" i="7"/>
  <c r="I17" i="7"/>
  <c r="I25" i="9"/>
  <c r="I16" i="6"/>
  <c r="H94" i="10" l="1"/>
  <c r="I28" i="10"/>
  <c r="I23" i="6"/>
  <c r="H93" i="10"/>
  <c r="I93" i="10" s="1"/>
  <c r="BI90" i="24"/>
  <c r="BI89" i="24"/>
  <c r="I21" i="8"/>
  <c r="I23" i="8" s="1"/>
  <c r="I51" i="8" s="1"/>
  <c r="I50" i="8"/>
  <c r="I72" i="8" s="1"/>
  <c r="P26" i="8"/>
  <c r="P54" i="8" s="1"/>
  <c r="P76" i="8" s="1"/>
  <c r="O55" i="8"/>
  <c r="O77" i="8" s="1"/>
  <c r="BI256" i="24"/>
  <c r="A257" i="24"/>
  <c r="H9" i="3"/>
  <c r="H79" i="20"/>
  <c r="M58" i="20"/>
  <c r="K19" i="7"/>
  <c r="J214" i="10"/>
  <c r="A26" i="18"/>
  <c r="BD25" i="18"/>
  <c r="AV25" i="18"/>
  <c r="AN25" i="18"/>
  <c r="AF25" i="18"/>
  <c r="X25" i="18"/>
  <c r="BC25" i="18"/>
  <c r="AU25" i="18"/>
  <c r="AM25" i="18"/>
  <c r="AE25" i="18"/>
  <c r="W25" i="18"/>
  <c r="BB25" i="18"/>
  <c r="AT25" i="18"/>
  <c r="AL25" i="18"/>
  <c r="AD25" i="18"/>
  <c r="V25" i="18"/>
  <c r="BI25" i="18"/>
  <c r="BA25" i="18"/>
  <c r="AS25" i="18"/>
  <c r="AK25" i="18"/>
  <c r="AC25" i="18"/>
  <c r="U25" i="18"/>
  <c r="AY25" i="18"/>
  <c r="AI25" i="18"/>
  <c r="S25" i="18"/>
  <c r="AX25" i="18"/>
  <c r="AH25" i="18"/>
  <c r="R25" i="18"/>
  <c r="AW25" i="18"/>
  <c r="AG25" i="18"/>
  <c r="Q25" i="18"/>
  <c r="BH25" i="18"/>
  <c r="AR25" i="18"/>
  <c r="AB25" i="18"/>
  <c r="BF25" i="18"/>
  <c r="Z25" i="18"/>
  <c r="AP25" i="18"/>
  <c r="AA25" i="18"/>
  <c r="BE25" i="18"/>
  <c r="Y25" i="18"/>
  <c r="AO25" i="18"/>
  <c r="AZ25" i="18"/>
  <c r="T25" i="18"/>
  <c r="BG25" i="18"/>
  <c r="AQ25" i="18"/>
  <c r="AJ25" i="18"/>
  <c r="BB39" i="11"/>
  <c r="BA33" i="11"/>
  <c r="AB21" i="8"/>
  <c r="AE42" i="12"/>
  <c r="P27" i="8"/>
  <c r="G259" i="12"/>
  <c r="G390" i="12" s="1"/>
  <c r="H24" i="6"/>
  <c r="H16" i="3" s="1"/>
  <c r="AO332" i="12"/>
  <c r="AN331" i="12"/>
  <c r="AL329" i="12"/>
  <c r="AM330" i="12"/>
  <c r="AR335" i="12"/>
  <c r="AK328" i="12"/>
  <c r="AQ334" i="12"/>
  <c r="AJ327" i="12"/>
  <c r="AJ323" i="12"/>
  <c r="BE88" i="12"/>
  <c r="BE127" i="12"/>
  <c r="BE45" i="12" s="1"/>
  <c r="BE46" i="12" s="1"/>
  <c r="AR7" i="12"/>
  <c r="AQ56" i="12"/>
  <c r="AQ8" i="6"/>
  <c r="BD49" i="6"/>
  <c r="AM129" i="12"/>
  <c r="AM48" i="12"/>
  <c r="AM49" i="12" s="1"/>
  <c r="AM51" i="6" s="1"/>
  <c r="D200" i="12"/>
  <c r="C262" i="12"/>
  <c r="G200" i="12"/>
  <c r="E391" i="12"/>
  <c r="G201" i="12"/>
  <c r="A263" i="12"/>
  <c r="A331" i="12" s="1"/>
  <c r="A394" i="12" s="1"/>
  <c r="C201" i="12"/>
  <c r="AG37" i="12"/>
  <c r="AF60" i="12"/>
  <c r="AF40" i="12"/>
  <c r="I197" i="12"/>
  <c r="H259" i="12"/>
  <c r="A141" i="12"/>
  <c r="A202" i="12"/>
  <c r="C140" i="12"/>
  <c r="D140" i="12"/>
  <c r="E140" i="12"/>
  <c r="F140" i="12"/>
  <c r="G140" i="12"/>
  <c r="B370" i="12"/>
  <c r="AS370" i="12" s="1"/>
  <c r="C369" i="12"/>
  <c r="E369" i="12"/>
  <c r="D369" i="12"/>
  <c r="F369" i="12"/>
  <c r="G369" i="12"/>
  <c r="H369" i="12"/>
  <c r="I369" i="12"/>
  <c r="J369" i="12"/>
  <c r="K369" i="12"/>
  <c r="L369" i="12"/>
  <c r="M369" i="12"/>
  <c r="N369" i="12"/>
  <c r="O369" i="12"/>
  <c r="P369" i="12"/>
  <c r="Q369" i="12"/>
  <c r="R369" i="12"/>
  <c r="S369" i="12"/>
  <c r="T369" i="12"/>
  <c r="U369" i="12"/>
  <c r="V369" i="12"/>
  <c r="W369" i="12"/>
  <c r="X369" i="12"/>
  <c r="Y369" i="12"/>
  <c r="Z369" i="12"/>
  <c r="AA369" i="12"/>
  <c r="AB369" i="12"/>
  <c r="AC369" i="12"/>
  <c r="AD369" i="12"/>
  <c r="AE369" i="12"/>
  <c r="AF369" i="12"/>
  <c r="AG369" i="12"/>
  <c r="AH369" i="12"/>
  <c r="AI369" i="12"/>
  <c r="AJ369" i="12"/>
  <c r="AK369" i="12"/>
  <c r="AL369" i="12"/>
  <c r="AM369" i="12"/>
  <c r="AN369" i="12"/>
  <c r="AO369" i="12"/>
  <c r="AP369" i="12"/>
  <c r="AQ369" i="12"/>
  <c r="AR120" i="12"/>
  <c r="G198" i="12"/>
  <c r="F260" i="12"/>
  <c r="AJ324" i="12"/>
  <c r="AS335" i="12" s="1"/>
  <c r="I136" i="12"/>
  <c r="I135" i="12"/>
  <c r="I137" i="12"/>
  <c r="I138" i="12"/>
  <c r="I139" i="12"/>
  <c r="AS36" i="12"/>
  <c r="AS15" i="12"/>
  <c r="AS16" i="12" s="1"/>
  <c r="H140" i="12"/>
  <c r="I140" i="12" s="1"/>
  <c r="F261" i="12"/>
  <c r="F392" i="12" s="1"/>
  <c r="G199" i="12"/>
  <c r="AT326" i="12"/>
  <c r="AS365" i="12"/>
  <c r="AS363" i="12"/>
  <c r="AS358" i="12"/>
  <c r="AS350" i="12"/>
  <c r="AS342" i="12"/>
  <c r="AS368" i="12"/>
  <c r="AS355" i="12"/>
  <c r="AS367" i="12"/>
  <c r="AS369" i="12"/>
  <c r="AS360" i="12"/>
  <c r="AS349" i="12"/>
  <c r="AS338" i="12"/>
  <c r="AS364" i="12"/>
  <c r="AS351" i="12"/>
  <c r="AS362" i="12"/>
  <c r="AS352" i="12"/>
  <c r="AS357" i="12"/>
  <c r="AS344" i="12"/>
  <c r="AS343" i="12"/>
  <c r="AS341" i="12"/>
  <c r="AS359" i="12"/>
  <c r="AS356" i="12"/>
  <c r="AS347" i="12"/>
  <c r="AS339" i="12"/>
  <c r="AS366" i="12"/>
  <c r="AS348" i="12"/>
  <c r="AS346" i="12"/>
  <c r="AS337" i="12"/>
  <c r="AS345" i="12"/>
  <c r="AS354" i="12"/>
  <c r="AS353" i="12"/>
  <c r="AS336" i="12"/>
  <c r="AS361" i="12"/>
  <c r="AS340" i="12"/>
  <c r="AL39" i="12"/>
  <c r="BE92" i="12"/>
  <c r="BE111" i="12"/>
  <c r="BF103" i="12"/>
  <c r="BF86" i="12"/>
  <c r="AN109" i="12"/>
  <c r="AN128" i="12" s="1"/>
  <c r="BG110" i="12"/>
  <c r="AM115" i="12"/>
  <c r="AM116" i="12" s="1"/>
  <c r="AM122" i="12" s="1"/>
  <c r="AM123" i="12" s="1"/>
  <c r="AM124" i="12" s="1"/>
  <c r="AN121" i="12"/>
  <c r="AO93" i="12"/>
  <c r="AO99" i="12"/>
  <c r="AO100" i="12" s="1"/>
  <c r="AO102" i="12" s="1"/>
  <c r="AP97" i="12"/>
  <c r="AR11" i="12"/>
  <c r="AQ53" i="12"/>
  <c r="AS17" i="12"/>
  <c r="AT14" i="12"/>
  <c r="J24" i="20"/>
  <c r="J3" i="23"/>
  <c r="J3" i="22"/>
  <c r="I25" i="20"/>
  <c r="I4" i="23"/>
  <c r="I4" i="22"/>
  <c r="H26" i="20"/>
  <c r="H5" i="23"/>
  <c r="H5" i="22"/>
  <c r="BB46" i="23"/>
  <c r="AT46" i="23"/>
  <c r="BE46" i="23"/>
  <c r="AV46" i="23"/>
  <c r="AM46" i="23"/>
  <c r="BH46" i="23"/>
  <c r="AX46" i="23"/>
  <c r="AN46" i="23"/>
  <c r="BG46" i="23"/>
  <c r="AW46" i="23"/>
  <c r="AL46" i="23"/>
  <c r="A47" i="23"/>
  <c r="AU46" i="23"/>
  <c r="BI46" i="23"/>
  <c r="AS46" i="23"/>
  <c r="BF46" i="23"/>
  <c r="AR46" i="23"/>
  <c r="AO46" i="23"/>
  <c r="BC46" i="23"/>
  <c r="BA46" i="23"/>
  <c r="AY46" i="23"/>
  <c r="AQ46" i="23"/>
  <c r="BD46" i="23"/>
  <c r="AP46" i="23"/>
  <c r="AZ46" i="23"/>
  <c r="R39" i="20"/>
  <c r="K8" i="4"/>
  <c r="I73" i="20"/>
  <c r="I76" i="20" s="1"/>
  <c r="I68" i="20"/>
  <c r="H72" i="9"/>
  <c r="H8" i="4"/>
  <c r="AA86" i="6"/>
  <c r="AA85" i="6"/>
  <c r="AA87" i="6" s="1"/>
  <c r="AC79" i="6"/>
  <c r="AB83" i="6"/>
  <c r="H63" i="6"/>
  <c r="M72" i="20"/>
  <c r="L74" i="20"/>
  <c r="L76" i="20" s="1"/>
  <c r="N52" i="20"/>
  <c r="N53" i="20" s="1"/>
  <c r="K65" i="20"/>
  <c r="J66" i="20"/>
  <c r="O64" i="20"/>
  <c r="O20" i="20"/>
  <c r="O50" i="20" s="1"/>
  <c r="BF230" i="10"/>
  <c r="AX230" i="10"/>
  <c r="AP230" i="10"/>
  <c r="AH230" i="10"/>
  <c r="Z230" i="10"/>
  <c r="R230" i="10"/>
  <c r="BB230" i="10"/>
  <c r="AS230" i="10"/>
  <c r="AJ230" i="10"/>
  <c r="AA230" i="10"/>
  <c r="Q230" i="10"/>
  <c r="BI230" i="10"/>
  <c r="AY230" i="10"/>
  <c r="AN230" i="10"/>
  <c r="AD230" i="10"/>
  <c r="T230" i="10"/>
  <c r="BH230" i="10"/>
  <c r="AW230" i="10"/>
  <c r="AM230" i="10"/>
  <c r="AC230" i="10"/>
  <c r="S230" i="10"/>
  <c r="BG230" i="10"/>
  <c r="AT230" i="10"/>
  <c r="AF230" i="10"/>
  <c r="P230" i="10"/>
  <c r="BE230" i="10"/>
  <c r="AR230" i="10"/>
  <c r="AE230" i="10"/>
  <c r="O230" i="10"/>
  <c r="BD230" i="10"/>
  <c r="AQ230" i="10"/>
  <c r="AB230" i="10"/>
  <c r="N230" i="10"/>
  <c r="BC230" i="10"/>
  <c r="AO230" i="10"/>
  <c r="Y230" i="10"/>
  <c r="M230" i="10"/>
  <c r="AL230" i="10"/>
  <c r="AK230" i="10"/>
  <c r="AI230" i="10"/>
  <c r="AU230" i="10"/>
  <c r="U230" i="10"/>
  <c r="AG230" i="10"/>
  <c r="V230" i="10"/>
  <c r="W230" i="10"/>
  <c r="BA230" i="10"/>
  <c r="AZ230" i="10"/>
  <c r="AV230" i="10"/>
  <c r="X230" i="10"/>
  <c r="I4" i="19"/>
  <c r="I212" i="10"/>
  <c r="I36" i="10"/>
  <c r="I4" i="18"/>
  <c r="H213" i="10"/>
  <c r="H37" i="10"/>
  <c r="H5" i="19"/>
  <c r="H5" i="18"/>
  <c r="J211" i="10"/>
  <c r="J3" i="18"/>
  <c r="J35" i="10"/>
  <c r="J29" i="10" s="1"/>
  <c r="J3" i="19"/>
  <c r="A231" i="10"/>
  <c r="BF21" i="19"/>
  <c r="AX21" i="19"/>
  <c r="AP21" i="19"/>
  <c r="AH21" i="19"/>
  <c r="Z21" i="19"/>
  <c r="R21" i="19"/>
  <c r="A22" i="19"/>
  <c r="BB21" i="19"/>
  <c r="AS21" i="19"/>
  <c r="AJ21" i="19"/>
  <c r="AA21" i="19"/>
  <c r="Q21" i="19"/>
  <c r="BC21" i="19"/>
  <c r="AR21" i="19"/>
  <c r="AG21" i="19"/>
  <c r="W21" i="19"/>
  <c r="M21" i="19"/>
  <c r="AY21" i="19"/>
  <c r="AM21" i="19"/>
  <c r="AB21" i="19"/>
  <c r="O21" i="19"/>
  <c r="BE21" i="19"/>
  <c r="AQ21" i="19"/>
  <c r="AD21" i="19"/>
  <c r="P21" i="19"/>
  <c r="BD21" i="19"/>
  <c r="AC21" i="19"/>
  <c r="N21" i="19"/>
  <c r="AO21" i="19"/>
  <c r="BA21" i="19"/>
  <c r="AN21" i="19"/>
  <c r="Y21" i="19"/>
  <c r="BH21" i="19"/>
  <c r="AU21" i="19"/>
  <c r="AF21" i="19"/>
  <c r="T21" i="19"/>
  <c r="AV21" i="19"/>
  <c r="U21" i="19"/>
  <c r="AT21" i="19"/>
  <c r="S21" i="19"/>
  <c r="AK21" i="19"/>
  <c r="BI21" i="19"/>
  <c r="BG21" i="19"/>
  <c r="AL21" i="19"/>
  <c r="AZ21" i="19"/>
  <c r="X21" i="19"/>
  <c r="AW21" i="19"/>
  <c r="V21" i="19"/>
  <c r="AI21" i="19"/>
  <c r="AE21" i="19"/>
  <c r="H3" i="14"/>
  <c r="H3" i="15"/>
  <c r="H27" i="7"/>
  <c r="H19" i="2" s="1"/>
  <c r="I2" i="1" s="1"/>
  <c r="H5" i="3"/>
  <c r="H5" i="4"/>
  <c r="H5" i="5"/>
  <c r="G38" i="17"/>
  <c r="G39" i="17"/>
  <c r="H3" i="17"/>
  <c r="H3" i="16"/>
  <c r="I4" i="3"/>
  <c r="I4" i="5"/>
  <c r="I4" i="4"/>
  <c r="J3" i="3"/>
  <c r="J3" i="4"/>
  <c r="J31" i="12"/>
  <c r="J3" i="5"/>
  <c r="K65" i="12"/>
  <c r="J11" i="8"/>
  <c r="K16" i="7"/>
  <c r="J25" i="9"/>
  <c r="J16" i="6"/>
  <c r="J17" i="7"/>
  <c r="I18" i="7"/>
  <c r="I26" i="9"/>
  <c r="I12" i="8"/>
  <c r="I17" i="6"/>
  <c r="I32" i="12"/>
  <c r="I28" i="11"/>
  <c r="H33" i="12"/>
  <c r="H27" i="9"/>
  <c r="H13" i="8"/>
  <c r="H29" i="11"/>
  <c r="H18" i="6"/>
  <c r="J28" i="10" l="1"/>
  <c r="J94" i="10" s="1"/>
  <c r="J23" i="6"/>
  <c r="I94" i="10"/>
  <c r="Q26" i="8"/>
  <c r="Q54" i="8" s="1"/>
  <c r="Q76" i="8" s="1"/>
  <c r="P55" i="8"/>
  <c r="P77" i="8" s="1"/>
  <c r="I49" i="8"/>
  <c r="I71" i="8" s="1"/>
  <c r="L19" i="7"/>
  <c r="K214" i="10"/>
  <c r="I9" i="3"/>
  <c r="I79" i="20"/>
  <c r="A27" i="18"/>
  <c r="BH26" i="18"/>
  <c r="AZ26" i="18"/>
  <c r="AR26" i="18"/>
  <c r="AJ26" i="18"/>
  <c r="AB26" i="18"/>
  <c r="T26" i="18"/>
  <c r="BG26" i="18"/>
  <c r="AY26" i="18"/>
  <c r="AQ26" i="18"/>
  <c r="AI26" i="18"/>
  <c r="AA26" i="18"/>
  <c r="S26" i="18"/>
  <c r="BF26" i="18"/>
  <c r="AX26" i="18"/>
  <c r="AP26" i="18"/>
  <c r="AH26" i="18"/>
  <c r="Z26" i="18"/>
  <c r="R26" i="18"/>
  <c r="BE26" i="18"/>
  <c r="AW26" i="18"/>
  <c r="AO26" i="18"/>
  <c r="AG26" i="18"/>
  <c r="Y26" i="18"/>
  <c r="BC26" i="18"/>
  <c r="AM26" i="18"/>
  <c r="W26" i="18"/>
  <c r="BB26" i="18"/>
  <c r="AL26" i="18"/>
  <c r="V26" i="18"/>
  <c r="BA26" i="18"/>
  <c r="AK26" i="18"/>
  <c r="U26" i="18"/>
  <c r="AV26" i="18"/>
  <c r="AF26" i="18"/>
  <c r="AT26" i="18"/>
  <c r="AS26" i="18"/>
  <c r="X26" i="18"/>
  <c r="AN26" i="18"/>
  <c r="AD26" i="18"/>
  <c r="BI26" i="18"/>
  <c r="BD26" i="18"/>
  <c r="AE26" i="18"/>
  <c r="AC26" i="18"/>
  <c r="AU26" i="18"/>
  <c r="BC39" i="11"/>
  <c r="BB33" i="11"/>
  <c r="AC21" i="8"/>
  <c r="AF42" i="12"/>
  <c r="I24" i="6"/>
  <c r="I16" i="3" s="1"/>
  <c r="BF88" i="12"/>
  <c r="BF127" i="12"/>
  <c r="BF45" i="12" s="1"/>
  <c r="BF46" i="12" s="1"/>
  <c r="AK323" i="12"/>
  <c r="AK324" i="12" s="1"/>
  <c r="AS334" i="12" s="1"/>
  <c r="AS7" i="12"/>
  <c r="AR56" i="12"/>
  <c r="AR8" i="6"/>
  <c r="BE49" i="6"/>
  <c r="AN129" i="12"/>
  <c r="AN48" i="12"/>
  <c r="AN49" i="12" s="1"/>
  <c r="AN51" i="6" s="1"/>
  <c r="AS120" i="12"/>
  <c r="A142" i="12"/>
  <c r="A203" i="12"/>
  <c r="C141" i="12"/>
  <c r="D141" i="12"/>
  <c r="E141" i="12"/>
  <c r="F141" i="12"/>
  <c r="G141" i="12"/>
  <c r="H141" i="12"/>
  <c r="E200" i="12"/>
  <c r="E262" i="12" s="1"/>
  <c r="D262" i="12"/>
  <c r="H200" i="12"/>
  <c r="G262" i="12"/>
  <c r="G393" i="12" s="1"/>
  <c r="AK327" i="12"/>
  <c r="AL328" i="12"/>
  <c r="AM329" i="12"/>
  <c r="AN330" i="12"/>
  <c r="AO331" i="12"/>
  <c r="AP332" i="12"/>
  <c r="AQ333" i="12"/>
  <c r="AR334" i="12"/>
  <c r="F391" i="12"/>
  <c r="AH37" i="12"/>
  <c r="AG60" i="12"/>
  <c r="AG40" i="12"/>
  <c r="H201" i="12"/>
  <c r="G263" i="12"/>
  <c r="G394" i="12" s="1"/>
  <c r="J136" i="12"/>
  <c r="J140" i="12"/>
  <c r="J135" i="12"/>
  <c r="J137" i="12"/>
  <c r="J138" i="12"/>
  <c r="J139" i="12"/>
  <c r="J142" i="12"/>
  <c r="AU326" i="12"/>
  <c r="AT370" i="12"/>
  <c r="AT362" i="12"/>
  <c r="AT367" i="12"/>
  <c r="AT365" i="12"/>
  <c r="AT368" i="12"/>
  <c r="AT355" i="12"/>
  <c r="AT347" i="12"/>
  <c r="AT339" i="12"/>
  <c r="AT360" i="12"/>
  <c r="AT369" i="12"/>
  <c r="AT364" i="12"/>
  <c r="AT351" i="12"/>
  <c r="AT340" i="12"/>
  <c r="AT353" i="12"/>
  <c r="AT344" i="12"/>
  <c r="AT366" i="12"/>
  <c r="AT363" i="12"/>
  <c r="AT357" i="12"/>
  <c r="AT359" i="12"/>
  <c r="AT358" i="12"/>
  <c r="AT354" i="12"/>
  <c r="AT350" i="12"/>
  <c r="AT336" i="12"/>
  <c r="AT348" i="12"/>
  <c r="AT356" i="12"/>
  <c r="AT346" i="12"/>
  <c r="AT361" i="12"/>
  <c r="AT345" i="12"/>
  <c r="AT342" i="12"/>
  <c r="AT341" i="12"/>
  <c r="AT343" i="12"/>
  <c r="AT338" i="12"/>
  <c r="AT337" i="12"/>
  <c r="AT352" i="12"/>
  <c r="AT349" i="12"/>
  <c r="I141" i="12"/>
  <c r="J141" i="12" s="1"/>
  <c r="G260" i="12"/>
  <c r="H198" i="12"/>
  <c r="H199" i="12"/>
  <c r="G261" i="12"/>
  <c r="G392" i="12" s="1"/>
  <c r="AP331" i="12"/>
  <c r="AT36" i="12"/>
  <c r="AT15" i="12"/>
  <c r="AT16" i="12" s="1"/>
  <c r="H390" i="12"/>
  <c r="B371" i="12"/>
  <c r="C370" i="12"/>
  <c r="D370" i="12"/>
  <c r="E370" i="12"/>
  <c r="F370" i="12"/>
  <c r="G370" i="12"/>
  <c r="H370" i="12"/>
  <c r="I370" i="12"/>
  <c r="J370" i="12"/>
  <c r="K370" i="12"/>
  <c r="L370" i="12"/>
  <c r="M370" i="12"/>
  <c r="N370" i="12"/>
  <c r="O370" i="12"/>
  <c r="P370" i="12"/>
  <c r="Q370" i="12"/>
  <c r="R370" i="12"/>
  <c r="S370" i="12"/>
  <c r="T370" i="12"/>
  <c r="U370" i="12"/>
  <c r="V370" i="12"/>
  <c r="W370" i="12"/>
  <c r="X370" i="12"/>
  <c r="Y370" i="12"/>
  <c r="Z370" i="12"/>
  <c r="AA370" i="12"/>
  <c r="AB370" i="12"/>
  <c r="AC370" i="12"/>
  <c r="AD370" i="12"/>
  <c r="AE370" i="12"/>
  <c r="AF370" i="12"/>
  <c r="AG370" i="12"/>
  <c r="AH370" i="12"/>
  <c r="AI370" i="12"/>
  <c r="AJ370" i="12"/>
  <c r="AK370" i="12"/>
  <c r="AL370" i="12"/>
  <c r="AM370" i="12"/>
  <c r="AN370" i="12"/>
  <c r="AO370" i="12"/>
  <c r="AP370" i="12"/>
  <c r="AQ370" i="12"/>
  <c r="AR370" i="12"/>
  <c r="H202" i="12"/>
  <c r="C202" i="12"/>
  <c r="A264" i="12"/>
  <c r="A332" i="12" s="1"/>
  <c r="A395" i="12" s="1"/>
  <c r="J197" i="12"/>
  <c r="I259" i="12"/>
  <c r="D201" i="12"/>
  <c r="C263" i="12"/>
  <c r="C394" i="12" s="1"/>
  <c r="C393" i="12"/>
  <c r="AM39" i="12"/>
  <c r="BF92" i="12"/>
  <c r="BF111" i="12"/>
  <c r="BG103" i="12"/>
  <c r="BG86" i="12"/>
  <c r="AO109" i="12"/>
  <c r="AO128" i="12" s="1"/>
  <c r="BH110" i="12"/>
  <c r="AN115" i="12"/>
  <c r="AN116" i="12" s="1"/>
  <c r="AN122" i="12" s="1"/>
  <c r="AN123" i="12" s="1"/>
  <c r="AN124" i="12" s="1"/>
  <c r="AO121" i="12"/>
  <c r="AP93" i="12"/>
  <c r="AQ97" i="12"/>
  <c r="AP99" i="12"/>
  <c r="AP100" i="12" s="1"/>
  <c r="AP102" i="12" s="1"/>
  <c r="AS11" i="12"/>
  <c r="AR53" i="12"/>
  <c r="AU14" i="12"/>
  <c r="AT17" i="12"/>
  <c r="I24" i="8"/>
  <c r="I52" i="8" s="1"/>
  <c r="J25" i="20"/>
  <c r="J4" i="22"/>
  <c r="J4" i="23"/>
  <c r="K24" i="20"/>
  <c r="K3" i="22"/>
  <c r="K3" i="23"/>
  <c r="I26" i="20"/>
  <c r="I5" i="22"/>
  <c r="I5" i="23"/>
  <c r="BE47" i="23"/>
  <c r="AW47" i="23"/>
  <c r="AO47" i="23"/>
  <c r="BH47" i="23"/>
  <c r="AY47" i="23"/>
  <c r="AP47" i="23"/>
  <c r="AZ47" i="23"/>
  <c r="AN47" i="23"/>
  <c r="BI47" i="23"/>
  <c r="AX47" i="23"/>
  <c r="AM47" i="23"/>
  <c r="BD47" i="23"/>
  <c r="AR47" i="23"/>
  <c r="BC47" i="23"/>
  <c r="AQ47" i="23"/>
  <c r="BB47" i="23"/>
  <c r="AT47" i="23"/>
  <c r="A48" i="23"/>
  <c r="BG47" i="23"/>
  <c r="BA47" i="23"/>
  <c r="BF47" i="23"/>
  <c r="AV47" i="23"/>
  <c r="AS47" i="23"/>
  <c r="AU47" i="23"/>
  <c r="J73" i="20"/>
  <c r="J72" i="9" s="1"/>
  <c r="J68" i="20"/>
  <c r="I8" i="4"/>
  <c r="I72" i="9"/>
  <c r="L8" i="4"/>
  <c r="AB86" i="6"/>
  <c r="AB85" i="6"/>
  <c r="AB87" i="6" s="1"/>
  <c r="AD79" i="6"/>
  <c r="AC83" i="6"/>
  <c r="N58" i="20"/>
  <c r="N35" i="11"/>
  <c r="N49" i="11" s="1"/>
  <c r="L65" i="20"/>
  <c r="K66" i="20"/>
  <c r="O52" i="20"/>
  <c r="O53" i="20" s="1"/>
  <c r="M74" i="20"/>
  <c r="M76" i="20" s="1"/>
  <c r="N72" i="20"/>
  <c r="P64" i="20"/>
  <c r="P20" i="20"/>
  <c r="P50" i="20" s="1"/>
  <c r="BF231" i="10"/>
  <c r="AX231" i="10"/>
  <c r="AP231" i="10"/>
  <c r="AH231" i="10"/>
  <c r="Z231" i="10"/>
  <c r="R231" i="10"/>
  <c r="BI231" i="10"/>
  <c r="AZ231" i="10"/>
  <c r="AQ231" i="10"/>
  <c r="AG231" i="10"/>
  <c r="X231" i="10"/>
  <c r="O231" i="10"/>
  <c r="BC231" i="10"/>
  <c r="AS231" i="10"/>
  <c r="AI231" i="10"/>
  <c r="W231" i="10"/>
  <c r="BB231" i="10"/>
  <c r="AR231" i="10"/>
  <c r="AF231" i="10"/>
  <c r="V231" i="10"/>
  <c r="BA231" i="10"/>
  <c r="AM231" i="10"/>
  <c r="AA231" i="10"/>
  <c r="AY231" i="10"/>
  <c r="AL231" i="10"/>
  <c r="Y231" i="10"/>
  <c r="AW231" i="10"/>
  <c r="AK231" i="10"/>
  <c r="U231" i="10"/>
  <c r="AV231" i="10"/>
  <c r="AJ231" i="10"/>
  <c r="T231" i="10"/>
  <c r="AU231" i="10"/>
  <c r="S231" i="10"/>
  <c r="AT231" i="10"/>
  <c r="Q231" i="10"/>
  <c r="AO231" i="10"/>
  <c r="P231" i="10"/>
  <c r="BD231" i="10"/>
  <c r="AB231" i="10"/>
  <c r="AN231" i="10"/>
  <c r="N231" i="10"/>
  <c r="AE231" i="10"/>
  <c r="BE231" i="10"/>
  <c r="AD231" i="10"/>
  <c r="AC231" i="10"/>
  <c r="BH231" i="10"/>
  <c r="BG231" i="10"/>
  <c r="K211" i="10"/>
  <c r="K35" i="10"/>
  <c r="K29" i="10" s="1"/>
  <c r="K3" i="19"/>
  <c r="K3" i="18"/>
  <c r="I213" i="10"/>
  <c r="I37" i="10"/>
  <c r="I5" i="19"/>
  <c r="I5" i="18"/>
  <c r="J4" i="19"/>
  <c r="J212" i="10"/>
  <c r="J36" i="10"/>
  <c r="J4" i="18"/>
  <c r="A232" i="10"/>
  <c r="BI22" i="19"/>
  <c r="BA22" i="19"/>
  <c r="AS22" i="19"/>
  <c r="AK22" i="19"/>
  <c r="AC22" i="19"/>
  <c r="U22" i="19"/>
  <c r="BE22" i="19"/>
  <c r="AV22" i="19"/>
  <c r="AM22" i="19"/>
  <c r="AD22" i="19"/>
  <c r="T22" i="19"/>
  <c r="BD22" i="19"/>
  <c r="AT22" i="19"/>
  <c r="AI22" i="19"/>
  <c r="Y22" i="19"/>
  <c r="O22" i="19"/>
  <c r="AX22" i="19"/>
  <c r="AL22" i="19"/>
  <c r="Z22" i="19"/>
  <c r="N22" i="19"/>
  <c r="AY22" i="19"/>
  <c r="AJ22" i="19"/>
  <c r="W22" i="19"/>
  <c r="A23" i="19"/>
  <c r="AW22" i="19"/>
  <c r="V22" i="19"/>
  <c r="AH22" i="19"/>
  <c r="BH22" i="19"/>
  <c r="AU22" i="19"/>
  <c r="AG22" i="19"/>
  <c r="S22" i="19"/>
  <c r="BB22" i="19"/>
  <c r="AO22" i="19"/>
  <c r="AA22" i="19"/>
  <c r="AP22" i="19"/>
  <c r="P22" i="19"/>
  <c r="BF22" i="19"/>
  <c r="AE22" i="19"/>
  <c r="AN22" i="19"/>
  <c r="BG22" i="19"/>
  <c r="AF22" i="19"/>
  <c r="AB22" i="19"/>
  <c r="X22" i="19"/>
  <c r="AR22" i="19"/>
  <c r="R22" i="19"/>
  <c r="AQ22" i="19"/>
  <c r="Q22" i="19"/>
  <c r="BC22" i="19"/>
  <c r="AZ22" i="19"/>
  <c r="I3" i="14"/>
  <c r="J4" i="5"/>
  <c r="J4" i="3"/>
  <c r="J4" i="4"/>
  <c r="I3" i="16"/>
  <c r="I3" i="15"/>
  <c r="I27" i="7"/>
  <c r="I19" i="2" s="1"/>
  <c r="J2" i="1" s="1"/>
  <c r="K3" i="4"/>
  <c r="K3" i="5"/>
  <c r="K3" i="3"/>
  <c r="K31" i="12"/>
  <c r="I3" i="17"/>
  <c r="H38" i="17"/>
  <c r="H39" i="17"/>
  <c r="I5" i="5"/>
  <c r="I5" i="4"/>
  <c r="I5" i="3"/>
  <c r="L65" i="12"/>
  <c r="I33" i="12"/>
  <c r="I27" i="9"/>
  <c r="I29" i="11"/>
  <c r="I18" i="6"/>
  <c r="I13" i="8"/>
  <c r="J18" i="7"/>
  <c r="J26" i="9"/>
  <c r="J17" i="6"/>
  <c r="J32" i="12"/>
  <c r="J12" i="8"/>
  <c r="J28" i="11"/>
  <c r="K16" i="6"/>
  <c r="K17" i="7"/>
  <c r="K25" i="9"/>
  <c r="L16" i="7"/>
  <c r="K11" i="8"/>
  <c r="J93" i="10" l="1"/>
  <c r="K28" i="10"/>
  <c r="K23" i="6"/>
  <c r="BD39" i="11"/>
  <c r="BC33" i="11"/>
  <c r="AL327" i="12"/>
  <c r="AO330" i="12"/>
  <c r="P52" i="20"/>
  <c r="P53" i="20" s="1"/>
  <c r="P35" i="11" s="1"/>
  <c r="P49" i="11" s="1"/>
  <c r="J9" i="3"/>
  <c r="J79" i="20"/>
  <c r="AL323" i="12"/>
  <c r="A28" i="18"/>
  <c r="BI27" i="18"/>
  <c r="BG27" i="18"/>
  <c r="AY27" i="18"/>
  <c r="AQ27" i="18"/>
  <c r="BH27" i="18"/>
  <c r="AX27" i="18"/>
  <c r="AO27" i="18"/>
  <c r="AG27" i="18"/>
  <c r="Y27" i="18"/>
  <c r="BF27" i="18"/>
  <c r="AW27" i="18"/>
  <c r="AN27" i="18"/>
  <c r="AF27" i="18"/>
  <c r="X27" i="18"/>
  <c r="BE27" i="18"/>
  <c r="AV27" i="18"/>
  <c r="AM27" i="18"/>
  <c r="AE27" i="18"/>
  <c r="W27" i="18"/>
  <c r="BD27" i="18"/>
  <c r="AU27" i="18"/>
  <c r="AL27" i="18"/>
  <c r="AD27" i="18"/>
  <c r="V27" i="18"/>
  <c r="AS27" i="18"/>
  <c r="AB27" i="18"/>
  <c r="AR27" i="18"/>
  <c r="AA27" i="18"/>
  <c r="AP27" i="18"/>
  <c r="Z27" i="18"/>
  <c r="BC27" i="18"/>
  <c r="AK27" i="18"/>
  <c r="U27" i="18"/>
  <c r="AI27" i="18"/>
  <c r="AZ27" i="18"/>
  <c r="AT27" i="18"/>
  <c r="AJ27" i="18"/>
  <c r="AH27" i="18"/>
  <c r="BA27" i="18"/>
  <c r="AC27" i="18"/>
  <c r="BB27" i="18"/>
  <c r="T27" i="18"/>
  <c r="S27" i="18"/>
  <c r="AM328" i="12"/>
  <c r="AR333" i="12"/>
  <c r="AT335" i="12"/>
  <c r="M19" i="7"/>
  <c r="L214" i="10"/>
  <c r="AN329" i="12"/>
  <c r="AQ332" i="12"/>
  <c r="AD21" i="8"/>
  <c r="AG42" i="12"/>
  <c r="Q27" i="8"/>
  <c r="Q55" i="8" s="1"/>
  <c r="Q77" i="8" s="1"/>
  <c r="J24" i="6"/>
  <c r="J16" i="3" s="1"/>
  <c r="BG88" i="12"/>
  <c r="BG127" i="12"/>
  <c r="BG45" i="12" s="1"/>
  <c r="BG46" i="12" s="1"/>
  <c r="AT7" i="12"/>
  <c r="AS56" i="12"/>
  <c r="AS8" i="6"/>
  <c r="BF49" i="6"/>
  <c r="AO129" i="12"/>
  <c r="AO48" i="12"/>
  <c r="AO49" i="12" s="1"/>
  <c r="AO51" i="6" s="1"/>
  <c r="I202" i="12"/>
  <c r="H264" i="12"/>
  <c r="H395" i="12" s="1"/>
  <c r="AT120" i="12"/>
  <c r="AI37" i="12"/>
  <c r="AH60" i="12"/>
  <c r="AH40" i="12"/>
  <c r="I199" i="12"/>
  <c r="H261" i="12"/>
  <c r="H392" i="12" s="1"/>
  <c r="E393" i="12"/>
  <c r="A143" i="12"/>
  <c r="A204" i="12"/>
  <c r="D142" i="12"/>
  <c r="C142" i="12"/>
  <c r="E142" i="12"/>
  <c r="F142" i="12"/>
  <c r="G142" i="12"/>
  <c r="H142" i="12"/>
  <c r="I142" i="12"/>
  <c r="I390" i="12"/>
  <c r="B372" i="12"/>
  <c r="C371" i="12"/>
  <c r="D371" i="12"/>
  <c r="E371" i="12"/>
  <c r="F371" i="12"/>
  <c r="G371" i="12"/>
  <c r="H371" i="12"/>
  <c r="I371" i="12"/>
  <c r="J371" i="12"/>
  <c r="K371" i="12"/>
  <c r="L371" i="12"/>
  <c r="M371" i="12"/>
  <c r="N371" i="12"/>
  <c r="O371" i="12"/>
  <c r="P371" i="12"/>
  <c r="Q371" i="12"/>
  <c r="R371" i="12"/>
  <c r="S371" i="12"/>
  <c r="T371" i="12"/>
  <c r="U371" i="12"/>
  <c r="V371" i="12"/>
  <c r="W371" i="12"/>
  <c r="X371" i="12"/>
  <c r="Y371" i="12"/>
  <c r="Z371" i="12"/>
  <c r="AA371" i="12"/>
  <c r="AB371" i="12"/>
  <c r="AC371" i="12"/>
  <c r="AD371" i="12"/>
  <c r="AE371" i="12"/>
  <c r="AF371" i="12"/>
  <c r="AG371" i="12"/>
  <c r="AH371" i="12"/>
  <c r="AI371" i="12"/>
  <c r="AJ371" i="12"/>
  <c r="AK371" i="12"/>
  <c r="AL371" i="12"/>
  <c r="AM371" i="12"/>
  <c r="AN371" i="12"/>
  <c r="AO371" i="12"/>
  <c r="AP371" i="12"/>
  <c r="AQ371" i="12"/>
  <c r="AR371" i="12"/>
  <c r="AS371" i="12"/>
  <c r="A265" i="12"/>
  <c r="A333" i="12" s="1"/>
  <c r="A396" i="12" s="1"/>
  <c r="I203" i="12"/>
  <c r="I265" i="12" s="1"/>
  <c r="I396" i="12" s="1"/>
  <c r="C203" i="12"/>
  <c r="E201" i="12"/>
  <c r="D263" i="12"/>
  <c r="D394" i="12" s="1"/>
  <c r="K197" i="12"/>
  <c r="J259" i="12"/>
  <c r="AT371" i="12"/>
  <c r="AV326" i="12"/>
  <c r="AU367" i="12"/>
  <c r="AU369" i="12"/>
  <c r="AU357" i="12"/>
  <c r="AU371" i="12"/>
  <c r="AU370" i="12"/>
  <c r="AU360" i="12"/>
  <c r="AU352" i="12"/>
  <c r="AU344" i="12"/>
  <c r="AU336" i="12"/>
  <c r="AU366" i="12"/>
  <c r="AU363" i="12"/>
  <c r="AU372" i="12"/>
  <c r="AU353" i="12"/>
  <c r="AU342" i="12"/>
  <c r="AU356" i="12"/>
  <c r="AU346" i="12"/>
  <c r="AU368" i="12"/>
  <c r="AU361" i="12"/>
  <c r="AU355" i="12"/>
  <c r="AU359" i="12"/>
  <c r="AU351" i="12"/>
  <c r="AU345" i="12"/>
  <c r="AU339" i="12"/>
  <c r="AU362" i="12"/>
  <c r="AU358" i="12"/>
  <c r="AU354" i="12"/>
  <c r="AU365" i="12"/>
  <c r="AU364" i="12"/>
  <c r="AU348" i="12"/>
  <c r="AU343" i="12"/>
  <c r="AU338" i="12"/>
  <c r="AU347" i="12"/>
  <c r="AU337" i="12"/>
  <c r="AU341" i="12"/>
  <c r="AU350" i="12"/>
  <c r="AU349" i="12"/>
  <c r="AU340" i="12"/>
  <c r="I201" i="12"/>
  <c r="H263" i="12"/>
  <c r="H394" i="12" s="1"/>
  <c r="G391" i="12"/>
  <c r="D393" i="12"/>
  <c r="K136" i="12"/>
  <c r="K140" i="12"/>
  <c r="K135" i="12"/>
  <c r="K138" i="12"/>
  <c r="K137" i="12"/>
  <c r="K142" i="12"/>
  <c r="K139" i="12"/>
  <c r="K141" i="12"/>
  <c r="K143" i="12"/>
  <c r="AU36" i="12"/>
  <c r="AU15" i="12"/>
  <c r="AU16" i="12" s="1"/>
  <c r="I200" i="12"/>
  <c r="H262" i="12"/>
  <c r="H393" i="12" s="1"/>
  <c r="D202" i="12"/>
  <c r="C264" i="12"/>
  <c r="C395" i="12" s="1"/>
  <c r="AL324" i="12"/>
  <c r="AM323" i="12" s="1"/>
  <c r="AM324" i="12" s="1"/>
  <c r="H260" i="12"/>
  <c r="I198" i="12"/>
  <c r="AN39" i="12"/>
  <c r="BG92" i="12"/>
  <c r="BG111" i="12"/>
  <c r="AP109" i="12"/>
  <c r="BH103" i="12"/>
  <c r="BH111" i="12" s="1"/>
  <c r="BH86" i="12"/>
  <c r="BI110" i="12"/>
  <c r="AO115" i="12"/>
  <c r="AO116" i="12" s="1"/>
  <c r="AO122" i="12" s="1"/>
  <c r="AO123" i="12" s="1"/>
  <c r="AO124" i="12" s="1"/>
  <c r="AP121" i="12"/>
  <c r="AQ93" i="12"/>
  <c r="AR97" i="12"/>
  <c r="AQ99" i="12"/>
  <c r="AQ100" i="12" s="1"/>
  <c r="AQ102" i="12" s="1"/>
  <c r="AT11" i="12"/>
  <c r="AS53" i="12"/>
  <c r="AV14" i="12"/>
  <c r="AU17" i="12"/>
  <c r="J20" i="8"/>
  <c r="J48" i="8" s="1"/>
  <c r="J70" i="8" s="1"/>
  <c r="L24" i="20"/>
  <c r="L3" i="22"/>
  <c r="L3" i="23"/>
  <c r="J26" i="20"/>
  <c r="J5" i="22"/>
  <c r="J5" i="23"/>
  <c r="K25" i="20"/>
  <c r="K4" i="23"/>
  <c r="K4" i="22"/>
  <c r="BH48" i="23"/>
  <c r="AZ48" i="23"/>
  <c r="AR48" i="23"/>
  <c r="A49" i="23"/>
  <c r="BB48" i="23"/>
  <c r="AS48" i="23"/>
  <c r="BA48" i="23"/>
  <c r="AP48" i="23"/>
  <c r="AY48" i="23"/>
  <c r="AO48" i="23"/>
  <c r="BI48" i="23"/>
  <c r="AX48" i="23"/>
  <c r="AN48" i="23"/>
  <c r="BD48" i="23"/>
  <c r="BC48" i="23"/>
  <c r="AW48" i="23"/>
  <c r="BE48" i="23"/>
  <c r="AU48" i="23"/>
  <c r="AT48" i="23"/>
  <c r="AV48" i="23"/>
  <c r="AQ48" i="23"/>
  <c r="BG48" i="23"/>
  <c r="BF48" i="23"/>
  <c r="S39" i="20"/>
  <c r="M8" i="4"/>
  <c r="K73" i="20"/>
  <c r="K72" i="9" s="1"/>
  <c r="K68" i="20"/>
  <c r="AC85" i="6"/>
  <c r="AC87" i="6" s="1"/>
  <c r="AC86" i="6"/>
  <c r="AE79" i="6"/>
  <c r="AD83" i="6"/>
  <c r="I63" i="6"/>
  <c r="O58" i="20"/>
  <c r="O35" i="11"/>
  <c r="O49" i="11" s="1"/>
  <c r="O72" i="20"/>
  <c r="N74" i="20"/>
  <c r="N76" i="20" s="1"/>
  <c r="M65" i="20"/>
  <c r="L66" i="20"/>
  <c r="Q64" i="20"/>
  <c r="Q20" i="20"/>
  <c r="Q50" i="20" s="1"/>
  <c r="BG232" i="10"/>
  <c r="AY232" i="10"/>
  <c r="AQ232" i="10"/>
  <c r="AI232" i="10"/>
  <c r="AA232" i="10"/>
  <c r="S232" i="10"/>
  <c r="BH232" i="10"/>
  <c r="AX232" i="10"/>
  <c r="AO232" i="10"/>
  <c r="AF232" i="10"/>
  <c r="W232" i="10"/>
  <c r="BI232" i="10"/>
  <c r="AW232" i="10"/>
  <c r="AM232" i="10"/>
  <c r="AC232" i="10"/>
  <c r="R232" i="10"/>
  <c r="BF232" i="10"/>
  <c r="AV232" i="10"/>
  <c r="AL232" i="10"/>
  <c r="AB232" i="10"/>
  <c r="Q232" i="10"/>
  <c r="BE232" i="10"/>
  <c r="AU232" i="10"/>
  <c r="AK232" i="10"/>
  <c r="BA232" i="10"/>
  <c r="AH232" i="10"/>
  <c r="U232" i="10"/>
  <c r="AZ232" i="10"/>
  <c r="AG232" i="10"/>
  <c r="T232" i="10"/>
  <c r="AT232" i="10"/>
  <c r="AE232" i="10"/>
  <c r="P232" i="10"/>
  <c r="AS232" i="10"/>
  <c r="AD232" i="10"/>
  <c r="O232" i="10"/>
  <c r="Z232" i="10"/>
  <c r="BD232" i="10"/>
  <c r="Y232" i="10"/>
  <c r="BC232" i="10"/>
  <c r="X232" i="10"/>
  <c r="AJ232" i="10"/>
  <c r="BB232" i="10"/>
  <c r="V232" i="10"/>
  <c r="AR232" i="10"/>
  <c r="AP232" i="10"/>
  <c r="AN232" i="10"/>
  <c r="L211" i="10"/>
  <c r="L35" i="10"/>
  <c r="L29" i="10" s="1"/>
  <c r="L3" i="18"/>
  <c r="L3" i="19"/>
  <c r="J5" i="18"/>
  <c r="J213" i="10"/>
  <c r="J5" i="19"/>
  <c r="J37" i="10"/>
  <c r="K212" i="10"/>
  <c r="K4" i="19"/>
  <c r="K4" i="18"/>
  <c r="K36" i="10"/>
  <c r="A233" i="10"/>
  <c r="BD23" i="19"/>
  <c r="AV23" i="19"/>
  <c r="AN23" i="19"/>
  <c r="AF23" i="19"/>
  <c r="X23" i="19"/>
  <c r="P23" i="19"/>
  <c r="BH23" i="19"/>
  <c r="AY23" i="19"/>
  <c r="AP23" i="19"/>
  <c r="AG23" i="19"/>
  <c r="W23" i="19"/>
  <c r="BF23" i="19"/>
  <c r="AU23" i="19"/>
  <c r="AK23" i="19"/>
  <c r="AA23" i="19"/>
  <c r="Q23" i="19"/>
  <c r="BI23" i="19"/>
  <c r="AW23" i="19"/>
  <c r="AJ23" i="19"/>
  <c r="Y23" i="19"/>
  <c r="BE23" i="19"/>
  <c r="AR23" i="19"/>
  <c r="AD23" i="19"/>
  <c r="R23" i="19"/>
  <c r="AQ23" i="19"/>
  <c r="AC23" i="19"/>
  <c r="BC23" i="19"/>
  <c r="O23" i="19"/>
  <c r="BB23" i="19"/>
  <c r="AO23" i="19"/>
  <c r="AB23" i="19"/>
  <c r="AT23" i="19"/>
  <c r="AH23" i="19"/>
  <c r="T23" i="19"/>
  <c r="A24" i="19"/>
  <c r="AI23" i="19"/>
  <c r="BG23" i="19"/>
  <c r="AE23" i="19"/>
  <c r="AZ23" i="19"/>
  <c r="V23" i="19"/>
  <c r="U23" i="19"/>
  <c r="S23" i="19"/>
  <c r="BA23" i="19"/>
  <c r="Z23" i="19"/>
  <c r="AX23" i="19"/>
  <c r="AS23" i="19"/>
  <c r="AM23" i="19"/>
  <c r="AL23" i="19"/>
  <c r="J3" i="14"/>
  <c r="K4" i="5"/>
  <c r="K4" i="3"/>
  <c r="K4" i="4"/>
  <c r="L3" i="3"/>
  <c r="L3" i="4"/>
  <c r="L3" i="5"/>
  <c r="L31" i="12"/>
  <c r="J3" i="16"/>
  <c r="I38" i="17"/>
  <c r="I39" i="17"/>
  <c r="J3" i="17"/>
  <c r="J5" i="3"/>
  <c r="J5" i="5"/>
  <c r="J5" i="4"/>
  <c r="J27" i="7"/>
  <c r="J19" i="2" s="1"/>
  <c r="K2" i="1" s="1"/>
  <c r="J3" i="15"/>
  <c r="M65" i="12"/>
  <c r="J27" i="9"/>
  <c r="J29" i="11"/>
  <c r="J13" i="8"/>
  <c r="J18" i="6"/>
  <c r="J33" i="12"/>
  <c r="L25" i="9"/>
  <c r="L16" i="6"/>
  <c r="L17" i="7"/>
  <c r="M16" i="7"/>
  <c r="L11" i="8"/>
  <c r="K18" i="7"/>
  <c r="K12" i="8"/>
  <c r="K26" i="9"/>
  <c r="K32" i="12"/>
  <c r="K28" i="11"/>
  <c r="K17" i="6"/>
  <c r="K94" i="10" l="1"/>
  <c r="K93" i="10"/>
  <c r="L28" i="10"/>
  <c r="L23" i="6"/>
  <c r="N19" i="7"/>
  <c r="M214" i="10"/>
  <c r="P58" i="20"/>
  <c r="A29" i="18"/>
  <c r="BG28" i="18"/>
  <c r="AY28" i="18"/>
  <c r="AQ28" i="18"/>
  <c r="AI28" i="18"/>
  <c r="AA28" i="18"/>
  <c r="BE28" i="18"/>
  <c r="AW28" i="18"/>
  <c r="AO28" i="18"/>
  <c r="AG28" i="18"/>
  <c r="Y28" i="18"/>
  <c r="BI28" i="18"/>
  <c r="AX28" i="18"/>
  <c r="AM28" i="18"/>
  <c r="AC28" i="18"/>
  <c r="BH28" i="18"/>
  <c r="AV28" i="18"/>
  <c r="AL28" i="18"/>
  <c r="AB28" i="18"/>
  <c r="BF28" i="18"/>
  <c r="AU28" i="18"/>
  <c r="AK28" i="18"/>
  <c r="Z28" i="18"/>
  <c r="BD28" i="18"/>
  <c r="AT28" i="18"/>
  <c r="AJ28" i="18"/>
  <c r="X28" i="18"/>
  <c r="AR28" i="18"/>
  <c r="V28" i="18"/>
  <c r="AP28" i="18"/>
  <c r="U28" i="18"/>
  <c r="AN28" i="18"/>
  <c r="T28" i="18"/>
  <c r="BC28" i="18"/>
  <c r="AH28" i="18"/>
  <c r="AE28" i="18"/>
  <c r="BA28" i="18"/>
  <c r="AD28" i="18"/>
  <c r="AZ28" i="18"/>
  <c r="W28" i="18"/>
  <c r="AF28" i="18"/>
  <c r="BB28" i="18"/>
  <c r="AS28" i="18"/>
  <c r="Q52" i="20"/>
  <c r="Q53" i="20" s="1"/>
  <c r="Q35" i="11" s="1"/>
  <c r="Q49" i="11" s="1"/>
  <c r="BE39" i="11"/>
  <c r="BD33" i="11"/>
  <c r="K9" i="3"/>
  <c r="K79" i="20"/>
  <c r="AE21" i="8"/>
  <c r="AH42" i="12"/>
  <c r="R26" i="8"/>
  <c r="R54" i="8" s="1"/>
  <c r="R76" i="8" s="1"/>
  <c r="BH88" i="12"/>
  <c r="BH127" i="12"/>
  <c r="BH45" i="12" s="1"/>
  <c r="BH46" i="12" s="1"/>
  <c r="AU7" i="12"/>
  <c r="AT56" i="12"/>
  <c r="AT8" i="6"/>
  <c r="BG49" i="6"/>
  <c r="AN323" i="12"/>
  <c r="AN324" i="12" s="1"/>
  <c r="AN327" i="12"/>
  <c r="AO328" i="12"/>
  <c r="AP329" i="12"/>
  <c r="AQ330" i="12"/>
  <c r="AR331" i="12"/>
  <c r="AS332" i="12"/>
  <c r="AT333" i="12"/>
  <c r="AU334" i="12"/>
  <c r="J198" i="12"/>
  <c r="I260" i="12"/>
  <c r="J201" i="12"/>
  <c r="I263" i="12"/>
  <c r="I394" i="12" s="1"/>
  <c r="F201" i="12"/>
  <c r="F263" i="12" s="1"/>
  <c r="E263" i="12"/>
  <c r="H391" i="12"/>
  <c r="D203" i="12"/>
  <c r="C265" i="12"/>
  <c r="C396" i="12" s="1"/>
  <c r="J204" i="12"/>
  <c r="J266" i="12" s="1"/>
  <c r="J397" i="12" s="1"/>
  <c r="C204" i="12"/>
  <c r="A266" i="12"/>
  <c r="A334" i="12" s="1"/>
  <c r="A397" i="12" s="1"/>
  <c r="AJ37" i="12"/>
  <c r="AI60" i="12"/>
  <c r="AI40" i="12"/>
  <c r="J390" i="12"/>
  <c r="B373" i="12"/>
  <c r="AV373" i="12" s="1"/>
  <c r="C372" i="12"/>
  <c r="E372" i="12"/>
  <c r="D372" i="12"/>
  <c r="F372" i="12"/>
  <c r="G372" i="12"/>
  <c r="H372" i="12"/>
  <c r="I372" i="12"/>
  <c r="J372" i="12"/>
  <c r="K372" i="12"/>
  <c r="L372" i="12"/>
  <c r="M372" i="12"/>
  <c r="N372" i="12"/>
  <c r="O372" i="12"/>
  <c r="P372" i="12"/>
  <c r="Q372" i="12"/>
  <c r="R372" i="12"/>
  <c r="S372" i="12"/>
  <c r="T372" i="12"/>
  <c r="U372" i="12"/>
  <c r="V372" i="12"/>
  <c r="W372" i="12"/>
  <c r="X372" i="12"/>
  <c r="Y372" i="12"/>
  <c r="Z372" i="12"/>
  <c r="AA372" i="12"/>
  <c r="AB372" i="12"/>
  <c r="AC372" i="12"/>
  <c r="AD372" i="12"/>
  <c r="AE372" i="12"/>
  <c r="AF372" i="12"/>
  <c r="AG372" i="12"/>
  <c r="AH372" i="12"/>
  <c r="AI372" i="12"/>
  <c r="AJ372" i="12"/>
  <c r="AK372" i="12"/>
  <c r="AL372" i="12"/>
  <c r="AM372" i="12"/>
  <c r="AN372" i="12"/>
  <c r="AO372" i="12"/>
  <c r="AP372" i="12"/>
  <c r="AQ372" i="12"/>
  <c r="AR372" i="12"/>
  <c r="AS372" i="12"/>
  <c r="AT372" i="12"/>
  <c r="A144" i="12"/>
  <c r="L144" i="12" s="1"/>
  <c r="A205" i="12"/>
  <c r="C143" i="12"/>
  <c r="D143" i="12"/>
  <c r="E143" i="12"/>
  <c r="F143" i="12"/>
  <c r="G143" i="12"/>
  <c r="H143" i="12"/>
  <c r="I143" i="12"/>
  <c r="J143" i="12"/>
  <c r="L197" i="12"/>
  <c r="K259" i="12"/>
  <c r="AW326" i="12"/>
  <c r="AV372" i="12"/>
  <c r="AV364" i="12"/>
  <c r="AV371" i="12"/>
  <c r="AV360" i="12"/>
  <c r="AV366" i="12"/>
  <c r="AV363" i="12"/>
  <c r="AV349" i="12"/>
  <c r="AV341" i="12"/>
  <c r="AV369" i="12"/>
  <c r="AV359" i="12"/>
  <c r="AV357" i="12"/>
  <c r="AV356" i="12"/>
  <c r="AV346" i="12"/>
  <c r="AV344" i="12"/>
  <c r="AV335" i="12"/>
  <c r="AV368" i="12"/>
  <c r="AV348" i="12"/>
  <c r="AV370" i="12"/>
  <c r="AV351" i="12"/>
  <c r="AV345" i="12"/>
  <c r="AV339" i="12"/>
  <c r="AV336" i="12"/>
  <c r="AV334" i="12"/>
  <c r="AV342" i="12"/>
  <c r="AV365" i="12"/>
  <c r="AV361" i="12"/>
  <c r="AV353" i="12"/>
  <c r="AV352" i="12"/>
  <c r="AV343" i="12"/>
  <c r="AV362" i="12"/>
  <c r="AV338" i="12"/>
  <c r="AV367" i="12"/>
  <c r="AV350" i="12"/>
  <c r="AV337" i="12"/>
  <c r="AV358" i="12"/>
  <c r="AV354" i="12"/>
  <c r="AV340" i="12"/>
  <c r="AV347" i="12"/>
  <c r="AV355" i="12"/>
  <c r="J203" i="12"/>
  <c r="I261" i="12"/>
  <c r="I392" i="12" s="1"/>
  <c r="J199" i="12"/>
  <c r="L136" i="12"/>
  <c r="L142" i="12"/>
  <c r="L143" i="12"/>
  <c r="L137" i="12"/>
  <c r="L139" i="12"/>
  <c r="L135" i="12"/>
  <c r="L140" i="12"/>
  <c r="L141" i="12"/>
  <c r="L138" i="12"/>
  <c r="AM327" i="12"/>
  <c r="AN328" i="12"/>
  <c r="AO329" i="12"/>
  <c r="AP330" i="12"/>
  <c r="AQ331" i="12"/>
  <c r="AR332" i="12"/>
  <c r="AS333" i="12"/>
  <c r="AT334" i="12"/>
  <c r="E202" i="12"/>
  <c r="D264" i="12"/>
  <c r="D395" i="12" s="1"/>
  <c r="AU335" i="12"/>
  <c r="AV36" i="12"/>
  <c r="AV15" i="12"/>
  <c r="AV16" i="12" s="1"/>
  <c r="J200" i="12"/>
  <c r="I262" i="12"/>
  <c r="I393" i="12" s="1"/>
  <c r="AU120" i="12"/>
  <c r="J202" i="12"/>
  <c r="I264" i="12"/>
  <c r="I395" i="12" s="1"/>
  <c r="AO39" i="12"/>
  <c r="AP115" i="12"/>
  <c r="AP116" i="12" s="1"/>
  <c r="AP122" i="12" s="1"/>
  <c r="AP123" i="12" s="1"/>
  <c r="AP124" i="12" s="1"/>
  <c r="AP128" i="12"/>
  <c r="BH92" i="12"/>
  <c r="AQ109" i="12"/>
  <c r="BI103" i="12"/>
  <c r="BI111" i="12" s="1"/>
  <c r="BI86" i="12"/>
  <c r="AQ121" i="12"/>
  <c r="AR93" i="12"/>
  <c r="AS97" i="12"/>
  <c r="AR99" i="12"/>
  <c r="AR100" i="12" s="1"/>
  <c r="AR102" i="12" s="1"/>
  <c r="AU11" i="12"/>
  <c r="AT53" i="12"/>
  <c r="AW14" i="12"/>
  <c r="AV17" i="12"/>
  <c r="J22" i="8"/>
  <c r="K24" i="6"/>
  <c r="K16" i="3" s="1"/>
  <c r="M24" i="20"/>
  <c r="M3" i="23"/>
  <c r="M3" i="22"/>
  <c r="L25" i="20"/>
  <c r="L4" i="23"/>
  <c r="L4" i="22"/>
  <c r="K26" i="20"/>
  <c r="K5" i="22"/>
  <c r="K5" i="23"/>
  <c r="A50" i="23"/>
  <c r="BC49" i="23"/>
  <c r="AU49" i="23"/>
  <c r="BE49" i="23"/>
  <c r="AV49" i="23"/>
  <c r="BB49" i="23"/>
  <c r="AR49" i="23"/>
  <c r="BA49" i="23"/>
  <c r="AQ49" i="23"/>
  <c r="AZ49" i="23"/>
  <c r="AP49" i="23"/>
  <c r="BH49" i="23"/>
  <c r="AS49" i="23"/>
  <c r="BG49" i="23"/>
  <c r="AO49" i="23"/>
  <c r="BF49" i="23"/>
  <c r="AW49" i="23"/>
  <c r="BD49" i="23"/>
  <c r="AT49" i="23"/>
  <c r="AY49" i="23"/>
  <c r="AX49" i="23"/>
  <c r="BI49" i="23"/>
  <c r="L73" i="20"/>
  <c r="L72" i="9" s="1"/>
  <c r="L68" i="20"/>
  <c r="N8" i="4"/>
  <c r="AF79" i="6"/>
  <c r="AE83" i="6"/>
  <c r="AD86" i="6"/>
  <c r="AD85" i="6"/>
  <c r="AD87" i="6" s="1"/>
  <c r="N65" i="20"/>
  <c r="M66" i="20"/>
  <c r="O74" i="20"/>
  <c r="O76" i="20" s="1"/>
  <c r="P72" i="20"/>
  <c r="R64" i="20"/>
  <c r="Q58" i="20"/>
  <c r="R20" i="20"/>
  <c r="R50" i="20" s="1"/>
  <c r="BI233" i="10"/>
  <c r="BA233" i="10"/>
  <c r="AS233" i="10"/>
  <c r="AK233" i="10"/>
  <c r="AC233" i="10"/>
  <c r="U233" i="10"/>
  <c r="BG233" i="10"/>
  <c r="AX233" i="10"/>
  <c r="AO233" i="10"/>
  <c r="AF233" i="10"/>
  <c r="W233" i="10"/>
  <c r="BD233" i="10"/>
  <c r="AT233" i="10"/>
  <c r="AI233" i="10"/>
  <c r="Y233" i="10"/>
  <c r="BC233" i="10"/>
  <c r="AR233" i="10"/>
  <c r="AH233" i="10"/>
  <c r="X233" i="10"/>
  <c r="BB233" i="10"/>
  <c r="AQ233" i="10"/>
  <c r="AG233" i="10"/>
  <c r="V233" i="10"/>
  <c r="BE233" i="10"/>
  <c r="AM233" i="10"/>
  <c r="T233" i="10"/>
  <c r="AZ233" i="10"/>
  <c r="AL233" i="10"/>
  <c r="S233" i="10"/>
  <c r="AY233" i="10"/>
  <c r="AJ233" i="10"/>
  <c r="R233" i="10"/>
  <c r="AW233" i="10"/>
  <c r="AE233" i="10"/>
  <c r="Q233" i="10"/>
  <c r="AV233" i="10"/>
  <c r="P233" i="10"/>
  <c r="AU233" i="10"/>
  <c r="AP233" i="10"/>
  <c r="BF233" i="10"/>
  <c r="Z233" i="10"/>
  <c r="AN233" i="10"/>
  <c r="AB233" i="10"/>
  <c r="AD233" i="10"/>
  <c r="AA233" i="10"/>
  <c r="BH233" i="10"/>
  <c r="L4" i="18"/>
  <c r="L212" i="10"/>
  <c r="L4" i="19"/>
  <c r="L36" i="10"/>
  <c r="K5" i="18"/>
  <c r="K5" i="19"/>
  <c r="K213" i="10"/>
  <c r="K37" i="10"/>
  <c r="M211" i="10"/>
  <c r="M35" i="10"/>
  <c r="M29" i="10" s="1"/>
  <c r="M3" i="19"/>
  <c r="M3" i="18"/>
  <c r="A234" i="10"/>
  <c r="BG24" i="19"/>
  <c r="AY24" i="19"/>
  <c r="AQ24" i="19"/>
  <c r="AI24" i="19"/>
  <c r="AA24" i="19"/>
  <c r="S24" i="19"/>
  <c r="A25" i="19"/>
  <c r="BB24" i="19"/>
  <c r="AS24" i="19"/>
  <c r="AJ24" i="19"/>
  <c r="Z24" i="19"/>
  <c r="Q24" i="19"/>
  <c r="BH24" i="19"/>
  <c r="AW24" i="19"/>
  <c r="AM24" i="19"/>
  <c r="AC24" i="19"/>
  <c r="R24" i="19"/>
  <c r="BF24" i="19"/>
  <c r="AU24" i="19"/>
  <c r="AH24" i="19"/>
  <c r="W24" i="19"/>
  <c r="AZ24" i="19"/>
  <c r="AL24" i="19"/>
  <c r="X24" i="19"/>
  <c r="AX24" i="19"/>
  <c r="V24" i="19"/>
  <c r="AK24" i="19"/>
  <c r="AV24" i="19"/>
  <c r="AG24" i="19"/>
  <c r="U24" i="19"/>
  <c r="BC24" i="19"/>
  <c r="AO24" i="19"/>
  <c r="AB24" i="19"/>
  <c r="BD24" i="19"/>
  <c r="AD24" i="19"/>
  <c r="Y24" i="19"/>
  <c r="AR24" i="19"/>
  <c r="P24" i="19"/>
  <c r="AP24" i="19"/>
  <c r="AN24" i="19"/>
  <c r="BA24" i="19"/>
  <c r="AT24" i="19"/>
  <c r="T24" i="19"/>
  <c r="BI24" i="19"/>
  <c r="AF24" i="19"/>
  <c r="BE24" i="19"/>
  <c r="AE24" i="19"/>
  <c r="K3" i="14"/>
  <c r="K27" i="7"/>
  <c r="K19" i="2" s="1"/>
  <c r="L2" i="1" s="1"/>
  <c r="M3" i="4"/>
  <c r="M31" i="12"/>
  <c r="M3" i="3"/>
  <c r="M3" i="5"/>
  <c r="K3" i="16"/>
  <c r="K5" i="5"/>
  <c r="K5" i="3"/>
  <c r="K5" i="4"/>
  <c r="K3" i="15"/>
  <c r="K3" i="17"/>
  <c r="J39" i="17"/>
  <c r="J38" i="17"/>
  <c r="L4" i="3"/>
  <c r="L4" i="5"/>
  <c r="L4" i="4"/>
  <c r="N65" i="12"/>
  <c r="L32" i="12"/>
  <c r="L17" i="6"/>
  <c r="L12" i="8"/>
  <c r="L26" i="9"/>
  <c r="L28" i="11"/>
  <c r="K13" i="8"/>
  <c r="K27" i="9"/>
  <c r="K18" i="6"/>
  <c r="K29" i="11"/>
  <c r="K33" i="12"/>
  <c r="M11" i="8"/>
  <c r="N16" i="7"/>
  <c r="M25" i="9"/>
  <c r="M16" i="6"/>
  <c r="M17" i="7"/>
  <c r="L18" i="7"/>
  <c r="L94" i="10" l="1"/>
  <c r="M28" i="10"/>
  <c r="M23" i="6"/>
  <c r="L93" i="10"/>
  <c r="J21" i="8"/>
  <c r="J23" i="8" s="1"/>
  <c r="J51" i="8" s="1"/>
  <c r="J50" i="8"/>
  <c r="J72" i="8" s="1"/>
  <c r="BF39" i="11"/>
  <c r="BE33" i="11"/>
  <c r="R52" i="20"/>
  <c r="R53" i="20" s="1"/>
  <c r="R35" i="11" s="1"/>
  <c r="R49" i="11" s="1"/>
  <c r="O19" i="7"/>
  <c r="N214" i="10"/>
  <c r="A30" i="18"/>
  <c r="BF29" i="18"/>
  <c r="AX29" i="18"/>
  <c r="AP29" i="18"/>
  <c r="AH29" i="18"/>
  <c r="Z29" i="18"/>
  <c r="BE29" i="18"/>
  <c r="AW29" i="18"/>
  <c r="BD29" i="18"/>
  <c r="AV29" i="18"/>
  <c r="AN29" i="18"/>
  <c r="AF29" i="18"/>
  <c r="X29" i="18"/>
  <c r="BA29" i="18"/>
  <c r="AO29" i="18"/>
  <c r="AD29" i="18"/>
  <c r="AZ29" i="18"/>
  <c r="AM29" i="18"/>
  <c r="AC29" i="18"/>
  <c r="AY29" i="18"/>
  <c r="AL29" i="18"/>
  <c r="AB29" i="18"/>
  <c r="BI29" i="18"/>
  <c r="AU29" i="18"/>
  <c r="AK29" i="18"/>
  <c r="AA29" i="18"/>
  <c r="AS29" i="18"/>
  <c r="W29" i="18"/>
  <c r="AR29" i="18"/>
  <c r="V29" i="18"/>
  <c r="AQ29" i="18"/>
  <c r="U29" i="18"/>
  <c r="BH29" i="18"/>
  <c r="AJ29" i="18"/>
  <c r="AG29" i="18"/>
  <c r="AE29" i="18"/>
  <c r="Y29" i="18"/>
  <c r="BC29" i="18"/>
  <c r="AT29" i="18"/>
  <c r="BG29" i="18"/>
  <c r="BB29" i="18"/>
  <c r="AI29" i="18"/>
  <c r="L9" i="3"/>
  <c r="L79" i="20"/>
  <c r="AF21" i="8"/>
  <c r="AI42" i="12"/>
  <c r="R27" i="8"/>
  <c r="R55" i="8" s="1"/>
  <c r="R77" i="8" s="1"/>
  <c r="L24" i="6"/>
  <c r="L16" i="3" s="1"/>
  <c r="BI88" i="12"/>
  <c r="BI127" i="12"/>
  <c r="BI45" i="12" s="1"/>
  <c r="BI46" i="12" s="1"/>
  <c r="AV7" i="12"/>
  <c r="AU8" i="6"/>
  <c r="AU56" i="12"/>
  <c r="BH49" i="6"/>
  <c r="AP129" i="12"/>
  <c r="AP48" i="12"/>
  <c r="AP49" i="12" s="1"/>
  <c r="AP51" i="6" s="1"/>
  <c r="K202" i="12"/>
  <c r="J264" i="12"/>
  <c r="J395" i="12" s="1"/>
  <c r="K204" i="12"/>
  <c r="AW36" i="12"/>
  <c r="AW15" i="12"/>
  <c r="AW16" i="12" s="1"/>
  <c r="A145" i="12"/>
  <c r="M145" i="12" s="1"/>
  <c r="A206" i="12"/>
  <c r="D144" i="12"/>
  <c r="C144" i="12"/>
  <c r="E144" i="12"/>
  <c r="F144" i="12"/>
  <c r="G144" i="12"/>
  <c r="H144" i="12"/>
  <c r="I144" i="12"/>
  <c r="J144" i="12"/>
  <c r="K144" i="12"/>
  <c r="J263" i="12"/>
  <c r="J394" i="12" s="1"/>
  <c r="K201" i="12"/>
  <c r="B374" i="12"/>
  <c r="AW374" i="12" s="1"/>
  <c r="C373" i="12"/>
  <c r="D373" i="12"/>
  <c r="E373" i="12"/>
  <c r="F373" i="12"/>
  <c r="G373" i="12"/>
  <c r="H373" i="12"/>
  <c r="I373" i="12"/>
  <c r="J373" i="12"/>
  <c r="K373" i="12"/>
  <c r="L373" i="12"/>
  <c r="M373" i="12"/>
  <c r="N373" i="12"/>
  <c r="O373" i="12"/>
  <c r="P373" i="12"/>
  <c r="Q373" i="12"/>
  <c r="R373" i="12"/>
  <c r="S373" i="12"/>
  <c r="T373" i="12"/>
  <c r="U373" i="12"/>
  <c r="V373" i="12"/>
  <c r="W373" i="12"/>
  <c r="X373" i="12"/>
  <c r="Y373" i="12"/>
  <c r="Z373" i="12"/>
  <c r="AA373" i="12"/>
  <c r="AB373" i="12"/>
  <c r="AC373" i="12"/>
  <c r="AD373" i="12"/>
  <c r="AE373" i="12"/>
  <c r="AF373" i="12"/>
  <c r="AG373" i="12"/>
  <c r="AH373" i="12"/>
  <c r="AI373" i="12"/>
  <c r="AJ373" i="12"/>
  <c r="AK373" i="12"/>
  <c r="AL373" i="12"/>
  <c r="AM373" i="12"/>
  <c r="AN373" i="12"/>
  <c r="AO373" i="12"/>
  <c r="AP373" i="12"/>
  <c r="AQ373" i="12"/>
  <c r="AR373" i="12"/>
  <c r="AS373" i="12"/>
  <c r="AT373" i="12"/>
  <c r="AU373" i="12"/>
  <c r="F394" i="12"/>
  <c r="K390" i="12"/>
  <c r="I391" i="12"/>
  <c r="K200" i="12"/>
  <c r="J262" i="12"/>
  <c r="J393" i="12" s="1"/>
  <c r="K199" i="12"/>
  <c r="J261" i="12"/>
  <c r="J392" i="12" s="1"/>
  <c r="K203" i="12"/>
  <c r="J265" i="12"/>
  <c r="J396" i="12" s="1"/>
  <c r="K198" i="12"/>
  <c r="J260" i="12"/>
  <c r="F202" i="12"/>
  <c r="E264" i="12"/>
  <c r="E395" i="12" s="1"/>
  <c r="AX326" i="12"/>
  <c r="AW369" i="12"/>
  <c r="AW361" i="12"/>
  <c r="AW373" i="12"/>
  <c r="AW362" i="12"/>
  <c r="AW359" i="12"/>
  <c r="AW371" i="12"/>
  <c r="AW357" i="12"/>
  <c r="AW354" i="12"/>
  <c r="AW346" i="12"/>
  <c r="AW338" i="12"/>
  <c r="AW372" i="12"/>
  <c r="AW368" i="12"/>
  <c r="AW365" i="12"/>
  <c r="AW348" i="12"/>
  <c r="AW337" i="12"/>
  <c r="AW366" i="12"/>
  <c r="AW363" i="12"/>
  <c r="AW350" i="12"/>
  <c r="AW370" i="12"/>
  <c r="AW358" i="12"/>
  <c r="AW367" i="12"/>
  <c r="AW342" i="12"/>
  <c r="AW364" i="12"/>
  <c r="AW347" i="12"/>
  <c r="AW349" i="12"/>
  <c r="AW356" i="12"/>
  <c r="AW345" i="12"/>
  <c r="AW343" i="12"/>
  <c r="AW344" i="12"/>
  <c r="AW353" i="12"/>
  <c r="AW352" i="12"/>
  <c r="AW336" i="12"/>
  <c r="AW360" i="12"/>
  <c r="AW355" i="12"/>
  <c r="AW335" i="12"/>
  <c r="AW340" i="12"/>
  <c r="AW341" i="12"/>
  <c r="AW351" i="12"/>
  <c r="AW339" i="12"/>
  <c r="D265" i="12"/>
  <c r="D396" i="12" s="1"/>
  <c r="E203" i="12"/>
  <c r="K205" i="12"/>
  <c r="C205" i="12"/>
  <c r="C267" i="12" s="1"/>
  <c r="C398" i="12" s="1"/>
  <c r="A267" i="12"/>
  <c r="A335" i="12" s="1"/>
  <c r="A398" i="12" s="1"/>
  <c r="M136" i="12"/>
  <c r="M139" i="12"/>
  <c r="M144" i="12"/>
  <c r="M140" i="12"/>
  <c r="M137" i="12"/>
  <c r="M142" i="12"/>
  <c r="M135" i="12"/>
  <c r="M138" i="12"/>
  <c r="M141" i="12"/>
  <c r="M143" i="12"/>
  <c r="AV120" i="12"/>
  <c r="AK37" i="12"/>
  <c r="AJ60" i="12"/>
  <c r="AJ40" i="12"/>
  <c r="D204" i="12"/>
  <c r="C266" i="12"/>
  <c r="C397" i="12" s="1"/>
  <c r="M197" i="12"/>
  <c r="L259" i="12"/>
  <c r="E394" i="12"/>
  <c r="AO323" i="12"/>
  <c r="AO324" i="12" s="1"/>
  <c r="AW334" i="12" s="1"/>
  <c r="AO327" i="12"/>
  <c r="AP328" i="12"/>
  <c r="AQ329" i="12"/>
  <c r="AR330" i="12"/>
  <c r="AS331" i="12"/>
  <c r="AT332" i="12"/>
  <c r="AU333" i="12"/>
  <c r="AP39" i="12"/>
  <c r="AQ115" i="12"/>
  <c r="AQ116" i="12" s="1"/>
  <c r="AQ122" i="12" s="1"/>
  <c r="AQ123" i="12" s="1"/>
  <c r="AQ124" i="12" s="1"/>
  <c r="AQ128" i="12"/>
  <c r="BI92" i="12"/>
  <c r="AR109" i="12"/>
  <c r="AR121" i="12"/>
  <c r="AS93" i="12"/>
  <c r="AT97" i="12"/>
  <c r="AS99" i="12"/>
  <c r="AS100" i="12" s="1"/>
  <c r="AS102" i="12" s="1"/>
  <c r="AV11" i="12"/>
  <c r="AU53" i="12"/>
  <c r="AW17" i="12"/>
  <c r="AX14" i="12"/>
  <c r="N24" i="20"/>
  <c r="N3" i="23"/>
  <c r="N3" i="22"/>
  <c r="L26" i="20"/>
  <c r="L5" i="23"/>
  <c r="L5" i="22"/>
  <c r="M25" i="20"/>
  <c r="M4" i="23"/>
  <c r="M4" i="22"/>
  <c r="BF50" i="23"/>
  <c r="AX50" i="23"/>
  <c r="AP50" i="23"/>
  <c r="BH50" i="23"/>
  <c r="AY50" i="23"/>
  <c r="BD50" i="23"/>
  <c r="AT50" i="23"/>
  <c r="BC50" i="23"/>
  <c r="AS50" i="23"/>
  <c r="BB50" i="23"/>
  <c r="AR50" i="23"/>
  <c r="AW50" i="23"/>
  <c r="A51" i="23"/>
  <c r="AV50" i="23"/>
  <c r="AU50" i="23"/>
  <c r="BI50" i="23"/>
  <c r="AQ50" i="23"/>
  <c r="BE50" i="23"/>
  <c r="BA50" i="23"/>
  <c r="BG50" i="23"/>
  <c r="AZ50" i="23"/>
  <c r="T39" i="20"/>
  <c r="M73" i="20"/>
  <c r="M72" i="9" s="1"/>
  <c r="M68" i="20"/>
  <c r="O8" i="4"/>
  <c r="AE85" i="6"/>
  <c r="AE87" i="6" s="1"/>
  <c r="AE86" i="6"/>
  <c r="AG79" i="6"/>
  <c r="AF83" i="6"/>
  <c r="J63" i="6"/>
  <c r="P74" i="20"/>
  <c r="P76" i="20" s="1"/>
  <c r="Q72" i="20"/>
  <c r="O65" i="20"/>
  <c r="N66" i="20"/>
  <c r="S64" i="20"/>
  <c r="R58" i="20"/>
  <c r="S20" i="20"/>
  <c r="S50" i="20" s="1"/>
  <c r="BD234" i="10"/>
  <c r="AV234" i="10"/>
  <c r="AN234" i="10"/>
  <c r="AF234" i="10"/>
  <c r="X234" i="10"/>
  <c r="BH234" i="10"/>
  <c r="AY234" i="10"/>
  <c r="AP234" i="10"/>
  <c r="AG234" i="10"/>
  <c r="W234" i="10"/>
  <c r="BA234" i="10"/>
  <c r="AQ234" i="10"/>
  <c r="AE234" i="10"/>
  <c r="U234" i="10"/>
  <c r="AZ234" i="10"/>
  <c r="AO234" i="10"/>
  <c r="AD234" i="10"/>
  <c r="T234" i="10"/>
  <c r="BI234" i="10"/>
  <c r="AX234" i="10"/>
  <c r="AM234" i="10"/>
  <c r="AC234" i="10"/>
  <c r="S234" i="10"/>
  <c r="BG234" i="10"/>
  <c r="AS234" i="10"/>
  <c r="AA234" i="10"/>
  <c r="BF234" i="10"/>
  <c r="AR234" i="10"/>
  <c r="Z234" i="10"/>
  <c r="BE234" i="10"/>
  <c r="AL234" i="10"/>
  <c r="Y234" i="10"/>
  <c r="BC234" i="10"/>
  <c r="AK234" i="10"/>
  <c r="V234" i="10"/>
  <c r="AJ234" i="10"/>
  <c r="AI234" i="10"/>
  <c r="AH234" i="10"/>
  <c r="AT234" i="10"/>
  <c r="AB234" i="10"/>
  <c r="BB234" i="10"/>
  <c r="AW234" i="10"/>
  <c r="AU234" i="10"/>
  <c r="R234" i="10"/>
  <c r="Q234" i="10"/>
  <c r="N35" i="10"/>
  <c r="N29" i="10" s="1"/>
  <c r="N3" i="19"/>
  <c r="N211" i="10"/>
  <c r="N3" i="18"/>
  <c r="L5" i="19"/>
  <c r="L5" i="18"/>
  <c r="L37" i="10"/>
  <c r="L213" i="10"/>
  <c r="M4" i="18"/>
  <c r="M36" i="10"/>
  <c r="M212" i="10"/>
  <c r="M4" i="19"/>
  <c r="A235" i="10"/>
  <c r="BB25" i="19"/>
  <c r="AT25" i="19"/>
  <c r="AL25" i="19"/>
  <c r="AD25" i="19"/>
  <c r="V25" i="19"/>
  <c r="BE25" i="19"/>
  <c r="AV25" i="19"/>
  <c r="AM25" i="19"/>
  <c r="AC25" i="19"/>
  <c r="T25" i="19"/>
  <c r="BI25" i="19"/>
  <c r="AY25" i="19"/>
  <c r="AO25" i="19"/>
  <c r="AE25" i="19"/>
  <c r="S25" i="19"/>
  <c r="BF25" i="19"/>
  <c r="AS25" i="19"/>
  <c r="AH25" i="19"/>
  <c r="W25" i="19"/>
  <c r="BG25" i="19"/>
  <c r="AR25" i="19"/>
  <c r="AF25" i="19"/>
  <c r="Q25" i="19"/>
  <c r="BD25" i="19"/>
  <c r="AQ25" i="19"/>
  <c r="AB25" i="19"/>
  <c r="BC25" i="19"/>
  <c r="AP25" i="19"/>
  <c r="AA25" i="19"/>
  <c r="A26" i="19"/>
  <c r="AW25" i="19"/>
  <c r="AI25" i="19"/>
  <c r="U25" i="19"/>
  <c r="AX25" i="19"/>
  <c r="X25" i="19"/>
  <c r="AU25" i="19"/>
  <c r="R25" i="19"/>
  <c r="AK25" i="19"/>
  <c r="BH25" i="19"/>
  <c r="AN25" i="19"/>
  <c r="AG25" i="19"/>
  <c r="BA25" i="19"/>
  <c r="Z25" i="19"/>
  <c r="AZ25" i="19"/>
  <c r="Y25" i="19"/>
  <c r="AJ25" i="19"/>
  <c r="L3" i="14"/>
  <c r="K38" i="17"/>
  <c r="L3" i="17"/>
  <c r="K39" i="17"/>
  <c r="L3" i="15"/>
  <c r="L27" i="7"/>
  <c r="L19" i="2" s="1"/>
  <c r="M2" i="1" s="1"/>
  <c r="N3" i="4"/>
  <c r="N31" i="12"/>
  <c r="N3" i="3"/>
  <c r="N3" i="5"/>
  <c r="L5" i="5"/>
  <c r="L5" i="3"/>
  <c r="L5" i="4"/>
  <c r="M4" i="4"/>
  <c r="M4" i="3"/>
  <c r="M4" i="5"/>
  <c r="L3" i="16"/>
  <c r="O65" i="12"/>
  <c r="M18" i="7"/>
  <c r="M32" i="12"/>
  <c r="M26" i="9"/>
  <c r="M12" i="8"/>
  <c r="M28" i="11"/>
  <c r="M17" i="6"/>
  <c r="N25" i="9"/>
  <c r="N11" i="8"/>
  <c r="O16" i="7"/>
  <c r="N17" i="7"/>
  <c r="N16" i="6"/>
  <c r="L27" i="9"/>
  <c r="L13" i="8"/>
  <c r="L18" i="6"/>
  <c r="L33" i="12"/>
  <c r="L29" i="11"/>
  <c r="M93" i="10" l="1"/>
  <c r="N28" i="10"/>
  <c r="N23" i="6"/>
  <c r="M94" i="10"/>
  <c r="J49" i="8"/>
  <c r="J71" i="8" s="1"/>
  <c r="P19" i="7"/>
  <c r="O214" i="10"/>
  <c r="A31" i="18"/>
  <c r="BF30" i="18"/>
  <c r="AX30" i="18"/>
  <c r="AP30" i="18"/>
  <c r="AH30" i="18"/>
  <c r="Z30" i="18"/>
  <c r="BE30" i="18"/>
  <c r="AW30" i="18"/>
  <c r="AO30" i="18"/>
  <c r="AG30" i="18"/>
  <c r="Y30" i="18"/>
  <c r="BD30" i="18"/>
  <c r="AV30" i="18"/>
  <c r="AN30" i="18"/>
  <c r="AF30" i="18"/>
  <c r="X30" i="18"/>
  <c r="AZ30" i="18"/>
  <c r="AL30" i="18"/>
  <c r="AA30" i="18"/>
  <c r="AY30" i="18"/>
  <c r="AK30" i="18"/>
  <c r="W30" i="18"/>
  <c r="BI30" i="18"/>
  <c r="AU30" i="18"/>
  <c r="AJ30" i="18"/>
  <c r="V30" i="18"/>
  <c r="BH30" i="18"/>
  <c r="AT30" i="18"/>
  <c r="AI30" i="18"/>
  <c r="BC30" i="18"/>
  <c r="AD30" i="18"/>
  <c r="BB30" i="18"/>
  <c r="AC30" i="18"/>
  <c r="BA30" i="18"/>
  <c r="AB30" i="18"/>
  <c r="AS30" i="18"/>
  <c r="AQ30" i="18"/>
  <c r="AR30" i="18"/>
  <c r="AM30" i="18"/>
  <c r="BG30" i="18"/>
  <c r="AE30" i="18"/>
  <c r="M9" i="3"/>
  <c r="M79" i="20"/>
  <c r="S52" i="20"/>
  <c r="S53" i="20" s="1"/>
  <c r="S35" i="11" s="1"/>
  <c r="S49" i="11" s="1"/>
  <c r="BG39" i="11"/>
  <c r="BF33" i="11"/>
  <c r="AG21" i="8"/>
  <c r="AJ42" i="12"/>
  <c r="S26" i="8"/>
  <c r="S54" i="8" s="1"/>
  <c r="S76" i="8" s="1"/>
  <c r="M24" i="6"/>
  <c r="M16" i="3" s="1"/>
  <c r="AW7" i="12"/>
  <c r="AV8" i="6"/>
  <c r="AV56" i="12"/>
  <c r="BI49" i="6"/>
  <c r="AQ129" i="12"/>
  <c r="AQ48" i="12"/>
  <c r="AQ49" i="12" s="1"/>
  <c r="AQ51" i="6" s="1"/>
  <c r="D205" i="12"/>
  <c r="L199" i="12"/>
  <c r="K261" i="12"/>
  <c r="K392" i="12" s="1"/>
  <c r="L206" i="12"/>
  <c r="A268" i="12"/>
  <c r="A336" i="12" s="1"/>
  <c r="A399" i="12" s="1"/>
  <c r="C206" i="12"/>
  <c r="C268" i="12" s="1"/>
  <c r="C399" i="12" s="1"/>
  <c r="L205" i="12"/>
  <c r="K267" i="12"/>
  <c r="K398" i="12" s="1"/>
  <c r="A146" i="12"/>
  <c r="N146" i="12" s="1"/>
  <c r="A207" i="12"/>
  <c r="D145" i="12"/>
  <c r="C145" i="12"/>
  <c r="E145" i="12"/>
  <c r="F145" i="12"/>
  <c r="G145" i="12"/>
  <c r="H145" i="12"/>
  <c r="I145" i="12"/>
  <c r="J145" i="12"/>
  <c r="K145" i="12"/>
  <c r="L145" i="12"/>
  <c r="L204" i="12"/>
  <c r="K266" i="12"/>
  <c r="K397" i="12" s="1"/>
  <c r="L203" i="12"/>
  <c r="K265" i="12"/>
  <c r="K396" i="12" s="1"/>
  <c r="AW120" i="12"/>
  <c r="AL37" i="12"/>
  <c r="AK60" i="12"/>
  <c r="AK40" i="12"/>
  <c r="L201" i="12"/>
  <c r="K263" i="12"/>
  <c r="K394" i="12" s="1"/>
  <c r="L202" i="12"/>
  <c r="K264" i="12"/>
  <c r="K395" i="12" s="1"/>
  <c r="E204" i="12"/>
  <c r="D266" i="12"/>
  <c r="D397" i="12" s="1"/>
  <c r="AY326" i="12"/>
  <c r="AX374" i="12"/>
  <c r="AX366" i="12"/>
  <c r="AX364" i="12"/>
  <c r="AX356" i="12"/>
  <c r="AX372" i="12"/>
  <c r="AX369" i="12"/>
  <c r="AX359" i="12"/>
  <c r="AX351" i="12"/>
  <c r="AX343" i="12"/>
  <c r="AX335" i="12"/>
  <c r="AX361" i="12"/>
  <c r="AX373" i="12"/>
  <c r="AX370" i="12"/>
  <c r="AX368" i="12"/>
  <c r="AX363" i="12"/>
  <c r="AX350" i="12"/>
  <c r="AX339" i="12"/>
  <c r="AX358" i="12"/>
  <c r="AX357" i="12"/>
  <c r="AX352" i="12"/>
  <c r="AX362" i="12"/>
  <c r="AX365" i="12"/>
  <c r="AX353" i="12"/>
  <c r="AX347" i="12"/>
  <c r="AX346" i="12"/>
  <c r="AX340" i="12"/>
  <c r="AX337" i="12"/>
  <c r="AX367" i="12"/>
  <c r="AX355" i="12"/>
  <c r="AX348" i="12"/>
  <c r="AX345" i="12"/>
  <c r="AX338" i="12"/>
  <c r="AX344" i="12"/>
  <c r="AX360" i="12"/>
  <c r="AX341" i="12"/>
  <c r="AX349" i="12"/>
  <c r="AX371" i="12"/>
  <c r="AX354" i="12"/>
  <c r="AX336" i="12"/>
  <c r="AX342" i="12"/>
  <c r="B375" i="12"/>
  <c r="AX375" i="12" s="1"/>
  <c r="C374" i="12"/>
  <c r="D374" i="12"/>
  <c r="E374" i="12"/>
  <c r="F374" i="12"/>
  <c r="G374" i="12"/>
  <c r="H374" i="12"/>
  <c r="I374" i="12"/>
  <c r="J374" i="12"/>
  <c r="K374" i="12"/>
  <c r="L374" i="12"/>
  <c r="M374" i="12"/>
  <c r="N374" i="12"/>
  <c r="O374" i="12"/>
  <c r="P374" i="12"/>
  <c r="Q374" i="12"/>
  <c r="R374" i="12"/>
  <c r="S374" i="12"/>
  <c r="T374" i="12"/>
  <c r="U374" i="12"/>
  <c r="V374" i="12"/>
  <c r="W374" i="12"/>
  <c r="X374" i="12"/>
  <c r="Y374" i="12"/>
  <c r="Z374" i="12"/>
  <c r="AA374" i="12"/>
  <c r="AB374" i="12"/>
  <c r="AC374" i="12"/>
  <c r="AD374" i="12"/>
  <c r="AE374" i="12"/>
  <c r="AF374" i="12"/>
  <c r="AG374" i="12"/>
  <c r="AH374" i="12"/>
  <c r="AI374" i="12"/>
  <c r="AJ374" i="12"/>
  <c r="AK374" i="12"/>
  <c r="AL374" i="12"/>
  <c r="AM374" i="12"/>
  <c r="AN374" i="12"/>
  <c r="AO374" i="12"/>
  <c r="AP374" i="12"/>
  <c r="AQ374" i="12"/>
  <c r="AR374" i="12"/>
  <c r="AS374" i="12"/>
  <c r="AT374" i="12"/>
  <c r="AU374" i="12"/>
  <c r="AV374" i="12"/>
  <c r="AX36" i="12"/>
  <c r="AX15" i="12"/>
  <c r="AX16" i="12" s="1"/>
  <c r="F203" i="12"/>
  <c r="E265" i="12"/>
  <c r="J391" i="12"/>
  <c r="L200" i="12"/>
  <c r="K262" i="12"/>
  <c r="K393" i="12" s="1"/>
  <c r="N136" i="12"/>
  <c r="N137" i="12"/>
  <c r="N140" i="12"/>
  <c r="N141" i="12"/>
  <c r="N145" i="12"/>
  <c r="N138" i="12"/>
  <c r="N143" i="12"/>
  <c r="N144" i="12"/>
  <c r="N139" i="12"/>
  <c r="N135" i="12"/>
  <c r="N142" i="12"/>
  <c r="L198" i="12"/>
  <c r="K260" i="12"/>
  <c r="L390" i="12"/>
  <c r="N197" i="12"/>
  <c r="M259" i="12"/>
  <c r="AP323" i="12"/>
  <c r="AP324" i="12" s="1"/>
  <c r="AX334" i="12" s="1"/>
  <c r="AP327" i="12"/>
  <c r="AQ328" i="12"/>
  <c r="AR329" i="12"/>
  <c r="AS330" i="12"/>
  <c r="AT331" i="12"/>
  <c r="AU332" i="12"/>
  <c r="AV333" i="12"/>
  <c r="G202" i="12"/>
  <c r="G264" i="12" s="1"/>
  <c r="F264" i="12"/>
  <c r="AQ39" i="12"/>
  <c r="AR115" i="12"/>
  <c r="AR116" i="12" s="1"/>
  <c r="AR122" i="12" s="1"/>
  <c r="AR123" i="12" s="1"/>
  <c r="AR124" i="12" s="1"/>
  <c r="AR128" i="12"/>
  <c r="AS109" i="12"/>
  <c r="AS121" i="12"/>
  <c r="AT93" i="12"/>
  <c r="AU97" i="12"/>
  <c r="AT99" i="12"/>
  <c r="AT100" i="12" s="1"/>
  <c r="AT102" i="12" s="1"/>
  <c r="AW11" i="12"/>
  <c r="AV53" i="12"/>
  <c r="AX17" i="12"/>
  <c r="AY14" i="12"/>
  <c r="J24" i="8"/>
  <c r="J52" i="8" s="1"/>
  <c r="O24" i="20"/>
  <c r="O3" i="22"/>
  <c r="O3" i="23"/>
  <c r="N25" i="20"/>
  <c r="N4" i="22"/>
  <c r="N4" i="23"/>
  <c r="M26" i="20"/>
  <c r="M5" i="23"/>
  <c r="M5" i="22"/>
  <c r="BI51" i="23"/>
  <c r="BA51" i="23"/>
  <c r="AS51" i="23"/>
  <c r="A52" i="23"/>
  <c r="BB51" i="23"/>
  <c r="AR51" i="23"/>
  <c r="BH51" i="23"/>
  <c r="AY51" i="23"/>
  <c r="BG51" i="23"/>
  <c r="AX51" i="23"/>
  <c r="BD51" i="23"/>
  <c r="BC51" i="23"/>
  <c r="AZ51" i="23"/>
  <c r="AT51" i="23"/>
  <c r="AQ51" i="23"/>
  <c r="BF51" i="23"/>
  <c r="BE51" i="23"/>
  <c r="AV51" i="23"/>
  <c r="AU51" i="23"/>
  <c r="AW51" i="23"/>
  <c r="P8" i="4"/>
  <c r="N73" i="20"/>
  <c r="N72" i="9" s="1"/>
  <c r="N68" i="20"/>
  <c r="AF85" i="6"/>
  <c r="AF87" i="6" s="1"/>
  <c r="AF86" i="6"/>
  <c r="AH79" i="6"/>
  <c r="AG83" i="6"/>
  <c r="K63" i="6"/>
  <c r="L63" i="6"/>
  <c r="P65" i="20"/>
  <c r="O66" i="20"/>
  <c r="Q74" i="20"/>
  <c r="Q76" i="20" s="1"/>
  <c r="R72" i="20"/>
  <c r="T64" i="20"/>
  <c r="S58" i="20"/>
  <c r="T20" i="20"/>
  <c r="T50" i="20" s="1"/>
  <c r="BH235" i="10"/>
  <c r="AZ235" i="10"/>
  <c r="AR235" i="10"/>
  <c r="AJ235" i="10"/>
  <c r="AB235" i="10"/>
  <c r="T235" i="10"/>
  <c r="BA235" i="10"/>
  <c r="AQ235" i="10"/>
  <c r="AH235" i="10"/>
  <c r="Y235" i="10"/>
  <c r="BI235" i="10"/>
  <c r="AX235" i="10"/>
  <c r="AN235" i="10"/>
  <c r="AD235" i="10"/>
  <c r="S235" i="10"/>
  <c r="BG235" i="10"/>
  <c r="AW235" i="10"/>
  <c r="AM235" i="10"/>
  <c r="AC235" i="10"/>
  <c r="R235" i="10"/>
  <c r="BF235" i="10"/>
  <c r="AV235" i="10"/>
  <c r="AL235" i="10"/>
  <c r="AA235" i="10"/>
  <c r="AY235" i="10"/>
  <c r="AG235" i="10"/>
  <c r="AU235" i="10"/>
  <c r="AF235" i="10"/>
  <c r="AT235" i="10"/>
  <c r="AE235" i="10"/>
  <c r="AS235" i="10"/>
  <c r="Z235" i="10"/>
  <c r="BE235" i="10"/>
  <c r="X235" i="10"/>
  <c r="BD235" i="10"/>
  <c r="W235" i="10"/>
  <c r="BC235" i="10"/>
  <c r="V235" i="10"/>
  <c r="AI235" i="10"/>
  <c r="BB235" i="10"/>
  <c r="U235" i="10"/>
  <c r="AK235" i="10"/>
  <c r="AO235" i="10"/>
  <c r="AP235" i="10"/>
  <c r="M5" i="19"/>
  <c r="M5" i="18"/>
  <c r="M37" i="10"/>
  <c r="M213" i="10"/>
  <c r="N36" i="10"/>
  <c r="N212" i="10"/>
  <c r="N4" i="19"/>
  <c r="N4" i="18"/>
  <c r="O3" i="19"/>
  <c r="O35" i="10"/>
  <c r="O29" i="10" s="1"/>
  <c r="O3" i="18"/>
  <c r="O211" i="10"/>
  <c r="N18" i="7"/>
  <c r="A236" i="10"/>
  <c r="BE26" i="19"/>
  <c r="AW26" i="19"/>
  <c r="AO26" i="19"/>
  <c r="AG26" i="19"/>
  <c r="Y26" i="19"/>
  <c r="BH26" i="19"/>
  <c r="AY26" i="19"/>
  <c r="AP26" i="19"/>
  <c r="AF26" i="19"/>
  <c r="W26" i="19"/>
  <c r="A27" i="19"/>
  <c r="BA26" i="19"/>
  <c r="AQ26" i="19"/>
  <c r="AE26" i="19"/>
  <c r="U26" i="19"/>
  <c r="BD26" i="19"/>
  <c r="AS26" i="19"/>
  <c r="AH26" i="19"/>
  <c r="T26" i="19"/>
  <c r="AZ26" i="19"/>
  <c r="AL26" i="19"/>
  <c r="Z26" i="19"/>
  <c r="AX26" i="19"/>
  <c r="AK26" i="19"/>
  <c r="X26" i="19"/>
  <c r="AV26" i="19"/>
  <c r="AJ26" i="19"/>
  <c r="V26" i="19"/>
  <c r="BC26" i="19"/>
  <c r="AN26" i="19"/>
  <c r="AB26" i="19"/>
  <c r="AR26" i="19"/>
  <c r="AM26" i="19"/>
  <c r="BG26" i="19"/>
  <c r="AD26" i="19"/>
  <c r="BI26" i="19"/>
  <c r="AI26" i="19"/>
  <c r="AC26" i="19"/>
  <c r="BB26" i="19"/>
  <c r="AU26" i="19"/>
  <c r="S26" i="19"/>
  <c r="AT26" i="19"/>
  <c r="R26" i="19"/>
  <c r="BF26" i="19"/>
  <c r="AA26" i="19"/>
  <c r="M3" i="14"/>
  <c r="M3" i="17"/>
  <c r="L39" i="17"/>
  <c r="L38" i="17"/>
  <c r="N4" i="5"/>
  <c r="N4" i="4"/>
  <c r="N4" i="3"/>
  <c r="M27" i="7"/>
  <c r="N2" i="1" s="1"/>
  <c r="M3" i="15"/>
  <c r="M3" i="16"/>
  <c r="O31" i="12"/>
  <c r="O3" i="3"/>
  <c r="O3" i="5"/>
  <c r="O3" i="4"/>
  <c r="M5" i="5"/>
  <c r="M5" i="3"/>
  <c r="M5" i="4"/>
  <c r="P65" i="12"/>
  <c r="N17" i="6"/>
  <c r="N32" i="12"/>
  <c r="N26" i="9"/>
  <c r="N12" i="8"/>
  <c r="N28" i="11"/>
  <c r="O16" i="6"/>
  <c r="O25" i="9"/>
  <c r="P16" i="7"/>
  <c r="O17" i="7"/>
  <c r="O11" i="8"/>
  <c r="M13" i="8"/>
  <c r="M27" i="9"/>
  <c r="M18" i="6"/>
  <c r="M33" i="12"/>
  <c r="M29" i="11"/>
  <c r="N94" i="10" l="1"/>
  <c r="O28" i="10"/>
  <c r="O23" i="6"/>
  <c r="N93" i="10"/>
  <c r="A32" i="18"/>
  <c r="BG31" i="18"/>
  <c r="AY31" i="18"/>
  <c r="AQ31" i="18"/>
  <c r="AI31" i="18"/>
  <c r="AA31" i="18"/>
  <c r="BF31" i="18"/>
  <c r="AX31" i="18"/>
  <c r="AP31" i="18"/>
  <c r="AH31" i="18"/>
  <c r="Z31" i="18"/>
  <c r="BE31" i="18"/>
  <c r="AW31" i="18"/>
  <c r="AO31" i="18"/>
  <c r="AG31" i="18"/>
  <c r="Y31" i="18"/>
  <c r="BD31" i="18"/>
  <c r="AV31" i="18"/>
  <c r="AN31" i="18"/>
  <c r="AF31" i="18"/>
  <c r="X31" i="18"/>
  <c r="BH31" i="18"/>
  <c r="AR31" i="18"/>
  <c r="AB31" i="18"/>
  <c r="BC31" i="18"/>
  <c r="AM31" i="18"/>
  <c r="W31" i="18"/>
  <c r="BB31" i="18"/>
  <c r="AL31" i="18"/>
  <c r="BA31" i="18"/>
  <c r="AK31" i="18"/>
  <c r="AU31" i="18"/>
  <c r="AT31" i="18"/>
  <c r="AS31" i="18"/>
  <c r="AJ31" i="18"/>
  <c r="BI31" i="18"/>
  <c r="AZ31" i="18"/>
  <c r="AC31" i="18"/>
  <c r="AE31" i="18"/>
  <c r="AD31" i="18"/>
  <c r="Q19" i="7"/>
  <c r="P214" i="10"/>
  <c r="N9" i="3"/>
  <c r="N79" i="20"/>
  <c r="T52" i="20"/>
  <c r="T53" i="20" s="1"/>
  <c r="T35" i="11" s="1"/>
  <c r="T49" i="11" s="1"/>
  <c r="BH39" i="11"/>
  <c r="BG33" i="11"/>
  <c r="AH21" i="8"/>
  <c r="AK42" i="12"/>
  <c r="S27" i="8"/>
  <c r="S55" i="8" s="1"/>
  <c r="S77" i="8" s="1"/>
  <c r="N13" i="8"/>
  <c r="AX7" i="12"/>
  <c r="AW8" i="6"/>
  <c r="AW56" i="12"/>
  <c r="AR129" i="12"/>
  <c r="AR48" i="12"/>
  <c r="AR49" i="12" s="1"/>
  <c r="AR51" i="6" s="1"/>
  <c r="M201" i="12"/>
  <c r="L263" i="12"/>
  <c r="L394" i="12" s="1"/>
  <c r="AZ326" i="12"/>
  <c r="AY371" i="12"/>
  <c r="AY363" i="12"/>
  <c r="AY368" i="12"/>
  <c r="AY366" i="12"/>
  <c r="AY370" i="12"/>
  <c r="AY361" i="12"/>
  <c r="AY348" i="12"/>
  <c r="AY340" i="12"/>
  <c r="AY373" i="12"/>
  <c r="AY367" i="12"/>
  <c r="AY364" i="12"/>
  <c r="AY374" i="12"/>
  <c r="AY358" i="12"/>
  <c r="AY357" i="12"/>
  <c r="AY352" i="12"/>
  <c r="AY341" i="12"/>
  <c r="AY375" i="12"/>
  <c r="AY362" i="12"/>
  <c r="AY355" i="12"/>
  <c r="AY354" i="12"/>
  <c r="AY345" i="12"/>
  <c r="AY343" i="12"/>
  <c r="AY360" i="12"/>
  <c r="AY359" i="12"/>
  <c r="AY347" i="12"/>
  <c r="AY346" i="12"/>
  <c r="AY337" i="12"/>
  <c r="AY365" i="12"/>
  <c r="AY356" i="12"/>
  <c r="AY350" i="12"/>
  <c r="AY344" i="12"/>
  <c r="AY372" i="12"/>
  <c r="AY335" i="12"/>
  <c r="AY336" i="12"/>
  <c r="AY353" i="12"/>
  <c r="AY351" i="12"/>
  <c r="AY369" i="12"/>
  <c r="AY349" i="12"/>
  <c r="AY342" i="12"/>
  <c r="AY339" i="12"/>
  <c r="AY338" i="12"/>
  <c r="A269" i="12"/>
  <c r="A337" i="12" s="1"/>
  <c r="A400" i="12" s="1"/>
  <c r="M207" i="12"/>
  <c r="C207" i="12"/>
  <c r="M390" i="12"/>
  <c r="M200" i="12"/>
  <c r="L262" i="12"/>
  <c r="L393" i="12" s="1"/>
  <c r="A147" i="12"/>
  <c r="O147" i="12" s="1"/>
  <c r="A208" i="12"/>
  <c r="C146" i="12"/>
  <c r="D146" i="12"/>
  <c r="E146" i="12"/>
  <c r="F146" i="12"/>
  <c r="G146" i="12"/>
  <c r="H146" i="12"/>
  <c r="I146" i="12"/>
  <c r="J146" i="12"/>
  <c r="K146" i="12"/>
  <c r="L146" i="12"/>
  <c r="M146" i="12"/>
  <c r="D206" i="12"/>
  <c r="O136" i="12"/>
  <c r="O139" i="12"/>
  <c r="O146" i="12"/>
  <c r="O140" i="12"/>
  <c r="O138" i="12"/>
  <c r="O144" i="12"/>
  <c r="O137" i="12"/>
  <c r="O142" i="12"/>
  <c r="O143" i="12"/>
  <c r="O145" i="12"/>
  <c r="O135" i="12"/>
  <c r="O141" i="12"/>
  <c r="G203" i="12"/>
  <c r="F265" i="12"/>
  <c r="F396" i="12" s="1"/>
  <c r="AY36" i="12"/>
  <c r="AY15" i="12"/>
  <c r="AY16" i="12" s="1"/>
  <c r="AX120" i="12"/>
  <c r="F204" i="12"/>
  <c r="E266" i="12"/>
  <c r="E397" i="12" s="1"/>
  <c r="E205" i="12"/>
  <c r="D267" i="12"/>
  <c r="D398" i="12" s="1"/>
  <c r="F395" i="12"/>
  <c r="M206" i="12"/>
  <c r="L268" i="12"/>
  <c r="L399" i="12" s="1"/>
  <c r="E396" i="12"/>
  <c r="O197" i="12"/>
  <c r="N259" i="12"/>
  <c r="B376" i="12"/>
  <c r="AY376" i="12" s="1"/>
  <c r="C375" i="12"/>
  <c r="E375" i="12"/>
  <c r="D375" i="12"/>
  <c r="F375" i="12"/>
  <c r="G375" i="12"/>
  <c r="H375" i="12"/>
  <c r="I375" i="12"/>
  <c r="J375" i="12"/>
  <c r="K375" i="12"/>
  <c r="L375" i="12"/>
  <c r="M375" i="12"/>
  <c r="N375" i="12"/>
  <c r="O375" i="12"/>
  <c r="P375" i="12"/>
  <c r="Q375" i="12"/>
  <c r="R375" i="12"/>
  <c r="S375" i="12"/>
  <c r="T375" i="12"/>
  <c r="U375" i="12"/>
  <c r="V375" i="12"/>
  <c r="W375" i="12"/>
  <c r="X375" i="12"/>
  <c r="Y375" i="12"/>
  <c r="Z375" i="12"/>
  <c r="AA375" i="12"/>
  <c r="AB375" i="12"/>
  <c r="AC375" i="12"/>
  <c r="AD375" i="12"/>
  <c r="AE375" i="12"/>
  <c r="AF375" i="12"/>
  <c r="AG375" i="12"/>
  <c r="AH375" i="12"/>
  <c r="AI375" i="12"/>
  <c r="AJ375" i="12"/>
  <c r="AK375" i="12"/>
  <c r="AL375" i="12"/>
  <c r="AM375" i="12"/>
  <c r="AN375" i="12"/>
  <c r="AO375" i="12"/>
  <c r="AP375" i="12"/>
  <c r="AQ375" i="12"/>
  <c r="AR375" i="12"/>
  <c r="AS375" i="12"/>
  <c r="AT375" i="12"/>
  <c r="AU375" i="12"/>
  <c r="AV375" i="12"/>
  <c r="AW375" i="12"/>
  <c r="M203" i="12"/>
  <c r="L265" i="12"/>
  <c r="L396" i="12" s="1"/>
  <c r="G395" i="12"/>
  <c r="K391" i="12"/>
  <c r="AM37" i="12"/>
  <c r="AL60" i="12"/>
  <c r="AL40" i="12"/>
  <c r="M199" i="12"/>
  <c r="L261" i="12"/>
  <c r="L392" i="12" s="1"/>
  <c r="AQ323" i="12"/>
  <c r="AQ324" i="12" s="1"/>
  <c r="AQ327" i="12"/>
  <c r="AR328" i="12"/>
  <c r="AS329" i="12"/>
  <c r="AT330" i="12"/>
  <c r="AU331" i="12"/>
  <c r="AV332" i="12"/>
  <c r="AW333" i="12"/>
  <c r="M198" i="12"/>
  <c r="L260" i="12"/>
  <c r="M202" i="12"/>
  <c r="L264" i="12"/>
  <c r="L395" i="12" s="1"/>
  <c r="M204" i="12"/>
  <c r="L266" i="12"/>
  <c r="L397" i="12" s="1"/>
  <c r="M205" i="12"/>
  <c r="L267" i="12"/>
  <c r="L398" i="12" s="1"/>
  <c r="AR39" i="12"/>
  <c r="AS115" i="12"/>
  <c r="AS116" i="12" s="1"/>
  <c r="AS122" i="12" s="1"/>
  <c r="AS123" i="12" s="1"/>
  <c r="AS124" i="12" s="1"/>
  <c r="AS128" i="12"/>
  <c r="AT109" i="12"/>
  <c r="AT121" i="12"/>
  <c r="AU93" i="12"/>
  <c r="AU99" i="12"/>
  <c r="AU100" i="12" s="1"/>
  <c r="AU102" i="12" s="1"/>
  <c r="AV97" i="12"/>
  <c r="AX11" i="12"/>
  <c r="AW53" i="12"/>
  <c r="AY17" i="12"/>
  <c r="AZ14" i="12"/>
  <c r="K20" i="8"/>
  <c r="K48" i="8" s="1"/>
  <c r="K70" i="8" s="1"/>
  <c r="N24" i="6"/>
  <c r="N16" i="3" s="1"/>
  <c r="N18" i="6"/>
  <c r="N33" i="12"/>
  <c r="N27" i="9"/>
  <c r="P24" i="20"/>
  <c r="P3" i="23"/>
  <c r="P3" i="22"/>
  <c r="N26" i="20"/>
  <c r="N5" i="22"/>
  <c r="N5" i="23"/>
  <c r="O25" i="20"/>
  <c r="O4" i="22"/>
  <c r="O4" i="23"/>
  <c r="BD52" i="23"/>
  <c r="AV52" i="23"/>
  <c r="BE52" i="23"/>
  <c r="AU52" i="23"/>
  <c r="BC52" i="23"/>
  <c r="AT52" i="23"/>
  <c r="A53" i="23"/>
  <c r="BB52" i="23"/>
  <c r="AS52" i="23"/>
  <c r="BA52" i="23"/>
  <c r="AR52" i="23"/>
  <c r="BI52" i="23"/>
  <c r="BH52" i="23"/>
  <c r="BG52" i="23"/>
  <c r="BF52" i="23"/>
  <c r="AZ52" i="23"/>
  <c r="AX52" i="23"/>
  <c r="AW52" i="23"/>
  <c r="AY52" i="23"/>
  <c r="U39" i="20"/>
  <c r="O73" i="20"/>
  <c r="O72" i="9" s="1"/>
  <c r="O68" i="20"/>
  <c r="Q8" i="4"/>
  <c r="N5" i="5"/>
  <c r="N5" i="3"/>
  <c r="AG85" i="6"/>
  <c r="AG87" i="6" s="1"/>
  <c r="AG86" i="6"/>
  <c r="AI79" i="6"/>
  <c r="AH83" i="6"/>
  <c r="M63" i="6"/>
  <c r="R74" i="20"/>
  <c r="R76" i="20" s="1"/>
  <c r="S72" i="20"/>
  <c r="Q65" i="20"/>
  <c r="P66" i="20"/>
  <c r="U64" i="20"/>
  <c r="U20" i="20"/>
  <c r="U50" i="20" s="1"/>
  <c r="BE236" i="10"/>
  <c r="AW236" i="10"/>
  <c r="AO236" i="10"/>
  <c r="AG236" i="10"/>
  <c r="Y236" i="10"/>
  <c r="BC236" i="10"/>
  <c r="AT236" i="10"/>
  <c r="AK236" i="10"/>
  <c r="AB236" i="10"/>
  <c r="S236" i="10"/>
  <c r="BH236" i="10"/>
  <c r="AX236" i="10"/>
  <c r="AM236" i="10"/>
  <c r="AC236" i="10"/>
  <c r="BG236" i="10"/>
  <c r="AV236" i="10"/>
  <c r="AL236" i="10"/>
  <c r="AA236" i="10"/>
  <c r="BF236" i="10"/>
  <c r="AU236" i="10"/>
  <c r="AJ236" i="10"/>
  <c r="Z236" i="10"/>
  <c r="BD236" i="10"/>
  <c r="AS236" i="10"/>
  <c r="AI236" i="10"/>
  <c r="X236" i="10"/>
  <c r="AR236" i="10"/>
  <c r="W236" i="10"/>
  <c r="AQ236" i="10"/>
  <c r="V236" i="10"/>
  <c r="AP236" i="10"/>
  <c r="U236" i="10"/>
  <c r="BI236" i="10"/>
  <c r="AN236" i="10"/>
  <c r="T236" i="10"/>
  <c r="BB236" i="10"/>
  <c r="BA236" i="10"/>
  <c r="AZ236" i="10"/>
  <c r="AD236" i="10"/>
  <c r="AY236" i="10"/>
  <c r="AH236" i="10"/>
  <c r="AF236" i="10"/>
  <c r="AE236" i="10"/>
  <c r="N213" i="10"/>
  <c r="N37" i="10"/>
  <c r="N5" i="19"/>
  <c r="N5" i="18"/>
  <c r="O36" i="10"/>
  <c r="O212" i="10"/>
  <c r="O4" i="18"/>
  <c r="O4" i="19"/>
  <c r="P3" i="19"/>
  <c r="P3" i="18"/>
  <c r="P211" i="10"/>
  <c r="P35" i="10"/>
  <c r="P29" i="10" s="1"/>
  <c r="N29" i="11"/>
  <c r="N5" i="4"/>
  <c r="A237" i="10"/>
  <c r="BH27" i="19"/>
  <c r="AZ27" i="19"/>
  <c r="AR27" i="19"/>
  <c r="AJ27" i="19"/>
  <c r="AB27" i="19"/>
  <c r="T27" i="19"/>
  <c r="A28" i="19"/>
  <c r="BB27" i="19"/>
  <c r="AS27" i="19"/>
  <c r="AI27" i="19"/>
  <c r="Z27" i="19"/>
  <c r="BC27" i="19"/>
  <c r="AQ27" i="19"/>
  <c r="AG27" i="19"/>
  <c r="W27" i="19"/>
  <c r="BD27" i="19"/>
  <c r="AP27" i="19"/>
  <c r="AE27" i="19"/>
  <c r="S27" i="19"/>
  <c r="BG27" i="19"/>
  <c r="AU27" i="19"/>
  <c r="AF27" i="19"/>
  <c r="AT27" i="19"/>
  <c r="AD27" i="19"/>
  <c r="BF27" i="19"/>
  <c r="BE27" i="19"/>
  <c r="AO27" i="19"/>
  <c r="AC27" i="19"/>
  <c r="AW27" i="19"/>
  <c r="AK27" i="19"/>
  <c r="V27" i="19"/>
  <c r="AL27" i="19"/>
  <c r="BI27" i="19"/>
  <c r="AY27" i="19"/>
  <c r="Y27" i="19"/>
  <c r="X27" i="19"/>
  <c r="U27" i="19"/>
  <c r="AH27" i="19"/>
  <c r="BA27" i="19"/>
  <c r="AA27" i="19"/>
  <c r="AX27" i="19"/>
  <c r="AN27" i="19"/>
  <c r="AM27" i="19"/>
  <c r="AV27" i="19"/>
  <c r="N3" i="14"/>
  <c r="O4" i="4"/>
  <c r="O4" i="3"/>
  <c r="O4" i="5"/>
  <c r="P3" i="3"/>
  <c r="P3" i="5"/>
  <c r="P3" i="4"/>
  <c r="P31" i="12"/>
  <c r="N3" i="16"/>
  <c r="N27" i="7"/>
  <c r="N3" i="15"/>
  <c r="M39" i="17"/>
  <c r="M38" i="17"/>
  <c r="N3" i="17"/>
  <c r="Q65" i="12"/>
  <c r="P25" i="9"/>
  <c r="P11" i="8"/>
  <c r="Q16" i="7"/>
  <c r="P17" i="7"/>
  <c r="P16" i="6"/>
  <c r="O18" i="7"/>
  <c r="O28" i="11"/>
  <c r="O32" i="12"/>
  <c r="O12" i="8"/>
  <c r="O26" i="9"/>
  <c r="O17" i="6"/>
  <c r="O93" i="10" l="1"/>
  <c r="P28" i="10"/>
  <c r="P94" i="10" s="1"/>
  <c r="P23" i="6"/>
  <c r="O94" i="10"/>
  <c r="T58" i="20"/>
  <c r="BI39" i="11"/>
  <c r="BI33" i="11" s="1"/>
  <c r="BH33" i="11"/>
  <c r="O9" i="3"/>
  <c r="O79" i="20"/>
  <c r="R19" i="7"/>
  <c r="Q214" i="10"/>
  <c r="A33" i="18"/>
  <c r="BI32" i="18"/>
  <c r="BA32" i="18"/>
  <c r="AS32" i="18"/>
  <c r="AK32" i="18"/>
  <c r="AC32" i="18"/>
  <c r="BH32" i="18"/>
  <c r="AZ32" i="18"/>
  <c r="AR32" i="18"/>
  <c r="AJ32" i="18"/>
  <c r="AB32" i="18"/>
  <c r="BG32" i="18"/>
  <c r="AY32" i="18"/>
  <c r="AQ32" i="18"/>
  <c r="AI32" i="18"/>
  <c r="AA32" i="18"/>
  <c r="BF32" i="18"/>
  <c r="AX32" i="18"/>
  <c r="AP32" i="18"/>
  <c r="AH32" i="18"/>
  <c r="Z32" i="18"/>
  <c r="BB32" i="18"/>
  <c r="AL32" i="18"/>
  <c r="AW32" i="18"/>
  <c r="AG32" i="18"/>
  <c r="AV32" i="18"/>
  <c r="AF32" i="18"/>
  <c r="AU32" i="18"/>
  <c r="AE32" i="18"/>
  <c r="AO32" i="18"/>
  <c r="AN32" i="18"/>
  <c r="AM32" i="18"/>
  <c r="AD32" i="18"/>
  <c r="X32" i="18"/>
  <c r="BC32" i="18"/>
  <c r="BD32" i="18"/>
  <c r="Y32" i="18"/>
  <c r="BE32" i="18"/>
  <c r="AT32" i="18"/>
  <c r="U52" i="20"/>
  <c r="U53" i="20" s="1"/>
  <c r="U35" i="11" s="1"/>
  <c r="U49" i="11" s="1"/>
  <c r="AI21" i="8"/>
  <c r="AL42" i="12"/>
  <c r="T26" i="8"/>
  <c r="T54" i="8" s="1"/>
  <c r="T76" i="8" s="1"/>
  <c r="O24" i="6"/>
  <c r="O16" i="3" s="1"/>
  <c r="AY7" i="12"/>
  <c r="AX8" i="6"/>
  <c r="AX56" i="12"/>
  <c r="AS129" i="12"/>
  <c r="AS48" i="12"/>
  <c r="AS49" i="12" s="1"/>
  <c r="AS51" i="6" s="1"/>
  <c r="N198" i="12"/>
  <c r="M260" i="12"/>
  <c r="P136" i="12"/>
  <c r="P141" i="12"/>
  <c r="P146" i="12"/>
  <c r="P138" i="12"/>
  <c r="P147" i="12"/>
  <c r="P144" i="12"/>
  <c r="P137" i="12"/>
  <c r="P145" i="12"/>
  <c r="P142" i="12"/>
  <c r="P143" i="12"/>
  <c r="P140" i="12"/>
  <c r="P135" i="12"/>
  <c r="P139" i="12"/>
  <c r="N205" i="12"/>
  <c r="M267" i="12"/>
  <c r="M398" i="12" s="1"/>
  <c r="P197" i="12"/>
  <c r="O259" i="12"/>
  <c r="A270" i="12"/>
  <c r="A338" i="12" s="1"/>
  <c r="A401" i="12" s="1"/>
  <c r="C208" i="12"/>
  <c r="N208" i="12"/>
  <c r="N201" i="12"/>
  <c r="M263" i="12"/>
  <c r="M394" i="12" s="1"/>
  <c r="A148" i="12"/>
  <c r="P148" i="12" s="1"/>
  <c r="A209" i="12"/>
  <c r="C147" i="12"/>
  <c r="D147" i="12"/>
  <c r="E147" i="12"/>
  <c r="F147" i="12"/>
  <c r="G147" i="12"/>
  <c r="H147" i="12"/>
  <c r="I147" i="12"/>
  <c r="J147" i="12"/>
  <c r="K147" i="12"/>
  <c r="L147" i="12"/>
  <c r="M147" i="12"/>
  <c r="N147" i="12"/>
  <c r="N200" i="12"/>
  <c r="M262" i="12"/>
  <c r="M393" i="12" s="1"/>
  <c r="N204" i="12"/>
  <c r="M266" i="12"/>
  <c r="M397" i="12" s="1"/>
  <c r="AN37" i="12"/>
  <c r="AM60" i="12"/>
  <c r="AM40" i="12"/>
  <c r="N390" i="12"/>
  <c r="N203" i="12"/>
  <c r="M265" i="12"/>
  <c r="M396" i="12" s="1"/>
  <c r="AZ36" i="12"/>
  <c r="AZ15" i="12"/>
  <c r="AZ16" i="12" s="1"/>
  <c r="N202" i="12"/>
  <c r="M264" i="12"/>
  <c r="M395" i="12" s="1"/>
  <c r="B377" i="12"/>
  <c r="AZ377" i="12" s="1"/>
  <c r="C376" i="12"/>
  <c r="E376" i="12"/>
  <c r="D376" i="12"/>
  <c r="F376" i="12"/>
  <c r="G376" i="12"/>
  <c r="H376" i="12"/>
  <c r="I376" i="12"/>
  <c r="J376" i="12"/>
  <c r="K376" i="12"/>
  <c r="L376" i="12"/>
  <c r="M376" i="12"/>
  <c r="N376" i="12"/>
  <c r="O376" i="12"/>
  <c r="P376" i="12"/>
  <c r="Q376" i="12"/>
  <c r="R376" i="12"/>
  <c r="S376" i="12"/>
  <c r="T376" i="12"/>
  <c r="U376" i="12"/>
  <c r="V376" i="12"/>
  <c r="W376" i="12"/>
  <c r="X376" i="12"/>
  <c r="Y376" i="12"/>
  <c r="Z376" i="12"/>
  <c r="AA376" i="12"/>
  <c r="AB376" i="12"/>
  <c r="AC376" i="12"/>
  <c r="AD376" i="12"/>
  <c r="AE376" i="12"/>
  <c r="AF376" i="12"/>
  <c r="AG376" i="12"/>
  <c r="AH376" i="12"/>
  <c r="AI376" i="12"/>
  <c r="AJ376" i="12"/>
  <c r="AK376" i="12"/>
  <c r="AL376" i="12"/>
  <c r="AM376" i="12"/>
  <c r="AN376" i="12"/>
  <c r="AO376" i="12"/>
  <c r="AP376" i="12"/>
  <c r="AQ376" i="12"/>
  <c r="AR376" i="12"/>
  <c r="AS376" i="12"/>
  <c r="AT376" i="12"/>
  <c r="AU376" i="12"/>
  <c r="AV376" i="12"/>
  <c r="AW376" i="12"/>
  <c r="AX376" i="12"/>
  <c r="M268" i="12"/>
  <c r="M399" i="12" s="1"/>
  <c r="N206" i="12"/>
  <c r="E206" i="12"/>
  <c r="D268" i="12"/>
  <c r="D399" i="12" s="1"/>
  <c r="AR323" i="12"/>
  <c r="AR324" i="12" s="1"/>
  <c r="AZ334" i="12" s="1"/>
  <c r="AR327" i="12"/>
  <c r="AS328" i="12"/>
  <c r="AT329" i="12"/>
  <c r="AU330" i="12"/>
  <c r="AV331" i="12"/>
  <c r="AW332" i="12"/>
  <c r="AX333" i="12"/>
  <c r="H203" i="12"/>
  <c r="H265" i="12" s="1"/>
  <c r="G265" i="12"/>
  <c r="F205" i="12"/>
  <c r="E267" i="12"/>
  <c r="E398" i="12" s="1"/>
  <c r="D207" i="12"/>
  <c r="C269" i="12"/>
  <c r="C400" i="12" s="1"/>
  <c r="N199" i="12"/>
  <c r="M261" i="12"/>
  <c r="M392" i="12" s="1"/>
  <c r="G204" i="12"/>
  <c r="F266" i="12"/>
  <c r="L391" i="12"/>
  <c r="AY120" i="12"/>
  <c r="N207" i="12"/>
  <c r="M269" i="12"/>
  <c r="M400" i="12" s="1"/>
  <c r="AY334" i="12"/>
  <c r="BA326" i="12"/>
  <c r="AZ368" i="12"/>
  <c r="AZ360" i="12"/>
  <c r="AZ370" i="12"/>
  <c r="AZ358" i="12"/>
  <c r="AZ372" i="12"/>
  <c r="AZ373" i="12"/>
  <c r="AZ367" i="12"/>
  <c r="AZ364" i="12"/>
  <c r="AZ353" i="12"/>
  <c r="AZ345" i="12"/>
  <c r="AZ337" i="12"/>
  <c r="AZ374" i="12"/>
  <c r="AZ356" i="12"/>
  <c r="AZ376" i="12"/>
  <c r="AZ375" i="12"/>
  <c r="AZ366" i="12"/>
  <c r="AZ362" i="12"/>
  <c r="AZ355" i="12"/>
  <c r="AZ354" i="12"/>
  <c r="AZ343" i="12"/>
  <c r="AZ347" i="12"/>
  <c r="AZ359" i="12"/>
  <c r="AZ365" i="12"/>
  <c r="AZ340" i="12"/>
  <c r="AZ369" i="12"/>
  <c r="AZ349" i="12"/>
  <c r="AZ348" i="12"/>
  <c r="AZ351" i="12"/>
  <c r="AZ342" i="12"/>
  <c r="AZ363" i="12"/>
  <c r="AZ346" i="12"/>
  <c r="AZ344" i="12"/>
  <c r="AZ361" i="12"/>
  <c r="AZ350" i="12"/>
  <c r="AZ341" i="12"/>
  <c r="AZ371" i="12"/>
  <c r="AZ336" i="12"/>
  <c r="AZ339" i="12"/>
  <c r="AZ352" i="12"/>
  <c r="AZ335" i="12"/>
  <c r="AZ357" i="12"/>
  <c r="AZ338" i="12"/>
  <c r="AS39" i="12"/>
  <c r="AT115" i="12"/>
  <c r="AT116" i="12" s="1"/>
  <c r="AT122" i="12" s="1"/>
  <c r="AT123" i="12" s="1"/>
  <c r="AT124" i="12" s="1"/>
  <c r="AT128" i="12"/>
  <c r="AU109" i="12"/>
  <c r="AU121" i="12"/>
  <c r="AV93" i="12"/>
  <c r="AW97" i="12"/>
  <c r="AV99" i="12"/>
  <c r="AV100" i="12" s="1"/>
  <c r="AV102" i="12" s="1"/>
  <c r="AY11" i="12"/>
  <c r="AX53" i="12"/>
  <c r="AZ17" i="12"/>
  <c r="BA14" i="12"/>
  <c r="K22" i="8"/>
  <c r="O26" i="20"/>
  <c r="O5" i="22"/>
  <c r="O5" i="23"/>
  <c r="Q24" i="20"/>
  <c r="Q3" i="23"/>
  <c r="Q3" i="22"/>
  <c r="P25" i="20"/>
  <c r="P4" i="23"/>
  <c r="P4" i="22"/>
  <c r="BG53" i="23"/>
  <c r="AY53" i="23"/>
  <c r="BH53" i="23"/>
  <c r="AX53" i="23"/>
  <c r="BF53" i="23"/>
  <c r="AW53" i="23"/>
  <c r="BE53" i="23"/>
  <c r="AV53" i="23"/>
  <c r="BD53" i="23"/>
  <c r="AU53" i="23"/>
  <c r="BC53" i="23"/>
  <c r="BB53" i="23"/>
  <c r="BA53" i="23"/>
  <c r="AZ53" i="23"/>
  <c r="AT53" i="23"/>
  <c r="AS53" i="23"/>
  <c r="BI53" i="23"/>
  <c r="A54" i="23"/>
  <c r="R8" i="4"/>
  <c r="P73" i="20"/>
  <c r="P72" i="9" s="1"/>
  <c r="P68" i="20"/>
  <c r="AH85" i="6"/>
  <c r="AH87" i="6" s="1"/>
  <c r="AH86" i="6"/>
  <c r="AJ79" i="6"/>
  <c r="AI83" i="6"/>
  <c r="R65" i="20"/>
  <c r="Q66" i="20"/>
  <c r="S74" i="20"/>
  <c r="S76" i="20" s="1"/>
  <c r="T72" i="20"/>
  <c r="V64" i="20"/>
  <c r="U58" i="20"/>
  <c r="V20" i="20"/>
  <c r="V50" i="20" s="1"/>
  <c r="BC237" i="10"/>
  <c r="AU237" i="10"/>
  <c r="AM237" i="10"/>
  <c r="AE237" i="10"/>
  <c r="W237" i="10"/>
  <c r="BG237" i="10"/>
  <c r="AX237" i="10"/>
  <c r="AO237" i="10"/>
  <c r="AF237" i="10"/>
  <c r="V237" i="10"/>
  <c r="BF237" i="10"/>
  <c r="AW237" i="10"/>
  <c r="AN237" i="10"/>
  <c r="AZ237" i="10"/>
  <c r="AL237" i="10"/>
  <c r="AB237" i="10"/>
  <c r="AY237" i="10"/>
  <c r="AK237" i="10"/>
  <c r="AA237" i="10"/>
  <c r="BI237" i="10"/>
  <c r="AV237" i="10"/>
  <c r="AJ237" i="10"/>
  <c r="Z237" i="10"/>
  <c r="BH237" i="10"/>
  <c r="AT237" i="10"/>
  <c r="AI237" i="10"/>
  <c r="Y237" i="10"/>
  <c r="AS237" i="10"/>
  <c r="X237" i="10"/>
  <c r="AR237" i="10"/>
  <c r="U237" i="10"/>
  <c r="AQ237" i="10"/>
  <c r="T237" i="10"/>
  <c r="AP237" i="10"/>
  <c r="BE237" i="10"/>
  <c r="BD237" i="10"/>
  <c r="BB237" i="10"/>
  <c r="AC237" i="10"/>
  <c r="BA237" i="10"/>
  <c r="AH237" i="10"/>
  <c r="AG237" i="10"/>
  <c r="AD237" i="10"/>
  <c r="O213" i="10"/>
  <c r="O37" i="10"/>
  <c r="O5" i="19"/>
  <c r="O5" i="18"/>
  <c r="Q3" i="18"/>
  <c r="Q35" i="10"/>
  <c r="Q29" i="10" s="1"/>
  <c r="Q3" i="19"/>
  <c r="Q211" i="10"/>
  <c r="P4" i="19"/>
  <c r="P36" i="10"/>
  <c r="P4" i="18"/>
  <c r="P212" i="10"/>
  <c r="A238" i="10"/>
  <c r="A29" i="19"/>
  <c r="BC28" i="19"/>
  <c r="AU28" i="19"/>
  <c r="AM28" i="19"/>
  <c r="AE28" i="19"/>
  <c r="W28" i="19"/>
  <c r="BE28" i="19"/>
  <c r="AV28" i="19"/>
  <c r="AL28" i="19"/>
  <c r="AC28" i="19"/>
  <c r="T28" i="19"/>
  <c r="BD28" i="19"/>
  <c r="AS28" i="19"/>
  <c r="AI28" i="19"/>
  <c r="Y28" i="19"/>
  <c r="BA28" i="19"/>
  <c r="AP28" i="19"/>
  <c r="AD28" i="19"/>
  <c r="AZ28" i="19"/>
  <c r="AN28" i="19"/>
  <c r="Z28" i="19"/>
  <c r="AY28" i="19"/>
  <c r="X28" i="19"/>
  <c r="AK28" i="19"/>
  <c r="AX28" i="19"/>
  <c r="AJ28" i="19"/>
  <c r="V28" i="19"/>
  <c r="BF28" i="19"/>
  <c r="AQ28" i="19"/>
  <c r="AB28" i="19"/>
  <c r="BG28" i="19"/>
  <c r="AF28" i="19"/>
  <c r="BB28" i="19"/>
  <c r="AA28" i="19"/>
  <c r="AT28" i="19"/>
  <c r="AR28" i="19"/>
  <c r="AO28" i="19"/>
  <c r="AW28" i="19"/>
  <c r="U28" i="19"/>
  <c r="BI28" i="19"/>
  <c r="AH28" i="19"/>
  <c r="BH28" i="19"/>
  <c r="AG28" i="19"/>
  <c r="O3" i="14"/>
  <c r="O3" i="16"/>
  <c r="O5" i="4"/>
  <c r="O5" i="3"/>
  <c r="O5" i="5"/>
  <c r="O3" i="17"/>
  <c r="N39" i="17"/>
  <c r="N38" i="17"/>
  <c r="O3" i="15"/>
  <c r="P4" i="4"/>
  <c r="P4" i="3"/>
  <c r="P4" i="5"/>
  <c r="Q3" i="5"/>
  <c r="Q3" i="3"/>
  <c r="Q31" i="12"/>
  <c r="Q3" i="4"/>
  <c r="O27" i="7"/>
  <c r="R65" i="12"/>
  <c r="O33" i="12"/>
  <c r="O27" i="9"/>
  <c r="O18" i="6"/>
  <c r="O13" i="8"/>
  <c r="O29" i="11"/>
  <c r="P18" i="7"/>
  <c r="P26" i="9"/>
  <c r="P12" i="8"/>
  <c r="P28" i="11"/>
  <c r="P17" i="6"/>
  <c r="P32" i="12"/>
  <c r="Q11" i="8"/>
  <c r="R16" i="7"/>
  <c r="Q16" i="6"/>
  <c r="Q17" i="7"/>
  <c r="Q25" i="9"/>
  <c r="P93" i="10" l="1"/>
  <c r="Q28" i="10"/>
  <c r="Q93" i="10" s="1"/>
  <c r="Q23" i="6"/>
  <c r="K21" i="8"/>
  <c r="K50" i="8"/>
  <c r="K72" i="8" s="1"/>
  <c r="S19" i="7"/>
  <c r="R214" i="10"/>
  <c r="A34" i="18"/>
  <c r="BD33" i="18"/>
  <c r="AV33" i="18"/>
  <c r="AN33" i="18"/>
  <c r="AF33" i="18"/>
  <c r="BC33" i="18"/>
  <c r="AU33" i="18"/>
  <c r="AM33" i="18"/>
  <c r="AE33" i="18"/>
  <c r="BB33" i="18"/>
  <c r="AT33" i="18"/>
  <c r="AL33" i="18"/>
  <c r="AD33" i="18"/>
  <c r="BI33" i="18"/>
  <c r="BA33" i="18"/>
  <c r="AS33" i="18"/>
  <c r="AK33" i="18"/>
  <c r="AC33" i="18"/>
  <c r="AW33" i="18"/>
  <c r="AG33" i="18"/>
  <c r="BH33" i="18"/>
  <c r="AR33" i="18"/>
  <c r="AB33" i="18"/>
  <c r="BG33" i="18"/>
  <c r="AQ33" i="18"/>
  <c r="AA33" i="18"/>
  <c r="BF33" i="18"/>
  <c r="AP33" i="18"/>
  <c r="Z33" i="18"/>
  <c r="AJ33" i="18"/>
  <c r="AI33" i="18"/>
  <c r="AH33" i="18"/>
  <c r="BE33" i="18"/>
  <c r="Y33" i="18"/>
  <c r="AY33" i="18"/>
  <c r="AX33" i="18"/>
  <c r="AO33" i="18"/>
  <c r="AZ33" i="18"/>
  <c r="P9" i="3"/>
  <c r="P79" i="20"/>
  <c r="AJ21" i="8"/>
  <c r="AM42" i="12"/>
  <c r="T27" i="8"/>
  <c r="U26" i="8" s="1"/>
  <c r="U27" i="8" s="1"/>
  <c r="V26" i="8" s="1"/>
  <c r="V27" i="8" s="1"/>
  <c r="W26" i="8" s="1"/>
  <c r="W27" i="8" s="1"/>
  <c r="X26" i="8" s="1"/>
  <c r="X27" i="8" s="1"/>
  <c r="Y26" i="8" s="1"/>
  <c r="Y27" i="8" s="1"/>
  <c r="Z26" i="8" s="1"/>
  <c r="Z27" i="8" s="1"/>
  <c r="AA26" i="8" s="1"/>
  <c r="AA27" i="8" s="1"/>
  <c r="AB26" i="8" s="1"/>
  <c r="AB27" i="8" s="1"/>
  <c r="AC26" i="8" s="1"/>
  <c r="AC27" i="8" s="1"/>
  <c r="AD26" i="8" s="1"/>
  <c r="AD27" i="8" s="1"/>
  <c r="P24" i="6"/>
  <c r="P16" i="3" s="1"/>
  <c r="AZ7" i="12"/>
  <c r="AY56" i="12"/>
  <c r="AY8" i="6"/>
  <c r="AT129" i="12"/>
  <c r="AT48" i="12"/>
  <c r="AT49" i="12" s="1"/>
  <c r="AT51" i="6" s="1"/>
  <c r="D269" i="12"/>
  <c r="D400" i="12" s="1"/>
  <c r="E207" i="12"/>
  <c r="N266" i="12"/>
  <c r="N397" i="12" s="1"/>
  <c r="O204" i="12"/>
  <c r="O209" i="12"/>
  <c r="C209" i="12"/>
  <c r="A271" i="12"/>
  <c r="A339" i="12" s="1"/>
  <c r="A402" i="12" s="1"/>
  <c r="O208" i="12"/>
  <c r="N270" i="12"/>
  <c r="N401" i="12" s="1"/>
  <c r="O390" i="12"/>
  <c r="O207" i="12"/>
  <c r="N269" i="12"/>
  <c r="N400" i="12" s="1"/>
  <c r="H204" i="12"/>
  <c r="G266" i="12"/>
  <c r="G397" i="12" s="1"/>
  <c r="G205" i="12"/>
  <c r="F267" i="12"/>
  <c r="F398" i="12" s="1"/>
  <c r="A149" i="12"/>
  <c r="Q149" i="12" s="1"/>
  <c r="A210" i="12"/>
  <c r="C148" i="12"/>
  <c r="D148" i="12"/>
  <c r="E148" i="12"/>
  <c r="F148" i="12"/>
  <c r="G148" i="12"/>
  <c r="H148" i="12"/>
  <c r="I148" i="12"/>
  <c r="J148" i="12"/>
  <c r="K148" i="12"/>
  <c r="L148" i="12"/>
  <c r="M148" i="12"/>
  <c r="N148" i="12"/>
  <c r="O148" i="12"/>
  <c r="Q197" i="12"/>
  <c r="P259" i="12"/>
  <c r="O203" i="12"/>
  <c r="N265" i="12"/>
  <c r="N396" i="12" s="1"/>
  <c r="Q136" i="12"/>
  <c r="Q141" i="12"/>
  <c r="Q140" i="12"/>
  <c r="Q144" i="12"/>
  <c r="Q137" i="12"/>
  <c r="Q148" i="12"/>
  <c r="Q145" i="12"/>
  <c r="Q147" i="12"/>
  <c r="Q146" i="12"/>
  <c r="Q142" i="12"/>
  <c r="Q139" i="12"/>
  <c r="Q143" i="12"/>
  <c r="Q135" i="12"/>
  <c r="Q138" i="12"/>
  <c r="G396" i="12"/>
  <c r="F206" i="12"/>
  <c r="E268" i="12"/>
  <c r="E399" i="12" s="1"/>
  <c r="H396" i="12"/>
  <c r="N268" i="12"/>
  <c r="N399" i="12" s="1"/>
  <c r="O206" i="12"/>
  <c r="O200" i="12"/>
  <c r="N262" i="12"/>
  <c r="N393" i="12" s="1"/>
  <c r="D208" i="12"/>
  <c r="C270" i="12"/>
  <c r="C401" i="12" s="1"/>
  <c r="BA36" i="12"/>
  <c r="BA15" i="12"/>
  <c r="BA16" i="12" s="1"/>
  <c r="AZ120" i="12"/>
  <c r="F397" i="12"/>
  <c r="BB326" i="12"/>
  <c r="BA373" i="12"/>
  <c r="BA365" i="12"/>
  <c r="BA372" i="12"/>
  <c r="BA361" i="12"/>
  <c r="BA374" i="12"/>
  <c r="BA356" i="12"/>
  <c r="BA350" i="12"/>
  <c r="BA342" i="12"/>
  <c r="BA362" i="12"/>
  <c r="BA358" i="12"/>
  <c r="BA355" i="12"/>
  <c r="BA375" i="12"/>
  <c r="BA371" i="12"/>
  <c r="BA369" i="12"/>
  <c r="BA366" i="12"/>
  <c r="BA347" i="12"/>
  <c r="BA345" i="12"/>
  <c r="BA336" i="12"/>
  <c r="BA370" i="12"/>
  <c r="BA359" i="12"/>
  <c r="BA349" i="12"/>
  <c r="BA377" i="12"/>
  <c r="BA376" i="12"/>
  <c r="BA364" i="12"/>
  <c r="BA348" i="12"/>
  <c r="BA338" i="12"/>
  <c r="BA335" i="12"/>
  <c r="BA363" i="12"/>
  <c r="BA354" i="12"/>
  <c r="BA353" i="12"/>
  <c r="BA352" i="12"/>
  <c r="BA360" i="12"/>
  <c r="BA343" i="12"/>
  <c r="BA341" i="12"/>
  <c r="BA367" i="12"/>
  <c r="BA337" i="12"/>
  <c r="BA351" i="12"/>
  <c r="BA368" i="12"/>
  <c r="BA339" i="12"/>
  <c r="BA344" i="12"/>
  <c r="BA340" i="12"/>
  <c r="BA346" i="12"/>
  <c r="BA357" i="12"/>
  <c r="O199" i="12"/>
  <c r="N261" i="12"/>
  <c r="N392" i="12" s="1"/>
  <c r="AS323" i="12"/>
  <c r="AS324" i="12" s="1"/>
  <c r="BA334" i="12" s="1"/>
  <c r="AS327" i="12"/>
  <c r="AT328" i="12"/>
  <c r="AU329" i="12"/>
  <c r="AV330" i="12"/>
  <c r="AW331" i="12"/>
  <c r="AX332" i="12"/>
  <c r="AY333" i="12"/>
  <c r="AO37" i="12"/>
  <c r="AN60" i="12"/>
  <c r="AN40" i="12"/>
  <c r="N267" i="12"/>
  <c r="N398" i="12" s="1"/>
  <c r="O205" i="12"/>
  <c r="M391" i="12"/>
  <c r="B378" i="12"/>
  <c r="C377" i="12"/>
  <c r="D377" i="12"/>
  <c r="E377" i="12"/>
  <c r="F377" i="12"/>
  <c r="G377" i="12"/>
  <c r="H377" i="12"/>
  <c r="I377" i="12"/>
  <c r="J377" i="12"/>
  <c r="K377" i="12"/>
  <c r="L377" i="12"/>
  <c r="M377" i="12"/>
  <c r="N377" i="12"/>
  <c r="O377" i="12"/>
  <c r="P377" i="12"/>
  <c r="Q377" i="12"/>
  <c r="R377" i="12"/>
  <c r="S377" i="12"/>
  <c r="T377" i="12"/>
  <c r="U377" i="12"/>
  <c r="V377" i="12"/>
  <c r="W377" i="12"/>
  <c r="X377" i="12"/>
  <c r="Y377" i="12"/>
  <c r="Z377" i="12"/>
  <c r="AA377" i="12"/>
  <c r="AB377" i="12"/>
  <c r="AC377" i="12"/>
  <c r="AD377" i="12"/>
  <c r="AE377" i="12"/>
  <c r="AF377" i="12"/>
  <c r="AG377" i="12"/>
  <c r="AH377" i="12"/>
  <c r="AI377" i="12"/>
  <c r="AJ377" i="12"/>
  <c r="AK377" i="12"/>
  <c r="AL377" i="12"/>
  <c r="AM377" i="12"/>
  <c r="AN377" i="12"/>
  <c r="AO377" i="12"/>
  <c r="AP377" i="12"/>
  <c r="AQ377" i="12"/>
  <c r="AR377" i="12"/>
  <c r="AS377" i="12"/>
  <c r="AT377" i="12"/>
  <c r="AU377" i="12"/>
  <c r="AV377" i="12"/>
  <c r="AW377" i="12"/>
  <c r="AX377" i="12"/>
  <c r="AY377" i="12"/>
  <c r="O202" i="12"/>
  <c r="N264" i="12"/>
  <c r="N395" i="12" s="1"/>
  <c r="O201" i="12"/>
  <c r="N263" i="12"/>
  <c r="N394" i="12" s="1"/>
  <c r="O198" i="12"/>
  <c r="N260" i="12"/>
  <c r="AT39" i="12"/>
  <c r="AU115" i="12"/>
  <c r="AU116" i="12" s="1"/>
  <c r="AU122" i="12" s="1"/>
  <c r="AU123" i="12" s="1"/>
  <c r="AU124" i="12" s="1"/>
  <c r="AU128" i="12"/>
  <c r="AV109" i="12"/>
  <c r="AV121" i="12"/>
  <c r="AW93" i="12"/>
  <c r="AX97" i="12"/>
  <c r="AW99" i="12"/>
  <c r="AW100" i="12" s="1"/>
  <c r="AW102" i="12" s="1"/>
  <c r="AZ11" i="12"/>
  <c r="AY53" i="12"/>
  <c r="BA17" i="12"/>
  <c r="BB14" i="12"/>
  <c r="K23" i="8"/>
  <c r="K51" i="8" s="1"/>
  <c r="Q25" i="20"/>
  <c r="Q4" i="23"/>
  <c r="Q4" i="22"/>
  <c r="P26" i="20"/>
  <c r="P5" i="22"/>
  <c r="P5" i="23"/>
  <c r="R24" i="20"/>
  <c r="R3" i="23"/>
  <c r="R3" i="22"/>
  <c r="BB54" i="23"/>
  <c r="AT54" i="23"/>
  <c r="A55" i="23"/>
  <c r="BA54" i="23"/>
  <c r="BI54" i="23"/>
  <c r="AZ54" i="23"/>
  <c r="BH54" i="23"/>
  <c r="AY54" i="23"/>
  <c r="BG54" i="23"/>
  <c r="AX54" i="23"/>
  <c r="AW54" i="23"/>
  <c r="AV54" i="23"/>
  <c r="AU54" i="23"/>
  <c r="BF54" i="23"/>
  <c r="BE54" i="23"/>
  <c r="BD54" i="23"/>
  <c r="BC54" i="23"/>
  <c r="V39" i="20"/>
  <c r="Q73" i="20"/>
  <c r="Q72" i="9" s="1"/>
  <c r="Q68" i="20"/>
  <c r="S8" i="4"/>
  <c r="AI86" i="6"/>
  <c r="AI85" i="6"/>
  <c r="AI87" i="6" s="1"/>
  <c r="AK79" i="6"/>
  <c r="AJ83" i="6"/>
  <c r="O63" i="6"/>
  <c r="N63" i="6"/>
  <c r="T74" i="20"/>
  <c r="T76" i="20" s="1"/>
  <c r="U72" i="20"/>
  <c r="V52" i="20"/>
  <c r="V53" i="20"/>
  <c r="S65" i="20"/>
  <c r="R66" i="20"/>
  <c r="W64" i="20"/>
  <c r="W20" i="20"/>
  <c r="W50" i="20" s="1"/>
  <c r="BB238" i="10"/>
  <c r="AT238" i="10"/>
  <c r="AL238" i="10"/>
  <c r="AD238" i="10"/>
  <c r="V238" i="10"/>
  <c r="BC238" i="10"/>
  <c r="AS238" i="10"/>
  <c r="AJ238" i="10"/>
  <c r="AA238" i="10"/>
  <c r="BA238" i="10"/>
  <c r="AR238" i="10"/>
  <c r="AI238" i="10"/>
  <c r="Z238" i="10"/>
  <c r="BG238" i="10"/>
  <c r="AV238" i="10"/>
  <c r="AH238" i="10"/>
  <c r="W238" i="10"/>
  <c r="BF238" i="10"/>
  <c r="AU238" i="10"/>
  <c r="AG238" i="10"/>
  <c r="U238" i="10"/>
  <c r="BE238" i="10"/>
  <c r="AQ238" i="10"/>
  <c r="AF238" i="10"/>
  <c r="BD238" i="10"/>
  <c r="AP238" i="10"/>
  <c r="AE238" i="10"/>
  <c r="AZ238" i="10"/>
  <c r="AC238" i="10"/>
  <c r="AY238" i="10"/>
  <c r="AB238" i="10"/>
  <c r="AX238" i="10"/>
  <c r="Y238" i="10"/>
  <c r="AW238" i="10"/>
  <c r="X238" i="10"/>
  <c r="BI238" i="10"/>
  <c r="AK238" i="10"/>
  <c r="BH238" i="10"/>
  <c r="AM238" i="10"/>
  <c r="AO238" i="10"/>
  <c r="AN238" i="10"/>
  <c r="Q4" i="19"/>
  <c r="Q212" i="10"/>
  <c r="Q4" i="18"/>
  <c r="Q36" i="10"/>
  <c r="P213" i="10"/>
  <c r="P37" i="10"/>
  <c r="P5" i="19"/>
  <c r="P5" i="18"/>
  <c r="R3" i="18"/>
  <c r="R211" i="10"/>
  <c r="R35" i="10"/>
  <c r="R29" i="10" s="1"/>
  <c r="R3" i="19"/>
  <c r="A239" i="10"/>
  <c r="BF29" i="19"/>
  <c r="AX29" i="19"/>
  <c r="AP29" i="19"/>
  <c r="AH29" i="19"/>
  <c r="Z29" i="19"/>
  <c r="BH29" i="19"/>
  <c r="AY29" i="19"/>
  <c r="AO29" i="19"/>
  <c r="AF29" i="19"/>
  <c r="W29" i="19"/>
  <c r="BE29" i="19"/>
  <c r="AU29" i="19"/>
  <c r="AK29" i="19"/>
  <c r="AA29" i="19"/>
  <c r="BA29" i="19"/>
  <c r="AN29" i="19"/>
  <c r="AC29" i="19"/>
  <c r="BI29" i="19"/>
  <c r="AT29" i="19"/>
  <c r="AG29" i="19"/>
  <c r="AS29" i="19"/>
  <c r="AE29" i="19"/>
  <c r="BG29" i="19"/>
  <c r="BD29" i="19"/>
  <c r="AR29" i="19"/>
  <c r="AD29" i="19"/>
  <c r="A30" i="19"/>
  <c r="AW29" i="19"/>
  <c r="AJ29" i="19"/>
  <c r="V29" i="19"/>
  <c r="AZ29" i="19"/>
  <c r="X29" i="19"/>
  <c r="U29" i="19"/>
  <c r="AM29" i="19"/>
  <c r="AV29" i="19"/>
  <c r="AQ29" i="19"/>
  <c r="AI29" i="19"/>
  <c r="BC29" i="19"/>
  <c r="AB29" i="19"/>
  <c r="BB29" i="19"/>
  <c r="Y29" i="19"/>
  <c r="AL29" i="19"/>
  <c r="P3" i="14"/>
  <c r="P3" i="17"/>
  <c r="O39" i="17"/>
  <c r="O38" i="17"/>
  <c r="P27" i="7"/>
  <c r="P3" i="15"/>
  <c r="P3" i="16"/>
  <c r="Q4" i="3"/>
  <c r="Q4" i="4"/>
  <c r="Q4" i="5"/>
  <c r="P5" i="4"/>
  <c r="P5" i="3"/>
  <c r="P5" i="5"/>
  <c r="R3" i="5"/>
  <c r="R31" i="12"/>
  <c r="R3" i="3"/>
  <c r="R3" i="4"/>
  <c r="S65" i="12"/>
  <c r="Q18" i="7"/>
  <c r="Q26" i="9"/>
  <c r="Q12" i="8"/>
  <c r="Q17" i="6"/>
  <c r="Q32" i="12"/>
  <c r="Q28" i="11"/>
  <c r="S16" i="7"/>
  <c r="R25" i="9"/>
  <c r="R17" i="7"/>
  <c r="R16" i="6"/>
  <c r="R11" i="8"/>
  <c r="P27" i="9"/>
  <c r="P13" i="8"/>
  <c r="P29" i="11"/>
  <c r="P18" i="6"/>
  <c r="P33" i="12"/>
  <c r="Q94" i="10" l="1"/>
  <c r="R28" i="10"/>
  <c r="R94" i="10" s="1"/>
  <c r="R23" i="6"/>
  <c r="K49" i="8"/>
  <c r="K71" i="8" s="1"/>
  <c r="T19" i="7"/>
  <c r="S214" i="10"/>
  <c r="A35" i="18"/>
  <c r="BH34" i="18"/>
  <c r="AZ34" i="18"/>
  <c r="AR34" i="18"/>
  <c r="AJ34" i="18"/>
  <c r="AB34" i="18"/>
  <c r="BG34" i="18"/>
  <c r="AY34" i="18"/>
  <c r="AQ34" i="18"/>
  <c r="AI34" i="18"/>
  <c r="AA34" i="18"/>
  <c r="BF34" i="18"/>
  <c r="AX34" i="18"/>
  <c r="AP34" i="18"/>
  <c r="AH34" i="18"/>
  <c r="Z34" i="18"/>
  <c r="BE34" i="18"/>
  <c r="AW34" i="18"/>
  <c r="AO34" i="18"/>
  <c r="AG34" i="18"/>
  <c r="BI34" i="18"/>
  <c r="AS34" i="18"/>
  <c r="AC34" i="18"/>
  <c r="BD34" i="18"/>
  <c r="AN34" i="18"/>
  <c r="BC34" i="18"/>
  <c r="AM34" i="18"/>
  <c r="BB34" i="18"/>
  <c r="AL34" i="18"/>
  <c r="AF34" i="18"/>
  <c r="AE34" i="18"/>
  <c r="AD34" i="18"/>
  <c r="BA34" i="18"/>
  <c r="AU34" i="18"/>
  <c r="AK34" i="18"/>
  <c r="AV34" i="18"/>
  <c r="AT34" i="18"/>
  <c r="Q9" i="3"/>
  <c r="Q79" i="20"/>
  <c r="AK21" i="8"/>
  <c r="AN42" i="12"/>
  <c r="AE26" i="8"/>
  <c r="AE27" i="8" s="1"/>
  <c r="AF26" i="8" s="1"/>
  <c r="AF27" i="8" s="1"/>
  <c r="AG26" i="8" s="1"/>
  <c r="AG27" i="8" s="1"/>
  <c r="AH26" i="8" s="1"/>
  <c r="AH27" i="8" s="1"/>
  <c r="AI26" i="8" s="1"/>
  <c r="AI27" i="8" s="1"/>
  <c r="AJ26" i="8" s="1"/>
  <c r="AJ27" i="8" s="1"/>
  <c r="AK26" i="8" s="1"/>
  <c r="AK27" i="8" s="1"/>
  <c r="AL26" i="8" s="1"/>
  <c r="AL27" i="8" s="1"/>
  <c r="AM26" i="8" s="1"/>
  <c r="AM27" i="8" s="1"/>
  <c r="AN26" i="8" s="1"/>
  <c r="AN27" i="8" s="1"/>
  <c r="AO26" i="8" s="1"/>
  <c r="AO27" i="8" s="1"/>
  <c r="AP26" i="8" s="1"/>
  <c r="AP27" i="8" s="1"/>
  <c r="AQ26" i="8" s="1"/>
  <c r="AQ27" i="8" s="1"/>
  <c r="AR26" i="8" s="1"/>
  <c r="AR27" i="8" s="1"/>
  <c r="AS26" i="8" s="1"/>
  <c r="AS27" i="8" s="1"/>
  <c r="AT26" i="8" s="1"/>
  <c r="AT27" i="8" s="1"/>
  <c r="Q24" i="6"/>
  <c r="Q16" i="3" s="1"/>
  <c r="BA7" i="12"/>
  <c r="AZ56" i="12"/>
  <c r="AZ8" i="6"/>
  <c r="AU129" i="12"/>
  <c r="AU48" i="12"/>
  <c r="AU49" i="12" s="1"/>
  <c r="AU51" i="6" s="1"/>
  <c r="BB36" i="12"/>
  <c r="BB15" i="12"/>
  <c r="BB16" i="12" s="1"/>
  <c r="C210" i="12"/>
  <c r="C272" i="12" s="1"/>
  <c r="C403" i="12" s="1"/>
  <c r="A272" i="12"/>
  <c r="A340" i="12" s="1"/>
  <c r="A403" i="12" s="1"/>
  <c r="P210" i="12"/>
  <c r="B379" i="12"/>
  <c r="BB379" i="12" s="1"/>
  <c r="C378" i="12"/>
  <c r="E378" i="12"/>
  <c r="D378" i="12"/>
  <c r="F378" i="12"/>
  <c r="G378" i="12"/>
  <c r="H378" i="12"/>
  <c r="I378" i="12"/>
  <c r="J378" i="12"/>
  <c r="K378" i="12"/>
  <c r="L378" i="12"/>
  <c r="M378" i="12"/>
  <c r="N378" i="12"/>
  <c r="O378" i="12"/>
  <c r="P378" i="12"/>
  <c r="Q378" i="12"/>
  <c r="R378" i="12"/>
  <c r="S378" i="12"/>
  <c r="T378" i="12"/>
  <c r="U378" i="12"/>
  <c r="V378" i="12"/>
  <c r="W378" i="12"/>
  <c r="X378" i="12"/>
  <c r="Y378" i="12"/>
  <c r="Z378" i="12"/>
  <c r="AA378" i="12"/>
  <c r="AB378" i="12"/>
  <c r="AC378" i="12"/>
  <c r="AD378" i="12"/>
  <c r="AE378" i="12"/>
  <c r="AF378" i="12"/>
  <c r="AG378" i="12"/>
  <c r="AH378" i="12"/>
  <c r="AI378" i="12"/>
  <c r="AJ378" i="12"/>
  <c r="AK378" i="12"/>
  <c r="AL378" i="12"/>
  <c r="AM378" i="12"/>
  <c r="AN378" i="12"/>
  <c r="AO378" i="12"/>
  <c r="AP378" i="12"/>
  <c r="AQ378" i="12"/>
  <c r="AR378" i="12"/>
  <c r="AS378" i="12"/>
  <c r="AT378" i="12"/>
  <c r="AU378" i="12"/>
  <c r="AV378" i="12"/>
  <c r="AW378" i="12"/>
  <c r="AX378" i="12"/>
  <c r="AY378" i="12"/>
  <c r="AZ378" i="12"/>
  <c r="BA378" i="12"/>
  <c r="E208" i="12"/>
  <c r="D270" i="12"/>
  <c r="D401" i="12" s="1"/>
  <c r="R197" i="12"/>
  <c r="Q259" i="12"/>
  <c r="H205" i="12"/>
  <c r="G267" i="12"/>
  <c r="N391" i="12"/>
  <c r="BC326" i="12"/>
  <c r="BB376" i="12"/>
  <c r="BB370" i="12"/>
  <c r="BB362" i="12"/>
  <c r="BB378" i="12"/>
  <c r="BB374" i="12"/>
  <c r="BB363" i="12"/>
  <c r="BB358" i="12"/>
  <c r="BB355" i="12"/>
  <c r="BB347" i="12"/>
  <c r="BB339" i="12"/>
  <c r="BB375" i="12"/>
  <c r="BB365" i="12"/>
  <c r="BB359" i="12"/>
  <c r="BB349" i="12"/>
  <c r="BB338" i="12"/>
  <c r="BB351" i="12"/>
  <c r="BB372" i="12"/>
  <c r="BB367" i="12"/>
  <c r="BB361" i="12"/>
  <c r="BB371" i="12"/>
  <c r="BB369" i="12"/>
  <c r="BB357" i="12"/>
  <c r="BB356" i="12"/>
  <c r="BB352" i="12"/>
  <c r="BB348" i="12"/>
  <c r="BB335" i="12"/>
  <c r="BB364" i="12"/>
  <c r="BB354" i="12"/>
  <c r="BB353" i="12"/>
  <c r="BB341" i="12"/>
  <c r="BB377" i="12"/>
  <c r="BB346" i="12"/>
  <c r="BB345" i="12"/>
  <c r="BB373" i="12"/>
  <c r="BB366" i="12"/>
  <c r="BB350" i="12"/>
  <c r="BB337" i="12"/>
  <c r="BB360" i="12"/>
  <c r="BB336" i="12"/>
  <c r="BB368" i="12"/>
  <c r="BB342" i="12"/>
  <c r="BB340" i="12"/>
  <c r="BB344" i="12"/>
  <c r="BB343" i="12"/>
  <c r="P206" i="12"/>
  <c r="O268" i="12"/>
  <c r="O399" i="12" s="1"/>
  <c r="A150" i="12"/>
  <c r="R150" i="12" s="1"/>
  <c r="A211" i="12"/>
  <c r="D149" i="12"/>
  <c r="C149" i="12"/>
  <c r="E149" i="12"/>
  <c r="F149" i="12"/>
  <c r="G149" i="12"/>
  <c r="H149" i="12"/>
  <c r="I149" i="12"/>
  <c r="J149" i="12"/>
  <c r="K149" i="12"/>
  <c r="L149" i="12"/>
  <c r="M149" i="12"/>
  <c r="N149" i="12"/>
  <c r="O149" i="12"/>
  <c r="P149" i="12"/>
  <c r="R136" i="12"/>
  <c r="R147" i="12"/>
  <c r="R141" i="12"/>
  <c r="R137" i="12"/>
  <c r="R148" i="12"/>
  <c r="R142" i="12"/>
  <c r="R149" i="12"/>
  <c r="R144" i="12"/>
  <c r="R146" i="12"/>
  <c r="R135" i="12"/>
  <c r="R143" i="12"/>
  <c r="R145" i="12"/>
  <c r="R138" i="12"/>
  <c r="R139" i="12"/>
  <c r="R140" i="12"/>
  <c r="P200" i="12"/>
  <c r="O262" i="12"/>
  <c r="O393" i="12" s="1"/>
  <c r="G206" i="12"/>
  <c r="F268" i="12"/>
  <c r="F399" i="12" s="1"/>
  <c r="P203" i="12"/>
  <c r="O265" i="12"/>
  <c r="O396" i="12" s="1"/>
  <c r="P208" i="12"/>
  <c r="O270" i="12"/>
  <c r="O401" i="12" s="1"/>
  <c r="O264" i="12"/>
  <c r="O395" i="12" s="1"/>
  <c r="P202" i="12"/>
  <c r="D209" i="12"/>
  <c r="C271" i="12"/>
  <c r="C402" i="12" s="1"/>
  <c r="P390" i="12"/>
  <c r="P209" i="12"/>
  <c r="O271" i="12"/>
  <c r="O402" i="12" s="1"/>
  <c r="O267" i="12"/>
  <c r="O398" i="12" s="1"/>
  <c r="P205" i="12"/>
  <c r="P198" i="12"/>
  <c r="O260" i="12"/>
  <c r="I204" i="12"/>
  <c r="I266" i="12" s="1"/>
  <c r="H266" i="12"/>
  <c r="F207" i="12"/>
  <c r="E269" i="12"/>
  <c r="E400" i="12" s="1"/>
  <c r="P201" i="12"/>
  <c r="O263" i="12"/>
  <c r="O394" i="12" s="1"/>
  <c r="AP37" i="12"/>
  <c r="AO60" i="12"/>
  <c r="AO40" i="12"/>
  <c r="P199" i="12"/>
  <c r="O261" i="12"/>
  <c r="O392" i="12" s="1"/>
  <c r="P207" i="12"/>
  <c r="O269" i="12"/>
  <c r="O400" i="12" s="1"/>
  <c r="AT323" i="12"/>
  <c r="AT324" i="12" s="1"/>
  <c r="BB334" i="12" s="1"/>
  <c r="AT327" i="12"/>
  <c r="AU328" i="12"/>
  <c r="AV329" i="12"/>
  <c r="AW330" i="12"/>
  <c r="AX331" i="12"/>
  <c r="AY332" i="12"/>
  <c r="AZ333" i="12"/>
  <c r="BA120" i="12"/>
  <c r="P204" i="12"/>
  <c r="O266" i="12"/>
  <c r="O397" i="12" s="1"/>
  <c r="AU39" i="12"/>
  <c r="AV115" i="12"/>
  <c r="AV116" i="12" s="1"/>
  <c r="AV122" i="12" s="1"/>
  <c r="AV123" i="12" s="1"/>
  <c r="AV124" i="12" s="1"/>
  <c r="AV128" i="12"/>
  <c r="AW109" i="12"/>
  <c r="AW121" i="12"/>
  <c r="AX93" i="12"/>
  <c r="AX99" i="12"/>
  <c r="AX100" i="12" s="1"/>
  <c r="AX102" i="12" s="1"/>
  <c r="AY97" i="12"/>
  <c r="BA11" i="12"/>
  <c r="AZ53" i="12"/>
  <c r="BC14" i="12"/>
  <c r="BB17" i="12"/>
  <c r="K24" i="8"/>
  <c r="K52" i="8" s="1"/>
  <c r="R25" i="20"/>
  <c r="R4" i="22"/>
  <c r="R4" i="23"/>
  <c r="S24" i="20"/>
  <c r="S3" i="22"/>
  <c r="S3" i="23"/>
  <c r="Q26" i="20"/>
  <c r="Q5" i="23"/>
  <c r="Q5" i="22"/>
  <c r="BE55" i="23"/>
  <c r="AW55" i="23"/>
  <c r="BD55" i="23"/>
  <c r="AV55" i="23"/>
  <c r="BH55" i="23"/>
  <c r="AX55" i="23"/>
  <c r="BG55" i="23"/>
  <c r="AU55" i="23"/>
  <c r="BF55" i="23"/>
  <c r="BC55" i="23"/>
  <c r="A56" i="23"/>
  <c r="BI55" i="23"/>
  <c r="BA55" i="23"/>
  <c r="BB55" i="23"/>
  <c r="AZ55" i="23"/>
  <c r="AY55" i="23"/>
  <c r="T8" i="4"/>
  <c r="R73" i="20"/>
  <c r="R72" i="9" s="1"/>
  <c r="R68" i="20"/>
  <c r="AJ86" i="6"/>
  <c r="AJ85" i="6"/>
  <c r="AJ87" i="6" s="1"/>
  <c r="AL79" i="6"/>
  <c r="AK83" i="6"/>
  <c r="V58" i="20"/>
  <c r="V35" i="11"/>
  <c r="V49" i="11" s="1"/>
  <c r="T65" i="20"/>
  <c r="S66" i="20"/>
  <c r="W52" i="20"/>
  <c r="W53" i="20" s="1"/>
  <c r="U74" i="20"/>
  <c r="U76" i="20" s="1"/>
  <c r="V72" i="20"/>
  <c r="X64" i="20"/>
  <c r="X20" i="20"/>
  <c r="X50" i="20" s="1"/>
  <c r="BB239" i="10"/>
  <c r="AT239" i="10"/>
  <c r="AL239" i="10"/>
  <c r="AD239" i="10"/>
  <c r="V239" i="10"/>
  <c r="BH239" i="10"/>
  <c r="AY239" i="10"/>
  <c r="AP239" i="10"/>
  <c r="AG239" i="10"/>
  <c r="X239" i="10"/>
  <c r="BG239" i="10"/>
  <c r="AX239" i="10"/>
  <c r="AO239" i="10"/>
  <c r="AF239" i="10"/>
  <c r="W239" i="10"/>
  <c r="BD239" i="10"/>
  <c r="AR239" i="10"/>
  <c r="AE239" i="10"/>
  <c r="BC239" i="10"/>
  <c r="AQ239" i="10"/>
  <c r="AC239" i="10"/>
  <c r="BA239" i="10"/>
  <c r="AN239" i="10"/>
  <c r="AB239" i="10"/>
  <c r="AZ239" i="10"/>
  <c r="AM239" i="10"/>
  <c r="AA239" i="10"/>
  <c r="AK239" i="10"/>
  <c r="BI239" i="10"/>
  <c r="AJ239" i="10"/>
  <c r="BF239" i="10"/>
  <c r="AI239" i="10"/>
  <c r="BE239" i="10"/>
  <c r="AH239" i="10"/>
  <c r="Z239" i="10"/>
  <c r="Y239" i="10"/>
  <c r="AS239" i="10"/>
  <c r="AW239" i="10"/>
  <c r="AV239" i="10"/>
  <c r="AU239" i="10"/>
  <c r="R4" i="19"/>
  <c r="R212" i="10"/>
  <c r="R4" i="18"/>
  <c r="R36" i="10"/>
  <c r="Q213" i="10"/>
  <c r="Q37" i="10"/>
  <c r="Q5" i="19"/>
  <c r="Q5" i="18"/>
  <c r="S211" i="10"/>
  <c r="S35" i="10"/>
  <c r="S29" i="10" s="1"/>
  <c r="S3" i="19"/>
  <c r="S3" i="18"/>
  <c r="A240" i="10"/>
  <c r="BI30" i="19"/>
  <c r="BA30" i="19"/>
  <c r="AS30" i="19"/>
  <c r="AK30" i="19"/>
  <c r="AC30" i="19"/>
  <c r="A31" i="19"/>
  <c r="BB30" i="19"/>
  <c r="AR30" i="19"/>
  <c r="AI30" i="19"/>
  <c r="Z30" i="19"/>
  <c r="BG30" i="19"/>
  <c r="AW30" i="19"/>
  <c r="AM30" i="19"/>
  <c r="AB30" i="19"/>
  <c r="AY30" i="19"/>
  <c r="AN30" i="19"/>
  <c r="AA30" i="19"/>
  <c r="BC30" i="19"/>
  <c r="AO30" i="19"/>
  <c r="Y30" i="19"/>
  <c r="AZ30" i="19"/>
  <c r="X30" i="19"/>
  <c r="AL30" i="19"/>
  <c r="AX30" i="19"/>
  <c r="AJ30" i="19"/>
  <c r="W30" i="19"/>
  <c r="BE30" i="19"/>
  <c r="AQ30" i="19"/>
  <c r="AE30" i="19"/>
  <c r="AT30" i="19"/>
  <c r="AP30" i="19"/>
  <c r="BH30" i="19"/>
  <c r="AG30" i="19"/>
  <c r="AD30" i="19"/>
  <c r="AH30" i="19"/>
  <c r="AF30" i="19"/>
  <c r="AV30" i="19"/>
  <c r="V30" i="19"/>
  <c r="AU30" i="19"/>
  <c r="BF30" i="19"/>
  <c r="BD30" i="19"/>
  <c r="Q3" i="16"/>
  <c r="Q27" i="7"/>
  <c r="Q3" i="15"/>
  <c r="Q5" i="5"/>
  <c r="Q5" i="3"/>
  <c r="Q5" i="4"/>
  <c r="P38" i="17"/>
  <c r="Q3" i="17"/>
  <c r="P39" i="17"/>
  <c r="R4" i="5"/>
  <c r="R4" i="3"/>
  <c r="R4" i="4"/>
  <c r="S3" i="4"/>
  <c r="S3" i="5"/>
  <c r="S31" i="12"/>
  <c r="S3" i="3"/>
  <c r="T65" i="12"/>
  <c r="T16" i="7"/>
  <c r="S11" i="8"/>
  <c r="S17" i="7"/>
  <c r="S16" i="6"/>
  <c r="S25" i="9"/>
  <c r="R18" i="7"/>
  <c r="R32" i="12"/>
  <c r="R28" i="11"/>
  <c r="R12" i="8"/>
  <c r="R26" i="9"/>
  <c r="R17" i="6"/>
  <c r="Q27" i="9"/>
  <c r="Q13" i="8"/>
  <c r="Q18" i="6"/>
  <c r="Q29" i="11"/>
  <c r="Q33" i="12"/>
  <c r="R93" i="10" l="1"/>
  <c r="S28" i="10"/>
  <c r="S94" i="10" s="1"/>
  <c r="S23" i="6"/>
  <c r="U19" i="7"/>
  <c r="T214" i="10"/>
  <c r="R9" i="3"/>
  <c r="R79" i="20"/>
  <c r="X52" i="20"/>
  <c r="X53" i="20" s="1"/>
  <c r="X35" i="11" s="1"/>
  <c r="X49" i="11" s="1"/>
  <c r="A36" i="18"/>
  <c r="BE35" i="18"/>
  <c r="AW35" i="18"/>
  <c r="AO35" i="18"/>
  <c r="AG35" i="18"/>
  <c r="BD35" i="18"/>
  <c r="AV35" i="18"/>
  <c r="AN35" i="18"/>
  <c r="AF35" i="18"/>
  <c r="BC35" i="18"/>
  <c r="AU35" i="18"/>
  <c r="AM35" i="18"/>
  <c r="AE35" i="18"/>
  <c r="BB35" i="18"/>
  <c r="AT35" i="18"/>
  <c r="AL35" i="18"/>
  <c r="AD35" i="18"/>
  <c r="BF35" i="18"/>
  <c r="AP35" i="18"/>
  <c r="BA35" i="18"/>
  <c r="AK35" i="18"/>
  <c r="AZ35" i="18"/>
  <c r="AJ35" i="18"/>
  <c r="AY35" i="18"/>
  <c r="AI35" i="18"/>
  <c r="BI35" i="18"/>
  <c r="AC35" i="18"/>
  <c r="BH35" i="18"/>
  <c r="AB35" i="18"/>
  <c r="BG35" i="18"/>
  <c r="AA35" i="18"/>
  <c r="AX35" i="18"/>
  <c r="AR35" i="18"/>
  <c r="AS35" i="18"/>
  <c r="AQ35" i="18"/>
  <c r="AH35" i="18"/>
  <c r="AL21" i="8"/>
  <c r="AO42" i="12"/>
  <c r="R24" i="6"/>
  <c r="R16" i="3" s="1"/>
  <c r="BB7" i="12"/>
  <c r="BA56" i="12"/>
  <c r="BA8" i="6"/>
  <c r="AV129" i="12"/>
  <c r="AV48" i="12"/>
  <c r="AV49" i="12" s="1"/>
  <c r="AV51" i="6" s="1"/>
  <c r="S197" i="12"/>
  <c r="R259" i="12"/>
  <c r="Q200" i="12"/>
  <c r="P262" i="12"/>
  <c r="P393" i="12" s="1"/>
  <c r="Q209" i="12"/>
  <c r="P271" i="12"/>
  <c r="P402" i="12" s="1"/>
  <c r="A151" i="12"/>
  <c r="A212" i="12"/>
  <c r="C150" i="12"/>
  <c r="D150" i="12"/>
  <c r="E150" i="12"/>
  <c r="F150" i="12"/>
  <c r="G150" i="12"/>
  <c r="H150" i="12"/>
  <c r="I150" i="12"/>
  <c r="J150" i="12"/>
  <c r="K150" i="12"/>
  <c r="L150" i="12"/>
  <c r="M150" i="12"/>
  <c r="N150" i="12"/>
  <c r="O150" i="12"/>
  <c r="P150" i="12"/>
  <c r="Q150" i="12"/>
  <c r="E270" i="12"/>
  <c r="E401" i="12" s="1"/>
  <c r="F208" i="12"/>
  <c r="Q198" i="12"/>
  <c r="P260" i="12"/>
  <c r="P269" i="12"/>
  <c r="P400" i="12" s="1"/>
  <c r="Q207" i="12"/>
  <c r="BD326" i="12"/>
  <c r="BC376" i="12"/>
  <c r="BC378" i="12"/>
  <c r="BC375" i="12"/>
  <c r="BC367" i="12"/>
  <c r="BC365" i="12"/>
  <c r="BC357" i="12"/>
  <c r="BC379" i="12"/>
  <c r="BC374" i="12"/>
  <c r="BC362" i="12"/>
  <c r="BC352" i="12"/>
  <c r="BC344" i="12"/>
  <c r="BC336" i="12"/>
  <c r="BC368" i="12"/>
  <c r="BC377" i="12"/>
  <c r="BC372" i="12"/>
  <c r="BC370" i="12"/>
  <c r="BC351" i="12"/>
  <c r="BC340" i="12"/>
  <c r="BC361" i="12"/>
  <c r="BC353" i="12"/>
  <c r="BC360" i="12"/>
  <c r="BC363" i="12"/>
  <c r="BC354" i="12"/>
  <c r="BC364" i="12"/>
  <c r="BC341" i="12"/>
  <c r="BC338" i="12"/>
  <c r="BC369" i="12"/>
  <c r="BC356" i="12"/>
  <c r="BC349" i="12"/>
  <c r="BC343" i="12"/>
  <c r="BC373" i="12"/>
  <c r="BC366" i="12"/>
  <c r="BC350" i="12"/>
  <c r="BC371" i="12"/>
  <c r="BC342" i="12"/>
  <c r="BC355" i="12"/>
  <c r="BC347" i="12"/>
  <c r="BC335" i="12"/>
  <c r="BC358" i="12"/>
  <c r="BC346" i="12"/>
  <c r="BC359" i="12"/>
  <c r="BC339" i="12"/>
  <c r="BC348" i="12"/>
  <c r="BC345" i="12"/>
  <c r="BC337" i="12"/>
  <c r="AQ37" i="12"/>
  <c r="AP60" i="12"/>
  <c r="AP40" i="12"/>
  <c r="H397" i="12"/>
  <c r="Q205" i="12"/>
  <c r="P267" i="12"/>
  <c r="P398" i="12" s="1"/>
  <c r="Q202" i="12"/>
  <c r="P264" i="12"/>
  <c r="P395" i="12" s="1"/>
  <c r="Q206" i="12"/>
  <c r="P268" i="12"/>
  <c r="P399" i="12" s="1"/>
  <c r="G398" i="12"/>
  <c r="BB120" i="12"/>
  <c r="AU323" i="12"/>
  <c r="AU324" i="12" s="1"/>
  <c r="BC334" i="12" s="1"/>
  <c r="AU327" i="12"/>
  <c r="AV328" i="12"/>
  <c r="AW329" i="12"/>
  <c r="AX330" i="12"/>
  <c r="AY331" i="12"/>
  <c r="AZ332" i="12"/>
  <c r="BA333" i="12"/>
  <c r="Q208" i="12"/>
  <c r="P270" i="12"/>
  <c r="P401" i="12" s="1"/>
  <c r="B380" i="12"/>
  <c r="BC380" i="12" s="1"/>
  <c r="C379" i="12"/>
  <c r="E379" i="12"/>
  <c r="D379" i="12"/>
  <c r="F379" i="12"/>
  <c r="G379" i="12"/>
  <c r="H379" i="12"/>
  <c r="I379" i="12"/>
  <c r="J379" i="12"/>
  <c r="K379" i="12"/>
  <c r="L379" i="12"/>
  <c r="M379" i="12"/>
  <c r="N379" i="12"/>
  <c r="O379" i="12"/>
  <c r="P379" i="12"/>
  <c r="Q379" i="12"/>
  <c r="R379" i="12"/>
  <c r="S379" i="12"/>
  <c r="T379" i="12"/>
  <c r="U379" i="12"/>
  <c r="V379" i="12"/>
  <c r="W379" i="12"/>
  <c r="X379" i="12"/>
  <c r="Y379" i="12"/>
  <c r="Z379" i="12"/>
  <c r="AA379" i="12"/>
  <c r="AB379" i="12"/>
  <c r="AC379" i="12"/>
  <c r="AD379" i="12"/>
  <c r="AE379" i="12"/>
  <c r="AF379" i="12"/>
  <c r="AG379" i="12"/>
  <c r="AH379" i="12"/>
  <c r="AI379" i="12"/>
  <c r="AJ379" i="12"/>
  <c r="AK379" i="12"/>
  <c r="AL379" i="12"/>
  <c r="AM379" i="12"/>
  <c r="AN379" i="12"/>
  <c r="AO379" i="12"/>
  <c r="AP379" i="12"/>
  <c r="AQ379" i="12"/>
  <c r="AR379" i="12"/>
  <c r="AS379" i="12"/>
  <c r="AT379" i="12"/>
  <c r="AU379" i="12"/>
  <c r="AV379" i="12"/>
  <c r="AW379" i="12"/>
  <c r="AX379" i="12"/>
  <c r="AY379" i="12"/>
  <c r="AZ379" i="12"/>
  <c r="BA379" i="12"/>
  <c r="BC36" i="12"/>
  <c r="BC15" i="12"/>
  <c r="BC16" i="12" s="1"/>
  <c r="D210" i="12"/>
  <c r="O391" i="12"/>
  <c r="Q203" i="12"/>
  <c r="P265" i="12"/>
  <c r="P396" i="12" s="1"/>
  <c r="Q199" i="12"/>
  <c r="P261" i="12"/>
  <c r="P392" i="12" s="1"/>
  <c r="I397" i="12"/>
  <c r="I205" i="12"/>
  <c r="H267" i="12"/>
  <c r="H398" i="12" s="1"/>
  <c r="Q210" i="12"/>
  <c r="P272" i="12"/>
  <c r="P403" i="12" s="1"/>
  <c r="S136" i="12"/>
  <c r="S137" i="12"/>
  <c r="S139" i="12"/>
  <c r="S135" i="12"/>
  <c r="S149" i="12"/>
  <c r="S144" i="12"/>
  <c r="S140" i="12"/>
  <c r="S142" i="12"/>
  <c r="S141" i="12"/>
  <c r="S150" i="12"/>
  <c r="S148" i="12"/>
  <c r="S143" i="12"/>
  <c r="S145" i="12"/>
  <c r="S147" i="12"/>
  <c r="S146" i="12"/>
  <c r="S138" i="12"/>
  <c r="E209" i="12"/>
  <c r="D271" i="12"/>
  <c r="D402" i="12" s="1"/>
  <c r="A273" i="12"/>
  <c r="A341" i="12" s="1"/>
  <c r="A404" i="12" s="1"/>
  <c r="Q211" i="12"/>
  <c r="C211" i="12"/>
  <c r="Q201" i="12"/>
  <c r="P263" i="12"/>
  <c r="P394" i="12" s="1"/>
  <c r="Q204" i="12"/>
  <c r="P266" i="12"/>
  <c r="P397" i="12" s="1"/>
  <c r="G207" i="12"/>
  <c r="F269" i="12"/>
  <c r="F400" i="12" s="1"/>
  <c r="H206" i="12"/>
  <c r="G268" i="12"/>
  <c r="G399" i="12" s="1"/>
  <c r="Q390" i="12"/>
  <c r="AV39" i="12"/>
  <c r="AW115" i="12"/>
  <c r="AW116" i="12" s="1"/>
  <c r="AW122" i="12" s="1"/>
  <c r="AW123" i="12" s="1"/>
  <c r="AW124" i="12" s="1"/>
  <c r="AW128" i="12"/>
  <c r="AX109" i="12"/>
  <c r="AX121" i="12"/>
  <c r="AY93" i="12"/>
  <c r="AY99" i="12"/>
  <c r="AY100" i="12" s="1"/>
  <c r="AY102" i="12" s="1"/>
  <c r="AZ97" i="12"/>
  <c r="BB11" i="12"/>
  <c r="BA53" i="12"/>
  <c r="BD14" i="12"/>
  <c r="BC17" i="12"/>
  <c r="L20" i="8"/>
  <c r="L48" i="8" s="1"/>
  <c r="L70" i="8" s="1"/>
  <c r="S25" i="20"/>
  <c r="S4" i="22"/>
  <c r="S4" i="23"/>
  <c r="T24" i="20"/>
  <c r="T3" i="23"/>
  <c r="T3" i="22"/>
  <c r="R26" i="20"/>
  <c r="R5" i="22"/>
  <c r="R5" i="23"/>
  <c r="BH56" i="23"/>
  <c r="AZ56" i="23"/>
  <c r="BG56" i="23"/>
  <c r="AY56" i="23"/>
  <c r="A57" i="23"/>
  <c r="BA56" i="23"/>
  <c r="AX56" i="23"/>
  <c r="BI56" i="23"/>
  <c r="AW56" i="23"/>
  <c r="BF56" i="23"/>
  <c r="AV56" i="23"/>
  <c r="BE56" i="23"/>
  <c r="BD56" i="23"/>
  <c r="BC56" i="23"/>
  <c r="BB56" i="23"/>
  <c r="AU26" i="8"/>
  <c r="AU27" i="8" s="1"/>
  <c r="W39" i="20"/>
  <c r="S73" i="20"/>
  <c r="S72" i="9" s="1"/>
  <c r="S68" i="20"/>
  <c r="U8" i="4"/>
  <c r="AK86" i="6"/>
  <c r="AK85" i="6"/>
  <c r="AK87" i="6" s="1"/>
  <c r="AM79" i="6"/>
  <c r="AL83" i="6"/>
  <c r="W58" i="20"/>
  <c r="W35" i="11"/>
  <c r="W49" i="11" s="1"/>
  <c r="V74" i="20"/>
  <c r="V76" i="20" s="1"/>
  <c r="W72" i="20"/>
  <c r="U65" i="20"/>
  <c r="T66" i="20"/>
  <c r="Y64" i="20"/>
  <c r="Y20" i="20"/>
  <c r="Y50" i="20" s="1"/>
  <c r="P63" i="6"/>
  <c r="BC240" i="10"/>
  <c r="AU240" i="10"/>
  <c r="AM240" i="10"/>
  <c r="AE240" i="10"/>
  <c r="W240" i="10"/>
  <c r="BF240" i="10"/>
  <c r="AW240" i="10"/>
  <c r="AN240" i="10"/>
  <c r="AD240" i="10"/>
  <c r="BE240" i="10"/>
  <c r="AV240" i="10"/>
  <c r="AL240" i="10"/>
  <c r="AC240" i="10"/>
  <c r="BA240" i="10"/>
  <c r="AP240" i="10"/>
  <c r="AB240" i="10"/>
  <c r="AZ240" i="10"/>
  <c r="AO240" i="10"/>
  <c r="AA240" i="10"/>
  <c r="AY240" i="10"/>
  <c r="AK240" i="10"/>
  <c r="Z240" i="10"/>
  <c r="BI240" i="10"/>
  <c r="AX240" i="10"/>
  <c r="AJ240" i="10"/>
  <c r="Y240" i="10"/>
  <c r="AT240" i="10"/>
  <c r="X240" i="10"/>
  <c r="AS240" i="10"/>
  <c r="AR240" i="10"/>
  <c r="AQ240" i="10"/>
  <c r="AI240" i="10"/>
  <c r="AH240" i="10"/>
  <c r="AG240" i="10"/>
  <c r="BB240" i="10"/>
  <c r="AF240" i="10"/>
  <c r="BG240" i="10"/>
  <c r="BD240" i="10"/>
  <c r="BH240" i="10"/>
  <c r="R5" i="18"/>
  <c r="R213" i="10"/>
  <c r="R37" i="10"/>
  <c r="R5" i="19"/>
  <c r="T211" i="10"/>
  <c r="T35" i="10"/>
  <c r="T29" i="10" s="1"/>
  <c r="T3" i="19"/>
  <c r="T3" i="18"/>
  <c r="S212" i="10"/>
  <c r="S4" i="19"/>
  <c r="S36" i="10"/>
  <c r="S4" i="18"/>
  <c r="A241" i="10"/>
  <c r="BD31" i="19"/>
  <c r="AV31" i="19"/>
  <c r="AN31" i="19"/>
  <c r="AF31" i="19"/>
  <c r="X31" i="19"/>
  <c r="BE31" i="19"/>
  <c r="AU31" i="19"/>
  <c r="AL31" i="19"/>
  <c r="AC31" i="19"/>
  <c r="BI31" i="19"/>
  <c r="AY31" i="19"/>
  <c r="AO31" i="19"/>
  <c r="AD31" i="19"/>
  <c r="AX31" i="19"/>
  <c r="AK31" i="19"/>
  <c r="Z31" i="19"/>
  <c r="BH31" i="19"/>
  <c r="AT31" i="19"/>
  <c r="AH31" i="19"/>
  <c r="AS31" i="19"/>
  <c r="AG31" i="19"/>
  <c r="BG31" i="19"/>
  <c r="BF31" i="19"/>
  <c r="AR31" i="19"/>
  <c r="AE31" i="19"/>
  <c r="AZ31" i="19"/>
  <c r="AJ31" i="19"/>
  <c r="W31" i="19"/>
  <c r="AM31" i="19"/>
  <c r="A32" i="19"/>
  <c r="AI31" i="19"/>
  <c r="BB31" i="19"/>
  <c r="AA31" i="19"/>
  <c r="Y31" i="19"/>
  <c r="BC31" i="19"/>
  <c r="AB31" i="19"/>
  <c r="BA31" i="19"/>
  <c r="AQ31" i="19"/>
  <c r="AP31" i="19"/>
  <c r="AW31" i="19"/>
  <c r="R3" i="17"/>
  <c r="Q38" i="17"/>
  <c r="Q39" i="17"/>
  <c r="S4" i="3"/>
  <c r="S4" i="5"/>
  <c r="S4" i="4"/>
  <c r="R27" i="7"/>
  <c r="R3" i="15"/>
  <c r="R5" i="4"/>
  <c r="R5" i="3"/>
  <c r="R5" i="5"/>
  <c r="T3" i="3"/>
  <c r="T3" i="5"/>
  <c r="T31" i="12"/>
  <c r="T3" i="4"/>
  <c r="U65" i="12"/>
  <c r="R27" i="9"/>
  <c r="R33" i="12"/>
  <c r="R18" i="6"/>
  <c r="R29" i="11"/>
  <c r="R13" i="8"/>
  <c r="S18" i="7"/>
  <c r="S12" i="8"/>
  <c r="S26" i="9"/>
  <c r="S32" i="12"/>
  <c r="S17" i="6"/>
  <c r="S28" i="11"/>
  <c r="T16" i="6"/>
  <c r="T17" i="7"/>
  <c r="T25" i="9"/>
  <c r="U16" i="7"/>
  <c r="T11" i="8"/>
  <c r="S93" i="10" l="1"/>
  <c r="T28" i="10"/>
  <c r="T23" i="6"/>
  <c r="Y52" i="20"/>
  <c r="Y53" i="20" s="1"/>
  <c r="Y35" i="11" s="1"/>
  <c r="Y49" i="11" s="1"/>
  <c r="S9" i="3"/>
  <c r="S79" i="20"/>
  <c r="X58" i="20"/>
  <c r="A37" i="18"/>
  <c r="BF36" i="18"/>
  <c r="BD36" i="18"/>
  <c r="BC36" i="18"/>
  <c r="AU36" i="18"/>
  <c r="AM36" i="18"/>
  <c r="AE36" i="18"/>
  <c r="BI36" i="18"/>
  <c r="AX36" i="18"/>
  <c r="AO36" i="18"/>
  <c r="AF36" i="18"/>
  <c r="BH36" i="18"/>
  <c r="AW36" i="18"/>
  <c r="AN36" i="18"/>
  <c r="AD36" i="18"/>
  <c r="BG36" i="18"/>
  <c r="AV36" i="18"/>
  <c r="AL36" i="18"/>
  <c r="AC36" i="18"/>
  <c r="BE36" i="18"/>
  <c r="AT36" i="18"/>
  <c r="AK36" i="18"/>
  <c r="AB36" i="18"/>
  <c r="AP36" i="18"/>
  <c r="BB36" i="18"/>
  <c r="AJ36" i="18"/>
  <c r="BA36" i="18"/>
  <c r="AI36" i="18"/>
  <c r="AZ36" i="18"/>
  <c r="AH36" i="18"/>
  <c r="AY36" i="18"/>
  <c r="AR36" i="18"/>
  <c r="AQ36" i="18"/>
  <c r="AG36" i="18"/>
  <c r="AS36" i="18"/>
  <c r="V19" i="7"/>
  <c r="U214" i="10"/>
  <c r="AM21" i="8"/>
  <c r="AP42" i="12"/>
  <c r="S24" i="6"/>
  <c r="S16" i="3" s="1"/>
  <c r="BC7" i="12"/>
  <c r="BB56" i="12"/>
  <c r="BB8" i="6"/>
  <c r="AW129" i="12"/>
  <c r="AW48" i="12"/>
  <c r="AW49" i="12" s="1"/>
  <c r="AW51" i="6" s="1"/>
  <c r="R204" i="12"/>
  <c r="Q266" i="12"/>
  <c r="Q397" i="12" s="1"/>
  <c r="A152" i="12"/>
  <c r="T152" i="12" s="1"/>
  <c r="A213" i="12"/>
  <c r="D151" i="12"/>
  <c r="C151" i="12"/>
  <c r="E151" i="12"/>
  <c r="F151" i="12"/>
  <c r="G151" i="12"/>
  <c r="H151" i="12"/>
  <c r="I151" i="12"/>
  <c r="J151" i="12"/>
  <c r="K151" i="12"/>
  <c r="L151" i="12"/>
  <c r="M151" i="12"/>
  <c r="N151" i="12"/>
  <c r="O151" i="12"/>
  <c r="P151" i="12"/>
  <c r="Q151" i="12"/>
  <c r="R151" i="12"/>
  <c r="F209" i="12"/>
  <c r="E271" i="12"/>
  <c r="E402" i="12" s="1"/>
  <c r="R210" i="12"/>
  <c r="Q272" i="12"/>
  <c r="Q403" i="12" s="1"/>
  <c r="R203" i="12"/>
  <c r="Q265" i="12"/>
  <c r="Q396" i="12" s="1"/>
  <c r="R206" i="12"/>
  <c r="Q268" i="12"/>
  <c r="Q399" i="12" s="1"/>
  <c r="H207" i="12"/>
  <c r="G269" i="12"/>
  <c r="G400" i="12" s="1"/>
  <c r="A274" i="12"/>
  <c r="A342" i="12" s="1"/>
  <c r="A405" i="12" s="1"/>
  <c r="R212" i="12"/>
  <c r="R274" i="12" s="1"/>
  <c r="R405" i="12" s="1"/>
  <c r="C212" i="12"/>
  <c r="BC120" i="12"/>
  <c r="R201" i="12"/>
  <c r="Q263" i="12"/>
  <c r="Q394" i="12" s="1"/>
  <c r="J205" i="12"/>
  <c r="J267" i="12" s="1"/>
  <c r="I267" i="12"/>
  <c r="R208" i="12"/>
  <c r="Q270" i="12"/>
  <c r="Q401" i="12" s="1"/>
  <c r="P391" i="12"/>
  <c r="R209" i="12"/>
  <c r="Q271" i="12"/>
  <c r="Q402" i="12" s="1"/>
  <c r="R202" i="12"/>
  <c r="Q264" i="12"/>
  <c r="Q395" i="12" s="1"/>
  <c r="AR37" i="12"/>
  <c r="AQ60" i="12"/>
  <c r="AQ40" i="12"/>
  <c r="R198" i="12"/>
  <c r="Q260" i="12"/>
  <c r="F270" i="12"/>
  <c r="F401" i="12" s="1"/>
  <c r="G208" i="12"/>
  <c r="T197" i="12"/>
  <c r="S259" i="12"/>
  <c r="R199" i="12"/>
  <c r="Q261" i="12"/>
  <c r="Q392" i="12" s="1"/>
  <c r="AV323" i="12"/>
  <c r="AV324" i="12" s="1"/>
  <c r="AV327" i="12"/>
  <c r="AW328" i="12"/>
  <c r="AX329" i="12"/>
  <c r="AY330" i="12"/>
  <c r="AZ331" i="12"/>
  <c r="BA332" i="12"/>
  <c r="BB333" i="12"/>
  <c r="BE326" i="12"/>
  <c r="BD380" i="12"/>
  <c r="BD372" i="12"/>
  <c r="BD364" i="12"/>
  <c r="BD379" i="12"/>
  <c r="BD369" i="12"/>
  <c r="BD367" i="12"/>
  <c r="BD371" i="12"/>
  <c r="BD378" i="12"/>
  <c r="BD375" i="12"/>
  <c r="BD368" i="12"/>
  <c r="BD365" i="12"/>
  <c r="BD349" i="12"/>
  <c r="BD341" i="12"/>
  <c r="BD377" i="12"/>
  <c r="BD360" i="12"/>
  <c r="BD370" i="12"/>
  <c r="BD373" i="12"/>
  <c r="BD361" i="12"/>
  <c r="BD353" i="12"/>
  <c r="BD342" i="12"/>
  <c r="BD346" i="12"/>
  <c r="BD344" i="12"/>
  <c r="BD366" i="12"/>
  <c r="BD374" i="12"/>
  <c r="BD356" i="12"/>
  <c r="BD354" i="12"/>
  <c r="BD343" i="12"/>
  <c r="BD363" i="12"/>
  <c r="BD352" i="12"/>
  <c r="BD350" i="12"/>
  <c r="BD358" i="12"/>
  <c r="BD376" i="12"/>
  <c r="BD357" i="12"/>
  <c r="BD362" i="12"/>
  <c r="BD336" i="12"/>
  <c r="BD340" i="12"/>
  <c r="BD359" i="12"/>
  <c r="BD347" i="12"/>
  <c r="BD339" i="12"/>
  <c r="BD335" i="12"/>
  <c r="BD338" i="12"/>
  <c r="BD355" i="12"/>
  <c r="BD351" i="12"/>
  <c r="BD348" i="12"/>
  <c r="BD345" i="12"/>
  <c r="BD337" i="12"/>
  <c r="R390" i="12"/>
  <c r="I206" i="12"/>
  <c r="H268" i="12"/>
  <c r="R207" i="12"/>
  <c r="Q269" i="12"/>
  <c r="Q400" i="12" s="1"/>
  <c r="R211" i="12"/>
  <c r="Q273" i="12"/>
  <c r="Q404" i="12" s="1"/>
  <c r="R200" i="12"/>
  <c r="Q262" i="12"/>
  <c r="Q393" i="12" s="1"/>
  <c r="T136" i="12"/>
  <c r="T142" i="12"/>
  <c r="T148" i="12"/>
  <c r="T138" i="12"/>
  <c r="T140" i="12"/>
  <c r="T144" i="12"/>
  <c r="T135" i="12"/>
  <c r="T149" i="12"/>
  <c r="T141" i="12"/>
  <c r="T145" i="12"/>
  <c r="T146" i="12"/>
  <c r="T150" i="12"/>
  <c r="T139" i="12"/>
  <c r="T143" i="12"/>
  <c r="T147" i="12"/>
  <c r="T137" i="12"/>
  <c r="BD36" i="12"/>
  <c r="BD15" i="12"/>
  <c r="BD16" i="12" s="1"/>
  <c r="D211" i="12"/>
  <c r="C273" i="12"/>
  <c r="C404" i="12" s="1"/>
  <c r="S151" i="12"/>
  <c r="T151" i="12" s="1"/>
  <c r="E210" i="12"/>
  <c r="D272" i="12"/>
  <c r="D403" i="12" s="1"/>
  <c r="B381" i="12"/>
  <c r="BD381" i="12" s="1"/>
  <c r="C380" i="12"/>
  <c r="D380" i="12"/>
  <c r="E380" i="12"/>
  <c r="F380" i="12"/>
  <c r="G380" i="12"/>
  <c r="H380" i="12"/>
  <c r="I380" i="12"/>
  <c r="J380" i="12"/>
  <c r="K380" i="12"/>
  <c r="L380" i="12"/>
  <c r="M380" i="12"/>
  <c r="N380" i="12"/>
  <c r="O380" i="12"/>
  <c r="P380" i="12"/>
  <c r="Q380" i="12"/>
  <c r="R380" i="12"/>
  <c r="S380" i="12"/>
  <c r="T380" i="12"/>
  <c r="U380" i="12"/>
  <c r="V380" i="12"/>
  <c r="W380" i="12"/>
  <c r="X380" i="12"/>
  <c r="Y380" i="12"/>
  <c r="Z380" i="12"/>
  <c r="AA380" i="12"/>
  <c r="AB380" i="12"/>
  <c r="AC380" i="12"/>
  <c r="AD380" i="12"/>
  <c r="AE380" i="12"/>
  <c r="AF380" i="12"/>
  <c r="AG380" i="12"/>
  <c r="AH380" i="12"/>
  <c r="AI380" i="12"/>
  <c r="AJ380" i="12"/>
  <c r="AK380" i="12"/>
  <c r="AL380" i="12"/>
  <c r="AM380" i="12"/>
  <c r="AN380" i="12"/>
  <c r="AO380" i="12"/>
  <c r="AP380" i="12"/>
  <c r="AQ380" i="12"/>
  <c r="AR380" i="12"/>
  <c r="AS380" i="12"/>
  <c r="AT380" i="12"/>
  <c r="AU380" i="12"/>
  <c r="AV380" i="12"/>
  <c r="AW380" i="12"/>
  <c r="AX380" i="12"/>
  <c r="AY380" i="12"/>
  <c r="AZ380" i="12"/>
  <c r="BA380" i="12"/>
  <c r="BB380" i="12"/>
  <c r="R205" i="12"/>
  <c r="Q267" i="12"/>
  <c r="Q398" i="12" s="1"/>
  <c r="AW39" i="12"/>
  <c r="AX115" i="12"/>
  <c r="AX116" i="12" s="1"/>
  <c r="AX122" i="12" s="1"/>
  <c r="AX123" i="12" s="1"/>
  <c r="AX124" i="12" s="1"/>
  <c r="AX128" i="12"/>
  <c r="AY109" i="12"/>
  <c r="AY121" i="12"/>
  <c r="AZ93" i="12"/>
  <c r="BA97" i="12"/>
  <c r="AZ99" i="12"/>
  <c r="AZ100" i="12" s="1"/>
  <c r="AZ102" i="12" s="1"/>
  <c r="BC11" i="12"/>
  <c r="BB53" i="12"/>
  <c r="BE14" i="12"/>
  <c r="BD17" i="12"/>
  <c r="L22" i="8"/>
  <c r="L50" i="8" s="1"/>
  <c r="L72" i="8" s="1"/>
  <c r="T25" i="20"/>
  <c r="T4" i="22"/>
  <c r="T4" i="23"/>
  <c r="U24" i="20"/>
  <c r="U3" i="23"/>
  <c r="U3" i="22"/>
  <c r="S26" i="20"/>
  <c r="S5" i="22"/>
  <c r="S5" i="23"/>
  <c r="A58" i="23"/>
  <c r="BC57" i="23"/>
  <c r="BB57" i="23"/>
  <c r="BD57" i="23"/>
  <c r="BA57" i="23"/>
  <c r="AZ57" i="23"/>
  <c r="BI57" i="23"/>
  <c r="AY57" i="23"/>
  <c r="AX57" i="23"/>
  <c r="AW57" i="23"/>
  <c r="BH57" i="23"/>
  <c r="BF57" i="23"/>
  <c r="BE57" i="23"/>
  <c r="BG57" i="23"/>
  <c r="AV26" i="8"/>
  <c r="AV27" i="8" s="1"/>
  <c r="AW26" i="8" s="1"/>
  <c r="AW27" i="8" s="1"/>
  <c r="T73" i="20"/>
  <c r="T72" i="9" s="1"/>
  <c r="T68" i="20"/>
  <c r="V8" i="4"/>
  <c r="AL86" i="6"/>
  <c r="AL85" i="6"/>
  <c r="AL87" i="6" s="1"/>
  <c r="AN79" i="6"/>
  <c r="AM83" i="6"/>
  <c r="V65" i="20"/>
  <c r="U66" i="20"/>
  <c r="W74" i="20"/>
  <c r="W76" i="20" s="1"/>
  <c r="X72" i="20"/>
  <c r="Z64" i="20"/>
  <c r="Y58" i="20"/>
  <c r="Z20" i="20"/>
  <c r="Z50" i="20" s="1"/>
  <c r="BE241" i="10"/>
  <c r="AW241" i="10"/>
  <c r="AO241" i="10"/>
  <c r="AG241" i="10"/>
  <c r="Y241" i="10"/>
  <c r="BD241" i="10"/>
  <c r="AU241" i="10"/>
  <c r="AL241" i="10"/>
  <c r="AC241" i="10"/>
  <c r="BC241" i="10"/>
  <c r="AT241" i="10"/>
  <c r="AK241" i="10"/>
  <c r="AB241" i="10"/>
  <c r="AZ241" i="10"/>
  <c r="AN241" i="10"/>
  <c r="AA241" i="10"/>
  <c r="AY241" i="10"/>
  <c r="AM241" i="10"/>
  <c r="Z241" i="10"/>
  <c r="BI241" i="10"/>
  <c r="AX241" i="10"/>
  <c r="AJ241" i="10"/>
  <c r="X241" i="10"/>
  <c r="BH241" i="10"/>
  <c r="AV241" i="10"/>
  <c r="AI241" i="10"/>
  <c r="BG241" i="10"/>
  <c r="AH241" i="10"/>
  <c r="BF241" i="10"/>
  <c r="AF241" i="10"/>
  <c r="BB241" i="10"/>
  <c r="AE241" i="10"/>
  <c r="BA241" i="10"/>
  <c r="AD241" i="10"/>
  <c r="AS241" i="10"/>
  <c r="AR241" i="10"/>
  <c r="AQ241" i="10"/>
  <c r="AP241" i="10"/>
  <c r="T4" i="18"/>
  <c r="T212" i="10"/>
  <c r="T36" i="10"/>
  <c r="T4" i="19"/>
  <c r="T18" i="7"/>
  <c r="S5" i="18"/>
  <c r="S5" i="19"/>
  <c r="S37" i="10"/>
  <c r="S213" i="10"/>
  <c r="U211" i="10"/>
  <c r="U35" i="10"/>
  <c r="U29" i="10" s="1"/>
  <c r="U3" i="19"/>
  <c r="U3" i="18"/>
  <c r="A242" i="10"/>
  <c r="BG32" i="19"/>
  <c r="AY32" i="19"/>
  <c r="AQ32" i="19"/>
  <c r="AI32" i="19"/>
  <c r="AA32" i="19"/>
  <c r="BH32" i="19"/>
  <c r="AX32" i="19"/>
  <c r="AO32" i="19"/>
  <c r="AF32" i="19"/>
  <c r="A33" i="19"/>
  <c r="BA32" i="19"/>
  <c r="AP32" i="19"/>
  <c r="AE32" i="19"/>
  <c r="BI32" i="19"/>
  <c r="AV32" i="19"/>
  <c r="AK32" i="19"/>
  <c r="Y32" i="19"/>
  <c r="BC32" i="19"/>
  <c r="AN32" i="19"/>
  <c r="AB32" i="19"/>
  <c r="BB32" i="19"/>
  <c r="Z32" i="19"/>
  <c r="AM32" i="19"/>
  <c r="AZ32" i="19"/>
  <c r="AL32" i="19"/>
  <c r="X32" i="19"/>
  <c r="BE32" i="19"/>
  <c r="AS32" i="19"/>
  <c r="AD32" i="19"/>
  <c r="BF32" i="19"/>
  <c r="AG32" i="19"/>
  <c r="BD32" i="19"/>
  <c r="AU32" i="19"/>
  <c r="AT32" i="19"/>
  <c r="AC32" i="19"/>
  <c r="AR32" i="19"/>
  <c r="AW32" i="19"/>
  <c r="AJ32" i="19"/>
  <c r="AH32" i="19"/>
  <c r="U31" i="12"/>
  <c r="U3" i="4"/>
  <c r="U3" i="3"/>
  <c r="U3" i="5"/>
  <c r="R38" i="17"/>
  <c r="R39" i="17"/>
  <c r="S5" i="3"/>
  <c r="S5" i="5"/>
  <c r="S5" i="4"/>
  <c r="S27" i="7"/>
  <c r="T4" i="5"/>
  <c r="T4" i="3"/>
  <c r="T4" i="4"/>
  <c r="V65" i="12"/>
  <c r="S13" i="8"/>
  <c r="S27" i="9"/>
  <c r="S18" i="6"/>
  <c r="S33" i="12"/>
  <c r="S29" i="11"/>
  <c r="V16" i="7"/>
  <c r="U16" i="6"/>
  <c r="U11" i="8"/>
  <c r="U25" i="9"/>
  <c r="U17" i="7"/>
  <c r="T17" i="6"/>
  <c r="T32" i="12"/>
  <c r="T12" i="8"/>
  <c r="T28" i="11"/>
  <c r="T26" i="9"/>
  <c r="T94" i="10" l="1"/>
  <c r="U28" i="10"/>
  <c r="U23" i="6"/>
  <c r="T93" i="10"/>
  <c r="U93" i="10" s="1"/>
  <c r="W19" i="7"/>
  <c r="V214" i="10"/>
  <c r="Z52" i="20"/>
  <c r="Z53" i="20" s="1"/>
  <c r="Z35" i="11" s="1"/>
  <c r="Z49" i="11" s="1"/>
  <c r="T9" i="3"/>
  <c r="T79" i="20"/>
  <c r="A38" i="18"/>
  <c r="BE37" i="18"/>
  <c r="AW37" i="18"/>
  <c r="AO37" i="18"/>
  <c r="AG37" i="18"/>
  <c r="BC37" i="18"/>
  <c r="AU37" i="18"/>
  <c r="AM37" i="18"/>
  <c r="AE37" i="18"/>
  <c r="BB37" i="18"/>
  <c r="AT37" i="18"/>
  <c r="AL37" i="18"/>
  <c r="AD37" i="18"/>
  <c r="BA37" i="18"/>
  <c r="AP37" i="18"/>
  <c r="AZ37" i="18"/>
  <c r="AN37" i="18"/>
  <c r="AY37" i="18"/>
  <c r="AK37" i="18"/>
  <c r="BI37" i="18"/>
  <c r="AX37" i="18"/>
  <c r="AJ37" i="18"/>
  <c r="BD37" i="18"/>
  <c r="AC37" i="18"/>
  <c r="AV37" i="18"/>
  <c r="AS37" i="18"/>
  <c r="AR37" i="18"/>
  <c r="AI37" i="18"/>
  <c r="AH37" i="18"/>
  <c r="AF37" i="18"/>
  <c r="BG37" i="18"/>
  <c r="BF37" i="18"/>
  <c r="AQ37" i="18"/>
  <c r="BH37" i="18"/>
  <c r="AN21" i="8"/>
  <c r="AQ42" i="12"/>
  <c r="T24" i="6"/>
  <c r="T16" i="3" s="1"/>
  <c r="BD7" i="12"/>
  <c r="BC8" i="6"/>
  <c r="BC56" i="12"/>
  <c r="AX129" i="12"/>
  <c r="AX48" i="12"/>
  <c r="AX49" i="12" s="1"/>
  <c r="AX51" i="6" s="1"/>
  <c r="U197" i="12"/>
  <c r="T259" i="12"/>
  <c r="D212" i="12"/>
  <c r="C274" i="12"/>
  <c r="C405" i="12" s="1"/>
  <c r="BD120" i="12"/>
  <c r="AS37" i="12"/>
  <c r="AR60" i="12"/>
  <c r="AR40" i="12"/>
  <c r="S201" i="12"/>
  <c r="R263" i="12"/>
  <c r="R394" i="12" s="1"/>
  <c r="C213" i="12"/>
  <c r="A275" i="12"/>
  <c r="A343" i="12" s="1"/>
  <c r="A406" i="12" s="1"/>
  <c r="S213" i="12"/>
  <c r="S204" i="12"/>
  <c r="R266" i="12"/>
  <c r="R397" i="12" s="1"/>
  <c r="B382" i="12"/>
  <c r="BE382" i="12" s="1"/>
  <c r="C381" i="12"/>
  <c r="D381" i="12"/>
  <c r="E381" i="12"/>
  <c r="F381" i="12"/>
  <c r="G381" i="12"/>
  <c r="H381" i="12"/>
  <c r="I381" i="12"/>
  <c r="J381" i="12"/>
  <c r="K381" i="12"/>
  <c r="L381" i="12"/>
  <c r="M381" i="12"/>
  <c r="N381" i="12"/>
  <c r="O381" i="12"/>
  <c r="P381" i="12"/>
  <c r="Q381" i="12"/>
  <c r="R381" i="12"/>
  <c r="S381" i="12"/>
  <c r="T381" i="12"/>
  <c r="U381" i="12"/>
  <c r="V381" i="12"/>
  <c r="W381" i="12"/>
  <c r="X381" i="12"/>
  <c r="Y381" i="12"/>
  <c r="Z381" i="12"/>
  <c r="AA381" i="12"/>
  <c r="AB381" i="12"/>
  <c r="AC381" i="12"/>
  <c r="AD381" i="12"/>
  <c r="AE381" i="12"/>
  <c r="AF381" i="12"/>
  <c r="AG381" i="12"/>
  <c r="AH381" i="12"/>
  <c r="AI381" i="12"/>
  <c r="AJ381" i="12"/>
  <c r="AK381" i="12"/>
  <c r="AL381" i="12"/>
  <c r="AM381" i="12"/>
  <c r="AN381" i="12"/>
  <c r="AO381" i="12"/>
  <c r="AP381" i="12"/>
  <c r="AQ381" i="12"/>
  <c r="AR381" i="12"/>
  <c r="AS381" i="12"/>
  <c r="AT381" i="12"/>
  <c r="AU381" i="12"/>
  <c r="AV381" i="12"/>
  <c r="AW381" i="12"/>
  <c r="AX381" i="12"/>
  <c r="AY381" i="12"/>
  <c r="AZ381" i="12"/>
  <c r="BA381" i="12"/>
  <c r="BB381" i="12"/>
  <c r="BC381" i="12"/>
  <c r="F210" i="12"/>
  <c r="E272" i="12"/>
  <c r="E403" i="12" s="1"/>
  <c r="Q391" i="12"/>
  <c r="S208" i="12"/>
  <c r="R270" i="12"/>
  <c r="R401" i="12" s="1"/>
  <c r="S212" i="12"/>
  <c r="A153" i="12"/>
  <c r="A214" i="12"/>
  <c r="D152" i="12"/>
  <c r="C152" i="12"/>
  <c r="E152" i="12"/>
  <c r="F152" i="12"/>
  <c r="G152" i="12"/>
  <c r="H152" i="12"/>
  <c r="I152" i="12"/>
  <c r="J152" i="12"/>
  <c r="K152" i="12"/>
  <c r="L152" i="12"/>
  <c r="M152" i="12"/>
  <c r="N152" i="12"/>
  <c r="O152" i="12"/>
  <c r="P152" i="12"/>
  <c r="Q152" i="12"/>
  <c r="R152" i="12"/>
  <c r="S152" i="12"/>
  <c r="S207" i="12"/>
  <c r="R269" i="12"/>
  <c r="R400" i="12" s="1"/>
  <c r="AW323" i="12"/>
  <c r="AW324" i="12" s="1"/>
  <c r="AW327" i="12"/>
  <c r="AX328" i="12"/>
  <c r="AY329" i="12"/>
  <c r="AZ330" i="12"/>
  <c r="BA331" i="12"/>
  <c r="BB332" i="12"/>
  <c r="BC333" i="12"/>
  <c r="J398" i="12"/>
  <c r="H208" i="12"/>
  <c r="G270" i="12"/>
  <c r="G401" i="12" s="1"/>
  <c r="S202" i="12"/>
  <c r="R264" i="12"/>
  <c r="R395" i="12" s="1"/>
  <c r="S206" i="12"/>
  <c r="R268" i="12"/>
  <c r="R399" i="12" s="1"/>
  <c r="S205" i="12"/>
  <c r="R267" i="12"/>
  <c r="R398" i="12" s="1"/>
  <c r="BF326" i="12"/>
  <c r="BE378" i="12"/>
  <c r="BE380" i="12"/>
  <c r="BE369" i="12"/>
  <c r="BE361" i="12"/>
  <c r="BE381" i="12"/>
  <c r="BE371" i="12"/>
  <c r="BE360" i="12"/>
  <c r="BE359" i="12"/>
  <c r="BE376" i="12"/>
  <c r="BE373" i="12"/>
  <c r="BE377" i="12"/>
  <c r="BE354" i="12"/>
  <c r="BE346" i="12"/>
  <c r="BE338" i="12"/>
  <c r="BE370" i="12"/>
  <c r="BE366" i="12"/>
  <c r="BE363" i="12"/>
  <c r="BE357" i="12"/>
  <c r="BE367" i="12"/>
  <c r="BE344" i="12"/>
  <c r="BE335" i="12"/>
  <c r="BE372" i="12"/>
  <c r="BE348" i="12"/>
  <c r="BE374" i="12"/>
  <c r="BE365" i="12"/>
  <c r="BE364" i="12"/>
  <c r="BE356" i="12"/>
  <c r="BE368" i="12"/>
  <c r="BE358" i="12"/>
  <c r="BE355" i="12"/>
  <c r="BE353" i="12"/>
  <c r="BE352" i="12"/>
  <c r="BE350" i="12"/>
  <c r="BE349" i="12"/>
  <c r="BE339" i="12"/>
  <c r="BE336" i="12"/>
  <c r="BE362" i="12"/>
  <c r="BE351" i="12"/>
  <c r="BE347" i="12"/>
  <c r="BE342" i="12"/>
  <c r="BE340" i="12"/>
  <c r="BE345" i="12"/>
  <c r="BE337" i="12"/>
  <c r="BE379" i="12"/>
  <c r="BE341" i="12"/>
  <c r="BE343" i="12"/>
  <c r="BE375" i="12"/>
  <c r="S203" i="12"/>
  <c r="R265" i="12"/>
  <c r="R396" i="12" s="1"/>
  <c r="S199" i="12"/>
  <c r="R261" i="12"/>
  <c r="R392" i="12" s="1"/>
  <c r="S200" i="12"/>
  <c r="R262" i="12"/>
  <c r="R393" i="12" s="1"/>
  <c r="G209" i="12"/>
  <c r="F271" i="12"/>
  <c r="F402" i="12" s="1"/>
  <c r="S198" i="12"/>
  <c r="R260" i="12"/>
  <c r="E211" i="12"/>
  <c r="D273" i="12"/>
  <c r="D404" i="12" s="1"/>
  <c r="S211" i="12"/>
  <c r="R273" i="12"/>
  <c r="R404" i="12" s="1"/>
  <c r="H399" i="12"/>
  <c r="BD334" i="12"/>
  <c r="H269" i="12"/>
  <c r="H400" i="12" s="1"/>
  <c r="I207" i="12"/>
  <c r="U136" i="12"/>
  <c r="U145" i="12"/>
  <c r="U151" i="12"/>
  <c r="U138" i="12"/>
  <c r="U147" i="12"/>
  <c r="U135" i="12"/>
  <c r="U148" i="12"/>
  <c r="U143" i="12"/>
  <c r="U137" i="12"/>
  <c r="U152" i="12"/>
  <c r="U150" i="12"/>
  <c r="U146" i="12"/>
  <c r="U142" i="12"/>
  <c r="U141" i="12"/>
  <c r="U144" i="12"/>
  <c r="U139" i="12"/>
  <c r="U140" i="12"/>
  <c r="U149" i="12"/>
  <c r="BE36" i="12"/>
  <c r="BE15" i="12"/>
  <c r="BE16" i="12" s="1"/>
  <c r="J206" i="12"/>
  <c r="I268" i="12"/>
  <c r="I399" i="12" s="1"/>
  <c r="S390" i="12"/>
  <c r="S209" i="12"/>
  <c r="R271" i="12"/>
  <c r="R402" i="12" s="1"/>
  <c r="I398" i="12"/>
  <c r="S210" i="12"/>
  <c r="R272" i="12"/>
  <c r="R403" i="12" s="1"/>
  <c r="AX39" i="12"/>
  <c r="AY115" i="12"/>
  <c r="AY116" i="12" s="1"/>
  <c r="AY122" i="12" s="1"/>
  <c r="AY123" i="12" s="1"/>
  <c r="AY124" i="12" s="1"/>
  <c r="AY128" i="12"/>
  <c r="AZ109" i="12"/>
  <c r="AZ121" i="12"/>
  <c r="BA93" i="12"/>
  <c r="BB97" i="12"/>
  <c r="BA99" i="12"/>
  <c r="BA100" i="12" s="1"/>
  <c r="BA102" i="12" s="1"/>
  <c r="BD11" i="12"/>
  <c r="BC53" i="12"/>
  <c r="BE17" i="12"/>
  <c r="BF14" i="12"/>
  <c r="L23" i="8"/>
  <c r="L51" i="8" s="1"/>
  <c r="T26" i="20"/>
  <c r="T5" i="23"/>
  <c r="T5" i="22"/>
  <c r="U25" i="20"/>
  <c r="U4" i="23"/>
  <c r="U4" i="22"/>
  <c r="V24" i="20"/>
  <c r="V3" i="23"/>
  <c r="V3" i="22"/>
  <c r="BF58" i="23"/>
  <c r="AX58" i="23"/>
  <c r="BE58" i="23"/>
  <c r="BG58" i="23"/>
  <c r="BD58" i="23"/>
  <c r="BC58" i="23"/>
  <c r="BB58" i="23"/>
  <c r="BA58" i="23"/>
  <c r="AZ58" i="23"/>
  <c r="AY58" i="23"/>
  <c r="A59" i="23"/>
  <c r="BI58" i="23"/>
  <c r="BH58" i="23"/>
  <c r="AX26" i="8"/>
  <c r="AX27" i="8" s="1"/>
  <c r="AY26" i="8" s="1"/>
  <c r="AY27" i="8" s="1"/>
  <c r="AZ26" i="8" s="1"/>
  <c r="AZ27" i="8" s="1"/>
  <c r="X39" i="20"/>
  <c r="W8" i="4"/>
  <c r="U73" i="20"/>
  <c r="U72" i="9" s="1"/>
  <c r="U68" i="20"/>
  <c r="T27" i="9"/>
  <c r="T29" i="11"/>
  <c r="T5" i="5"/>
  <c r="T33" i="12"/>
  <c r="T18" i="6"/>
  <c r="T13" i="8"/>
  <c r="AM85" i="6"/>
  <c r="AM87" i="6" s="1"/>
  <c r="AM86" i="6"/>
  <c r="AO79" i="6"/>
  <c r="AN83" i="6"/>
  <c r="X74" i="20"/>
  <c r="X76" i="20" s="1"/>
  <c r="Y72" i="20"/>
  <c r="W65" i="20"/>
  <c r="V66" i="20"/>
  <c r="AA64" i="20"/>
  <c r="Z58" i="20"/>
  <c r="AA20" i="20"/>
  <c r="AA50" i="20" s="1"/>
  <c r="Q63" i="6"/>
  <c r="BE242" i="10"/>
  <c r="BI242" i="10"/>
  <c r="AZ242" i="10"/>
  <c r="AR242" i="10"/>
  <c r="AJ242" i="10"/>
  <c r="AB242" i="10"/>
  <c r="BD242" i="10"/>
  <c r="AU242" i="10"/>
  <c r="AL242" i="10"/>
  <c r="AC242" i="10"/>
  <c r="BC242" i="10"/>
  <c r="AT242" i="10"/>
  <c r="AK242" i="10"/>
  <c r="AA242" i="10"/>
  <c r="AY242" i="10"/>
  <c r="AN242" i="10"/>
  <c r="Z242" i="10"/>
  <c r="AX242" i="10"/>
  <c r="AM242" i="10"/>
  <c r="Y242" i="10"/>
  <c r="AW242" i="10"/>
  <c r="AI242" i="10"/>
  <c r="BH242" i="10"/>
  <c r="AV242" i="10"/>
  <c r="AH242" i="10"/>
  <c r="AS242" i="10"/>
  <c r="AQ242" i="10"/>
  <c r="AP242" i="10"/>
  <c r="AO242" i="10"/>
  <c r="BG242" i="10"/>
  <c r="BF242" i="10"/>
  <c r="BA242" i="10"/>
  <c r="BB242" i="10"/>
  <c r="AD242" i="10"/>
  <c r="AG242" i="10"/>
  <c r="AF242" i="10"/>
  <c r="AE242" i="10"/>
  <c r="T5" i="19"/>
  <c r="T37" i="10"/>
  <c r="T213" i="10"/>
  <c r="T5" i="18"/>
  <c r="U4" i="18"/>
  <c r="U36" i="10"/>
  <c r="U212" i="10"/>
  <c r="U4" i="19"/>
  <c r="T5" i="4"/>
  <c r="V35" i="10"/>
  <c r="V29" i="10" s="1"/>
  <c r="V3" i="19"/>
  <c r="V211" i="10"/>
  <c r="V3" i="18"/>
  <c r="T5" i="3"/>
  <c r="A243" i="10"/>
  <c r="BB33" i="19"/>
  <c r="AT33" i="19"/>
  <c r="AL33" i="19"/>
  <c r="AD33" i="19"/>
  <c r="A34" i="19"/>
  <c r="BA33" i="19"/>
  <c r="AR33" i="19"/>
  <c r="AI33" i="19"/>
  <c r="Z33" i="19"/>
  <c r="BC33" i="19"/>
  <c r="AQ33" i="19"/>
  <c r="AG33" i="19"/>
  <c r="BG33" i="19"/>
  <c r="AV33" i="19"/>
  <c r="AJ33" i="19"/>
  <c r="BI33" i="19"/>
  <c r="AW33" i="19"/>
  <c r="AH33" i="19"/>
  <c r="BH33" i="19"/>
  <c r="AU33" i="19"/>
  <c r="AF33" i="19"/>
  <c r="BF33" i="19"/>
  <c r="AS33" i="19"/>
  <c r="AE33" i="19"/>
  <c r="AY33" i="19"/>
  <c r="AM33" i="19"/>
  <c r="Y33" i="19"/>
  <c r="AZ33" i="19"/>
  <c r="AA33" i="19"/>
  <c r="AX33" i="19"/>
  <c r="AO33" i="19"/>
  <c r="AK33" i="19"/>
  <c r="AP33" i="19"/>
  <c r="BE33" i="19"/>
  <c r="AC33" i="19"/>
  <c r="BD33" i="19"/>
  <c r="AB33" i="19"/>
  <c r="AN33" i="19"/>
  <c r="V31" i="12"/>
  <c r="V3" i="4"/>
  <c r="V3" i="3"/>
  <c r="V3" i="5"/>
  <c r="T27" i="7"/>
  <c r="U4" i="4"/>
  <c r="U4" i="3"/>
  <c r="U4" i="5"/>
  <c r="W65" i="12"/>
  <c r="U18" i="7"/>
  <c r="U32" i="12"/>
  <c r="U17" i="6"/>
  <c r="U28" i="11"/>
  <c r="U12" i="8"/>
  <c r="U26" i="9"/>
  <c r="V11" i="8"/>
  <c r="W16" i="7"/>
  <c r="V25" i="9"/>
  <c r="V17" i="7"/>
  <c r="V16" i="6"/>
  <c r="V28" i="10" l="1"/>
  <c r="V94" i="10" s="1"/>
  <c r="V23" i="6"/>
  <c r="U94" i="10"/>
  <c r="U9" i="3"/>
  <c r="U79" i="20"/>
  <c r="AA52" i="20"/>
  <c r="AA53" i="20" s="1"/>
  <c r="AA35" i="11" s="1"/>
  <c r="AA49" i="11" s="1"/>
  <c r="X19" i="7"/>
  <c r="W214" i="10"/>
  <c r="A39" i="18"/>
  <c r="BE38" i="18"/>
  <c r="AW38" i="18"/>
  <c r="AO38" i="18"/>
  <c r="AG38" i="18"/>
  <c r="BD38" i="18"/>
  <c r="AV38" i="18"/>
  <c r="AN38" i="18"/>
  <c r="AF38" i="18"/>
  <c r="BC38" i="18"/>
  <c r="AU38" i="18"/>
  <c r="AM38" i="18"/>
  <c r="AE38" i="18"/>
  <c r="BB38" i="18"/>
  <c r="AT38" i="18"/>
  <c r="AL38" i="18"/>
  <c r="AD38" i="18"/>
  <c r="AZ38" i="18"/>
  <c r="AJ38" i="18"/>
  <c r="AY38" i="18"/>
  <c r="AI38" i="18"/>
  <c r="AX38" i="18"/>
  <c r="AH38" i="18"/>
  <c r="BI38" i="18"/>
  <c r="AS38" i="18"/>
  <c r="BA38" i="18"/>
  <c r="AR38" i="18"/>
  <c r="AQ38" i="18"/>
  <c r="AP38" i="18"/>
  <c r="BH38" i="18"/>
  <c r="BG38" i="18"/>
  <c r="BF38" i="18"/>
  <c r="AK38" i="18"/>
  <c r="AO21" i="8"/>
  <c r="AR42" i="12"/>
  <c r="U24" i="6"/>
  <c r="U16" i="3" s="1"/>
  <c r="BE7" i="12"/>
  <c r="BD8" i="6"/>
  <c r="BD56" i="12"/>
  <c r="AY129" i="12"/>
  <c r="AY48" i="12"/>
  <c r="AY49" i="12" s="1"/>
  <c r="AY51" i="6" s="1"/>
  <c r="H209" i="12"/>
  <c r="G271" i="12"/>
  <c r="G402" i="12" s="1"/>
  <c r="AX323" i="12"/>
  <c r="AX324" i="12" s="1"/>
  <c r="BF334" i="12" s="1"/>
  <c r="AX327" i="12"/>
  <c r="AY328" i="12"/>
  <c r="AZ329" i="12"/>
  <c r="BA330" i="12"/>
  <c r="BB331" i="12"/>
  <c r="BC332" i="12"/>
  <c r="BD333" i="12"/>
  <c r="A154" i="12"/>
  <c r="V154" i="12" s="1"/>
  <c r="A215" i="12"/>
  <c r="C153" i="12"/>
  <c r="D153" i="12"/>
  <c r="E153" i="12"/>
  <c r="F153" i="12"/>
  <c r="G153" i="12"/>
  <c r="H153" i="12"/>
  <c r="I153" i="12"/>
  <c r="J153" i="12"/>
  <c r="K153" i="12"/>
  <c r="L153" i="12"/>
  <c r="M153" i="12"/>
  <c r="N153" i="12"/>
  <c r="O153" i="12"/>
  <c r="P153" i="12"/>
  <c r="Q153" i="12"/>
  <c r="R153" i="12"/>
  <c r="S153" i="12"/>
  <c r="T153" i="12"/>
  <c r="J207" i="12"/>
  <c r="I269" i="12"/>
  <c r="BG326" i="12"/>
  <c r="BF383" i="12"/>
  <c r="BF380" i="12"/>
  <c r="BF374" i="12"/>
  <c r="BF366" i="12"/>
  <c r="BF376" i="12"/>
  <c r="BF373" i="12"/>
  <c r="BF362" i="12"/>
  <c r="BF356" i="12"/>
  <c r="BF375" i="12"/>
  <c r="BF370" i="12"/>
  <c r="BF363" i="12"/>
  <c r="BF360" i="12"/>
  <c r="BF357" i="12"/>
  <c r="BF351" i="12"/>
  <c r="BF343" i="12"/>
  <c r="BF335" i="12"/>
  <c r="BF359" i="12"/>
  <c r="BF382" i="12"/>
  <c r="BF371" i="12"/>
  <c r="BF369" i="12"/>
  <c r="BF379" i="12"/>
  <c r="BF372" i="12"/>
  <c r="BF348" i="12"/>
  <c r="BF346" i="12"/>
  <c r="BF337" i="12"/>
  <c r="BF367" i="12"/>
  <c r="BF365" i="12"/>
  <c r="BF364" i="12"/>
  <c r="BF350" i="12"/>
  <c r="BF339" i="12"/>
  <c r="BF336" i="12"/>
  <c r="BF358" i="12"/>
  <c r="BF345" i="12"/>
  <c r="BF344" i="12"/>
  <c r="BF342" i="12"/>
  <c r="BF355" i="12"/>
  <c r="BF381" i="12"/>
  <c r="BF368" i="12"/>
  <c r="BF361" i="12"/>
  <c r="BF378" i="12"/>
  <c r="BF347" i="12"/>
  <c r="BF377" i="12"/>
  <c r="BF354" i="12"/>
  <c r="BF353" i="12"/>
  <c r="BF352" i="12"/>
  <c r="BF341" i="12"/>
  <c r="BF338" i="12"/>
  <c r="BF349" i="12"/>
  <c r="BF340" i="12"/>
  <c r="T206" i="12"/>
  <c r="S268" i="12"/>
  <c r="S399" i="12" s="1"/>
  <c r="T212" i="12"/>
  <c r="S274" i="12"/>
  <c r="S405" i="12" s="1"/>
  <c r="B383" i="12"/>
  <c r="C382" i="12"/>
  <c r="E382" i="12"/>
  <c r="D382" i="12"/>
  <c r="F382" i="12"/>
  <c r="G382" i="12"/>
  <c r="H382" i="12"/>
  <c r="I382" i="12"/>
  <c r="J382" i="12"/>
  <c r="K382" i="12"/>
  <c r="L382" i="12"/>
  <c r="M382" i="12"/>
  <c r="N382" i="12"/>
  <c r="O382" i="12"/>
  <c r="P382" i="12"/>
  <c r="Q382" i="12"/>
  <c r="R382" i="12"/>
  <c r="S382" i="12"/>
  <c r="T382" i="12"/>
  <c r="U382" i="12"/>
  <c r="V382" i="12"/>
  <c r="W382" i="12"/>
  <c r="X382" i="12"/>
  <c r="Y382" i="12"/>
  <c r="Z382" i="12"/>
  <c r="AA382" i="12"/>
  <c r="AB382" i="12"/>
  <c r="AC382" i="12"/>
  <c r="AD382" i="12"/>
  <c r="AE382" i="12"/>
  <c r="AF382" i="12"/>
  <c r="AG382" i="12"/>
  <c r="AH382" i="12"/>
  <c r="AI382" i="12"/>
  <c r="AJ382" i="12"/>
  <c r="AK382" i="12"/>
  <c r="AL382" i="12"/>
  <c r="AM382" i="12"/>
  <c r="AN382" i="12"/>
  <c r="AO382" i="12"/>
  <c r="AP382" i="12"/>
  <c r="AQ382" i="12"/>
  <c r="AR382" i="12"/>
  <c r="AS382" i="12"/>
  <c r="AT382" i="12"/>
  <c r="AU382" i="12"/>
  <c r="AV382" i="12"/>
  <c r="AW382" i="12"/>
  <c r="AX382" i="12"/>
  <c r="AY382" i="12"/>
  <c r="AZ382" i="12"/>
  <c r="BA382" i="12"/>
  <c r="BB382" i="12"/>
  <c r="BC382" i="12"/>
  <c r="BD382" i="12"/>
  <c r="T204" i="12"/>
  <c r="S266" i="12"/>
  <c r="S397" i="12" s="1"/>
  <c r="T201" i="12"/>
  <c r="S263" i="12"/>
  <c r="S394" i="12" s="1"/>
  <c r="T210" i="12"/>
  <c r="S272" i="12"/>
  <c r="S403" i="12" s="1"/>
  <c r="T200" i="12"/>
  <c r="S262" i="12"/>
  <c r="S393" i="12" s="1"/>
  <c r="BE334" i="12"/>
  <c r="T207" i="12"/>
  <c r="S269" i="12"/>
  <c r="S400" i="12" s="1"/>
  <c r="T213" i="12"/>
  <c r="S275" i="12"/>
  <c r="S406" i="12" s="1"/>
  <c r="T211" i="12"/>
  <c r="S273" i="12"/>
  <c r="S404" i="12" s="1"/>
  <c r="T208" i="12"/>
  <c r="S270" i="12"/>
  <c r="S401" i="12" s="1"/>
  <c r="E212" i="12"/>
  <c r="D274" i="12"/>
  <c r="D405" i="12" s="1"/>
  <c r="K206" i="12"/>
  <c r="K268" i="12" s="1"/>
  <c r="J268" i="12"/>
  <c r="T390" i="12"/>
  <c r="BF36" i="12"/>
  <c r="BF15" i="12"/>
  <c r="BF16" i="12" s="1"/>
  <c r="BE120" i="12"/>
  <c r="F211" i="12"/>
  <c r="E273" i="12"/>
  <c r="E404" i="12" s="1"/>
  <c r="T198" i="12"/>
  <c r="S260" i="12"/>
  <c r="V197" i="12"/>
  <c r="U259" i="12"/>
  <c r="V136" i="12"/>
  <c r="V141" i="12"/>
  <c r="V146" i="12"/>
  <c r="V140" i="12"/>
  <c r="V135" i="12"/>
  <c r="V139" i="12"/>
  <c r="V148" i="12"/>
  <c r="V138" i="12"/>
  <c r="V145" i="12"/>
  <c r="V149" i="12"/>
  <c r="V137" i="12"/>
  <c r="V147" i="12"/>
  <c r="V152" i="12"/>
  <c r="V150" i="12"/>
  <c r="V142" i="12"/>
  <c r="V144" i="12"/>
  <c r="V143" i="12"/>
  <c r="V151" i="12"/>
  <c r="R391" i="12"/>
  <c r="I208" i="12"/>
  <c r="H270" i="12"/>
  <c r="H401" i="12" s="1"/>
  <c r="T209" i="12"/>
  <c r="S271" i="12"/>
  <c r="S402" i="12" s="1"/>
  <c r="T202" i="12"/>
  <c r="S264" i="12"/>
  <c r="S395" i="12" s="1"/>
  <c r="G210" i="12"/>
  <c r="F272" i="12"/>
  <c r="F403" i="12" s="1"/>
  <c r="T203" i="12"/>
  <c r="S265" i="12"/>
  <c r="S396" i="12" s="1"/>
  <c r="AT37" i="12"/>
  <c r="AS60" i="12"/>
  <c r="AS40" i="12"/>
  <c r="U153" i="12"/>
  <c r="V153" i="12" s="1"/>
  <c r="T199" i="12"/>
  <c r="S261" i="12"/>
  <c r="S392" i="12" s="1"/>
  <c r="T205" i="12"/>
  <c r="S267" i="12"/>
  <c r="S398" i="12" s="1"/>
  <c r="T214" i="12"/>
  <c r="T276" i="12" s="1"/>
  <c r="T407" i="12" s="1"/>
  <c r="A276" i="12"/>
  <c r="A344" i="12" s="1"/>
  <c r="A407" i="12" s="1"/>
  <c r="C214" i="12"/>
  <c r="C276" i="12" s="1"/>
  <c r="C407" i="12" s="1"/>
  <c r="D213" i="12"/>
  <c r="C275" i="12"/>
  <c r="C406" i="12" s="1"/>
  <c r="AY39" i="12"/>
  <c r="AZ115" i="12"/>
  <c r="AZ116" i="12" s="1"/>
  <c r="AZ122" i="12" s="1"/>
  <c r="AZ123" i="12" s="1"/>
  <c r="AZ124" i="12" s="1"/>
  <c r="AZ128" i="12"/>
  <c r="BA109" i="12"/>
  <c r="BA121" i="12"/>
  <c r="BB93" i="12"/>
  <c r="BB99" i="12"/>
  <c r="BB100" i="12" s="1"/>
  <c r="BB102" i="12" s="1"/>
  <c r="BC97" i="12"/>
  <c r="BE11" i="12"/>
  <c r="BD53" i="12"/>
  <c r="BF17" i="12"/>
  <c r="BG14" i="12"/>
  <c r="L24" i="8"/>
  <c r="L52" i="8" s="1"/>
  <c r="W24" i="20"/>
  <c r="W3" i="23"/>
  <c r="W3" i="22"/>
  <c r="U26" i="20"/>
  <c r="U5" i="23"/>
  <c r="U5" i="22"/>
  <c r="V25" i="20"/>
  <c r="V4" i="23"/>
  <c r="V4" i="22"/>
  <c r="BI59" i="23"/>
  <c r="BA59" i="23"/>
  <c r="BH59" i="23"/>
  <c r="AZ59" i="23"/>
  <c r="BG59" i="23"/>
  <c r="BF59" i="23"/>
  <c r="BE59" i="23"/>
  <c r="BD59" i="23"/>
  <c r="BC59" i="23"/>
  <c r="BB59" i="23"/>
  <c r="AY59" i="23"/>
  <c r="A60" i="23"/>
  <c r="BA26" i="8"/>
  <c r="BA27" i="8" s="1"/>
  <c r="V73" i="20"/>
  <c r="V72" i="9" s="1"/>
  <c r="V68" i="20"/>
  <c r="X8" i="4"/>
  <c r="AN85" i="6"/>
  <c r="AN87" i="6" s="1"/>
  <c r="AN86" i="6"/>
  <c r="AP79" i="6"/>
  <c r="AO83" i="6"/>
  <c r="X65" i="20"/>
  <c r="W66" i="20"/>
  <c r="Z72" i="20"/>
  <c r="Y74" i="20"/>
  <c r="Y76" i="20" s="1"/>
  <c r="AB64" i="20"/>
  <c r="AA58" i="20"/>
  <c r="AB20" i="20"/>
  <c r="AB50" i="20" s="1"/>
  <c r="BI243" i="10"/>
  <c r="BA243" i="10"/>
  <c r="AS243" i="10"/>
  <c r="AK243" i="10"/>
  <c r="AC243" i="10"/>
  <c r="AZ243" i="10"/>
  <c r="AQ243" i="10"/>
  <c r="AH243" i="10"/>
  <c r="AY243" i="10"/>
  <c r="AO243" i="10"/>
  <c r="AE243" i="10"/>
  <c r="BH243" i="10"/>
  <c r="AX243" i="10"/>
  <c r="AN243" i="10"/>
  <c r="AD243" i="10"/>
  <c r="BE243" i="10"/>
  <c r="AR243" i="10"/>
  <c r="AB243" i="10"/>
  <c r="BD243" i="10"/>
  <c r="AP243" i="10"/>
  <c r="AA243" i="10"/>
  <c r="BC243" i="10"/>
  <c r="AM243" i="10"/>
  <c r="Z243" i="10"/>
  <c r="BB243" i="10"/>
  <c r="AL243" i="10"/>
  <c r="AJ243" i="10"/>
  <c r="AI243" i="10"/>
  <c r="BG243" i="10"/>
  <c r="AG243" i="10"/>
  <c r="BF243" i="10"/>
  <c r="AF243" i="10"/>
  <c r="AT243" i="10"/>
  <c r="AW243" i="10"/>
  <c r="AV243" i="10"/>
  <c r="AU243" i="10"/>
  <c r="W3" i="19"/>
  <c r="W35" i="10"/>
  <c r="W29" i="10" s="1"/>
  <c r="W211" i="10"/>
  <c r="W3" i="18"/>
  <c r="V36" i="10"/>
  <c r="V4" i="19"/>
  <c r="V4" i="18"/>
  <c r="V212" i="10"/>
  <c r="U5" i="19"/>
  <c r="U213" i="10"/>
  <c r="U5" i="18"/>
  <c r="U37" i="10"/>
  <c r="V18" i="7"/>
  <c r="A244" i="10"/>
  <c r="BI34" i="19"/>
  <c r="BA34" i="19"/>
  <c r="AS34" i="19"/>
  <c r="AK34" i="19"/>
  <c r="AC34" i="19"/>
  <c r="AZ34" i="19"/>
  <c r="AQ34" i="19"/>
  <c r="AH34" i="19"/>
  <c r="BH34" i="19"/>
  <c r="AX34" i="19"/>
  <c r="AN34" i="19"/>
  <c r="AD34" i="19"/>
  <c r="BG34" i="19"/>
  <c r="AV34" i="19"/>
  <c r="AJ34" i="19"/>
  <c r="AW34" i="19"/>
  <c r="AI34" i="19"/>
  <c r="BF34" i="19"/>
  <c r="AT34" i="19"/>
  <c r="AR34" i="19"/>
  <c r="AB34" i="19"/>
  <c r="AA34" i="19"/>
  <c r="A35" i="19"/>
  <c r="AP34" i="19"/>
  <c r="BE34" i="19"/>
  <c r="AO34" i="19"/>
  <c r="Z34" i="19"/>
  <c r="AY34" i="19"/>
  <c r="AF34" i="19"/>
  <c r="BB34" i="19"/>
  <c r="AU34" i="19"/>
  <c r="AL34" i="19"/>
  <c r="AE34" i="19"/>
  <c r="AM34" i="19"/>
  <c r="AG34" i="19"/>
  <c r="BD34" i="19"/>
  <c r="BC34" i="19"/>
  <c r="V4" i="5"/>
  <c r="V4" i="4"/>
  <c r="V4" i="3"/>
  <c r="U5" i="5"/>
  <c r="U5" i="4"/>
  <c r="U5" i="3"/>
  <c r="W31" i="12"/>
  <c r="W3" i="4"/>
  <c r="W3" i="3"/>
  <c r="W3" i="5"/>
  <c r="U27" i="7"/>
  <c r="X65" i="12"/>
  <c r="W25" i="9"/>
  <c r="X16" i="7"/>
  <c r="W11" i="8"/>
  <c r="W17" i="7"/>
  <c r="W16" i="6"/>
  <c r="V12" i="8"/>
  <c r="V26" i="9"/>
  <c r="V17" i="6"/>
  <c r="V28" i="11"/>
  <c r="V32" i="12"/>
  <c r="U13" i="8"/>
  <c r="U18" i="6"/>
  <c r="U27" i="9"/>
  <c r="U33" i="12"/>
  <c r="U29" i="11"/>
  <c r="W28" i="10" l="1"/>
  <c r="W23" i="6"/>
  <c r="V93" i="10"/>
  <c r="A40" i="18"/>
  <c r="BF39" i="18"/>
  <c r="AX39" i="18"/>
  <c r="AP39" i="18"/>
  <c r="AH39" i="18"/>
  <c r="BE39" i="18"/>
  <c r="AW39" i="18"/>
  <c r="AO39" i="18"/>
  <c r="AG39" i="18"/>
  <c r="BD39" i="18"/>
  <c r="AV39" i="18"/>
  <c r="AN39" i="18"/>
  <c r="AF39" i="18"/>
  <c r="BC39" i="18"/>
  <c r="AU39" i="18"/>
  <c r="AM39" i="18"/>
  <c r="AE39" i="18"/>
  <c r="BA39" i="18"/>
  <c r="AK39" i="18"/>
  <c r="AZ39" i="18"/>
  <c r="AJ39" i="18"/>
  <c r="AY39" i="18"/>
  <c r="AI39" i="18"/>
  <c r="AT39" i="18"/>
  <c r="BB39" i="18"/>
  <c r="AS39" i="18"/>
  <c r="AR39" i="18"/>
  <c r="AQ39" i="18"/>
  <c r="BG39" i="18"/>
  <c r="AL39" i="18"/>
  <c r="BI39" i="18"/>
  <c r="BH39" i="18"/>
  <c r="Y19" i="7"/>
  <c r="X214" i="10"/>
  <c r="AB52" i="20"/>
  <c r="AB53" i="20" s="1"/>
  <c r="AB35" i="11" s="1"/>
  <c r="AB49" i="11" s="1"/>
  <c r="V9" i="3"/>
  <c r="V79" i="20"/>
  <c r="AP21" i="8"/>
  <c r="AS42" i="12"/>
  <c r="V24" i="6"/>
  <c r="V16" i="3" s="1"/>
  <c r="BF7" i="12"/>
  <c r="BE8" i="6"/>
  <c r="BE56" i="12"/>
  <c r="AZ129" i="12"/>
  <c r="AZ48" i="12"/>
  <c r="AZ49" i="12" s="1"/>
  <c r="AZ51" i="6" s="1"/>
  <c r="W197" i="12"/>
  <c r="U214" i="12"/>
  <c r="V214" i="12" s="1"/>
  <c r="V276" i="12" s="1"/>
  <c r="V407" i="12" s="1"/>
  <c r="V259" i="12"/>
  <c r="V390" i="12" s="1"/>
  <c r="F212" i="12"/>
  <c r="E274" i="12"/>
  <c r="E405" i="12" s="1"/>
  <c r="E213" i="12"/>
  <c r="D275" i="12"/>
  <c r="D406" i="12" s="1"/>
  <c r="U199" i="12"/>
  <c r="T261" i="12"/>
  <c r="T392" i="12" s="1"/>
  <c r="U202" i="12"/>
  <c r="T264" i="12"/>
  <c r="T395" i="12" s="1"/>
  <c r="J208" i="12"/>
  <c r="I270" i="12"/>
  <c r="I401" i="12" s="1"/>
  <c r="U201" i="12"/>
  <c r="T263" i="12"/>
  <c r="T394" i="12" s="1"/>
  <c r="BH326" i="12"/>
  <c r="BG380" i="12"/>
  <c r="BG382" i="12"/>
  <c r="BG381" i="12"/>
  <c r="BG379" i="12"/>
  <c r="BG377" i="12"/>
  <c r="BG371" i="12"/>
  <c r="BG363" i="12"/>
  <c r="BG375" i="12"/>
  <c r="BG364" i="12"/>
  <c r="BG366" i="12"/>
  <c r="BG359" i="12"/>
  <c r="BG348" i="12"/>
  <c r="BG340" i="12"/>
  <c r="BG369" i="12"/>
  <c r="BG383" i="12"/>
  <c r="BG376" i="12"/>
  <c r="BG372" i="12"/>
  <c r="BG374" i="12"/>
  <c r="BG368" i="12"/>
  <c r="BG365" i="12"/>
  <c r="BG367" i="12"/>
  <c r="BG350" i="12"/>
  <c r="BG339" i="12"/>
  <c r="BG360" i="12"/>
  <c r="BG356" i="12"/>
  <c r="BG352" i="12"/>
  <c r="BG378" i="12"/>
  <c r="BG373" i="12"/>
  <c r="BG362" i="12"/>
  <c r="BG353" i="12"/>
  <c r="BG358" i="12"/>
  <c r="BG345" i="12"/>
  <c r="BG344" i="12"/>
  <c r="BG342" i="12"/>
  <c r="BG355" i="12"/>
  <c r="BG351" i="12"/>
  <c r="BG361" i="12"/>
  <c r="BG347" i="12"/>
  <c r="BG335" i="12"/>
  <c r="BG354" i="12"/>
  <c r="BG349" i="12"/>
  <c r="BG357" i="12"/>
  <c r="BG346" i="12"/>
  <c r="BG343" i="12"/>
  <c r="BG341" i="12"/>
  <c r="BG337" i="12"/>
  <c r="BG338" i="12"/>
  <c r="BG370" i="12"/>
  <c r="BG336" i="12"/>
  <c r="U205" i="12"/>
  <c r="T267" i="12"/>
  <c r="T398" i="12" s="1"/>
  <c r="B384" i="12"/>
  <c r="BG384" i="12" s="1"/>
  <c r="C383" i="12"/>
  <c r="D383" i="12"/>
  <c r="E383" i="12"/>
  <c r="F383" i="12"/>
  <c r="G383" i="12"/>
  <c r="H383" i="12"/>
  <c r="I383" i="12"/>
  <c r="J383" i="12"/>
  <c r="K383" i="12"/>
  <c r="L383" i="12"/>
  <c r="M383" i="12"/>
  <c r="N383" i="12"/>
  <c r="O383" i="12"/>
  <c r="P383" i="12"/>
  <c r="Q383" i="12"/>
  <c r="R383" i="12"/>
  <c r="S383" i="12"/>
  <c r="T383" i="12"/>
  <c r="U383" i="12"/>
  <c r="V383" i="12"/>
  <c r="W383" i="12"/>
  <c r="X383" i="12"/>
  <c r="Y383" i="12"/>
  <c r="Z383" i="12"/>
  <c r="AA383" i="12"/>
  <c r="AB383" i="12"/>
  <c r="AC383" i="12"/>
  <c r="AD383" i="12"/>
  <c r="AE383" i="12"/>
  <c r="AF383" i="12"/>
  <c r="AG383" i="12"/>
  <c r="AH383" i="12"/>
  <c r="AI383" i="12"/>
  <c r="AJ383" i="12"/>
  <c r="AK383" i="12"/>
  <c r="AL383" i="12"/>
  <c r="AM383" i="12"/>
  <c r="AN383" i="12"/>
  <c r="AO383" i="12"/>
  <c r="AP383" i="12"/>
  <c r="AQ383" i="12"/>
  <c r="AR383" i="12"/>
  <c r="AS383" i="12"/>
  <c r="AT383" i="12"/>
  <c r="AU383" i="12"/>
  <c r="AV383" i="12"/>
  <c r="AW383" i="12"/>
  <c r="AX383" i="12"/>
  <c r="AY383" i="12"/>
  <c r="AZ383" i="12"/>
  <c r="BA383" i="12"/>
  <c r="BB383" i="12"/>
  <c r="BC383" i="12"/>
  <c r="BD383" i="12"/>
  <c r="BE383" i="12"/>
  <c r="U212" i="12"/>
  <c r="T274" i="12"/>
  <c r="T405" i="12" s="1"/>
  <c r="A277" i="12"/>
  <c r="A345" i="12" s="1"/>
  <c r="A408" i="12" s="1"/>
  <c r="U215" i="12"/>
  <c r="C215" i="12"/>
  <c r="C277" i="12" s="1"/>
  <c r="C408" i="12" s="1"/>
  <c r="G211" i="12"/>
  <c r="F273" i="12"/>
  <c r="F404" i="12" s="1"/>
  <c r="BG36" i="12"/>
  <c r="BG15" i="12"/>
  <c r="BG16" i="12" s="1"/>
  <c r="U203" i="12"/>
  <c r="T265" i="12"/>
  <c r="T396" i="12" s="1"/>
  <c r="BF120" i="12"/>
  <c r="AU37" i="12"/>
  <c r="AT60" i="12"/>
  <c r="AT40" i="12"/>
  <c r="S391" i="12"/>
  <c r="J399" i="12"/>
  <c r="U213" i="12"/>
  <c r="T275" i="12"/>
  <c r="T406" i="12" s="1"/>
  <c r="U207" i="12"/>
  <c r="T269" i="12"/>
  <c r="T400" i="12" s="1"/>
  <c r="U200" i="12"/>
  <c r="T262" i="12"/>
  <c r="T393" i="12" s="1"/>
  <c r="U206" i="12"/>
  <c r="T268" i="12"/>
  <c r="T399" i="12" s="1"/>
  <c r="I400" i="12"/>
  <c r="A155" i="12"/>
  <c r="W155" i="12" s="1"/>
  <c r="A216" i="12"/>
  <c r="C154" i="12"/>
  <c r="D154" i="12"/>
  <c r="E154" i="12"/>
  <c r="F154" i="12"/>
  <c r="G154" i="12"/>
  <c r="H154" i="12"/>
  <c r="I154" i="12"/>
  <c r="J154" i="12"/>
  <c r="K154" i="12"/>
  <c r="L154" i="12"/>
  <c r="M154" i="12"/>
  <c r="N154" i="12"/>
  <c r="O154" i="12"/>
  <c r="P154" i="12"/>
  <c r="Q154" i="12"/>
  <c r="R154" i="12"/>
  <c r="S154" i="12"/>
  <c r="T154" i="12"/>
  <c r="U154" i="12"/>
  <c r="D214" i="12"/>
  <c r="U209" i="12"/>
  <c r="T271" i="12"/>
  <c r="T402" i="12" s="1"/>
  <c r="U198" i="12"/>
  <c r="T260" i="12"/>
  <c r="K399" i="12"/>
  <c r="K207" i="12"/>
  <c r="J269" i="12"/>
  <c r="J400" i="12" s="1"/>
  <c r="U390" i="12"/>
  <c r="U204" i="12"/>
  <c r="T266" i="12"/>
  <c r="T397" i="12" s="1"/>
  <c r="AY323" i="12"/>
  <c r="AY324" i="12" s="1"/>
  <c r="BG334" i="12" s="1"/>
  <c r="AY327" i="12"/>
  <c r="AZ328" i="12"/>
  <c r="BA329" i="12"/>
  <c r="BB330" i="12"/>
  <c r="BC331" i="12"/>
  <c r="BD332" i="12"/>
  <c r="BE333" i="12"/>
  <c r="U208" i="12"/>
  <c r="T270" i="12"/>
  <c r="T401" i="12" s="1"/>
  <c r="W135" i="12"/>
  <c r="W136" i="12"/>
  <c r="W142" i="12"/>
  <c r="W140" i="12"/>
  <c r="W149" i="12"/>
  <c r="W148" i="12"/>
  <c r="W144" i="12"/>
  <c r="W139" i="12"/>
  <c r="W138" i="12"/>
  <c r="W150" i="12"/>
  <c r="W146" i="12"/>
  <c r="W154" i="12"/>
  <c r="W152" i="12"/>
  <c r="W145" i="12"/>
  <c r="W143" i="12"/>
  <c r="W147" i="12"/>
  <c r="W141" i="12"/>
  <c r="W137" i="12"/>
  <c r="W151" i="12"/>
  <c r="W153" i="12"/>
  <c r="H210" i="12"/>
  <c r="G272" i="12"/>
  <c r="G403" i="12" s="1"/>
  <c r="U211" i="12"/>
  <c r="T273" i="12"/>
  <c r="T404" i="12" s="1"/>
  <c r="U210" i="12"/>
  <c r="T272" i="12"/>
  <c r="T403" i="12" s="1"/>
  <c r="I209" i="12"/>
  <c r="H271" i="12"/>
  <c r="H402" i="12" s="1"/>
  <c r="AZ39" i="12"/>
  <c r="BA115" i="12"/>
  <c r="BA116" i="12" s="1"/>
  <c r="BA122" i="12" s="1"/>
  <c r="BA123" i="12" s="1"/>
  <c r="BA124" i="12" s="1"/>
  <c r="BA128" i="12"/>
  <c r="BB109" i="12"/>
  <c r="BB121" i="12"/>
  <c r="BC93" i="12"/>
  <c r="BC99" i="12"/>
  <c r="BC100" i="12" s="1"/>
  <c r="BC102" i="12" s="1"/>
  <c r="BD97" i="12"/>
  <c r="BF11" i="12"/>
  <c r="BE53" i="12"/>
  <c r="BG17" i="12"/>
  <c r="BH14" i="12"/>
  <c r="M20" i="8"/>
  <c r="M48" i="8" s="1"/>
  <c r="M70" i="8" s="1"/>
  <c r="W25" i="20"/>
  <c r="W4" i="23"/>
  <c r="W4" i="22"/>
  <c r="X24" i="20"/>
  <c r="X3" i="22"/>
  <c r="X3" i="23"/>
  <c r="V29" i="11"/>
  <c r="V5" i="22"/>
  <c r="V5" i="23"/>
  <c r="BF60" i="23"/>
  <c r="BD60" i="23"/>
  <c r="BC60" i="23"/>
  <c r="BA60" i="23"/>
  <c r="A61" i="23"/>
  <c r="AZ60" i="23"/>
  <c r="BI60" i="23"/>
  <c r="BH60" i="23"/>
  <c r="BG60" i="23"/>
  <c r="BE60" i="23"/>
  <c r="BB60" i="23"/>
  <c r="BB26" i="8"/>
  <c r="BB27" i="8" s="1"/>
  <c r="Y39" i="20"/>
  <c r="W73" i="20"/>
  <c r="W72" i="9" s="1"/>
  <c r="W68" i="20"/>
  <c r="Y8" i="4"/>
  <c r="V5" i="5"/>
  <c r="V26" i="20"/>
  <c r="AQ79" i="6"/>
  <c r="AP83" i="6"/>
  <c r="AO85" i="6"/>
  <c r="AO87" i="6" s="1"/>
  <c r="AO86" i="6"/>
  <c r="Z74" i="20"/>
  <c r="Z76" i="20" s="1"/>
  <c r="AA72" i="20"/>
  <c r="Y65" i="20"/>
  <c r="X66" i="20"/>
  <c r="AC64" i="20"/>
  <c r="AB58" i="20"/>
  <c r="AC20" i="20"/>
  <c r="AC50" i="20" s="1"/>
  <c r="R63" i="6"/>
  <c r="BF244" i="10"/>
  <c r="AX244" i="10"/>
  <c r="AP244" i="10"/>
  <c r="AH244" i="10"/>
  <c r="BB244" i="10"/>
  <c r="AS244" i="10"/>
  <c r="AJ244" i="10"/>
  <c r="AA244" i="10"/>
  <c r="BG244" i="10"/>
  <c r="AV244" i="10"/>
  <c r="AL244" i="10"/>
  <c r="AB244" i="10"/>
  <c r="BE244" i="10"/>
  <c r="AU244" i="10"/>
  <c r="AK244" i="10"/>
  <c r="AY244" i="10"/>
  <c r="AI244" i="10"/>
  <c r="AW244" i="10"/>
  <c r="AG244" i="10"/>
  <c r="BI244" i="10"/>
  <c r="AT244" i="10"/>
  <c r="AF244" i="10"/>
  <c r="BH244" i="10"/>
  <c r="AR244" i="10"/>
  <c r="AE244" i="10"/>
  <c r="BD244" i="10"/>
  <c r="AD244" i="10"/>
  <c r="BC244" i="10"/>
  <c r="AC244" i="10"/>
  <c r="BA244" i="10"/>
  <c r="AZ244" i="10"/>
  <c r="AQ244" i="10"/>
  <c r="AO244" i="10"/>
  <c r="AN244" i="10"/>
  <c r="AM244" i="10"/>
  <c r="V27" i="9"/>
  <c r="W36" i="10"/>
  <c r="W4" i="19"/>
  <c r="W4" i="18"/>
  <c r="W212" i="10"/>
  <c r="V5" i="4"/>
  <c r="V33" i="12"/>
  <c r="V13" i="8"/>
  <c r="X3" i="19"/>
  <c r="X3" i="18"/>
  <c r="X211" i="10"/>
  <c r="X35" i="10"/>
  <c r="X29" i="10" s="1"/>
  <c r="V213" i="10"/>
  <c r="V37" i="10"/>
  <c r="V5" i="19"/>
  <c r="V5" i="18"/>
  <c r="V18" i="6"/>
  <c r="V5" i="3"/>
  <c r="A245" i="10"/>
  <c r="BD35" i="19"/>
  <c r="AV35" i="19"/>
  <c r="AN35" i="19"/>
  <c r="AF35" i="19"/>
  <c r="BC35" i="19"/>
  <c r="AT35" i="19"/>
  <c r="AK35" i="19"/>
  <c r="AB35" i="19"/>
  <c r="AZ35" i="19"/>
  <c r="AP35" i="19"/>
  <c r="AE35" i="19"/>
  <c r="BG35" i="19"/>
  <c r="AU35" i="19"/>
  <c r="AI35" i="19"/>
  <c r="BE35" i="19"/>
  <c r="AQ35" i="19"/>
  <c r="AC35" i="19"/>
  <c r="BA35" i="19"/>
  <c r="AM35" i="19"/>
  <c r="BH35" i="19"/>
  <c r="AS35" i="19"/>
  <c r="AG35" i="19"/>
  <c r="AW35" i="19"/>
  <c r="AR35" i="19"/>
  <c r="A36" i="19"/>
  <c r="AO35" i="19"/>
  <c r="AY35" i="19"/>
  <c r="AD35" i="19"/>
  <c r="AH35" i="19"/>
  <c r="BF35" i="19"/>
  <c r="BB35" i="19"/>
  <c r="AX35" i="19"/>
  <c r="AA35" i="19"/>
  <c r="BI35" i="19"/>
  <c r="AL35" i="19"/>
  <c r="AJ35" i="19"/>
  <c r="V27" i="7"/>
  <c r="W4" i="4"/>
  <c r="W4" i="3"/>
  <c r="W4" i="5"/>
  <c r="X31" i="12"/>
  <c r="X3" i="3"/>
  <c r="X3" i="5"/>
  <c r="X3" i="4"/>
  <c r="Y65" i="12"/>
  <c r="W18" i="7"/>
  <c r="W12" i="8"/>
  <c r="W17" i="6"/>
  <c r="W28" i="11"/>
  <c r="W32" i="12"/>
  <c r="W26" i="9"/>
  <c r="X25" i="9"/>
  <c r="X16" i="6"/>
  <c r="X11" i="8"/>
  <c r="Y16" i="7"/>
  <c r="X17" i="7"/>
  <c r="W93" i="10" l="1"/>
  <c r="X28" i="10"/>
  <c r="X23" i="6"/>
  <c r="W94" i="10"/>
  <c r="AC52" i="20"/>
  <c r="AC53" i="20" s="1"/>
  <c r="AC35" i="11" s="1"/>
  <c r="AC49" i="11" s="1"/>
  <c r="W9" i="3"/>
  <c r="W79" i="20"/>
  <c r="Z19" i="7"/>
  <c r="Y214" i="10"/>
  <c r="A41" i="18"/>
  <c r="BH40" i="18"/>
  <c r="AZ40" i="18"/>
  <c r="AR40" i="18"/>
  <c r="AJ40" i="18"/>
  <c r="BG40" i="18"/>
  <c r="AY40" i="18"/>
  <c r="AQ40" i="18"/>
  <c r="AI40" i="18"/>
  <c r="BF40" i="18"/>
  <c r="AX40" i="18"/>
  <c r="AP40" i="18"/>
  <c r="AH40" i="18"/>
  <c r="BE40" i="18"/>
  <c r="AW40" i="18"/>
  <c r="AO40" i="18"/>
  <c r="AG40" i="18"/>
  <c r="BC40" i="18"/>
  <c r="AM40" i="18"/>
  <c r="BB40" i="18"/>
  <c r="AL40" i="18"/>
  <c r="BA40" i="18"/>
  <c r="AK40" i="18"/>
  <c r="AV40" i="18"/>
  <c r="AF40" i="18"/>
  <c r="BD40" i="18"/>
  <c r="AU40" i="18"/>
  <c r="AT40" i="18"/>
  <c r="AS40" i="18"/>
  <c r="BI40" i="18"/>
  <c r="AN40" i="18"/>
  <c r="AQ21" i="8"/>
  <c r="AT42" i="12"/>
  <c r="X197" i="12"/>
  <c r="BG7" i="12"/>
  <c r="BF8" i="6"/>
  <c r="BF56" i="12"/>
  <c r="W259" i="12"/>
  <c r="W390" i="12" s="1"/>
  <c r="BA129" i="12"/>
  <c r="BA48" i="12"/>
  <c r="BA49" i="12" s="1"/>
  <c r="BA51" i="6" s="1"/>
  <c r="U276" i="12"/>
  <c r="U407" i="12" s="1"/>
  <c r="V210" i="12"/>
  <c r="U272" i="12"/>
  <c r="U403" i="12" s="1"/>
  <c r="V211" i="12"/>
  <c r="U273" i="12"/>
  <c r="U404" i="12" s="1"/>
  <c r="K208" i="12"/>
  <c r="J270" i="12"/>
  <c r="V200" i="12"/>
  <c r="U262" i="12"/>
  <c r="U393" i="12" s="1"/>
  <c r="BI326" i="12"/>
  <c r="BH377" i="12"/>
  <c r="BH382" i="12"/>
  <c r="BH379" i="12"/>
  <c r="BH384" i="12"/>
  <c r="BH368" i="12"/>
  <c r="BH360" i="12"/>
  <c r="BH366" i="12"/>
  <c r="BH358" i="12"/>
  <c r="BH380" i="12"/>
  <c r="BH370" i="12"/>
  <c r="BH369" i="12"/>
  <c r="BH353" i="12"/>
  <c r="BH345" i="12"/>
  <c r="BH337" i="12"/>
  <c r="BH383" i="12"/>
  <c r="BH376" i="12"/>
  <c r="BH372" i="12"/>
  <c r="BH371" i="12"/>
  <c r="BH361" i="12"/>
  <c r="BH381" i="12"/>
  <c r="BH378" i="12"/>
  <c r="BH365" i="12"/>
  <c r="BH364" i="12"/>
  <c r="BH356" i="12"/>
  <c r="BH352" i="12"/>
  <c r="BH341" i="12"/>
  <c r="BH374" i="12"/>
  <c r="BH354" i="12"/>
  <c r="BH343" i="12"/>
  <c r="BH357" i="12"/>
  <c r="BH359" i="12"/>
  <c r="BH363" i="12"/>
  <c r="BH355" i="12"/>
  <c r="BH351" i="12"/>
  <c r="BH373" i="12"/>
  <c r="BH362" i="12"/>
  <c r="BH347" i="12"/>
  <c r="BH349" i="12"/>
  <c r="BH348" i="12"/>
  <c r="BH367" i="12"/>
  <c r="BH335" i="12"/>
  <c r="BH339" i="12"/>
  <c r="BH338" i="12"/>
  <c r="BH344" i="12"/>
  <c r="BH346" i="12"/>
  <c r="BH340" i="12"/>
  <c r="BH350" i="12"/>
  <c r="BH375" i="12"/>
  <c r="BH342" i="12"/>
  <c r="BH336" i="12"/>
  <c r="L207" i="12"/>
  <c r="L269" i="12" s="1"/>
  <c r="K269" i="12"/>
  <c r="F213" i="12"/>
  <c r="E275" i="12"/>
  <c r="E406" i="12" s="1"/>
  <c r="BH36" i="12"/>
  <c r="BH15" i="12"/>
  <c r="BH16" i="12" s="1"/>
  <c r="A278" i="12"/>
  <c r="A346" i="12" s="1"/>
  <c r="A409" i="12" s="1"/>
  <c r="C216" i="12"/>
  <c r="V216" i="12"/>
  <c r="V278" i="12" s="1"/>
  <c r="V409" i="12" s="1"/>
  <c r="V202" i="12"/>
  <c r="U264" i="12"/>
  <c r="U395" i="12" s="1"/>
  <c r="I210" i="12"/>
  <c r="H272" i="12"/>
  <c r="H403" i="12" s="1"/>
  <c r="V204" i="12"/>
  <c r="U266" i="12"/>
  <c r="U397" i="12" s="1"/>
  <c r="A156" i="12"/>
  <c r="A217" i="12"/>
  <c r="C155" i="12"/>
  <c r="D155" i="12"/>
  <c r="E155" i="12"/>
  <c r="F155" i="12"/>
  <c r="G155" i="12"/>
  <c r="H155" i="12"/>
  <c r="I155" i="12"/>
  <c r="J155" i="12"/>
  <c r="K155" i="12"/>
  <c r="L155" i="12"/>
  <c r="M155" i="12"/>
  <c r="N155" i="12"/>
  <c r="O155" i="12"/>
  <c r="P155" i="12"/>
  <c r="Q155" i="12"/>
  <c r="R155" i="12"/>
  <c r="S155" i="12"/>
  <c r="T155" i="12"/>
  <c r="U155" i="12"/>
  <c r="V155" i="12"/>
  <c r="V207" i="12"/>
  <c r="U269" i="12"/>
  <c r="U400" i="12" s="1"/>
  <c r="V215" i="12"/>
  <c r="U277" i="12"/>
  <c r="U408" i="12" s="1"/>
  <c r="U274" i="12"/>
  <c r="U405" i="12" s="1"/>
  <c r="V212" i="12"/>
  <c r="B385" i="12"/>
  <c r="BH385" i="12" s="1"/>
  <c r="C384" i="12"/>
  <c r="D384" i="12"/>
  <c r="E384" i="12"/>
  <c r="F384" i="12"/>
  <c r="G384" i="12"/>
  <c r="H384" i="12"/>
  <c r="I384" i="12"/>
  <c r="J384" i="12"/>
  <c r="K384" i="12"/>
  <c r="L384" i="12"/>
  <c r="M384" i="12"/>
  <c r="N384" i="12"/>
  <c r="O384" i="12"/>
  <c r="P384" i="12"/>
  <c r="Q384" i="12"/>
  <c r="R384" i="12"/>
  <c r="S384" i="12"/>
  <c r="T384" i="12"/>
  <c r="U384" i="12"/>
  <c r="V384" i="12"/>
  <c r="W384" i="12"/>
  <c r="X384" i="12"/>
  <c r="Y384" i="12"/>
  <c r="Z384" i="12"/>
  <c r="AA384" i="12"/>
  <c r="AB384" i="12"/>
  <c r="AC384" i="12"/>
  <c r="AD384" i="12"/>
  <c r="AE384" i="12"/>
  <c r="AF384" i="12"/>
  <c r="AG384" i="12"/>
  <c r="AH384" i="12"/>
  <c r="AI384" i="12"/>
  <c r="AJ384" i="12"/>
  <c r="AK384" i="12"/>
  <c r="AL384" i="12"/>
  <c r="AM384" i="12"/>
  <c r="AN384" i="12"/>
  <c r="AO384" i="12"/>
  <c r="AP384" i="12"/>
  <c r="AQ384" i="12"/>
  <c r="AR384" i="12"/>
  <c r="AS384" i="12"/>
  <c r="AT384" i="12"/>
  <c r="AU384" i="12"/>
  <c r="AV384" i="12"/>
  <c r="AW384" i="12"/>
  <c r="AX384" i="12"/>
  <c r="AY384" i="12"/>
  <c r="AZ384" i="12"/>
  <c r="BA384" i="12"/>
  <c r="BB384" i="12"/>
  <c r="BC384" i="12"/>
  <c r="BD384" i="12"/>
  <c r="BE384" i="12"/>
  <c r="BF384" i="12"/>
  <c r="G212" i="12"/>
  <c r="F274" i="12"/>
  <c r="F405" i="12" s="1"/>
  <c r="D276" i="12"/>
  <c r="D407" i="12" s="1"/>
  <c r="E214" i="12"/>
  <c r="H211" i="12"/>
  <c r="G273" i="12"/>
  <c r="G404" i="12" s="1"/>
  <c r="V206" i="12"/>
  <c r="U268" i="12"/>
  <c r="U399" i="12" s="1"/>
  <c r="T391" i="12"/>
  <c r="AV37" i="12"/>
  <c r="AU60" i="12"/>
  <c r="AU40" i="12"/>
  <c r="V203" i="12"/>
  <c r="U265" i="12"/>
  <c r="U396" i="12" s="1"/>
  <c r="D215" i="12"/>
  <c r="V205" i="12"/>
  <c r="U267" i="12"/>
  <c r="U398" i="12" s="1"/>
  <c r="V201" i="12"/>
  <c r="U263" i="12"/>
  <c r="U394" i="12" s="1"/>
  <c r="V199" i="12"/>
  <c r="U261" i="12"/>
  <c r="U392" i="12" s="1"/>
  <c r="W214" i="12"/>
  <c r="X136" i="12"/>
  <c r="X135" i="12"/>
  <c r="X140" i="12"/>
  <c r="X137" i="12"/>
  <c r="X152" i="12"/>
  <c r="X149" i="12"/>
  <c r="X153" i="12"/>
  <c r="X142" i="12"/>
  <c r="X141" i="12"/>
  <c r="X154" i="12"/>
  <c r="X155" i="12"/>
  <c r="X148" i="12"/>
  <c r="X138" i="12"/>
  <c r="X147" i="12"/>
  <c r="X145" i="12"/>
  <c r="X146" i="12"/>
  <c r="X139" i="12"/>
  <c r="X144" i="12"/>
  <c r="X151" i="12"/>
  <c r="X143" i="12"/>
  <c r="X150" i="12"/>
  <c r="X156" i="12"/>
  <c r="J209" i="12"/>
  <c r="I271" i="12"/>
  <c r="I402" i="12" s="1"/>
  <c r="U270" i="12"/>
  <c r="U401" i="12" s="1"/>
  <c r="V208" i="12"/>
  <c r="AZ323" i="12"/>
  <c r="AZ324" i="12" s="1"/>
  <c r="AZ327" i="12"/>
  <c r="BA328" i="12"/>
  <c r="BB329" i="12"/>
  <c r="BC330" i="12"/>
  <c r="BD331" i="12"/>
  <c r="BE332" i="12"/>
  <c r="BF333" i="12"/>
  <c r="V198" i="12"/>
  <c r="U260" i="12"/>
  <c r="V209" i="12"/>
  <c r="U271" i="12"/>
  <c r="U402" i="12" s="1"/>
  <c r="V213" i="12"/>
  <c r="U275" i="12"/>
  <c r="U406" i="12" s="1"/>
  <c r="BG120" i="12"/>
  <c r="BA39" i="12"/>
  <c r="BB115" i="12"/>
  <c r="BB116" i="12" s="1"/>
  <c r="BB122" i="12" s="1"/>
  <c r="BB123" i="12" s="1"/>
  <c r="BB124" i="12" s="1"/>
  <c r="BB128" i="12"/>
  <c r="BC109" i="12"/>
  <c r="BC121" i="12"/>
  <c r="BD93" i="12"/>
  <c r="BE97" i="12"/>
  <c r="BD99" i="12"/>
  <c r="BD100" i="12" s="1"/>
  <c r="BD102" i="12" s="1"/>
  <c r="BG11" i="12"/>
  <c r="BF53" i="12"/>
  <c r="BH17" i="12"/>
  <c r="BI14" i="12"/>
  <c r="M22" i="8"/>
  <c r="M50" i="8" s="1"/>
  <c r="M72" i="8" s="1"/>
  <c r="W26" i="20"/>
  <c r="W5" i="22"/>
  <c r="W5" i="23"/>
  <c r="X25" i="20"/>
  <c r="X4" i="23"/>
  <c r="X4" i="22"/>
  <c r="Y24" i="20"/>
  <c r="Y3" i="22"/>
  <c r="Y3" i="23"/>
  <c r="BI61" i="23"/>
  <c r="BA61" i="23"/>
  <c r="BH61" i="23"/>
  <c r="BG61" i="23"/>
  <c r="BF61" i="23"/>
  <c r="BE61" i="23"/>
  <c r="BD61" i="23"/>
  <c r="BC61" i="23"/>
  <c r="A62" i="23"/>
  <c r="BB61" i="23"/>
  <c r="BC26" i="8"/>
  <c r="BC27" i="8" s="1"/>
  <c r="BD26" i="8" s="1"/>
  <c r="BD27" i="8" s="1"/>
  <c r="BE26" i="8" s="1"/>
  <c r="BE27" i="8" s="1"/>
  <c r="BF26" i="8" s="1"/>
  <c r="BF27" i="8" s="1"/>
  <c r="BG26" i="8" s="1"/>
  <c r="BG27" i="8" s="1"/>
  <c r="BH26" i="8" s="1"/>
  <c r="BH27" i="8" s="1"/>
  <c r="BI26" i="8" s="1"/>
  <c r="BI27" i="8" s="1"/>
  <c r="Z8" i="4"/>
  <c r="X73" i="20"/>
  <c r="X72" i="9" s="1"/>
  <c r="X68" i="20"/>
  <c r="AP85" i="6"/>
  <c r="AP87" i="6" s="1"/>
  <c r="AP86" i="6"/>
  <c r="AR79" i="6"/>
  <c r="AQ83" i="6"/>
  <c r="Z65" i="20"/>
  <c r="Y66" i="20"/>
  <c r="AA74" i="20"/>
  <c r="AA76" i="20" s="1"/>
  <c r="AB72" i="20"/>
  <c r="AD64" i="20"/>
  <c r="AC58" i="20"/>
  <c r="AD20" i="20"/>
  <c r="AD50" i="20" s="1"/>
  <c r="BD245" i="10"/>
  <c r="AV245" i="10"/>
  <c r="AN245" i="10"/>
  <c r="AF245" i="10"/>
  <c r="BE245" i="10"/>
  <c r="AU245" i="10"/>
  <c r="AL245" i="10"/>
  <c r="AC245" i="10"/>
  <c r="BC245" i="10"/>
  <c r="AS245" i="10"/>
  <c r="AI245" i="10"/>
  <c r="BB245" i="10"/>
  <c r="AR245" i="10"/>
  <c r="AH245" i="10"/>
  <c r="BG245" i="10"/>
  <c r="AQ245" i="10"/>
  <c r="AD245" i="10"/>
  <c r="BF245" i="10"/>
  <c r="AP245" i="10"/>
  <c r="AB245" i="10"/>
  <c r="BA245" i="10"/>
  <c r="AO245" i="10"/>
  <c r="AZ245" i="10"/>
  <c r="AM245" i="10"/>
  <c r="AY245" i="10"/>
  <c r="AX245" i="10"/>
  <c r="AW245" i="10"/>
  <c r="AT245" i="10"/>
  <c r="BI245" i="10"/>
  <c r="AE245" i="10"/>
  <c r="BH245" i="10"/>
  <c r="AK245" i="10"/>
  <c r="AJ245" i="10"/>
  <c r="AG245" i="10"/>
  <c r="Y211" i="10"/>
  <c r="Y3" i="18"/>
  <c r="Y35" i="10"/>
  <c r="Y29" i="10" s="1"/>
  <c r="Y3" i="19"/>
  <c r="W213" i="10"/>
  <c r="W37" i="10"/>
  <c r="W5" i="18"/>
  <c r="W5" i="19"/>
  <c r="X4" i="19"/>
  <c r="X36" i="10"/>
  <c r="X4" i="18"/>
  <c r="X212" i="10"/>
  <c r="A246" i="10"/>
  <c r="BG36" i="19"/>
  <c r="AY36" i="19"/>
  <c r="AQ36" i="19"/>
  <c r="AI36" i="19"/>
  <c r="BF36" i="19"/>
  <c r="AW36" i="19"/>
  <c r="AN36" i="19"/>
  <c r="AE36" i="19"/>
  <c r="BB36" i="19"/>
  <c r="AR36" i="19"/>
  <c r="AG36" i="19"/>
  <c r="BE36" i="19"/>
  <c r="AT36" i="19"/>
  <c r="AH36" i="19"/>
  <c r="A37" i="19"/>
  <c r="AX36" i="19"/>
  <c r="AK36" i="19"/>
  <c r="AJ36" i="19"/>
  <c r="BI36" i="19"/>
  <c r="AU36" i="19"/>
  <c r="AF36" i="19"/>
  <c r="BA36" i="19"/>
  <c r="AM36" i="19"/>
  <c r="BH36" i="19"/>
  <c r="AL36" i="19"/>
  <c r="BD36" i="19"/>
  <c r="AD36" i="19"/>
  <c r="BC36" i="19"/>
  <c r="AC36" i="19"/>
  <c r="AP36" i="19"/>
  <c r="AV36" i="19"/>
  <c r="AZ36" i="19"/>
  <c r="AS36" i="19"/>
  <c r="AO36" i="19"/>
  <c r="AB36" i="19"/>
  <c r="Y3" i="3"/>
  <c r="Y3" i="5"/>
  <c r="Y3" i="4"/>
  <c r="Y31" i="12"/>
  <c r="X4" i="4"/>
  <c r="X4" i="3"/>
  <c r="X4" i="5"/>
  <c r="W5" i="4"/>
  <c r="W5" i="3"/>
  <c r="W5" i="5"/>
  <c r="W27" i="7"/>
  <c r="Z65" i="12"/>
  <c r="X17" i="6"/>
  <c r="X12" i="8"/>
  <c r="X26" i="9"/>
  <c r="X28" i="11"/>
  <c r="X32" i="12"/>
  <c r="Z16" i="7"/>
  <c r="Y11" i="8"/>
  <c r="Y16" i="6"/>
  <c r="Y17" i="7"/>
  <c r="Y25" i="9"/>
  <c r="X18" i="7"/>
  <c r="W18" i="6"/>
  <c r="W27" i="9"/>
  <c r="W13" i="8"/>
  <c r="W29" i="11"/>
  <c r="W33" i="12"/>
  <c r="X94" i="10" l="1"/>
  <c r="X93" i="10"/>
  <c r="Y28" i="10"/>
  <c r="Y23" i="6"/>
  <c r="X9" i="3"/>
  <c r="X79" i="20"/>
  <c r="AA19" i="7"/>
  <c r="Z214" i="10"/>
  <c r="A42" i="18"/>
  <c r="BC41" i="18"/>
  <c r="AU41" i="18"/>
  <c r="AM41" i="18"/>
  <c r="BB41" i="18"/>
  <c r="AT41" i="18"/>
  <c r="AL41" i="18"/>
  <c r="BI41" i="18"/>
  <c r="BA41" i="18"/>
  <c r="AS41" i="18"/>
  <c r="AK41" i="18"/>
  <c r="BH41" i="18"/>
  <c r="AZ41" i="18"/>
  <c r="AR41" i="18"/>
  <c r="AJ41" i="18"/>
  <c r="BF41" i="18"/>
  <c r="AP41" i="18"/>
  <c r="BE41" i="18"/>
  <c r="AO41" i="18"/>
  <c r="BD41" i="18"/>
  <c r="AN41" i="18"/>
  <c r="AY41" i="18"/>
  <c r="AI41" i="18"/>
  <c r="BG41" i="18"/>
  <c r="AX41" i="18"/>
  <c r="AW41" i="18"/>
  <c r="AV41" i="18"/>
  <c r="AH41" i="18"/>
  <c r="AG41" i="18"/>
  <c r="AQ41" i="18"/>
  <c r="AR21" i="8"/>
  <c r="Y197" i="12"/>
  <c r="X259" i="12"/>
  <c r="X390" i="12" s="1"/>
  <c r="AU42" i="12"/>
  <c r="X24" i="6"/>
  <c r="X16" i="3" s="1"/>
  <c r="BH7" i="12"/>
  <c r="BG56" i="12"/>
  <c r="BG8" i="6"/>
  <c r="BB129" i="12"/>
  <c r="BB48" i="12"/>
  <c r="BB49" i="12" s="1"/>
  <c r="BB51" i="6" s="1"/>
  <c r="BA323" i="12"/>
  <c r="BA324" i="12" s="1"/>
  <c r="BA327" i="12"/>
  <c r="BB328" i="12"/>
  <c r="BC329" i="12"/>
  <c r="BD330" i="12"/>
  <c r="BE331" i="12"/>
  <c r="BF332" i="12"/>
  <c r="BG333" i="12"/>
  <c r="W199" i="12"/>
  <c r="V261" i="12"/>
  <c r="V392" i="12" s="1"/>
  <c r="H212" i="12"/>
  <c r="G274" i="12"/>
  <c r="G405" i="12" s="1"/>
  <c r="W204" i="12"/>
  <c r="V266" i="12"/>
  <c r="V397" i="12" s="1"/>
  <c r="G213" i="12"/>
  <c r="F275" i="12"/>
  <c r="F406" i="12" s="1"/>
  <c r="BI36" i="12"/>
  <c r="BI15" i="12"/>
  <c r="BI16" i="12" s="1"/>
  <c r="W201" i="12"/>
  <c r="V263" i="12"/>
  <c r="V394" i="12" s="1"/>
  <c r="W203" i="12"/>
  <c r="V265" i="12"/>
  <c r="V396" i="12" s="1"/>
  <c r="W212" i="12"/>
  <c r="V274" i="12"/>
  <c r="V405" i="12" s="1"/>
  <c r="BI382" i="12"/>
  <c r="BI384" i="12"/>
  <c r="BI383" i="12"/>
  <c r="BI381" i="12"/>
  <c r="BI373" i="12"/>
  <c r="BI365" i="12"/>
  <c r="BI380" i="12"/>
  <c r="BI370" i="12"/>
  <c r="BI368" i="12"/>
  <c r="BI377" i="12"/>
  <c r="BI372" i="12"/>
  <c r="BI376" i="12"/>
  <c r="BI371" i="12"/>
  <c r="BI361" i="12"/>
  <c r="BI350" i="12"/>
  <c r="BI342" i="12"/>
  <c r="BI367" i="12"/>
  <c r="BI364" i="12"/>
  <c r="BI356" i="12"/>
  <c r="BI355" i="12"/>
  <c r="BI385" i="12"/>
  <c r="BI375" i="12"/>
  <c r="BI374" i="12"/>
  <c r="BI360" i="12"/>
  <c r="BI354" i="12"/>
  <c r="BI343" i="12"/>
  <c r="BI378" i="12"/>
  <c r="BI357" i="12"/>
  <c r="BI347" i="12"/>
  <c r="BI345" i="12"/>
  <c r="BI363" i="12"/>
  <c r="BI358" i="12"/>
  <c r="BI379" i="12"/>
  <c r="BI369" i="12"/>
  <c r="BI362" i="12"/>
  <c r="BI366" i="12"/>
  <c r="BI346" i="12"/>
  <c r="BI340" i="12"/>
  <c r="BI337" i="12"/>
  <c r="BI359" i="12"/>
  <c r="BI339" i="12"/>
  <c r="BI349" i="12"/>
  <c r="BI338" i="12"/>
  <c r="BI353" i="12"/>
  <c r="BI352" i="12"/>
  <c r="BI348" i="12"/>
  <c r="BI336" i="12"/>
  <c r="BI351" i="12"/>
  <c r="BI344" i="12"/>
  <c r="BI341" i="12"/>
  <c r="BI335" i="12"/>
  <c r="W200" i="12"/>
  <c r="V262" i="12"/>
  <c r="V393" i="12" s="1"/>
  <c r="W211" i="12"/>
  <c r="V273" i="12"/>
  <c r="V404" i="12" s="1"/>
  <c r="W207" i="12"/>
  <c r="V269" i="12"/>
  <c r="V400" i="12" s="1"/>
  <c r="E215" i="12"/>
  <c r="D277" i="12"/>
  <c r="D408" i="12" s="1"/>
  <c r="V270" i="12"/>
  <c r="V401" i="12" s="1"/>
  <c r="W208" i="12"/>
  <c r="W213" i="12"/>
  <c r="V275" i="12"/>
  <c r="V406" i="12" s="1"/>
  <c r="W206" i="12"/>
  <c r="V268" i="12"/>
  <c r="V399" i="12" s="1"/>
  <c r="C385" i="12"/>
  <c r="E385" i="12"/>
  <c r="D385" i="12"/>
  <c r="F385" i="12"/>
  <c r="G385" i="12"/>
  <c r="H385" i="12"/>
  <c r="I385" i="12"/>
  <c r="J385" i="12"/>
  <c r="K385" i="12"/>
  <c r="L385" i="12"/>
  <c r="M385" i="12"/>
  <c r="N385" i="12"/>
  <c r="O385" i="12"/>
  <c r="P385" i="12"/>
  <c r="Q385" i="12"/>
  <c r="R385" i="12"/>
  <c r="S385" i="12"/>
  <c r="T385" i="12"/>
  <c r="U385" i="12"/>
  <c r="V385" i="12"/>
  <c r="W385" i="12"/>
  <c r="X385" i="12"/>
  <c r="Y385" i="12"/>
  <c r="Z385" i="12"/>
  <c r="AA385" i="12"/>
  <c r="AB385" i="12"/>
  <c r="AC385" i="12"/>
  <c r="AD385" i="12"/>
  <c r="AE385" i="12"/>
  <c r="AF385" i="12"/>
  <c r="AG385" i="12"/>
  <c r="AH385" i="12"/>
  <c r="AI385" i="12"/>
  <c r="AJ385" i="12"/>
  <c r="AK385" i="12"/>
  <c r="AL385" i="12"/>
  <c r="AM385" i="12"/>
  <c r="AN385" i="12"/>
  <c r="AO385" i="12"/>
  <c r="AP385" i="12"/>
  <c r="AQ385" i="12"/>
  <c r="AR385" i="12"/>
  <c r="AS385" i="12"/>
  <c r="AT385" i="12"/>
  <c r="AU385" i="12"/>
  <c r="AV385" i="12"/>
  <c r="AW385" i="12"/>
  <c r="AX385" i="12"/>
  <c r="AY385" i="12"/>
  <c r="AZ385" i="12"/>
  <c r="BA385" i="12"/>
  <c r="BB385" i="12"/>
  <c r="BC385" i="12"/>
  <c r="BD385" i="12"/>
  <c r="BE385" i="12"/>
  <c r="BF385" i="12"/>
  <c r="BG385" i="12"/>
  <c r="BH334" i="12"/>
  <c r="K209" i="12"/>
  <c r="J271" i="12"/>
  <c r="J402" i="12" s="1"/>
  <c r="W217" i="12"/>
  <c r="W279" i="12" s="1"/>
  <c r="W410" i="12" s="1"/>
  <c r="A279" i="12"/>
  <c r="A347" i="12" s="1"/>
  <c r="A410" i="12" s="1"/>
  <c r="C217" i="12"/>
  <c r="J210" i="12"/>
  <c r="I272" i="12"/>
  <c r="I403" i="12" s="1"/>
  <c r="W216" i="12"/>
  <c r="W210" i="12"/>
  <c r="V272" i="12"/>
  <c r="V403" i="12" s="1"/>
  <c r="W198" i="12"/>
  <c r="V260" i="12"/>
  <c r="BH120" i="12"/>
  <c r="Y137" i="12"/>
  <c r="Y135" i="12"/>
  <c r="Y136" i="12"/>
  <c r="Y145" i="12"/>
  <c r="Y154" i="12"/>
  <c r="Y144" i="12"/>
  <c r="Y149" i="12"/>
  <c r="Y150" i="12"/>
  <c r="Y141" i="12"/>
  <c r="Y148" i="12"/>
  <c r="Y153" i="12"/>
  <c r="Y147" i="12"/>
  <c r="Y155" i="12"/>
  <c r="Y156" i="12"/>
  <c r="Y151" i="12"/>
  <c r="Y152" i="12"/>
  <c r="Y146" i="12"/>
  <c r="Y143" i="12"/>
  <c r="Y138" i="12"/>
  <c r="Y139" i="12"/>
  <c r="Y142" i="12"/>
  <c r="Y140" i="12"/>
  <c r="W209" i="12"/>
  <c r="V271" i="12"/>
  <c r="V402" i="12" s="1"/>
  <c r="AW37" i="12"/>
  <c r="AV60" i="12"/>
  <c r="AV40" i="12"/>
  <c r="W215" i="12"/>
  <c r="V277" i="12"/>
  <c r="V408" i="12" s="1"/>
  <c r="A157" i="12"/>
  <c r="Y157" i="12" s="1"/>
  <c r="A218" i="12"/>
  <c r="D156" i="12"/>
  <c r="C156" i="12"/>
  <c r="E156" i="12"/>
  <c r="F156" i="12"/>
  <c r="G156" i="12"/>
  <c r="H156" i="12"/>
  <c r="I156" i="12"/>
  <c r="J156" i="12"/>
  <c r="K156" i="12"/>
  <c r="L156" i="12"/>
  <c r="M156" i="12"/>
  <c r="N156" i="12"/>
  <c r="O156" i="12"/>
  <c r="P156" i="12"/>
  <c r="Q156" i="12"/>
  <c r="R156" i="12"/>
  <c r="S156" i="12"/>
  <c r="T156" i="12"/>
  <c r="U156" i="12"/>
  <c r="V156" i="12"/>
  <c r="W156" i="12"/>
  <c r="K400" i="12"/>
  <c r="J401" i="12"/>
  <c r="W205" i="12"/>
  <c r="V267" i="12"/>
  <c r="V398" i="12" s="1"/>
  <c r="I211" i="12"/>
  <c r="H273" i="12"/>
  <c r="H404" i="12" s="1"/>
  <c r="U391" i="12"/>
  <c r="X214" i="12"/>
  <c r="W276" i="12"/>
  <c r="W407" i="12" s="1"/>
  <c r="F214" i="12"/>
  <c r="E276" i="12"/>
  <c r="E407" i="12" s="1"/>
  <c r="W202" i="12"/>
  <c r="V264" i="12"/>
  <c r="V395" i="12" s="1"/>
  <c r="D216" i="12"/>
  <c r="C278" i="12"/>
  <c r="C409" i="12" s="1"/>
  <c r="L400" i="12"/>
  <c r="L208" i="12"/>
  <c r="K270" i="12"/>
  <c r="K401" i="12" s="1"/>
  <c r="BB39" i="12"/>
  <c r="BC115" i="12"/>
  <c r="BC116" i="12" s="1"/>
  <c r="BC122" i="12" s="1"/>
  <c r="BC123" i="12" s="1"/>
  <c r="BC124" i="12" s="1"/>
  <c r="BC128" i="12"/>
  <c r="BD109" i="12"/>
  <c r="BD121" i="12"/>
  <c r="BE93" i="12"/>
  <c r="BF97" i="12"/>
  <c r="BE99" i="12"/>
  <c r="BE100" i="12" s="1"/>
  <c r="BE102" i="12" s="1"/>
  <c r="BH11" i="12"/>
  <c r="BG53" i="12"/>
  <c r="BI17" i="12"/>
  <c r="M23" i="8"/>
  <c r="M51" i="8" s="1"/>
  <c r="Z24" i="20"/>
  <c r="Z3" i="22"/>
  <c r="Z3" i="23"/>
  <c r="X26" i="20"/>
  <c r="X5" i="22"/>
  <c r="X5" i="23"/>
  <c r="Y25" i="20"/>
  <c r="Y4" i="23"/>
  <c r="Y4" i="22"/>
  <c r="BD62" i="23"/>
  <c r="A63" i="23"/>
  <c r="BC62" i="23"/>
  <c r="BB62" i="23"/>
  <c r="BI62" i="23"/>
  <c r="BH62" i="23"/>
  <c r="BG62" i="23"/>
  <c r="BF62" i="23"/>
  <c r="BE62" i="23"/>
  <c r="Z39" i="20"/>
  <c r="AA8" i="4"/>
  <c r="Y73" i="20"/>
  <c r="Y72" i="9" s="1"/>
  <c r="Y68" i="20"/>
  <c r="AQ86" i="6"/>
  <c r="AQ85" i="6"/>
  <c r="AQ87" i="6" s="1"/>
  <c r="AS79" i="6"/>
  <c r="AR83" i="6"/>
  <c r="AB74" i="20"/>
  <c r="AB76" i="20" s="1"/>
  <c r="AC72" i="20"/>
  <c r="AD52" i="20"/>
  <c r="AD53" i="20" s="1"/>
  <c r="AA65" i="20"/>
  <c r="Z66" i="20"/>
  <c r="AE64" i="20"/>
  <c r="AE20" i="20"/>
  <c r="AE50" i="20" s="1"/>
  <c r="S63" i="6"/>
  <c r="BC246" i="10"/>
  <c r="AU246" i="10"/>
  <c r="AM246" i="10"/>
  <c r="AE246" i="10"/>
  <c r="BH246" i="10"/>
  <c r="AY246" i="10"/>
  <c r="AP246" i="10"/>
  <c r="AG246" i="10"/>
  <c r="BB246" i="10"/>
  <c r="AR246" i="10"/>
  <c r="AH246" i="10"/>
  <c r="BA246" i="10"/>
  <c r="AQ246" i="10"/>
  <c r="AF246" i="10"/>
  <c r="AZ246" i="10"/>
  <c r="AL246" i="10"/>
  <c r="AX246" i="10"/>
  <c r="AK246" i="10"/>
  <c r="AW246" i="10"/>
  <c r="AJ246" i="10"/>
  <c r="BI246" i="10"/>
  <c r="AV246" i="10"/>
  <c r="AI246" i="10"/>
  <c r="AT246" i="10"/>
  <c r="AS246" i="10"/>
  <c r="AO246" i="10"/>
  <c r="AN246" i="10"/>
  <c r="AD246" i="10"/>
  <c r="AC246" i="10"/>
  <c r="BD246" i="10"/>
  <c r="BG246" i="10"/>
  <c r="BE246" i="10"/>
  <c r="BF246" i="10"/>
  <c r="X213" i="10"/>
  <c r="X37" i="10"/>
  <c r="X5" i="18"/>
  <c r="X5" i="19"/>
  <c r="Y4" i="19"/>
  <c r="Y212" i="10"/>
  <c r="Y36" i="10"/>
  <c r="Y4" i="18"/>
  <c r="Z211" i="10"/>
  <c r="Z3" i="18"/>
  <c r="Z35" i="10"/>
  <c r="Z29" i="10" s="1"/>
  <c r="Z3" i="19"/>
  <c r="A247" i="10"/>
  <c r="BB37" i="19"/>
  <c r="AT37" i="19"/>
  <c r="AL37" i="19"/>
  <c r="AD37" i="19"/>
  <c r="BI37" i="19"/>
  <c r="AZ37" i="19"/>
  <c r="AQ37" i="19"/>
  <c r="AH37" i="19"/>
  <c r="BD37" i="19"/>
  <c r="AS37" i="19"/>
  <c r="AI37" i="19"/>
  <c r="BC37" i="19"/>
  <c r="AR37" i="19"/>
  <c r="AG37" i="19"/>
  <c r="AX37" i="19"/>
  <c r="AK37" i="19"/>
  <c r="AW37" i="19"/>
  <c r="AF37" i="19"/>
  <c r="A38" i="19"/>
  <c r="AV37" i="19"/>
  <c r="AE37" i="19"/>
  <c r="BH37" i="19"/>
  <c r="AU37" i="19"/>
  <c r="AC37" i="19"/>
  <c r="BA37" i="19"/>
  <c r="AM37" i="19"/>
  <c r="BG37" i="19"/>
  <c r="BF37" i="19"/>
  <c r="BE37" i="19"/>
  <c r="AN37" i="19"/>
  <c r="AP37" i="19"/>
  <c r="AJ37" i="19"/>
  <c r="AY37" i="19"/>
  <c r="AO37" i="19"/>
  <c r="Y4" i="3"/>
  <c r="Y4" i="4"/>
  <c r="Y4" i="5"/>
  <c r="Z3" i="5"/>
  <c r="Z3" i="3"/>
  <c r="Z3" i="4"/>
  <c r="Z31" i="12"/>
  <c r="X5" i="3"/>
  <c r="X5" i="4"/>
  <c r="X5" i="5"/>
  <c r="AA65" i="12"/>
  <c r="Z25" i="9"/>
  <c r="Z11" i="8"/>
  <c r="Z16" i="6"/>
  <c r="AA16" i="7"/>
  <c r="Z17" i="7"/>
  <c r="X33" i="12"/>
  <c r="X13" i="8"/>
  <c r="X29" i="11"/>
  <c r="X27" i="9"/>
  <c r="X18" i="6"/>
  <c r="Y18" i="7"/>
  <c r="Y12" i="8"/>
  <c r="Y26" i="9"/>
  <c r="Y17" i="6"/>
  <c r="Y32" i="12"/>
  <c r="Y28" i="11"/>
  <c r="Y94" i="10" l="1"/>
  <c r="Z28" i="10"/>
  <c r="Z23" i="6"/>
  <c r="Y93" i="10"/>
  <c r="AB19" i="7"/>
  <c r="AA214" i="10"/>
  <c r="Y9" i="3"/>
  <c r="Y79" i="20"/>
  <c r="A43" i="18"/>
  <c r="BG42" i="18"/>
  <c r="AY42" i="18"/>
  <c r="AQ42" i="18"/>
  <c r="AI42" i="18"/>
  <c r="BF42" i="18"/>
  <c r="AX42" i="18"/>
  <c r="AP42" i="18"/>
  <c r="AH42" i="18"/>
  <c r="BE42" i="18"/>
  <c r="AW42" i="18"/>
  <c r="AO42" i="18"/>
  <c r="BD42" i="18"/>
  <c r="AV42" i="18"/>
  <c r="AN42" i="18"/>
  <c r="AT42" i="18"/>
  <c r="BI42" i="18"/>
  <c r="AS42" i="18"/>
  <c r="BH42" i="18"/>
  <c r="AR42" i="18"/>
  <c r="BC42" i="18"/>
  <c r="AM42" i="18"/>
  <c r="BB42" i="18"/>
  <c r="BA42" i="18"/>
  <c r="AZ42" i="18"/>
  <c r="AU42" i="18"/>
  <c r="AK42" i="18"/>
  <c r="AL42" i="18"/>
  <c r="AJ42" i="18"/>
  <c r="AS21" i="8"/>
  <c r="Z197" i="12"/>
  <c r="Y259" i="12"/>
  <c r="Y390" i="12" s="1"/>
  <c r="AV42" i="12"/>
  <c r="Y24" i="6"/>
  <c r="Y16" i="3" s="1"/>
  <c r="BI7" i="12"/>
  <c r="BH56" i="12"/>
  <c r="BH8" i="6"/>
  <c r="BC129" i="12"/>
  <c r="BC48" i="12"/>
  <c r="BC49" i="12" s="1"/>
  <c r="BC51" i="6" s="1"/>
  <c r="X209" i="12"/>
  <c r="W271" i="12"/>
  <c r="W402" i="12" s="1"/>
  <c r="X203" i="12"/>
  <c r="W265" i="12"/>
  <c r="W396" i="12" s="1"/>
  <c r="X201" i="12"/>
  <c r="W263" i="12"/>
  <c r="W394" i="12" s="1"/>
  <c r="X199" i="12"/>
  <c r="W261" i="12"/>
  <c r="W392" i="12" s="1"/>
  <c r="BB323" i="12"/>
  <c r="BB324" i="12" s="1"/>
  <c r="BB327" i="12"/>
  <c r="BC328" i="12"/>
  <c r="BD329" i="12"/>
  <c r="BE330" i="12"/>
  <c r="BF331" i="12"/>
  <c r="BG332" i="12"/>
  <c r="BH333" i="12"/>
  <c r="Y214" i="12"/>
  <c r="X276" i="12"/>
  <c r="X407" i="12" s="1"/>
  <c r="X215" i="12"/>
  <c r="W277" i="12"/>
  <c r="W408" i="12" s="1"/>
  <c r="X216" i="12"/>
  <c r="W278" i="12"/>
  <c r="W409" i="12" s="1"/>
  <c r="K271" i="12"/>
  <c r="L209" i="12"/>
  <c r="F215" i="12"/>
  <c r="E277" i="12"/>
  <c r="E408" i="12" s="1"/>
  <c r="X202" i="12"/>
  <c r="W264" i="12"/>
  <c r="W395" i="12" s="1"/>
  <c r="G214" i="12"/>
  <c r="F276" i="12"/>
  <c r="F407" i="12" s="1"/>
  <c r="X208" i="12"/>
  <c r="W270" i="12"/>
  <c r="W401" i="12" s="1"/>
  <c r="BI120" i="12"/>
  <c r="J211" i="12"/>
  <c r="I273" i="12"/>
  <c r="I404" i="12" s="1"/>
  <c r="AX37" i="12"/>
  <c r="AW60" i="12"/>
  <c r="AW40" i="12"/>
  <c r="X198" i="12"/>
  <c r="W260" i="12"/>
  <c r="K210" i="12"/>
  <c r="J272" i="12"/>
  <c r="J403" i="12" s="1"/>
  <c r="X206" i="12"/>
  <c r="W268" i="12"/>
  <c r="W399" i="12" s="1"/>
  <c r="C218" i="12"/>
  <c r="A280" i="12"/>
  <c r="A348" i="12" s="1"/>
  <c r="A411" i="12" s="1"/>
  <c r="X218" i="12"/>
  <c r="A158" i="12"/>
  <c r="Z158" i="12" s="1"/>
  <c r="A219" i="12"/>
  <c r="D157" i="12"/>
  <c r="C157" i="12"/>
  <c r="E157" i="12"/>
  <c r="F157" i="12"/>
  <c r="G157" i="12"/>
  <c r="H157" i="12"/>
  <c r="I157" i="12"/>
  <c r="J157" i="12"/>
  <c r="K157" i="12"/>
  <c r="L157" i="12"/>
  <c r="M157" i="12"/>
  <c r="N157" i="12"/>
  <c r="O157" i="12"/>
  <c r="P157" i="12"/>
  <c r="Q157" i="12"/>
  <c r="R157" i="12"/>
  <c r="S157" i="12"/>
  <c r="T157" i="12"/>
  <c r="U157" i="12"/>
  <c r="V157" i="12"/>
  <c r="W157" i="12"/>
  <c r="X157" i="12"/>
  <c r="H213" i="12"/>
  <c r="G275" i="12"/>
  <c r="G406" i="12" s="1"/>
  <c r="E216" i="12"/>
  <c r="D278" i="12"/>
  <c r="D409" i="12" s="1"/>
  <c r="X217" i="12"/>
  <c r="X207" i="12"/>
  <c r="W269" i="12"/>
  <c r="W400" i="12" s="1"/>
  <c r="X200" i="12"/>
  <c r="W262" i="12"/>
  <c r="W393" i="12" s="1"/>
  <c r="X204" i="12"/>
  <c r="W266" i="12"/>
  <c r="W397" i="12" s="1"/>
  <c r="M208" i="12"/>
  <c r="M270" i="12" s="1"/>
  <c r="L270" i="12"/>
  <c r="V391" i="12"/>
  <c r="X211" i="12"/>
  <c r="W273" i="12"/>
  <c r="W404" i="12" s="1"/>
  <c r="I212" i="12"/>
  <c r="H274" i="12"/>
  <c r="H405" i="12" s="1"/>
  <c r="Z135" i="12"/>
  <c r="Z138" i="12"/>
  <c r="Z136" i="12"/>
  <c r="Z137" i="12"/>
  <c r="Z142" i="12"/>
  <c r="Z145" i="12"/>
  <c r="Z147" i="12"/>
  <c r="Z140" i="12"/>
  <c r="Z155" i="12"/>
  <c r="Z157" i="12"/>
  <c r="Z143" i="12"/>
  <c r="Z156" i="12"/>
  <c r="Z152" i="12"/>
  <c r="Z151" i="12"/>
  <c r="Z154" i="12"/>
  <c r="Z139" i="12"/>
  <c r="Z146" i="12"/>
  <c r="Z144" i="12"/>
  <c r="Z141" i="12"/>
  <c r="Z149" i="12"/>
  <c r="Z150" i="12"/>
  <c r="Z153" i="12"/>
  <c r="Z148" i="12"/>
  <c r="X205" i="12"/>
  <c r="W267" i="12"/>
  <c r="W398" i="12" s="1"/>
  <c r="X210" i="12"/>
  <c r="W272" i="12"/>
  <c r="W403" i="12" s="1"/>
  <c r="D217" i="12"/>
  <c r="C279" i="12"/>
  <c r="C410" i="12" s="1"/>
  <c r="X213" i="12"/>
  <c r="W275" i="12"/>
  <c r="W406" i="12" s="1"/>
  <c r="BI334" i="12"/>
  <c r="X212" i="12"/>
  <c r="W274" i="12"/>
  <c r="W405" i="12" s="1"/>
  <c r="BC39" i="12"/>
  <c r="BD115" i="12"/>
  <c r="BD116" i="12" s="1"/>
  <c r="BD122" i="12" s="1"/>
  <c r="BD123" i="12" s="1"/>
  <c r="BD124" i="12" s="1"/>
  <c r="BD128" i="12"/>
  <c r="BE109" i="12"/>
  <c r="BE121" i="12"/>
  <c r="BF93" i="12"/>
  <c r="BF99" i="12"/>
  <c r="BF100" i="12" s="1"/>
  <c r="BF102" i="12" s="1"/>
  <c r="BG97" i="12"/>
  <c r="BI11" i="12"/>
  <c r="BI53" i="12" s="1"/>
  <c r="BH53" i="12"/>
  <c r="M24" i="8"/>
  <c r="M52" i="8" s="1"/>
  <c r="Z25" i="20"/>
  <c r="Z4" i="22"/>
  <c r="Z4" i="23"/>
  <c r="AA24" i="20"/>
  <c r="AA3" i="22"/>
  <c r="AA3" i="23"/>
  <c r="Y26" i="20"/>
  <c r="Y5" i="22"/>
  <c r="Y5" i="23"/>
  <c r="BG63" i="23"/>
  <c r="BF63" i="23"/>
  <c r="BE63" i="23"/>
  <c r="BD63" i="23"/>
  <c r="A64" i="23"/>
  <c r="BI63" i="23"/>
  <c r="BH63" i="23"/>
  <c r="BC63" i="23"/>
  <c r="Z73" i="20"/>
  <c r="Z72" i="9" s="1"/>
  <c r="Z68" i="20"/>
  <c r="AB8" i="4"/>
  <c r="AT79" i="6"/>
  <c r="AS83" i="6"/>
  <c r="AR86" i="6"/>
  <c r="AR85" i="6"/>
  <c r="AR87" i="6" s="1"/>
  <c r="AD58" i="20"/>
  <c r="AD35" i="11"/>
  <c r="AD49" i="11" s="1"/>
  <c r="AE52" i="20"/>
  <c r="AE53" i="20"/>
  <c r="AE35" i="11" s="1"/>
  <c r="AE49" i="11" s="1"/>
  <c r="AB65" i="20"/>
  <c r="AA66" i="20"/>
  <c r="AC74" i="20"/>
  <c r="AC76" i="20" s="1"/>
  <c r="AD72" i="20"/>
  <c r="AF64" i="20"/>
  <c r="AF20" i="20"/>
  <c r="AF50" i="20" s="1"/>
  <c r="BC247" i="10"/>
  <c r="AU247" i="10"/>
  <c r="AM247" i="10"/>
  <c r="AE247" i="10"/>
  <c r="BD247" i="10"/>
  <c r="AT247" i="10"/>
  <c r="AK247" i="10"/>
  <c r="BA247" i="10"/>
  <c r="AQ247" i="10"/>
  <c r="AG247" i="10"/>
  <c r="AZ247" i="10"/>
  <c r="AP247" i="10"/>
  <c r="AF247" i="10"/>
  <c r="BI247" i="10"/>
  <c r="AW247" i="10"/>
  <c r="AI247" i="10"/>
  <c r="BH247" i="10"/>
  <c r="AV247" i="10"/>
  <c r="AH247" i="10"/>
  <c r="BG247" i="10"/>
  <c r="AS247" i="10"/>
  <c r="AD247" i="10"/>
  <c r="BF247" i="10"/>
  <c r="AR247" i="10"/>
  <c r="AO247" i="10"/>
  <c r="AN247" i="10"/>
  <c r="AL247" i="10"/>
  <c r="AJ247" i="10"/>
  <c r="BE247" i="10"/>
  <c r="BB247" i="10"/>
  <c r="AY247" i="10"/>
  <c r="AX247" i="10"/>
  <c r="Z4" i="19"/>
  <c r="Z212" i="10"/>
  <c r="Z36" i="10"/>
  <c r="Z4" i="18"/>
  <c r="AA211" i="10"/>
  <c r="AA35" i="10"/>
  <c r="AA29" i="10" s="1"/>
  <c r="AA3" i="19"/>
  <c r="AA3" i="18"/>
  <c r="Y213" i="10"/>
  <c r="Y37" i="10"/>
  <c r="Y5" i="18"/>
  <c r="Y5" i="19"/>
  <c r="A248" i="10"/>
  <c r="BE38" i="19"/>
  <c r="AW38" i="19"/>
  <c r="AO38" i="19"/>
  <c r="AG38" i="19"/>
  <c r="BC38" i="19"/>
  <c r="AT38" i="19"/>
  <c r="AK38" i="19"/>
  <c r="BF38" i="19"/>
  <c r="AU38" i="19"/>
  <c r="AJ38" i="19"/>
  <c r="BD38" i="19"/>
  <c r="AS38" i="19"/>
  <c r="AI38" i="19"/>
  <c r="BH38" i="19"/>
  <c r="AR38" i="19"/>
  <c r="AE38" i="19"/>
  <c r="AZ38" i="19"/>
  <c r="AL38" i="19"/>
  <c r="AY38" i="19"/>
  <c r="AH38" i="19"/>
  <c r="A39" i="19"/>
  <c r="AX38" i="19"/>
  <c r="AF38" i="19"/>
  <c r="BB38" i="19"/>
  <c r="AN38" i="19"/>
  <c r="AD38" i="19"/>
  <c r="BI38" i="19"/>
  <c r="BG38" i="19"/>
  <c r="AP38" i="19"/>
  <c r="AV38" i="19"/>
  <c r="AQ38" i="19"/>
  <c r="BA38" i="19"/>
  <c r="AM38" i="19"/>
  <c r="Y5" i="5"/>
  <c r="Y5" i="3"/>
  <c r="Y5" i="4"/>
  <c r="AA3" i="4"/>
  <c r="AA3" i="5"/>
  <c r="AA3" i="3"/>
  <c r="AA31" i="12"/>
  <c r="Z4" i="3"/>
  <c r="Z4" i="5"/>
  <c r="Z4" i="4"/>
  <c r="AB65" i="12"/>
  <c r="Z32" i="12"/>
  <c r="Z28" i="11"/>
  <c r="Z26" i="9"/>
  <c r="Z12" i="8"/>
  <c r="Z17" i="6"/>
  <c r="AB16" i="7"/>
  <c r="AA25" i="9"/>
  <c r="AA16" i="6"/>
  <c r="AA11" i="8"/>
  <c r="AA17" i="7"/>
  <c r="Y33" i="12"/>
  <c r="Y27" i="9"/>
  <c r="Y29" i="11"/>
  <c r="Y18" i="6"/>
  <c r="Y13" i="8"/>
  <c r="Z18" i="7"/>
  <c r="Z94" i="10" l="1"/>
  <c r="AA28" i="10"/>
  <c r="AA23" i="6"/>
  <c r="Z93" i="10"/>
  <c r="AF52" i="20"/>
  <c r="AF53" i="20" s="1"/>
  <c r="AF35" i="11" s="1"/>
  <c r="AF49" i="11" s="1"/>
  <c r="A44" i="18"/>
  <c r="BD43" i="18"/>
  <c r="AV43" i="18"/>
  <c r="AN43" i="18"/>
  <c r="BC43" i="18"/>
  <c r="AU43" i="18"/>
  <c r="AM43" i="18"/>
  <c r="BB43" i="18"/>
  <c r="AT43" i="18"/>
  <c r="AL43" i="18"/>
  <c r="BI43" i="18"/>
  <c r="BA43" i="18"/>
  <c r="AS43" i="18"/>
  <c r="AK43" i="18"/>
  <c r="AY43" i="18"/>
  <c r="AI43" i="18"/>
  <c r="AX43" i="18"/>
  <c r="AW43" i="18"/>
  <c r="BH43" i="18"/>
  <c r="AR43" i="18"/>
  <c r="AJ43" i="18"/>
  <c r="BG43" i="18"/>
  <c r="BF43" i="18"/>
  <c r="BE43" i="18"/>
  <c r="AQ43" i="18"/>
  <c r="AP43" i="18"/>
  <c r="AO43" i="18"/>
  <c r="AZ43" i="18"/>
  <c r="Z9" i="3"/>
  <c r="Z79" i="20"/>
  <c r="AC19" i="7"/>
  <c r="AB214" i="10"/>
  <c r="AT21" i="8"/>
  <c r="Z259" i="12"/>
  <c r="Z390" i="12" s="1"/>
  <c r="AW42" i="12"/>
  <c r="Z24" i="6"/>
  <c r="Z16" i="3" s="1"/>
  <c r="BI56" i="12"/>
  <c r="BI8" i="6"/>
  <c r="BD129" i="12"/>
  <c r="BD48" i="12"/>
  <c r="BD49" i="12" s="1"/>
  <c r="BD51" i="6" s="1"/>
  <c r="Y218" i="12"/>
  <c r="X280" i="12"/>
  <c r="X411" i="12" s="1"/>
  <c r="AY37" i="12"/>
  <c r="AX60" i="12"/>
  <c r="AX40" i="12"/>
  <c r="M209" i="12"/>
  <c r="L271" i="12"/>
  <c r="L402" i="12" s="1"/>
  <c r="M401" i="12"/>
  <c r="Y202" i="12"/>
  <c r="X264" i="12"/>
  <c r="X395" i="12" s="1"/>
  <c r="K402" i="12"/>
  <c r="Y210" i="12"/>
  <c r="X272" i="12"/>
  <c r="X403" i="12" s="1"/>
  <c r="Y200" i="12"/>
  <c r="X262" i="12"/>
  <c r="X393" i="12" s="1"/>
  <c r="I213" i="12"/>
  <c r="H275" i="12"/>
  <c r="H406" i="12" s="1"/>
  <c r="A281" i="12"/>
  <c r="A349" i="12" s="1"/>
  <c r="A412" i="12" s="1"/>
  <c r="C219" i="12"/>
  <c r="Y219" i="12"/>
  <c r="Y206" i="12"/>
  <c r="X268" i="12"/>
  <c r="X399" i="12" s="1"/>
  <c r="K211" i="12"/>
  <c r="J273" i="12"/>
  <c r="J404" i="12" s="1"/>
  <c r="Y208" i="12"/>
  <c r="X270" i="12"/>
  <c r="X401" i="12" s="1"/>
  <c r="Y199" i="12"/>
  <c r="X261" i="12"/>
  <c r="X392" i="12" s="1"/>
  <c r="Y209" i="12"/>
  <c r="X271" i="12"/>
  <c r="X402" i="12" s="1"/>
  <c r="Z214" i="12"/>
  <c r="Y276" i="12"/>
  <c r="Y407" i="12" s="1"/>
  <c r="Y212" i="12"/>
  <c r="X274" i="12"/>
  <c r="X405" i="12" s="1"/>
  <c r="L401" i="12"/>
  <c r="A159" i="12"/>
  <c r="AA159" i="12" s="1"/>
  <c r="A220" i="12"/>
  <c r="C158" i="12"/>
  <c r="D158" i="12"/>
  <c r="E158" i="12"/>
  <c r="F158" i="12"/>
  <c r="G158" i="12"/>
  <c r="H158" i="12"/>
  <c r="I158" i="12"/>
  <c r="J158" i="12"/>
  <c r="K158" i="12"/>
  <c r="L158" i="12"/>
  <c r="M158" i="12"/>
  <c r="N158" i="12"/>
  <c r="O158" i="12"/>
  <c r="P158" i="12"/>
  <c r="Q158" i="12"/>
  <c r="R158" i="12"/>
  <c r="S158" i="12"/>
  <c r="T158" i="12"/>
  <c r="U158" i="12"/>
  <c r="V158" i="12"/>
  <c r="W158" i="12"/>
  <c r="X158" i="12"/>
  <c r="Y158" i="12"/>
  <c r="L210" i="12"/>
  <c r="K272" i="12"/>
  <c r="K403" i="12" s="1"/>
  <c r="Y216" i="12"/>
  <c r="X278" i="12"/>
  <c r="X409" i="12" s="1"/>
  <c r="AA139" i="12"/>
  <c r="AA138" i="12"/>
  <c r="AA135" i="12"/>
  <c r="AA136" i="12"/>
  <c r="AA137" i="12"/>
  <c r="AA149" i="12"/>
  <c r="AA158" i="12"/>
  <c r="AA147" i="12"/>
  <c r="AA141" i="12"/>
  <c r="AA153" i="12"/>
  <c r="AA142" i="12"/>
  <c r="AA150" i="12"/>
  <c r="AA151" i="12"/>
  <c r="AA157" i="12"/>
  <c r="AA140" i="12"/>
  <c r="AA143" i="12"/>
  <c r="AA145" i="12"/>
  <c r="AA148" i="12"/>
  <c r="AA144" i="12"/>
  <c r="AA156" i="12"/>
  <c r="AA146" i="12"/>
  <c r="AA155" i="12"/>
  <c r="AA152" i="12"/>
  <c r="AA154" i="12"/>
  <c r="Y205" i="12"/>
  <c r="X267" i="12"/>
  <c r="X398" i="12" s="1"/>
  <c r="J212" i="12"/>
  <c r="I274" i="12"/>
  <c r="I405" i="12" s="1"/>
  <c r="Y204" i="12"/>
  <c r="X266" i="12"/>
  <c r="X397" i="12" s="1"/>
  <c r="Y207" i="12"/>
  <c r="X269" i="12"/>
  <c r="X400" i="12" s="1"/>
  <c r="Y217" i="12"/>
  <c r="X279" i="12"/>
  <c r="X410" i="12" s="1"/>
  <c r="D218" i="12"/>
  <c r="C280" i="12"/>
  <c r="C411" i="12" s="1"/>
  <c r="W391" i="12"/>
  <c r="Y201" i="12"/>
  <c r="X263" i="12"/>
  <c r="X394" i="12" s="1"/>
  <c r="E278" i="12"/>
  <c r="E409" i="12" s="1"/>
  <c r="F216" i="12"/>
  <c r="G215" i="12"/>
  <c r="F277" i="12"/>
  <c r="F408" i="12" s="1"/>
  <c r="H214" i="12"/>
  <c r="G276" i="12"/>
  <c r="G407" i="12" s="1"/>
  <c r="Y198" i="12"/>
  <c r="X260" i="12"/>
  <c r="X277" i="12"/>
  <c r="X408" i="12" s="1"/>
  <c r="Y215" i="12"/>
  <c r="Y203" i="12"/>
  <c r="X265" i="12"/>
  <c r="X396" i="12" s="1"/>
  <c r="E217" i="12"/>
  <c r="D279" i="12"/>
  <c r="D410" i="12" s="1"/>
  <c r="BC323" i="12"/>
  <c r="BC327" i="12"/>
  <c r="BD328" i="12"/>
  <c r="BE329" i="12"/>
  <c r="BF330" i="12"/>
  <c r="BG331" i="12"/>
  <c r="BH332" i="12"/>
  <c r="BI333" i="12"/>
  <c r="Y213" i="12"/>
  <c r="X275" i="12"/>
  <c r="X406" i="12" s="1"/>
  <c r="Y211" i="12"/>
  <c r="X273" i="12"/>
  <c r="X404" i="12" s="1"/>
  <c r="AA197" i="12"/>
  <c r="BD39" i="12"/>
  <c r="BE115" i="12"/>
  <c r="BE116" i="12" s="1"/>
  <c r="BE122" i="12" s="1"/>
  <c r="BE123" i="12" s="1"/>
  <c r="BE124" i="12" s="1"/>
  <c r="BE128" i="12"/>
  <c r="BF109" i="12"/>
  <c r="BF121" i="12"/>
  <c r="BG93" i="12"/>
  <c r="BG99" i="12"/>
  <c r="BG100" i="12" s="1"/>
  <c r="BG102" i="12" s="1"/>
  <c r="BH97" i="12"/>
  <c r="N20" i="8"/>
  <c r="N48" i="8" s="1"/>
  <c r="N70" i="8" s="1"/>
  <c r="Z26" i="20"/>
  <c r="Z5" i="22"/>
  <c r="Z5" i="23"/>
  <c r="AA25" i="20"/>
  <c r="AA4" i="22"/>
  <c r="AA4" i="23"/>
  <c r="AB24" i="20"/>
  <c r="AB3" i="23"/>
  <c r="AB3" i="22"/>
  <c r="BI64" i="23"/>
  <c r="BH64" i="23"/>
  <c r="BG64" i="23"/>
  <c r="A65" i="23"/>
  <c r="BF64" i="23"/>
  <c r="BD64" i="23"/>
  <c r="BE64" i="23"/>
  <c r="AA39" i="20"/>
  <c r="AC8" i="4"/>
  <c r="AA73" i="20"/>
  <c r="AA72" i="9" s="1"/>
  <c r="AA68" i="20"/>
  <c r="AS86" i="6"/>
  <c r="AS85" i="6"/>
  <c r="AS87" i="6" s="1"/>
  <c r="AU79" i="6"/>
  <c r="AT83" i="6"/>
  <c r="AE58" i="20"/>
  <c r="AC65" i="20"/>
  <c r="AB66" i="20"/>
  <c r="AE72" i="20"/>
  <c r="AD74" i="20"/>
  <c r="AD76" i="20" s="1"/>
  <c r="AG64" i="20"/>
  <c r="AF58" i="20"/>
  <c r="AG20" i="20"/>
  <c r="AG50" i="20" s="1"/>
  <c r="BD248" i="10"/>
  <c r="AV248" i="10"/>
  <c r="AN248" i="10"/>
  <c r="AF248" i="10"/>
  <c r="BI248" i="10"/>
  <c r="AZ248" i="10"/>
  <c r="AQ248" i="10"/>
  <c r="AH248" i="10"/>
  <c r="BB248" i="10"/>
  <c r="AR248" i="10"/>
  <c r="AG248" i="10"/>
  <c r="BA248" i="10"/>
  <c r="AP248" i="10"/>
  <c r="AE248" i="10"/>
  <c r="BG248" i="10"/>
  <c r="AT248" i="10"/>
  <c r="BF248" i="10"/>
  <c r="AS248" i="10"/>
  <c r="BE248" i="10"/>
  <c r="AO248" i="10"/>
  <c r="BC248" i="10"/>
  <c r="AM248" i="10"/>
  <c r="AL248" i="10"/>
  <c r="AK248" i="10"/>
  <c r="AJ248" i="10"/>
  <c r="BH248" i="10"/>
  <c r="AI248" i="10"/>
  <c r="AU248" i="10"/>
  <c r="AY248" i="10"/>
  <c r="AW248" i="10"/>
  <c r="AX248" i="10"/>
  <c r="AB211" i="10"/>
  <c r="AB35" i="10"/>
  <c r="AB29" i="10" s="1"/>
  <c r="AB3" i="19"/>
  <c r="AB3" i="18"/>
  <c r="Z5" i="18"/>
  <c r="Z213" i="10"/>
  <c r="Z5" i="19"/>
  <c r="Z37" i="10"/>
  <c r="AA212" i="10"/>
  <c r="AA4" i="19"/>
  <c r="AA4" i="18"/>
  <c r="AA36" i="10"/>
  <c r="A249" i="10"/>
  <c r="BH39" i="19"/>
  <c r="AZ39" i="19"/>
  <c r="AR39" i="19"/>
  <c r="AJ39" i="19"/>
  <c r="BF39" i="19"/>
  <c r="AW39" i="19"/>
  <c r="AN39" i="19"/>
  <c r="AE39" i="19"/>
  <c r="BG39" i="19"/>
  <c r="AV39" i="19"/>
  <c r="AL39" i="19"/>
  <c r="BE39" i="19"/>
  <c r="AU39" i="19"/>
  <c r="AK39" i="19"/>
  <c r="BB39" i="19"/>
  <c r="AO39" i="19"/>
  <c r="BA39" i="19"/>
  <c r="AM39" i="19"/>
  <c r="AQ39" i="19"/>
  <c r="BI39" i="19"/>
  <c r="AP39" i="19"/>
  <c r="BD39" i="19"/>
  <c r="AI39" i="19"/>
  <c r="AT39" i="19"/>
  <c r="AH39" i="19"/>
  <c r="AG39" i="19"/>
  <c r="AF39" i="19"/>
  <c r="AX39" i="19"/>
  <c r="BC39" i="19"/>
  <c r="AS39" i="19"/>
  <c r="A40" i="19"/>
  <c r="AY39" i="19"/>
  <c r="AB3" i="3"/>
  <c r="AB3" i="4"/>
  <c r="AB3" i="5"/>
  <c r="AB31" i="12"/>
  <c r="AA4" i="5"/>
  <c r="AA4" i="4"/>
  <c r="AA4" i="3"/>
  <c r="Z5" i="3"/>
  <c r="Z5" i="4"/>
  <c r="Z5" i="5"/>
  <c r="AC65" i="12"/>
  <c r="Z27" i="9"/>
  <c r="Z13" i="8"/>
  <c r="Z29" i="11"/>
  <c r="Z18" i="6"/>
  <c r="Z33" i="12"/>
  <c r="AB11" i="8"/>
  <c r="AB16" i="6"/>
  <c r="AB25" i="9"/>
  <c r="AB17" i="7"/>
  <c r="AC16" i="7"/>
  <c r="AA18" i="7"/>
  <c r="AA17" i="6"/>
  <c r="AA32" i="12"/>
  <c r="AA28" i="11"/>
  <c r="AA12" i="8"/>
  <c r="AA26" i="9"/>
  <c r="AA93" i="10" l="1"/>
  <c r="AB28" i="10"/>
  <c r="AB23" i="6"/>
  <c r="AA94" i="10"/>
  <c r="AG52" i="20"/>
  <c r="AG53" i="20" s="1"/>
  <c r="AG35" i="11" s="1"/>
  <c r="AG49" i="11" s="1"/>
  <c r="A45" i="18"/>
  <c r="BB44" i="18"/>
  <c r="AT44" i="18"/>
  <c r="AL44" i="18"/>
  <c r="BI44" i="18"/>
  <c r="BA44" i="18"/>
  <c r="AS44" i="18"/>
  <c r="AK44" i="18"/>
  <c r="BH44" i="18"/>
  <c r="AZ44" i="18"/>
  <c r="AR44" i="18"/>
  <c r="AJ44" i="18"/>
  <c r="BG44" i="18"/>
  <c r="AY44" i="18"/>
  <c r="AQ44" i="18"/>
  <c r="BE44" i="18"/>
  <c r="AO44" i="18"/>
  <c r="BD44" i="18"/>
  <c r="AN44" i="18"/>
  <c r="BC44" i="18"/>
  <c r="AM44" i="18"/>
  <c r="AX44" i="18"/>
  <c r="AP44" i="18"/>
  <c r="BF44" i="18"/>
  <c r="AV44" i="18"/>
  <c r="AW44" i="18"/>
  <c r="AU44" i="18"/>
  <c r="AD19" i="7"/>
  <c r="AC214" i="10"/>
  <c r="AA9" i="3"/>
  <c r="AA79" i="20"/>
  <c r="AU21" i="8"/>
  <c r="AX42" i="12"/>
  <c r="AB18" i="7"/>
  <c r="AB24" i="6"/>
  <c r="AB16" i="3" s="1"/>
  <c r="BE129" i="12"/>
  <c r="BE48" i="12"/>
  <c r="BE49" i="12" s="1"/>
  <c r="BE51" i="6" s="1"/>
  <c r="X391" i="12"/>
  <c r="Z206" i="12"/>
  <c r="Y268" i="12"/>
  <c r="Y399" i="12" s="1"/>
  <c r="Z198" i="12"/>
  <c r="Y260" i="12"/>
  <c r="J213" i="12"/>
  <c r="I275" i="12"/>
  <c r="I406" i="12" s="1"/>
  <c r="AZ37" i="12"/>
  <c r="AY60" i="12"/>
  <c r="AY40" i="12"/>
  <c r="Z217" i="12"/>
  <c r="Y279" i="12"/>
  <c r="Y410" i="12" s="1"/>
  <c r="Z205" i="12"/>
  <c r="Y267" i="12"/>
  <c r="Y398" i="12" s="1"/>
  <c r="Y274" i="12"/>
  <c r="Y405" i="12" s="1"/>
  <c r="Z212" i="12"/>
  <c r="Z200" i="12"/>
  <c r="Y262" i="12"/>
  <c r="Y393" i="12" s="1"/>
  <c r="Z202" i="12"/>
  <c r="Y264" i="12"/>
  <c r="Y395" i="12" s="1"/>
  <c r="F278" i="12"/>
  <c r="F409" i="12" s="1"/>
  <c r="G216" i="12"/>
  <c r="AB197" i="12"/>
  <c r="AA259" i="12"/>
  <c r="Z211" i="12"/>
  <c r="Y273" i="12"/>
  <c r="Y404" i="12" s="1"/>
  <c r="Y278" i="12"/>
  <c r="Y409" i="12" s="1"/>
  <c r="Z216" i="12"/>
  <c r="Y270" i="12"/>
  <c r="Y401" i="12" s="1"/>
  <c r="Z208" i="12"/>
  <c r="I214" i="12"/>
  <c r="H276" i="12"/>
  <c r="H407" i="12" s="1"/>
  <c r="Z207" i="12"/>
  <c r="Y269" i="12"/>
  <c r="Y400" i="12" s="1"/>
  <c r="AA214" i="12"/>
  <c r="Z276" i="12"/>
  <c r="Z407" i="12" s="1"/>
  <c r="D280" i="12"/>
  <c r="D411" i="12" s="1"/>
  <c r="E218" i="12"/>
  <c r="Z201" i="12"/>
  <c r="Y263" i="12"/>
  <c r="Y394" i="12" s="1"/>
  <c r="Z219" i="12"/>
  <c r="Y281" i="12"/>
  <c r="Y412" i="12" s="1"/>
  <c r="Z218" i="12"/>
  <c r="Y280" i="12"/>
  <c r="Y411" i="12" s="1"/>
  <c r="Z213" i="12"/>
  <c r="Y275" i="12"/>
  <c r="Y406" i="12" s="1"/>
  <c r="Z215" i="12"/>
  <c r="Y277" i="12"/>
  <c r="Y408" i="12" s="1"/>
  <c r="M210" i="12"/>
  <c r="L272" i="12"/>
  <c r="Z220" i="12"/>
  <c r="A282" i="12"/>
  <c r="A350" i="12" s="1"/>
  <c r="A413" i="12" s="1"/>
  <c r="C220" i="12"/>
  <c r="L211" i="12"/>
  <c r="K273" i="12"/>
  <c r="K404" i="12" s="1"/>
  <c r="D219" i="12"/>
  <c r="C281" i="12"/>
  <c r="C412" i="12" s="1"/>
  <c r="Z210" i="12"/>
  <c r="Y272" i="12"/>
  <c r="Y403" i="12" s="1"/>
  <c r="F217" i="12"/>
  <c r="E279" i="12"/>
  <c r="E410" i="12" s="1"/>
  <c r="K212" i="12"/>
  <c r="J274" i="12"/>
  <c r="J405" i="12" s="1"/>
  <c r="Z199" i="12"/>
  <c r="Y261" i="12"/>
  <c r="Y392" i="12" s="1"/>
  <c r="Z203" i="12"/>
  <c r="Y265" i="12"/>
  <c r="Y396" i="12" s="1"/>
  <c r="AB140" i="12"/>
  <c r="AB138" i="12"/>
  <c r="AB137" i="12"/>
  <c r="AB139" i="12"/>
  <c r="AB135" i="12"/>
  <c r="AB136" i="12"/>
  <c r="AB158" i="12"/>
  <c r="AB156" i="12"/>
  <c r="AB146" i="12"/>
  <c r="AB155" i="12"/>
  <c r="AB141" i="12"/>
  <c r="AB159" i="12"/>
  <c r="AB142" i="12"/>
  <c r="AB150" i="12"/>
  <c r="AB157" i="12"/>
  <c r="AB143" i="12"/>
  <c r="AB152" i="12"/>
  <c r="AB149" i="12"/>
  <c r="AB147" i="12"/>
  <c r="AB144" i="12"/>
  <c r="AB151" i="12"/>
  <c r="AB153" i="12"/>
  <c r="AB145" i="12"/>
  <c r="AB148" i="12"/>
  <c r="AB154" i="12"/>
  <c r="BC324" i="12"/>
  <c r="BD323" i="12" s="1"/>
  <c r="H215" i="12"/>
  <c r="G277" i="12"/>
  <c r="G408" i="12" s="1"/>
  <c r="Z204" i="12"/>
  <c r="Y266" i="12"/>
  <c r="Y397" i="12" s="1"/>
  <c r="A160" i="12"/>
  <c r="AB160" i="12" s="1"/>
  <c r="A221" i="12"/>
  <c r="C159" i="12"/>
  <c r="D159" i="12"/>
  <c r="E159" i="12"/>
  <c r="F159" i="12"/>
  <c r="G159" i="12"/>
  <c r="H159" i="12"/>
  <c r="I159" i="12"/>
  <c r="J159" i="12"/>
  <c r="K159" i="12"/>
  <c r="L159" i="12"/>
  <c r="M159" i="12"/>
  <c r="N159" i="12"/>
  <c r="O159" i="12"/>
  <c r="P159" i="12"/>
  <c r="Q159" i="12"/>
  <c r="R159" i="12"/>
  <c r="S159" i="12"/>
  <c r="T159" i="12"/>
  <c r="U159" i="12"/>
  <c r="V159" i="12"/>
  <c r="W159" i="12"/>
  <c r="X159" i="12"/>
  <c r="Y159" i="12"/>
  <c r="Z159" i="12"/>
  <c r="Z209" i="12"/>
  <c r="Y271" i="12"/>
  <c r="Y402" i="12" s="1"/>
  <c r="N209" i="12"/>
  <c r="N271" i="12" s="1"/>
  <c r="M271" i="12"/>
  <c r="BE39" i="12"/>
  <c r="BF115" i="12"/>
  <c r="BF116" i="12" s="1"/>
  <c r="BF122" i="12" s="1"/>
  <c r="BF123" i="12" s="1"/>
  <c r="BF124" i="12" s="1"/>
  <c r="BF128" i="12"/>
  <c r="BG109" i="12"/>
  <c r="BG121" i="12"/>
  <c r="BH93" i="12"/>
  <c r="BI97" i="12"/>
  <c r="BI99" i="12" s="1"/>
  <c r="BH99" i="12"/>
  <c r="BH100" i="12" s="1"/>
  <c r="BH102" i="12" s="1"/>
  <c r="BH109" i="12" s="1"/>
  <c r="N22" i="8"/>
  <c r="N50" i="8" s="1"/>
  <c r="N72" i="8" s="1"/>
  <c r="AA26" i="20"/>
  <c r="AA5" i="23"/>
  <c r="AA5" i="22"/>
  <c r="AC24" i="20"/>
  <c r="AC3" i="23"/>
  <c r="AC3" i="22"/>
  <c r="AB26" i="20"/>
  <c r="AB5" i="23"/>
  <c r="AB5" i="22"/>
  <c r="AB25" i="20"/>
  <c r="AB4" i="22"/>
  <c r="AB4" i="23"/>
  <c r="BE65" i="23"/>
  <c r="A66" i="23"/>
  <c r="BH65" i="23"/>
  <c r="BG65" i="23"/>
  <c r="BF65" i="23"/>
  <c r="BI65" i="23"/>
  <c r="AB73" i="20"/>
  <c r="AB72" i="9" s="1"/>
  <c r="AB68" i="20"/>
  <c r="AD8" i="4"/>
  <c r="AT86" i="6"/>
  <c r="AT85" i="6"/>
  <c r="AT87" i="6" s="1"/>
  <c r="AV79" i="6"/>
  <c r="AU83" i="6"/>
  <c r="AF72" i="20"/>
  <c r="AE74" i="20"/>
  <c r="AE76" i="20" s="1"/>
  <c r="AD65" i="20"/>
  <c r="AC66" i="20"/>
  <c r="AH64" i="20"/>
  <c r="AG58" i="20"/>
  <c r="AH20" i="20"/>
  <c r="AH50" i="20" s="1"/>
  <c r="BF249" i="10"/>
  <c r="AX249" i="10"/>
  <c r="AP249" i="10"/>
  <c r="AH249" i="10"/>
  <c r="BG249" i="10"/>
  <c r="AW249" i="10"/>
  <c r="AN249" i="10"/>
  <c r="BC249" i="10"/>
  <c r="AS249" i="10"/>
  <c r="AI249" i="10"/>
  <c r="BB249" i="10"/>
  <c r="AR249" i="10"/>
  <c r="AG249" i="10"/>
  <c r="BE249" i="10"/>
  <c r="AQ249" i="10"/>
  <c r="BD249" i="10"/>
  <c r="AO249" i="10"/>
  <c r="BA249" i="10"/>
  <c r="AM249" i="10"/>
  <c r="AZ249" i="10"/>
  <c r="AL249" i="10"/>
  <c r="AK249" i="10"/>
  <c r="AJ249" i="10"/>
  <c r="BI249" i="10"/>
  <c r="AF249" i="10"/>
  <c r="BH249" i="10"/>
  <c r="AY249" i="10"/>
  <c r="AV249" i="10"/>
  <c r="AU249" i="10"/>
  <c r="AT249" i="10"/>
  <c r="AA5" i="18"/>
  <c r="AA5" i="19"/>
  <c r="AA213" i="10"/>
  <c r="AA37" i="10"/>
  <c r="AC211" i="10"/>
  <c r="AC35" i="10"/>
  <c r="AC29" i="10" s="1"/>
  <c r="AC3" i="19"/>
  <c r="AC3" i="18"/>
  <c r="AB5" i="19"/>
  <c r="AB37" i="10"/>
  <c r="AB213" i="10"/>
  <c r="AB5" i="18"/>
  <c r="AB4" i="18"/>
  <c r="AB212" i="10"/>
  <c r="AB4" i="19"/>
  <c r="AB36" i="10"/>
  <c r="A250" i="10"/>
  <c r="A41" i="19"/>
  <c r="BC40" i="19"/>
  <c r="AU40" i="19"/>
  <c r="AM40" i="19"/>
  <c r="BI40" i="19"/>
  <c r="AZ40" i="19"/>
  <c r="AQ40" i="19"/>
  <c r="AH40" i="19"/>
  <c r="BH40" i="19"/>
  <c r="AX40" i="19"/>
  <c r="AN40" i="19"/>
  <c r="BG40" i="19"/>
  <c r="AW40" i="19"/>
  <c r="AL40" i="19"/>
  <c r="AV40" i="19"/>
  <c r="AI40" i="19"/>
  <c r="AT40" i="19"/>
  <c r="AG40" i="19"/>
  <c r="BD40" i="19"/>
  <c r="AK40" i="19"/>
  <c r="BB40" i="19"/>
  <c r="AJ40" i="19"/>
  <c r="BA40" i="19"/>
  <c r="AF40" i="19"/>
  <c r="BF40" i="19"/>
  <c r="AP40" i="19"/>
  <c r="AY40" i="19"/>
  <c r="AS40" i="19"/>
  <c r="AR40" i="19"/>
  <c r="AO40" i="19"/>
  <c r="BE40" i="19"/>
  <c r="AA5" i="4"/>
  <c r="AA5" i="5"/>
  <c r="AA5" i="3"/>
  <c r="AC3" i="4"/>
  <c r="AC3" i="5"/>
  <c r="AC31" i="12"/>
  <c r="AC3" i="3"/>
  <c r="AB5" i="5"/>
  <c r="AB5" i="3"/>
  <c r="AB5" i="4"/>
  <c r="AB4" i="5"/>
  <c r="AB4" i="3"/>
  <c r="AB4" i="4"/>
  <c r="AD65" i="12"/>
  <c r="AA13" i="8"/>
  <c r="AA18" i="6"/>
  <c r="AA29" i="11"/>
  <c r="AA27" i="9"/>
  <c r="AA33" i="12"/>
  <c r="AB13" i="8"/>
  <c r="AB27" i="9"/>
  <c r="AB18" i="6"/>
  <c r="AB33" i="12"/>
  <c r="AB29" i="11"/>
  <c r="AC11" i="8"/>
  <c r="AC17" i="7"/>
  <c r="AC16" i="6"/>
  <c r="AD16" i="7"/>
  <c r="AC25" i="9"/>
  <c r="AB32" i="12"/>
  <c r="AB17" i="6"/>
  <c r="AB26" i="9"/>
  <c r="AB28" i="11"/>
  <c r="AB12" i="8"/>
  <c r="AB94" i="10" l="1"/>
  <c r="AB93" i="10"/>
  <c r="AC28" i="10"/>
  <c r="AC23" i="6"/>
  <c r="AB9" i="3"/>
  <c r="AB79" i="20"/>
  <c r="AH52" i="20"/>
  <c r="AH53" i="20" s="1"/>
  <c r="AH35" i="11" s="1"/>
  <c r="AH49" i="11" s="1"/>
  <c r="A46" i="18"/>
  <c r="BI45" i="18"/>
  <c r="BA45" i="18"/>
  <c r="AS45" i="18"/>
  <c r="AK45" i="18"/>
  <c r="BH45" i="18"/>
  <c r="AZ45" i="18"/>
  <c r="AR45" i="18"/>
  <c r="BG45" i="18"/>
  <c r="AY45" i="18"/>
  <c r="AQ45" i="18"/>
  <c r="BF45" i="18"/>
  <c r="AX45" i="18"/>
  <c r="AP45" i="18"/>
  <c r="AV45" i="18"/>
  <c r="AU45" i="18"/>
  <c r="AT45" i="18"/>
  <c r="BE45" i="18"/>
  <c r="AO45" i="18"/>
  <c r="AW45" i="18"/>
  <c r="AN45" i="18"/>
  <c r="AM45" i="18"/>
  <c r="AL45" i="18"/>
  <c r="BD45" i="18"/>
  <c r="BC45" i="18"/>
  <c r="BB45" i="18"/>
  <c r="AE19" i="7"/>
  <c r="AD214" i="10"/>
  <c r="AV21" i="8"/>
  <c r="AY42" i="12"/>
  <c r="BF129" i="12"/>
  <c r="BF48" i="12"/>
  <c r="BF49" i="12" s="1"/>
  <c r="BF51" i="6" s="1"/>
  <c r="AA209" i="12"/>
  <c r="Z271" i="12"/>
  <c r="Z402" i="12" s="1"/>
  <c r="AA207" i="12"/>
  <c r="Z269" i="12"/>
  <c r="Z400" i="12" s="1"/>
  <c r="BD327" i="12"/>
  <c r="BE328" i="12"/>
  <c r="BF329" i="12"/>
  <c r="BG330" i="12"/>
  <c r="BH331" i="12"/>
  <c r="BI332" i="12"/>
  <c r="AA210" i="12"/>
  <c r="Z272" i="12"/>
  <c r="Z403" i="12" s="1"/>
  <c r="AA220" i="12"/>
  <c r="Z282" i="12"/>
  <c r="Z413" i="12" s="1"/>
  <c r="AA211" i="12"/>
  <c r="Z273" i="12"/>
  <c r="Z404" i="12" s="1"/>
  <c r="A161" i="12"/>
  <c r="AC161" i="12" s="1"/>
  <c r="A222" i="12"/>
  <c r="C160" i="12"/>
  <c r="D160" i="12"/>
  <c r="E160" i="12"/>
  <c r="F160" i="12"/>
  <c r="G160" i="12"/>
  <c r="H160" i="12"/>
  <c r="I160" i="12"/>
  <c r="J160" i="12"/>
  <c r="K160" i="12"/>
  <c r="L160" i="12"/>
  <c r="M160" i="12"/>
  <c r="N160" i="12"/>
  <c r="O160" i="12"/>
  <c r="P160" i="12"/>
  <c r="Q160" i="12"/>
  <c r="R160" i="12"/>
  <c r="S160" i="12"/>
  <c r="T160" i="12"/>
  <c r="U160" i="12"/>
  <c r="V160" i="12"/>
  <c r="W160" i="12"/>
  <c r="X160" i="12"/>
  <c r="Y160" i="12"/>
  <c r="Z160" i="12"/>
  <c r="AA160" i="12"/>
  <c r="AA199" i="12"/>
  <c r="Z261" i="12"/>
  <c r="Z392" i="12" s="1"/>
  <c r="L403" i="12"/>
  <c r="Z280" i="12"/>
  <c r="Z411" i="12" s="1"/>
  <c r="AA218" i="12"/>
  <c r="J214" i="12"/>
  <c r="I276" i="12"/>
  <c r="I407" i="12" s="1"/>
  <c r="AA200" i="12"/>
  <c r="Z262" i="12"/>
  <c r="Z393" i="12" s="1"/>
  <c r="AA206" i="12"/>
  <c r="Z268" i="12"/>
  <c r="Z399" i="12" s="1"/>
  <c r="I215" i="12"/>
  <c r="H277" i="12"/>
  <c r="H408" i="12" s="1"/>
  <c r="Y391" i="12"/>
  <c r="AC141" i="12"/>
  <c r="AC135" i="12"/>
  <c r="AC137" i="12"/>
  <c r="AC139" i="12"/>
  <c r="AC138" i="12"/>
  <c r="AC140" i="12"/>
  <c r="AC136" i="12"/>
  <c r="AC152" i="12"/>
  <c r="AC144" i="12"/>
  <c r="AC156" i="12"/>
  <c r="AC157" i="12"/>
  <c r="AC159" i="12"/>
  <c r="AC142" i="12"/>
  <c r="AC160" i="12"/>
  <c r="AC146" i="12"/>
  <c r="AC148" i="12"/>
  <c r="AC151" i="12"/>
  <c r="AC143" i="12"/>
  <c r="AC145" i="12"/>
  <c r="AC149" i="12"/>
  <c r="AC147" i="12"/>
  <c r="AC158" i="12"/>
  <c r="AC150" i="12"/>
  <c r="AC153" i="12"/>
  <c r="AC154" i="12"/>
  <c r="AC155" i="12"/>
  <c r="BD324" i="12"/>
  <c r="Z275" i="12"/>
  <c r="Z406" i="12" s="1"/>
  <c r="AA213" i="12"/>
  <c r="AA198" i="12"/>
  <c r="Z260" i="12"/>
  <c r="N210" i="12"/>
  <c r="M272" i="12"/>
  <c r="M403" i="12" s="1"/>
  <c r="AA212" i="12"/>
  <c r="Z274" i="12"/>
  <c r="Z405" i="12" s="1"/>
  <c r="AA204" i="12"/>
  <c r="Z266" i="12"/>
  <c r="Z397" i="12" s="1"/>
  <c r="L212" i="12"/>
  <c r="K274" i="12"/>
  <c r="K405" i="12" s="1"/>
  <c r="Z281" i="12"/>
  <c r="Z412" i="12" s="1"/>
  <c r="AA219" i="12"/>
  <c r="AA208" i="12"/>
  <c r="Z270" i="12"/>
  <c r="Z401" i="12" s="1"/>
  <c r="AC197" i="12"/>
  <c r="AB259" i="12"/>
  <c r="BA37" i="12"/>
  <c r="AZ60" i="12"/>
  <c r="AZ40" i="12"/>
  <c r="AA203" i="12"/>
  <c r="Z265" i="12"/>
  <c r="Z396" i="12" s="1"/>
  <c r="F218" i="12"/>
  <c r="E280" i="12"/>
  <c r="E411" i="12" s="1"/>
  <c r="Z279" i="12"/>
  <c r="Z410" i="12" s="1"/>
  <c r="AA217" i="12"/>
  <c r="AA390" i="12"/>
  <c r="M402" i="12"/>
  <c r="M211" i="12"/>
  <c r="L273" i="12"/>
  <c r="L404" i="12" s="1"/>
  <c r="AA215" i="12"/>
  <c r="Z277" i="12"/>
  <c r="Z408" i="12" s="1"/>
  <c r="H216" i="12"/>
  <c r="G278" i="12"/>
  <c r="G409" i="12" s="1"/>
  <c r="AA202" i="12"/>
  <c r="Z264" i="12"/>
  <c r="Z395" i="12" s="1"/>
  <c r="AA221" i="12"/>
  <c r="A283" i="12"/>
  <c r="A351" i="12" s="1"/>
  <c r="A414" i="12" s="1"/>
  <c r="C221" i="12"/>
  <c r="C283" i="12" s="1"/>
  <c r="C414" i="12" s="1"/>
  <c r="D281" i="12"/>
  <c r="D412" i="12" s="1"/>
  <c r="E219" i="12"/>
  <c r="N402" i="12"/>
  <c r="G217" i="12"/>
  <c r="F279" i="12"/>
  <c r="F410" i="12" s="1"/>
  <c r="D220" i="12"/>
  <c r="C282" i="12"/>
  <c r="C413" i="12" s="1"/>
  <c r="AA201" i="12"/>
  <c r="Z263" i="12"/>
  <c r="Z394" i="12" s="1"/>
  <c r="AB214" i="12"/>
  <c r="AA276" i="12"/>
  <c r="AA407" i="12" s="1"/>
  <c r="AA216" i="12"/>
  <c r="Z278" i="12"/>
  <c r="Z409" i="12" s="1"/>
  <c r="AA205" i="12"/>
  <c r="Z267" i="12"/>
  <c r="Z398" i="12" s="1"/>
  <c r="K213" i="12"/>
  <c r="J275" i="12"/>
  <c r="J406" i="12" s="1"/>
  <c r="BF39" i="12"/>
  <c r="BH115" i="12"/>
  <c r="BH128" i="12"/>
  <c r="BG115" i="12"/>
  <c r="BG116" i="12" s="1"/>
  <c r="BG122" i="12" s="1"/>
  <c r="BG123" i="12" s="1"/>
  <c r="BG124" i="12" s="1"/>
  <c r="BG128" i="12"/>
  <c r="BH121" i="12"/>
  <c r="BI93" i="12"/>
  <c r="BI121" i="12" s="1"/>
  <c r="BI100" i="12"/>
  <c r="BI102" i="12" s="1"/>
  <c r="BI109" i="12" s="1"/>
  <c r="N23" i="8"/>
  <c r="N51" i="8" s="1"/>
  <c r="AC25" i="20"/>
  <c r="AC4" i="22"/>
  <c r="AC4" i="23"/>
  <c r="AD24" i="20"/>
  <c r="AD3" i="23"/>
  <c r="AD3" i="22"/>
  <c r="BH66" i="23"/>
  <c r="BG66" i="23"/>
  <c r="BF66" i="23"/>
  <c r="A67" i="23"/>
  <c r="BI66" i="23"/>
  <c r="AB39" i="20"/>
  <c r="AC73" i="20"/>
  <c r="AC72" i="9" s="1"/>
  <c r="AC68" i="20"/>
  <c r="AE8" i="4"/>
  <c r="AU85" i="6"/>
  <c r="AU87" i="6" s="1"/>
  <c r="AU86" i="6"/>
  <c r="AW79" i="6"/>
  <c r="AV83" i="6"/>
  <c r="AE65" i="20"/>
  <c r="AD66" i="20"/>
  <c r="AF74" i="20"/>
  <c r="AF76" i="20" s="1"/>
  <c r="AG72" i="20"/>
  <c r="AI64" i="20"/>
  <c r="AH58" i="20"/>
  <c r="AI20" i="20"/>
  <c r="AI50" i="20" s="1"/>
  <c r="BI250" i="10"/>
  <c r="BA250" i="10"/>
  <c r="AS250" i="10"/>
  <c r="AK250" i="10"/>
  <c r="BE250" i="10"/>
  <c r="AV250" i="10"/>
  <c r="AM250" i="10"/>
  <c r="BF250" i="10"/>
  <c r="AU250" i="10"/>
  <c r="AJ250" i="10"/>
  <c r="BD250" i="10"/>
  <c r="AT250" i="10"/>
  <c r="AI250" i="10"/>
  <c r="BC250" i="10"/>
  <c r="AP250" i="10"/>
  <c r="BB250" i="10"/>
  <c r="AO250" i="10"/>
  <c r="AZ250" i="10"/>
  <c r="AN250" i="10"/>
  <c r="AY250" i="10"/>
  <c r="AL250" i="10"/>
  <c r="AH250" i="10"/>
  <c r="AG250" i="10"/>
  <c r="BH250" i="10"/>
  <c r="BG250" i="10"/>
  <c r="AQ250" i="10"/>
  <c r="AX250" i="10"/>
  <c r="AR250" i="10"/>
  <c r="AW250" i="10"/>
  <c r="AD35" i="10"/>
  <c r="AD29" i="10" s="1"/>
  <c r="AD3" i="19"/>
  <c r="AD3" i="18"/>
  <c r="AD211" i="10"/>
  <c r="AC4" i="18"/>
  <c r="AC36" i="10"/>
  <c r="AC212" i="10"/>
  <c r="AC4" i="19"/>
  <c r="A251" i="10"/>
  <c r="BF41" i="19"/>
  <c r="AX41" i="19"/>
  <c r="AP41" i="19"/>
  <c r="AH41" i="19"/>
  <c r="BC41" i="19"/>
  <c r="AT41" i="19"/>
  <c r="AK41" i="19"/>
  <c r="AZ41" i="19"/>
  <c r="AO41" i="19"/>
  <c r="BI41" i="19"/>
  <c r="AY41" i="19"/>
  <c r="AN41" i="19"/>
  <c r="BE41" i="19"/>
  <c r="AR41" i="19"/>
  <c r="BD41" i="19"/>
  <c r="AQ41" i="19"/>
  <c r="AW41" i="19"/>
  <c r="AG41" i="19"/>
  <c r="AV41" i="19"/>
  <c r="AU41" i="19"/>
  <c r="BB41" i="19"/>
  <c r="AJ41" i="19"/>
  <c r="A42" i="19"/>
  <c r="BH41" i="19"/>
  <c r="BG41" i="19"/>
  <c r="AL41" i="19"/>
  <c r="AM41" i="19"/>
  <c r="AI41" i="19"/>
  <c r="BA41" i="19"/>
  <c r="AS41" i="19"/>
  <c r="AD3" i="4"/>
  <c r="AD31" i="12"/>
  <c r="AD3" i="5"/>
  <c r="AD3" i="3"/>
  <c r="AC4" i="4"/>
  <c r="AC4" i="5"/>
  <c r="AC4" i="3"/>
  <c r="AE65" i="12"/>
  <c r="AD11" i="8"/>
  <c r="AE16" i="7"/>
  <c r="AD25" i="9"/>
  <c r="AD17" i="7"/>
  <c r="AD16" i="6"/>
  <c r="AC18" i="7"/>
  <c r="AC32" i="12"/>
  <c r="AC26" i="9"/>
  <c r="AC28" i="11"/>
  <c r="AC17" i="6"/>
  <c r="AC12" i="8"/>
  <c r="AC94" i="10" l="1"/>
  <c r="AD28" i="10"/>
  <c r="AD23" i="6"/>
  <c r="AD24" i="6" s="1"/>
  <c r="AD16" i="3" s="1"/>
  <c r="AC93" i="10"/>
  <c r="AC9" i="3"/>
  <c r="AC79" i="20"/>
  <c r="AF19" i="7"/>
  <c r="AE214" i="10"/>
  <c r="AI52" i="20"/>
  <c r="AI53" i="20" s="1"/>
  <c r="AI35" i="11" s="1"/>
  <c r="AI49" i="11" s="1"/>
  <c r="A47" i="18"/>
  <c r="BI46" i="18"/>
  <c r="BA46" i="18"/>
  <c r="AS46" i="18"/>
  <c r="BH46" i="18"/>
  <c r="AZ46" i="18"/>
  <c r="AR46" i="18"/>
  <c r="BG46" i="18"/>
  <c r="AY46" i="18"/>
  <c r="AQ46" i="18"/>
  <c r="BF46" i="18"/>
  <c r="AX46" i="18"/>
  <c r="AP46" i="18"/>
  <c r="BD46" i="18"/>
  <c r="AN46" i="18"/>
  <c r="BC46" i="18"/>
  <c r="AM46" i="18"/>
  <c r="BB46" i="18"/>
  <c r="AL46" i="18"/>
  <c r="AW46" i="18"/>
  <c r="BE46" i="18"/>
  <c r="AV46" i="18"/>
  <c r="AU46" i="18"/>
  <c r="AT46" i="18"/>
  <c r="AO46" i="18"/>
  <c r="AW21" i="8"/>
  <c r="AZ42" i="12"/>
  <c r="BH129" i="12"/>
  <c r="BH48" i="12"/>
  <c r="BH49" i="12" s="1"/>
  <c r="BH51" i="6" s="1"/>
  <c r="BG129" i="12"/>
  <c r="BG48" i="12"/>
  <c r="BG49" i="12" s="1"/>
  <c r="BG51" i="6" s="1"/>
  <c r="I216" i="12"/>
  <c r="H278" i="12"/>
  <c r="H409" i="12" s="1"/>
  <c r="BE327" i="12"/>
  <c r="BF328" i="12"/>
  <c r="BG329" i="12"/>
  <c r="BH330" i="12"/>
  <c r="BI331" i="12"/>
  <c r="AB221" i="12"/>
  <c r="AA283" i="12"/>
  <c r="AA414" i="12" s="1"/>
  <c r="BB37" i="12"/>
  <c r="BA60" i="12"/>
  <c r="BA40" i="12"/>
  <c r="AD142" i="12"/>
  <c r="AD135" i="12"/>
  <c r="AD141" i="12"/>
  <c r="AD137" i="12"/>
  <c r="AD140" i="12"/>
  <c r="AD136" i="12"/>
  <c r="AD138" i="12"/>
  <c r="AD139" i="12"/>
  <c r="AD150" i="12"/>
  <c r="AD153" i="12"/>
  <c r="AD161" i="12"/>
  <c r="AD148" i="12"/>
  <c r="AD159" i="12"/>
  <c r="AD154" i="12"/>
  <c r="AD144" i="12"/>
  <c r="AD145" i="12"/>
  <c r="AD158" i="12"/>
  <c r="AD156" i="12"/>
  <c r="AD152" i="12"/>
  <c r="AD157" i="12"/>
  <c r="AD155" i="12"/>
  <c r="AD160" i="12"/>
  <c r="AD147" i="12"/>
  <c r="AD149" i="12"/>
  <c r="AD151" i="12"/>
  <c r="AD146" i="12"/>
  <c r="AD143" i="12"/>
  <c r="AC214" i="12"/>
  <c r="AB276" i="12"/>
  <c r="AB407" i="12" s="1"/>
  <c r="AB390" i="12"/>
  <c r="Z391" i="12"/>
  <c r="AB200" i="12"/>
  <c r="AA262" i="12"/>
  <c r="AA393" i="12" s="1"/>
  <c r="AB199" i="12"/>
  <c r="AA261" i="12"/>
  <c r="AA392" i="12" s="1"/>
  <c r="AB220" i="12"/>
  <c r="AA282" i="12"/>
  <c r="AA413" i="12" s="1"/>
  <c r="AB212" i="12"/>
  <c r="AA274" i="12"/>
  <c r="AA405" i="12" s="1"/>
  <c r="AB211" i="12"/>
  <c r="AA273" i="12"/>
  <c r="AA404" i="12" s="1"/>
  <c r="F219" i="12"/>
  <c r="E281" i="12"/>
  <c r="E412" i="12" s="1"/>
  <c r="G218" i="12"/>
  <c r="F280" i="12"/>
  <c r="F411" i="12" s="1"/>
  <c r="AB198" i="12"/>
  <c r="AA260" i="12"/>
  <c r="L213" i="12"/>
  <c r="K275" i="12"/>
  <c r="K406" i="12" s="1"/>
  <c r="AB201" i="12"/>
  <c r="AA263" i="12"/>
  <c r="AA394" i="12" s="1"/>
  <c r="AB213" i="12"/>
  <c r="AA275" i="12"/>
  <c r="AA406" i="12" s="1"/>
  <c r="K214" i="12"/>
  <c r="J276" i="12"/>
  <c r="J407" i="12" s="1"/>
  <c r="AB210" i="12"/>
  <c r="AA272" i="12"/>
  <c r="AA403" i="12" s="1"/>
  <c r="AB207" i="12"/>
  <c r="AA269" i="12"/>
  <c r="AA400" i="12" s="1"/>
  <c r="H217" i="12"/>
  <c r="G279" i="12"/>
  <c r="G410" i="12" s="1"/>
  <c r="AB217" i="12"/>
  <c r="AA279" i="12"/>
  <c r="AA410" i="12" s="1"/>
  <c r="AB215" i="12"/>
  <c r="AA277" i="12"/>
  <c r="AA408" i="12" s="1"/>
  <c r="M212" i="12"/>
  <c r="L274" i="12"/>
  <c r="L405" i="12" s="1"/>
  <c r="O210" i="12"/>
  <c r="O272" i="12" s="1"/>
  <c r="N272" i="12"/>
  <c r="N211" i="12"/>
  <c r="M273" i="12"/>
  <c r="M404" i="12" s="1"/>
  <c r="AD197" i="12"/>
  <c r="AC259" i="12"/>
  <c r="AB202" i="12"/>
  <c r="AA264" i="12"/>
  <c r="AA395" i="12" s="1"/>
  <c r="AB203" i="12"/>
  <c r="AA265" i="12"/>
  <c r="AA396" i="12" s="1"/>
  <c r="AB208" i="12"/>
  <c r="AA270" i="12"/>
  <c r="AA401" i="12" s="1"/>
  <c r="AB218" i="12"/>
  <c r="AA280" i="12"/>
  <c r="AA411" i="12" s="1"/>
  <c r="AB222" i="12"/>
  <c r="A284" i="12"/>
  <c r="A352" i="12" s="1"/>
  <c r="A415" i="12" s="1"/>
  <c r="C222" i="12"/>
  <c r="AB216" i="12"/>
  <c r="AA278" i="12"/>
  <c r="AA409" i="12" s="1"/>
  <c r="AB206" i="12"/>
  <c r="AA268" i="12"/>
  <c r="AA399" i="12" s="1"/>
  <c r="AB204" i="12"/>
  <c r="AA266" i="12"/>
  <c r="AA397" i="12" s="1"/>
  <c r="AB205" i="12"/>
  <c r="AA267" i="12"/>
  <c r="AA398" i="12" s="1"/>
  <c r="D282" i="12"/>
  <c r="D413" i="12" s="1"/>
  <c r="E220" i="12"/>
  <c r="D221" i="12"/>
  <c r="AB219" i="12"/>
  <c r="AA281" i="12"/>
  <c r="AA412" i="12" s="1"/>
  <c r="BE323" i="12"/>
  <c r="I277" i="12"/>
  <c r="I408" i="12" s="1"/>
  <c r="J215" i="12"/>
  <c r="A162" i="12"/>
  <c r="A223" i="12"/>
  <c r="C161" i="12"/>
  <c r="D161" i="12"/>
  <c r="E161" i="12"/>
  <c r="F161" i="12"/>
  <c r="G161" i="12"/>
  <c r="H161" i="12"/>
  <c r="I161" i="12"/>
  <c r="J161" i="12"/>
  <c r="K161" i="12"/>
  <c r="L161" i="12"/>
  <c r="M161" i="12"/>
  <c r="N161" i="12"/>
  <c r="O161" i="12"/>
  <c r="P161" i="12"/>
  <c r="Q161" i="12"/>
  <c r="R161" i="12"/>
  <c r="S161" i="12"/>
  <c r="T161" i="12"/>
  <c r="U161" i="12"/>
  <c r="V161" i="12"/>
  <c r="W161" i="12"/>
  <c r="X161" i="12"/>
  <c r="Y161" i="12"/>
  <c r="Z161" i="12"/>
  <c r="AA161" i="12"/>
  <c r="AB161" i="12"/>
  <c r="AA271" i="12"/>
  <c r="AA402" i="12" s="1"/>
  <c r="AB209" i="12"/>
  <c r="BG39" i="12"/>
  <c r="BI115" i="12"/>
  <c r="BI128" i="12"/>
  <c r="BH116" i="12"/>
  <c r="BH122" i="12" s="1"/>
  <c r="BH123" i="12" s="1"/>
  <c r="BH124" i="12" s="1"/>
  <c r="N24" i="8"/>
  <c r="N52" i="8" s="1"/>
  <c r="AC26" i="20"/>
  <c r="AC5" i="23"/>
  <c r="AC5" i="22"/>
  <c r="AD25" i="20"/>
  <c r="AD4" i="22"/>
  <c r="AD4" i="23"/>
  <c r="AE24" i="20"/>
  <c r="AE3" i="23"/>
  <c r="AE3" i="22"/>
  <c r="A68" i="23"/>
  <c r="BI67" i="23"/>
  <c r="BH67" i="23"/>
  <c r="BG67" i="23"/>
  <c r="AD73" i="20"/>
  <c r="AD72" i="9" s="1"/>
  <c r="AD68" i="20"/>
  <c r="AF8" i="4"/>
  <c r="AV85" i="6"/>
  <c r="AV87" i="6" s="1"/>
  <c r="AV86" i="6"/>
  <c r="AX79" i="6"/>
  <c r="AW83" i="6"/>
  <c r="AG74" i="20"/>
  <c r="AG76" i="20" s="1"/>
  <c r="AH72" i="20"/>
  <c r="AF65" i="20"/>
  <c r="AE66" i="20"/>
  <c r="AJ64" i="20"/>
  <c r="AJ20" i="20"/>
  <c r="AJ50" i="20" s="1"/>
  <c r="BE251" i="10"/>
  <c r="AW251" i="10"/>
  <c r="AO251" i="10"/>
  <c r="BD251" i="10"/>
  <c r="AU251" i="10"/>
  <c r="AL251" i="10"/>
  <c r="BI251" i="10"/>
  <c r="AY251" i="10"/>
  <c r="AN251" i="10"/>
  <c r="BH251" i="10"/>
  <c r="AX251" i="10"/>
  <c r="AM251" i="10"/>
  <c r="BC251" i="10"/>
  <c r="AQ251" i="10"/>
  <c r="BB251" i="10"/>
  <c r="AP251" i="10"/>
  <c r="BA251" i="10"/>
  <c r="AK251" i="10"/>
  <c r="AZ251" i="10"/>
  <c r="AJ251" i="10"/>
  <c r="AI251" i="10"/>
  <c r="AH251" i="10"/>
  <c r="BG251" i="10"/>
  <c r="BF251" i="10"/>
  <c r="AV251" i="10"/>
  <c r="AT251" i="10"/>
  <c r="AS251" i="10"/>
  <c r="AR251" i="10"/>
  <c r="AD36" i="10"/>
  <c r="AD4" i="18"/>
  <c r="AD212" i="10"/>
  <c r="AD4" i="19"/>
  <c r="AE3" i="19"/>
  <c r="AE35" i="10"/>
  <c r="AE29" i="10" s="1"/>
  <c r="AE211" i="10"/>
  <c r="AE3" i="18"/>
  <c r="AC5" i="19"/>
  <c r="AC37" i="10"/>
  <c r="AC213" i="10"/>
  <c r="AC5" i="18"/>
  <c r="AD18" i="7"/>
  <c r="A252" i="10"/>
  <c r="BI42" i="19"/>
  <c r="BA42" i="19"/>
  <c r="AS42" i="19"/>
  <c r="AK42" i="19"/>
  <c r="BF42" i="19"/>
  <c r="AW42" i="19"/>
  <c r="AN42" i="19"/>
  <c r="BB42" i="19"/>
  <c r="AQ42" i="19"/>
  <c r="A43" i="19"/>
  <c r="AZ42" i="19"/>
  <c r="AP42" i="19"/>
  <c r="AY42" i="19"/>
  <c r="AL42" i="19"/>
  <c r="AX42" i="19"/>
  <c r="AJ42" i="19"/>
  <c r="AT42" i="19"/>
  <c r="BH42" i="19"/>
  <c r="AR42" i="19"/>
  <c r="BG42" i="19"/>
  <c r="AO42" i="19"/>
  <c r="AV42" i="19"/>
  <c r="AM42" i="19"/>
  <c r="AI42" i="19"/>
  <c r="AH42" i="19"/>
  <c r="BC42" i="19"/>
  <c r="BD42" i="19"/>
  <c r="AU42" i="19"/>
  <c r="BE42" i="19"/>
  <c r="AC5" i="5"/>
  <c r="AC5" i="3"/>
  <c r="AC5" i="4"/>
  <c r="AD4" i="5"/>
  <c r="AD4" i="3"/>
  <c r="AD4" i="4"/>
  <c r="AE31" i="12"/>
  <c r="AE3" i="4"/>
  <c r="AE3" i="5"/>
  <c r="AE3" i="3"/>
  <c r="AF65" i="12"/>
  <c r="AD26" i="9"/>
  <c r="AD28" i="11"/>
  <c r="AD12" i="8"/>
  <c r="AD17" i="6"/>
  <c r="AD32" i="12"/>
  <c r="AF16" i="7"/>
  <c r="AE25" i="9"/>
  <c r="AE16" i="6"/>
  <c r="AE17" i="7"/>
  <c r="AE11" i="8"/>
  <c r="AC13" i="8"/>
  <c r="AC27" i="9"/>
  <c r="AC18" i="6"/>
  <c r="AC33" i="12"/>
  <c r="AC29" i="11"/>
  <c r="AD93" i="10" l="1"/>
  <c r="AE28" i="10"/>
  <c r="AE23" i="6"/>
  <c r="AD94" i="10"/>
  <c r="AG19" i="7"/>
  <c r="AF214" i="10"/>
  <c r="AJ52" i="20"/>
  <c r="AJ53" i="20" s="1"/>
  <c r="AJ35" i="11" s="1"/>
  <c r="AJ49" i="11" s="1"/>
  <c r="AD9" i="3"/>
  <c r="AD79" i="20"/>
  <c r="A48" i="18"/>
  <c r="BB47" i="18"/>
  <c r="AT47" i="18"/>
  <c r="BI47" i="18"/>
  <c r="BA47" i="18"/>
  <c r="AS47" i="18"/>
  <c r="BH47" i="18"/>
  <c r="AZ47" i="18"/>
  <c r="AR47" i="18"/>
  <c r="BG47" i="18"/>
  <c r="AY47" i="18"/>
  <c r="AQ47" i="18"/>
  <c r="AW47" i="18"/>
  <c r="AV47" i="18"/>
  <c r="AU47" i="18"/>
  <c r="BF47" i="18"/>
  <c r="AP47" i="18"/>
  <c r="BE47" i="18"/>
  <c r="BD47" i="18"/>
  <c r="BC47" i="18"/>
  <c r="AX47" i="18"/>
  <c r="AN47" i="18"/>
  <c r="AM47" i="18"/>
  <c r="AO47" i="18"/>
  <c r="AI58" i="20"/>
  <c r="AX21" i="8"/>
  <c r="BA42" i="12"/>
  <c r="AE24" i="6"/>
  <c r="AE16" i="3" s="1"/>
  <c r="BI129" i="12"/>
  <c r="BI48" i="12"/>
  <c r="BI49" i="12" s="1"/>
  <c r="BI51" i="6" s="1"/>
  <c r="D222" i="12"/>
  <c r="C284" i="12"/>
  <c r="C415" i="12" s="1"/>
  <c r="AC220" i="12"/>
  <c r="AB282" i="12"/>
  <c r="AB413" i="12" s="1"/>
  <c r="AC223" i="12"/>
  <c r="C223" i="12"/>
  <c r="C285" i="12" s="1"/>
  <c r="C416" i="12" s="1"/>
  <c r="A285" i="12"/>
  <c r="A353" i="12" s="1"/>
  <c r="A416" i="12" s="1"/>
  <c r="AC222" i="12"/>
  <c r="AB284" i="12"/>
  <c r="AB415" i="12" s="1"/>
  <c r="N403" i="12"/>
  <c r="AC217" i="12"/>
  <c r="AB279" i="12"/>
  <c r="AB410" i="12" s="1"/>
  <c r="L214" i="12"/>
  <c r="K276" i="12"/>
  <c r="K407" i="12" s="1"/>
  <c r="M213" i="12"/>
  <c r="L275" i="12"/>
  <c r="L406" i="12" s="1"/>
  <c r="AC211" i="12"/>
  <c r="AB273" i="12"/>
  <c r="AB404" i="12" s="1"/>
  <c r="AC199" i="12"/>
  <c r="AB261" i="12"/>
  <c r="AB392" i="12" s="1"/>
  <c r="BE324" i="12"/>
  <c r="BF323" i="12" s="1"/>
  <c r="AC215" i="12"/>
  <c r="AB277" i="12"/>
  <c r="AB408" i="12" s="1"/>
  <c r="AC201" i="12"/>
  <c r="AB263" i="12"/>
  <c r="AB394" i="12" s="1"/>
  <c r="AC219" i="12"/>
  <c r="AB281" i="12"/>
  <c r="AB412" i="12" s="1"/>
  <c r="O211" i="12"/>
  <c r="N273" i="12"/>
  <c r="N404" i="12" s="1"/>
  <c r="AC206" i="12"/>
  <c r="AB268" i="12"/>
  <c r="AB399" i="12" s="1"/>
  <c r="AC203" i="12"/>
  <c r="AB265" i="12"/>
  <c r="AB396" i="12" s="1"/>
  <c r="AA391" i="12"/>
  <c r="AD214" i="12"/>
  <c r="AC276" i="12"/>
  <c r="AC407" i="12" s="1"/>
  <c r="K215" i="12"/>
  <c r="J277" i="12"/>
  <c r="J408" i="12" s="1"/>
  <c r="F220" i="12"/>
  <c r="E282" i="12"/>
  <c r="E413" i="12" s="1"/>
  <c r="I217" i="12"/>
  <c r="H279" i="12"/>
  <c r="H410" i="12" s="1"/>
  <c r="AC198" i="12"/>
  <c r="AB260" i="12"/>
  <c r="AC200" i="12"/>
  <c r="AB262" i="12"/>
  <c r="AB393" i="12" s="1"/>
  <c r="BC37" i="12"/>
  <c r="BB60" i="12"/>
  <c r="BB40" i="12"/>
  <c r="AC205" i="12"/>
  <c r="AB267" i="12"/>
  <c r="AB398" i="12" s="1"/>
  <c r="AE197" i="12"/>
  <c r="AD259" i="12"/>
  <c r="G219" i="12"/>
  <c r="F281" i="12"/>
  <c r="F412" i="12" s="1"/>
  <c r="AC208" i="12"/>
  <c r="AB270" i="12"/>
  <c r="AB401" i="12" s="1"/>
  <c r="A163" i="12"/>
  <c r="A224" i="12"/>
  <c r="C162" i="12"/>
  <c r="D162" i="12"/>
  <c r="E162" i="12"/>
  <c r="F162" i="12"/>
  <c r="G162" i="12"/>
  <c r="H162" i="12"/>
  <c r="I162" i="12"/>
  <c r="J162" i="12"/>
  <c r="K162" i="12"/>
  <c r="L162" i="12"/>
  <c r="M162" i="12"/>
  <c r="N162" i="12"/>
  <c r="O162" i="12"/>
  <c r="P162" i="12"/>
  <c r="Q162" i="12"/>
  <c r="R162" i="12"/>
  <c r="S162" i="12"/>
  <c r="T162" i="12"/>
  <c r="U162" i="12"/>
  <c r="V162" i="12"/>
  <c r="W162" i="12"/>
  <c r="X162" i="12"/>
  <c r="Y162" i="12"/>
  <c r="Z162" i="12"/>
  <c r="AA162" i="12"/>
  <c r="AB162" i="12"/>
  <c r="AC162" i="12"/>
  <c r="AE135" i="12"/>
  <c r="AE143" i="12"/>
  <c r="AE140" i="12"/>
  <c r="AE136" i="12"/>
  <c r="AE142" i="12"/>
  <c r="AE138" i="12"/>
  <c r="AE139" i="12"/>
  <c r="AE141" i="12"/>
  <c r="AE137" i="12"/>
  <c r="AE154" i="12"/>
  <c r="AE147" i="12"/>
  <c r="AE149" i="12"/>
  <c r="AE152" i="12"/>
  <c r="AE161" i="12"/>
  <c r="AE157" i="12"/>
  <c r="AE151" i="12"/>
  <c r="AE153" i="12"/>
  <c r="AE158" i="12"/>
  <c r="AE159" i="12"/>
  <c r="AE160" i="12"/>
  <c r="AE148" i="12"/>
  <c r="AE144" i="12"/>
  <c r="AE145" i="12"/>
  <c r="AE156" i="12"/>
  <c r="AE155" i="12"/>
  <c r="AE146" i="12"/>
  <c r="AE150" i="12"/>
  <c r="AE163" i="12"/>
  <c r="AC209" i="12"/>
  <c r="AB271" i="12"/>
  <c r="AB402" i="12" s="1"/>
  <c r="AC216" i="12"/>
  <c r="AB278" i="12"/>
  <c r="AB409" i="12" s="1"/>
  <c r="AC202" i="12"/>
  <c r="AB264" i="12"/>
  <c r="AB395" i="12" s="1"/>
  <c r="N212" i="12"/>
  <c r="M274" i="12"/>
  <c r="M405" i="12" s="1"/>
  <c r="AC213" i="12"/>
  <c r="AB275" i="12"/>
  <c r="AB406" i="12" s="1"/>
  <c r="AC212" i="12"/>
  <c r="AB274" i="12"/>
  <c r="AB405" i="12" s="1"/>
  <c r="AC218" i="12"/>
  <c r="AB280" i="12"/>
  <c r="AB411" i="12" s="1"/>
  <c r="AC210" i="12"/>
  <c r="AB272" i="12"/>
  <c r="AB403" i="12" s="1"/>
  <c r="AC204" i="12"/>
  <c r="AB266" i="12"/>
  <c r="AB397" i="12" s="1"/>
  <c r="D283" i="12"/>
  <c r="D414" i="12" s="1"/>
  <c r="E221" i="12"/>
  <c r="O403" i="12"/>
  <c r="AC390" i="12"/>
  <c r="AC207" i="12"/>
  <c r="AB269" i="12"/>
  <c r="AB400" i="12" s="1"/>
  <c r="H218" i="12"/>
  <c r="G280" i="12"/>
  <c r="G411" i="12" s="1"/>
  <c r="AD162" i="12"/>
  <c r="AE162" i="12" s="1"/>
  <c r="AB283" i="12"/>
  <c r="AB414" i="12" s="1"/>
  <c r="AC221" i="12"/>
  <c r="J216" i="12"/>
  <c r="I278" i="12"/>
  <c r="I409" i="12" s="1"/>
  <c r="BH39" i="12"/>
  <c r="BI116" i="12"/>
  <c r="BI122" i="12" s="1"/>
  <c r="O20" i="8"/>
  <c r="O48" i="8" s="1"/>
  <c r="O70" i="8" s="1"/>
  <c r="AE25" i="20"/>
  <c r="AE4" i="23"/>
  <c r="AE4" i="22"/>
  <c r="AF24" i="20"/>
  <c r="AF3" i="23"/>
  <c r="AF3" i="22"/>
  <c r="AD5" i="22"/>
  <c r="AD5" i="23"/>
  <c r="A69" i="23"/>
  <c r="BI68" i="23"/>
  <c r="BH68" i="23"/>
  <c r="AC39" i="20"/>
  <c r="AE73" i="20"/>
  <c r="AE72" i="9" s="1"/>
  <c r="AE68" i="20"/>
  <c r="AG8" i="4"/>
  <c r="AD5" i="5"/>
  <c r="AD26" i="20"/>
  <c r="AW86" i="6"/>
  <c r="AW85" i="6"/>
  <c r="AW87" i="6" s="1"/>
  <c r="AY79" i="6"/>
  <c r="AX83" i="6"/>
  <c r="AG65" i="20"/>
  <c r="AF66" i="20"/>
  <c r="AH74" i="20"/>
  <c r="AH76" i="20" s="1"/>
  <c r="AI72" i="20"/>
  <c r="AK64" i="20"/>
  <c r="AJ58" i="20"/>
  <c r="AK20" i="20"/>
  <c r="AK50" i="20" s="1"/>
  <c r="BB252" i="10"/>
  <c r="AT252" i="10"/>
  <c r="AL252" i="10"/>
  <c r="BE252" i="10"/>
  <c r="AV252" i="10"/>
  <c r="AM252" i="10"/>
  <c r="BC252" i="10"/>
  <c r="AR252" i="10"/>
  <c r="BA252" i="10"/>
  <c r="AQ252" i="10"/>
  <c r="BF252" i="10"/>
  <c r="AP252" i="10"/>
  <c r="BD252" i="10"/>
  <c r="AO252" i="10"/>
  <c r="AZ252" i="10"/>
  <c r="AN252" i="10"/>
  <c r="AY252" i="10"/>
  <c r="AK252" i="10"/>
  <c r="AJ252" i="10"/>
  <c r="BI252" i="10"/>
  <c r="AI252" i="10"/>
  <c r="BH252" i="10"/>
  <c r="BG252" i="10"/>
  <c r="AS252" i="10"/>
  <c r="AX252" i="10"/>
  <c r="AW252" i="10"/>
  <c r="AU252" i="10"/>
  <c r="AE36" i="10"/>
  <c r="AE212" i="10"/>
  <c r="AE4" i="19"/>
  <c r="AE4" i="18"/>
  <c r="AD29" i="11"/>
  <c r="AD27" i="9"/>
  <c r="AF3" i="19"/>
  <c r="AF3" i="18"/>
  <c r="AF35" i="10"/>
  <c r="AF29" i="10" s="1"/>
  <c r="AF211" i="10"/>
  <c r="AD13" i="8"/>
  <c r="AD5" i="4"/>
  <c r="AD18" i="6"/>
  <c r="AD213" i="10"/>
  <c r="AD37" i="10"/>
  <c r="AD5" i="19"/>
  <c r="AD5" i="18"/>
  <c r="AD33" i="12"/>
  <c r="AD5" i="3"/>
  <c r="A253" i="10"/>
  <c r="BD43" i="19"/>
  <c r="AV43" i="19"/>
  <c r="AN43" i="19"/>
  <c r="BI43" i="19"/>
  <c r="AZ43" i="19"/>
  <c r="AQ43" i="19"/>
  <c r="BC43" i="19"/>
  <c r="AS43" i="19"/>
  <c r="AI43" i="19"/>
  <c r="BB43" i="19"/>
  <c r="AR43" i="19"/>
  <c r="BH43" i="19"/>
  <c r="AU43" i="19"/>
  <c r="BG43" i="19"/>
  <c r="AT43" i="19"/>
  <c r="BF43" i="19"/>
  <c r="AM43" i="19"/>
  <c r="BE43" i="19"/>
  <c r="AL43" i="19"/>
  <c r="BA43" i="19"/>
  <c r="AK43" i="19"/>
  <c r="A44" i="19"/>
  <c r="AP43" i="19"/>
  <c r="AY43" i="19"/>
  <c r="AX43" i="19"/>
  <c r="AW43" i="19"/>
  <c r="AJ43" i="19"/>
  <c r="AO43" i="19"/>
  <c r="AF3" i="4"/>
  <c r="AF31" i="12"/>
  <c r="AF3" i="3"/>
  <c r="AF3" i="5"/>
  <c r="AE4" i="4"/>
  <c r="AE4" i="5"/>
  <c r="AE4" i="3"/>
  <c r="AG65" i="12"/>
  <c r="AE18" i="7"/>
  <c r="AE12" i="8"/>
  <c r="AE26" i="9"/>
  <c r="AE28" i="11"/>
  <c r="AE17" i="6"/>
  <c r="AE32" i="12"/>
  <c r="AG16" i="7"/>
  <c r="AF25" i="9"/>
  <c r="AF17" i="7"/>
  <c r="AF11" i="8"/>
  <c r="AF16" i="6"/>
  <c r="AE94" i="10" l="1"/>
  <c r="AE93" i="10"/>
  <c r="AF28" i="10"/>
  <c r="AF23" i="6"/>
  <c r="AF24" i="6" s="1"/>
  <c r="AF16" i="3" s="1"/>
  <c r="AK52" i="20"/>
  <c r="AK53" i="20" s="1"/>
  <c r="AK35" i="11" s="1"/>
  <c r="AK49" i="11" s="1"/>
  <c r="AH19" i="7"/>
  <c r="AG214" i="10"/>
  <c r="AE9" i="3"/>
  <c r="AE79" i="20"/>
  <c r="A49" i="18"/>
  <c r="BD48" i="18"/>
  <c r="AV48" i="18"/>
  <c r="AN48" i="18"/>
  <c r="BC48" i="18"/>
  <c r="AU48" i="18"/>
  <c r="BB48" i="18"/>
  <c r="AT48" i="18"/>
  <c r="BI48" i="18"/>
  <c r="BA48" i="18"/>
  <c r="AS48" i="18"/>
  <c r="BG48" i="18"/>
  <c r="AQ48" i="18"/>
  <c r="BF48" i="18"/>
  <c r="AP48" i="18"/>
  <c r="BE48" i="18"/>
  <c r="AO48" i="18"/>
  <c r="AZ48" i="18"/>
  <c r="AR48" i="18"/>
  <c r="AY48" i="18"/>
  <c r="AX48" i="18"/>
  <c r="AW48" i="18"/>
  <c r="BH48" i="18"/>
  <c r="AY21" i="8"/>
  <c r="BB42" i="12"/>
  <c r="AD222" i="12"/>
  <c r="AC284" i="12"/>
  <c r="AC415" i="12" s="1"/>
  <c r="AE214" i="12"/>
  <c r="AD276" i="12"/>
  <c r="AD407" i="12" s="1"/>
  <c r="P211" i="12"/>
  <c r="P273" i="12" s="1"/>
  <c r="O273" i="12"/>
  <c r="BF327" i="12"/>
  <c r="BG328" i="12"/>
  <c r="BH329" i="12"/>
  <c r="BI330" i="12"/>
  <c r="I218" i="12"/>
  <c r="H280" i="12"/>
  <c r="H411" i="12" s="1"/>
  <c r="AD212" i="12"/>
  <c r="AC274" i="12"/>
  <c r="AC405" i="12" s="1"/>
  <c r="AD216" i="12"/>
  <c r="AC278" i="12"/>
  <c r="AC409" i="12" s="1"/>
  <c r="J217" i="12"/>
  <c r="I279" i="12"/>
  <c r="I410" i="12" s="1"/>
  <c r="M214" i="12"/>
  <c r="L276" i="12"/>
  <c r="L407" i="12" s="1"/>
  <c r="AB391" i="12"/>
  <c r="AD202" i="12"/>
  <c r="AC264" i="12"/>
  <c r="AC395" i="12" s="1"/>
  <c r="AD205" i="12"/>
  <c r="AC267" i="12"/>
  <c r="AC398" i="12" s="1"/>
  <c r="G281" i="12"/>
  <c r="G412" i="12" s="1"/>
  <c r="H219" i="12"/>
  <c r="K216" i="12"/>
  <c r="J278" i="12"/>
  <c r="J409" i="12" s="1"/>
  <c r="AD207" i="12"/>
  <c r="AC269" i="12"/>
  <c r="AC400" i="12" s="1"/>
  <c r="AD204" i="12"/>
  <c r="AC266" i="12"/>
  <c r="AC397" i="12" s="1"/>
  <c r="AD213" i="12"/>
  <c r="AC275" i="12"/>
  <c r="AC406" i="12" s="1"/>
  <c r="AD209" i="12"/>
  <c r="AC271" i="12"/>
  <c r="AC402" i="12" s="1"/>
  <c r="BD37" i="12"/>
  <c r="BC60" i="12"/>
  <c r="BC40" i="12"/>
  <c r="G220" i="12"/>
  <c r="F282" i="12"/>
  <c r="F413" i="12" s="1"/>
  <c r="AD199" i="12"/>
  <c r="AC261" i="12"/>
  <c r="AC392" i="12" s="1"/>
  <c r="AD217" i="12"/>
  <c r="AC279" i="12"/>
  <c r="AC410" i="12" s="1"/>
  <c r="AF144" i="12"/>
  <c r="AF136" i="12"/>
  <c r="AF140" i="12"/>
  <c r="AF143" i="12"/>
  <c r="AF139" i="12"/>
  <c r="AF137" i="12"/>
  <c r="AF138" i="12"/>
  <c r="AF141" i="12"/>
  <c r="AF142" i="12"/>
  <c r="AF135" i="12"/>
  <c r="AF153" i="12"/>
  <c r="AF152" i="12"/>
  <c r="AF158" i="12"/>
  <c r="AF163" i="12"/>
  <c r="AF147" i="12"/>
  <c r="AF157" i="12"/>
  <c r="AF149" i="12"/>
  <c r="AF162" i="12"/>
  <c r="AF154" i="12"/>
  <c r="AF150" i="12"/>
  <c r="AF156" i="12"/>
  <c r="AF146" i="12"/>
  <c r="AF160" i="12"/>
  <c r="AF145" i="12"/>
  <c r="AF159" i="12"/>
  <c r="AF161" i="12"/>
  <c r="AF155" i="12"/>
  <c r="AF151" i="12"/>
  <c r="AF148" i="12"/>
  <c r="AD206" i="12"/>
  <c r="AC268" i="12"/>
  <c r="AC399" i="12" s="1"/>
  <c r="AD223" i="12"/>
  <c r="AC285" i="12"/>
  <c r="AC416" i="12" s="1"/>
  <c r="AD198" i="12"/>
  <c r="AC260" i="12"/>
  <c r="N213" i="12"/>
  <c r="M275" i="12"/>
  <c r="M406" i="12" s="1"/>
  <c r="F221" i="12"/>
  <c r="E283" i="12"/>
  <c r="E414" i="12" s="1"/>
  <c r="AD219" i="12"/>
  <c r="AC281" i="12"/>
  <c r="AC412" i="12" s="1"/>
  <c r="AD220" i="12"/>
  <c r="AC282" i="12"/>
  <c r="AC413" i="12" s="1"/>
  <c r="AD221" i="12"/>
  <c r="AC283" i="12"/>
  <c r="AC414" i="12" s="1"/>
  <c r="A286" i="12"/>
  <c r="A354" i="12" s="1"/>
  <c r="A417" i="12" s="1"/>
  <c r="C224" i="12"/>
  <c r="AD224" i="12"/>
  <c r="AD390" i="12"/>
  <c r="AD203" i="12"/>
  <c r="AC265" i="12"/>
  <c r="AC396" i="12" s="1"/>
  <c r="AD201" i="12"/>
  <c r="AC263" i="12"/>
  <c r="AC394" i="12" s="1"/>
  <c r="D223" i="12"/>
  <c r="AD215" i="12"/>
  <c r="AC277" i="12"/>
  <c r="AC408" i="12" s="1"/>
  <c r="AD218" i="12"/>
  <c r="AC280" i="12"/>
  <c r="AC411" i="12" s="1"/>
  <c r="AD208" i="12"/>
  <c r="AC270" i="12"/>
  <c r="AC401" i="12" s="1"/>
  <c r="BF324" i="12"/>
  <c r="AD210" i="12"/>
  <c r="AC272" i="12"/>
  <c r="AC403" i="12" s="1"/>
  <c r="O212" i="12"/>
  <c r="N274" i="12"/>
  <c r="N405" i="12" s="1"/>
  <c r="A164" i="12"/>
  <c r="AF164" i="12" s="1"/>
  <c r="A225" i="12"/>
  <c r="C163" i="12"/>
  <c r="D163" i="12"/>
  <c r="E163" i="12"/>
  <c r="F163" i="12"/>
  <c r="G163" i="12"/>
  <c r="H163" i="12"/>
  <c r="I163" i="12"/>
  <c r="J163" i="12"/>
  <c r="K163" i="12"/>
  <c r="L163" i="12"/>
  <c r="M163" i="12"/>
  <c r="N163" i="12"/>
  <c r="O163" i="12"/>
  <c r="P163" i="12"/>
  <c r="Q163" i="12"/>
  <c r="R163" i="12"/>
  <c r="S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F197" i="12"/>
  <c r="AE259" i="12"/>
  <c r="AD200" i="12"/>
  <c r="AC262" i="12"/>
  <c r="AC393" i="12" s="1"/>
  <c r="L215" i="12"/>
  <c r="K277" i="12"/>
  <c r="K408" i="12" s="1"/>
  <c r="AD211" i="12"/>
  <c r="AC273" i="12"/>
  <c r="AC404" i="12" s="1"/>
  <c r="E222" i="12"/>
  <c r="D284" i="12"/>
  <c r="D415" i="12" s="1"/>
  <c r="BI123" i="12"/>
  <c r="BI124" i="12" s="1"/>
  <c r="BI39" i="12"/>
  <c r="O22" i="8"/>
  <c r="O50" i="8" s="1"/>
  <c r="O72" i="8" s="1"/>
  <c r="AE26" i="20"/>
  <c r="AE5" i="22"/>
  <c r="AE5" i="23"/>
  <c r="AF25" i="20"/>
  <c r="AF4" i="23"/>
  <c r="AF4" i="22"/>
  <c r="AG24" i="20"/>
  <c r="AG3" i="23"/>
  <c r="AG3" i="22"/>
  <c r="BI69" i="23"/>
  <c r="A70" i="23"/>
  <c r="AH8" i="4"/>
  <c r="AF73" i="20"/>
  <c r="AF72" i="9" s="1"/>
  <c r="AF68" i="20"/>
  <c r="AX85" i="6"/>
  <c r="AX87" i="6" s="1"/>
  <c r="AX86" i="6"/>
  <c r="AZ79" i="6"/>
  <c r="AY83" i="6"/>
  <c r="AI74" i="20"/>
  <c r="AI76" i="20" s="1"/>
  <c r="AJ72" i="20"/>
  <c r="AH65" i="20"/>
  <c r="AG66" i="20"/>
  <c r="AL64" i="20"/>
  <c r="AK58" i="20"/>
  <c r="AL20" i="20"/>
  <c r="AL50" i="20" s="1"/>
  <c r="BH253" i="10"/>
  <c r="AZ253" i="10"/>
  <c r="AR253" i="10"/>
  <c r="AJ253" i="10"/>
  <c r="BF253" i="10"/>
  <c r="AW253" i="10"/>
  <c r="AN253" i="10"/>
  <c r="BI253" i="10"/>
  <c r="AX253" i="10"/>
  <c r="AM253" i="10"/>
  <c r="BG253" i="10"/>
  <c r="AV253" i="10"/>
  <c r="AL253" i="10"/>
  <c r="BE253" i="10"/>
  <c r="AS253" i="10"/>
  <c r="BD253" i="10"/>
  <c r="AQ253" i="10"/>
  <c r="BC253" i="10"/>
  <c r="AP253" i="10"/>
  <c r="BB253" i="10"/>
  <c r="AO253" i="10"/>
  <c r="AK253" i="10"/>
  <c r="BA253" i="10"/>
  <c r="AY253" i="10"/>
  <c r="AU253" i="10"/>
  <c r="AT253" i="10"/>
  <c r="AF4" i="19"/>
  <c r="AF36" i="10"/>
  <c r="AF212" i="10"/>
  <c r="AF4" i="18"/>
  <c r="AE213" i="10"/>
  <c r="AE37" i="10"/>
  <c r="AE5" i="19"/>
  <c r="AE5" i="18"/>
  <c r="AG3" i="18"/>
  <c r="AG3" i="19"/>
  <c r="AG35" i="10"/>
  <c r="AG29" i="10" s="1"/>
  <c r="AG211" i="10"/>
  <c r="A254" i="10"/>
  <c r="BG44" i="19"/>
  <c r="AY44" i="19"/>
  <c r="AQ44" i="19"/>
  <c r="BC44" i="19"/>
  <c r="AT44" i="19"/>
  <c r="AK44" i="19"/>
  <c r="BE44" i="19"/>
  <c r="AU44" i="19"/>
  <c r="AJ44" i="19"/>
  <c r="BD44" i="19"/>
  <c r="AS44" i="19"/>
  <c r="BB44" i="19"/>
  <c r="AO44" i="19"/>
  <c r="BA44" i="19"/>
  <c r="AN44" i="19"/>
  <c r="AZ44" i="19"/>
  <c r="AX44" i="19"/>
  <c r="AW44" i="19"/>
  <c r="BH44" i="19"/>
  <c r="AM44" i="19"/>
  <c r="A45" i="19"/>
  <c r="BI44" i="19"/>
  <c r="AP44" i="19"/>
  <c r="AV44" i="19"/>
  <c r="AL44" i="19"/>
  <c r="BF44" i="19"/>
  <c r="AR44" i="19"/>
  <c r="AF4" i="4"/>
  <c r="AF4" i="3"/>
  <c r="AF4" i="5"/>
  <c r="AE5" i="4"/>
  <c r="AE5" i="5"/>
  <c r="AE5" i="3"/>
  <c r="AG31" i="12"/>
  <c r="AG3" i="5"/>
  <c r="AG3" i="3"/>
  <c r="AG3" i="4"/>
  <c r="AH65" i="12"/>
  <c r="AG11" i="8"/>
  <c r="AG17" i="7"/>
  <c r="AG25" i="9"/>
  <c r="AH16" i="7"/>
  <c r="AG16" i="6"/>
  <c r="AF18" i="7"/>
  <c r="AF26" i="9"/>
  <c r="AF17" i="6"/>
  <c r="AF32" i="12"/>
  <c r="AF28" i="11"/>
  <c r="AF12" i="8"/>
  <c r="AE18" i="6"/>
  <c r="AE27" i="9"/>
  <c r="AE33" i="12"/>
  <c r="AE29" i="11"/>
  <c r="AE13" i="8"/>
  <c r="AF93" i="10" l="1"/>
  <c r="AF94" i="10"/>
  <c r="AG28" i="10"/>
  <c r="AG23" i="6"/>
  <c r="AG24" i="6" s="1"/>
  <c r="AG16" i="3" s="1"/>
  <c r="AI19" i="7"/>
  <c r="AH214" i="10"/>
  <c r="A50" i="18"/>
  <c r="BG49" i="18"/>
  <c r="AY49" i="18"/>
  <c r="AQ49" i="18"/>
  <c r="BF49" i="18"/>
  <c r="AX49" i="18"/>
  <c r="AP49" i="18"/>
  <c r="BE49" i="18"/>
  <c r="AW49" i="18"/>
  <c r="AO49" i="18"/>
  <c r="BD49" i="18"/>
  <c r="AV49" i="18"/>
  <c r="BB49" i="18"/>
  <c r="BA49" i="18"/>
  <c r="AZ49" i="18"/>
  <c r="AU49" i="18"/>
  <c r="BC49" i="18"/>
  <c r="AT49" i="18"/>
  <c r="AS49" i="18"/>
  <c r="AR49" i="18"/>
  <c r="BH49" i="18"/>
  <c r="BI49" i="18"/>
  <c r="AF9" i="3"/>
  <c r="AF79" i="20"/>
  <c r="AZ21" i="8"/>
  <c r="BC42" i="12"/>
  <c r="AE209" i="12"/>
  <c r="AD271" i="12"/>
  <c r="AD402" i="12" s="1"/>
  <c r="O404" i="12"/>
  <c r="AG197" i="12"/>
  <c r="AF259" i="12"/>
  <c r="P212" i="12"/>
  <c r="O274" i="12"/>
  <c r="O405" i="12" s="1"/>
  <c r="AD275" i="12"/>
  <c r="AD406" i="12" s="1"/>
  <c r="AE213" i="12"/>
  <c r="I219" i="12"/>
  <c r="H281" i="12"/>
  <c r="H412" i="12" s="1"/>
  <c r="AE211" i="12"/>
  <c r="AD273" i="12"/>
  <c r="AD404" i="12" s="1"/>
  <c r="AE210" i="12"/>
  <c r="AD272" i="12"/>
  <c r="AD403" i="12" s="1"/>
  <c r="AE215" i="12"/>
  <c r="AD277" i="12"/>
  <c r="AD408" i="12" s="1"/>
  <c r="AE221" i="12"/>
  <c r="AD283" i="12"/>
  <c r="AD414" i="12" s="1"/>
  <c r="O213" i="12"/>
  <c r="N275" i="12"/>
  <c r="N406" i="12" s="1"/>
  <c r="H220" i="12"/>
  <c r="G282" i="12"/>
  <c r="G413" i="12" s="1"/>
  <c r="N214" i="12"/>
  <c r="M276" i="12"/>
  <c r="M407" i="12" s="1"/>
  <c r="J218" i="12"/>
  <c r="I280" i="12"/>
  <c r="I411" i="12" s="1"/>
  <c r="AF214" i="12"/>
  <c r="AE276" i="12"/>
  <c r="AE407" i="12" s="1"/>
  <c r="F222" i="12"/>
  <c r="E284" i="12"/>
  <c r="E415" i="12" s="1"/>
  <c r="AE199" i="12"/>
  <c r="AD261" i="12"/>
  <c r="AD392" i="12" s="1"/>
  <c r="P404" i="12"/>
  <c r="BG327" i="12"/>
  <c r="BH328" i="12"/>
  <c r="BI329" i="12"/>
  <c r="AC391" i="12"/>
  <c r="M215" i="12"/>
  <c r="L277" i="12"/>
  <c r="L408" i="12" s="1"/>
  <c r="BG323" i="12"/>
  <c r="BG324" i="12" s="1"/>
  <c r="AE220" i="12"/>
  <c r="AD282" i="12"/>
  <c r="AD413" i="12" s="1"/>
  <c r="AE198" i="12"/>
  <c r="AD260" i="12"/>
  <c r="AE205" i="12"/>
  <c r="AD267" i="12"/>
  <c r="AD398" i="12" s="1"/>
  <c r="K217" i="12"/>
  <c r="J279" i="12"/>
  <c r="J410" i="12" s="1"/>
  <c r="AE203" i="12"/>
  <c r="AD265" i="12"/>
  <c r="AD396" i="12" s="1"/>
  <c r="AE206" i="12"/>
  <c r="AD268" i="12"/>
  <c r="AD399" i="12" s="1"/>
  <c r="AE212" i="12"/>
  <c r="AD274" i="12"/>
  <c r="AD405" i="12" s="1"/>
  <c r="E223" i="12"/>
  <c r="D285" i="12"/>
  <c r="D416" i="12" s="1"/>
  <c r="AE204" i="12"/>
  <c r="AD266" i="12"/>
  <c r="AD397" i="12" s="1"/>
  <c r="AG145" i="12"/>
  <c r="AG137" i="12"/>
  <c r="AG136" i="12"/>
  <c r="AG143" i="12"/>
  <c r="AG139" i="12"/>
  <c r="AG135" i="12"/>
  <c r="AG141" i="12"/>
  <c r="AG142" i="12"/>
  <c r="AG140" i="12"/>
  <c r="AG138" i="12"/>
  <c r="AG144" i="12"/>
  <c r="AG156" i="12"/>
  <c r="AG153" i="12"/>
  <c r="AG161" i="12"/>
  <c r="AG158" i="12"/>
  <c r="AG157" i="12"/>
  <c r="AG152" i="12"/>
  <c r="AG162" i="12"/>
  <c r="AG150" i="12"/>
  <c r="AG148" i="12"/>
  <c r="AG159" i="12"/>
  <c r="AG164" i="12"/>
  <c r="AG160" i="12"/>
  <c r="AG154" i="12"/>
  <c r="AG151" i="12"/>
  <c r="AG149" i="12"/>
  <c r="AG163" i="12"/>
  <c r="AG146" i="12"/>
  <c r="AG147" i="12"/>
  <c r="AG155" i="12"/>
  <c r="AE225" i="12"/>
  <c r="A287" i="12"/>
  <c r="A355" i="12" s="1"/>
  <c r="A418" i="12" s="1"/>
  <c r="C225" i="12"/>
  <c r="D224" i="12"/>
  <c r="C286" i="12"/>
  <c r="C417" i="12" s="1"/>
  <c r="BE37" i="12"/>
  <c r="BD60" i="12"/>
  <c r="BD40" i="12"/>
  <c r="AE207" i="12"/>
  <c r="AD269" i="12"/>
  <c r="AD400" i="12" s="1"/>
  <c r="AD284" i="12"/>
  <c r="AD415" i="12" s="1"/>
  <c r="AE222" i="12"/>
  <c r="AE390" i="12"/>
  <c r="L216" i="12"/>
  <c r="K278" i="12"/>
  <c r="K409" i="12" s="1"/>
  <c r="AE218" i="12"/>
  <c r="AD280" i="12"/>
  <c r="AD411" i="12" s="1"/>
  <c r="G221" i="12"/>
  <c r="F283" i="12"/>
  <c r="F414" i="12" s="1"/>
  <c r="AE224" i="12"/>
  <c r="AD286" i="12"/>
  <c r="AD417" i="12" s="1"/>
  <c r="AE200" i="12"/>
  <c r="AD262" i="12"/>
  <c r="AD393" i="12" s="1"/>
  <c r="A165" i="12"/>
  <c r="AG165" i="12" s="1"/>
  <c r="A226" i="12"/>
  <c r="C164" i="12"/>
  <c r="D164" i="12"/>
  <c r="E164" i="12"/>
  <c r="F164" i="12"/>
  <c r="G164" i="12"/>
  <c r="H164" i="12"/>
  <c r="I164" i="12"/>
  <c r="J164" i="12"/>
  <c r="K164" i="12"/>
  <c r="L164" i="12"/>
  <c r="M164" i="12"/>
  <c r="N164" i="12"/>
  <c r="O164" i="12"/>
  <c r="P164" i="12"/>
  <c r="Q164" i="12"/>
  <c r="R164" i="12"/>
  <c r="S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E208" i="12"/>
  <c r="AD270" i="12"/>
  <c r="AD401" i="12" s="1"/>
  <c r="AE201" i="12"/>
  <c r="AD263" i="12"/>
  <c r="AD394" i="12" s="1"/>
  <c r="AE219" i="12"/>
  <c r="AD281" i="12"/>
  <c r="AD412" i="12" s="1"/>
  <c r="AE223" i="12"/>
  <c r="AD285" i="12"/>
  <c r="AD416" i="12" s="1"/>
  <c r="AE217" i="12"/>
  <c r="AD279" i="12"/>
  <c r="AD410" i="12" s="1"/>
  <c r="AE202" i="12"/>
  <c r="AD264" i="12"/>
  <c r="AD395" i="12" s="1"/>
  <c r="AE216" i="12"/>
  <c r="AD278" i="12"/>
  <c r="AD409" i="12" s="1"/>
  <c r="O23" i="8"/>
  <c r="O51" i="8" s="1"/>
  <c r="AH24" i="20"/>
  <c r="AH3" i="22"/>
  <c r="AH3" i="23"/>
  <c r="AG25" i="20"/>
  <c r="AG4" i="23"/>
  <c r="AG4" i="22"/>
  <c r="AF26" i="20"/>
  <c r="AF5" i="22"/>
  <c r="AF5" i="23"/>
  <c r="AD39" i="20"/>
  <c r="AG73" i="20"/>
  <c r="AG72" i="9" s="1"/>
  <c r="AG68" i="20"/>
  <c r="AI8" i="4"/>
  <c r="BA79" i="6"/>
  <c r="AZ83" i="6"/>
  <c r="AY86" i="6"/>
  <c r="AY85" i="6"/>
  <c r="AY87" i="6" s="1"/>
  <c r="AI65" i="20"/>
  <c r="AH66" i="20"/>
  <c r="AL52" i="20"/>
  <c r="AL53" i="20" s="1"/>
  <c r="AJ74" i="20"/>
  <c r="AJ76" i="20" s="1"/>
  <c r="AK72" i="20"/>
  <c r="AM64" i="20"/>
  <c r="AM20" i="20"/>
  <c r="AM50" i="20" s="1"/>
  <c r="BG254" i="10"/>
  <c r="AY254" i="10"/>
  <c r="AQ254" i="10"/>
  <c r="BI254" i="10"/>
  <c r="AZ254" i="10"/>
  <c r="AP254" i="10"/>
  <c r="BD254" i="10"/>
  <c r="AT254" i="10"/>
  <c r="BC254" i="10"/>
  <c r="AS254" i="10"/>
  <c r="AV254" i="10"/>
  <c r="BH254" i="10"/>
  <c r="AU254" i="10"/>
  <c r="BF254" i="10"/>
  <c r="AR254" i="10"/>
  <c r="BE254" i="10"/>
  <c r="AO254" i="10"/>
  <c r="AN254" i="10"/>
  <c r="AM254" i="10"/>
  <c r="AL254" i="10"/>
  <c r="AK254" i="10"/>
  <c r="AW254" i="10"/>
  <c r="BB254" i="10"/>
  <c r="AX254" i="10"/>
  <c r="BA254" i="10"/>
  <c r="AH3" i="18"/>
  <c r="AH211" i="10"/>
  <c r="AH3" i="19"/>
  <c r="AH35" i="10"/>
  <c r="AH29" i="10" s="1"/>
  <c r="AG4" i="19"/>
  <c r="AG212" i="10"/>
  <c r="AG36" i="10"/>
  <c r="AG4" i="18"/>
  <c r="AF213" i="10"/>
  <c r="AF37" i="10"/>
  <c r="AF5" i="18"/>
  <c r="AF5" i="19"/>
  <c r="A255" i="10"/>
  <c r="BB45" i="19"/>
  <c r="AT45" i="19"/>
  <c r="AL45" i="19"/>
  <c r="BF45" i="19"/>
  <c r="AW45" i="19"/>
  <c r="AN45" i="19"/>
  <c r="BG45" i="19"/>
  <c r="AV45" i="19"/>
  <c r="AK45" i="19"/>
  <c r="BE45" i="19"/>
  <c r="AU45" i="19"/>
  <c r="AY45" i="19"/>
  <c r="A46" i="19"/>
  <c r="AX45" i="19"/>
  <c r="AS45" i="19"/>
  <c r="AR45" i="19"/>
  <c r="BI45" i="19"/>
  <c r="AQ45" i="19"/>
  <c r="BA45" i="19"/>
  <c r="AP45" i="19"/>
  <c r="AO45" i="19"/>
  <c r="AM45" i="19"/>
  <c r="BC45" i="19"/>
  <c r="BH45" i="19"/>
  <c r="BD45" i="19"/>
  <c r="AZ45" i="19"/>
  <c r="AF5" i="3"/>
  <c r="AF5" i="4"/>
  <c r="AF5" i="5"/>
  <c r="AH3" i="3"/>
  <c r="AH3" i="5"/>
  <c r="AH31" i="12"/>
  <c r="AH3" i="4"/>
  <c r="AG4" i="3"/>
  <c r="AG4" i="4"/>
  <c r="AG4" i="5"/>
  <c r="AI65" i="12"/>
  <c r="AF33" i="12"/>
  <c r="AF13" i="8"/>
  <c r="AF29" i="11"/>
  <c r="AF18" i="6"/>
  <c r="AF27" i="9"/>
  <c r="AI16" i="7"/>
  <c r="AH25" i="9"/>
  <c r="AH17" i="7"/>
  <c r="AH11" i="8"/>
  <c r="AH16" i="6"/>
  <c r="AG26" i="9"/>
  <c r="AG12" i="8"/>
  <c r="AG17" i="6"/>
  <c r="AG32" i="12"/>
  <c r="AG28" i="11"/>
  <c r="AG18" i="7"/>
  <c r="AG94" i="10" l="1"/>
  <c r="AH28" i="10"/>
  <c r="AH23" i="6"/>
  <c r="AG93" i="10"/>
  <c r="A51" i="18"/>
  <c r="BC50" i="18"/>
  <c r="AU50" i="18"/>
  <c r="BB50" i="18"/>
  <c r="AT50" i="18"/>
  <c r="BI50" i="18"/>
  <c r="BA50" i="18"/>
  <c r="AS50" i="18"/>
  <c r="BH50" i="18"/>
  <c r="AZ50" i="18"/>
  <c r="AR50" i="18"/>
  <c r="AX50" i="18"/>
  <c r="AW50" i="18"/>
  <c r="AV50" i="18"/>
  <c r="BG50" i="18"/>
  <c r="AQ50" i="18"/>
  <c r="BF50" i="18"/>
  <c r="BE50" i="18"/>
  <c r="BD50" i="18"/>
  <c r="AY50" i="18"/>
  <c r="AP50" i="18"/>
  <c r="AJ19" i="7"/>
  <c r="AI214" i="10"/>
  <c r="AG9" i="3"/>
  <c r="AG79" i="20"/>
  <c r="BA21" i="8"/>
  <c r="BD42" i="12"/>
  <c r="AH24" i="6"/>
  <c r="AH16" i="3" s="1"/>
  <c r="AF216" i="12"/>
  <c r="AE278" i="12"/>
  <c r="AE409" i="12" s="1"/>
  <c r="AF202" i="12"/>
  <c r="AE264" i="12"/>
  <c r="AE395" i="12" s="1"/>
  <c r="AF212" i="12"/>
  <c r="AE274" i="12"/>
  <c r="AE405" i="12" s="1"/>
  <c r="N215" i="12"/>
  <c r="M277" i="12"/>
  <c r="M408" i="12" s="1"/>
  <c r="K218" i="12"/>
  <c r="J280" i="12"/>
  <c r="J411" i="12" s="1"/>
  <c r="AF221" i="12"/>
  <c r="AE283" i="12"/>
  <c r="AE414" i="12" s="1"/>
  <c r="J219" i="12"/>
  <c r="I281" i="12"/>
  <c r="I412" i="12" s="1"/>
  <c r="AF390" i="12"/>
  <c r="AH135" i="12"/>
  <c r="AH146" i="12"/>
  <c r="AH138" i="12"/>
  <c r="AH143" i="12"/>
  <c r="AH139" i="12"/>
  <c r="AH142" i="12"/>
  <c r="AH137" i="12"/>
  <c r="AH144" i="12"/>
  <c r="AH140" i="12"/>
  <c r="AH141" i="12"/>
  <c r="AH145" i="12"/>
  <c r="AH136" i="12"/>
  <c r="AH157" i="12"/>
  <c r="AH148" i="12"/>
  <c r="AH152" i="12"/>
  <c r="AH150" i="12"/>
  <c r="AH161" i="12"/>
  <c r="AH160" i="12"/>
  <c r="AH155" i="12"/>
  <c r="AH151" i="12"/>
  <c r="AH165" i="12"/>
  <c r="AH159" i="12"/>
  <c r="AH147" i="12"/>
  <c r="AH149" i="12"/>
  <c r="AH158" i="12"/>
  <c r="AH163" i="12"/>
  <c r="AH153" i="12"/>
  <c r="AH156" i="12"/>
  <c r="AH164" i="12"/>
  <c r="AH154" i="12"/>
  <c r="AH162" i="12"/>
  <c r="A166" i="12"/>
  <c r="AH166" i="12" s="1"/>
  <c r="A227" i="12"/>
  <c r="D165" i="12"/>
  <c r="C165" i="12"/>
  <c r="E165" i="12"/>
  <c r="F165" i="12"/>
  <c r="G165" i="12"/>
  <c r="H165" i="12"/>
  <c r="I165" i="12"/>
  <c r="J165" i="12"/>
  <c r="K165" i="12"/>
  <c r="L165" i="12"/>
  <c r="M165" i="12"/>
  <c r="N165" i="12"/>
  <c r="O165" i="12"/>
  <c r="P165" i="12"/>
  <c r="Q165" i="12"/>
  <c r="R165" i="12"/>
  <c r="S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E280" i="12"/>
  <c r="AE411" i="12" s="1"/>
  <c r="AF218" i="12"/>
  <c r="D225" i="12"/>
  <c r="C287" i="12"/>
  <c r="C418" i="12" s="1"/>
  <c r="AF205" i="12"/>
  <c r="AE267" i="12"/>
  <c r="AE398" i="12" s="1"/>
  <c r="AF213" i="12"/>
  <c r="AE275" i="12"/>
  <c r="AE406" i="12" s="1"/>
  <c r="AH197" i="12"/>
  <c r="AG259" i="12"/>
  <c r="AF222" i="12"/>
  <c r="AE284" i="12"/>
  <c r="AE415" i="12" s="1"/>
  <c r="F223" i="12"/>
  <c r="E285" i="12"/>
  <c r="E416" i="12" s="1"/>
  <c r="AF211" i="12"/>
  <c r="AE273" i="12"/>
  <c r="AE404" i="12" s="1"/>
  <c r="D286" i="12"/>
  <c r="D417" i="12" s="1"/>
  <c r="E224" i="12"/>
  <c r="Q212" i="12"/>
  <c r="Q274" i="12" s="1"/>
  <c r="P274" i="12"/>
  <c r="AF217" i="12"/>
  <c r="AE279" i="12"/>
  <c r="AE410" i="12" s="1"/>
  <c r="AF215" i="12"/>
  <c r="AE277" i="12"/>
  <c r="AE408" i="12" s="1"/>
  <c r="AF200" i="12"/>
  <c r="AE262" i="12"/>
  <c r="AE393" i="12" s="1"/>
  <c r="M216" i="12"/>
  <c r="L278" i="12"/>
  <c r="L409" i="12" s="1"/>
  <c r="AF198" i="12"/>
  <c r="AE260" i="12"/>
  <c r="BH323" i="12"/>
  <c r="BH327" i="12"/>
  <c r="BI328" i="12"/>
  <c r="P213" i="12"/>
  <c r="O275" i="12"/>
  <c r="O406" i="12" s="1"/>
  <c r="L217" i="12"/>
  <c r="K279" i="12"/>
  <c r="K410" i="12" s="1"/>
  <c r="A288" i="12"/>
  <c r="A356" i="12" s="1"/>
  <c r="A419" i="12" s="1"/>
  <c r="AF226" i="12"/>
  <c r="C226" i="12"/>
  <c r="C288" i="12" s="1"/>
  <c r="C419" i="12" s="1"/>
  <c r="AF208" i="12"/>
  <c r="AE270" i="12"/>
  <c r="AE401" i="12" s="1"/>
  <c r="AF207" i="12"/>
  <c r="AE269" i="12"/>
  <c r="AE400" i="12" s="1"/>
  <c r="AF206" i="12"/>
  <c r="AE268" i="12"/>
  <c r="AE399" i="12" s="1"/>
  <c r="AF199" i="12"/>
  <c r="AE261" i="12"/>
  <c r="AE392" i="12" s="1"/>
  <c r="O214" i="12"/>
  <c r="N276" i="12"/>
  <c r="N407" i="12" s="1"/>
  <c r="AF223" i="12"/>
  <c r="AE285" i="12"/>
  <c r="AE416" i="12" s="1"/>
  <c r="AF225" i="12"/>
  <c r="AE287" i="12"/>
  <c r="AE418" i="12" s="1"/>
  <c r="AF204" i="12"/>
  <c r="AE266" i="12"/>
  <c r="AE397" i="12" s="1"/>
  <c r="AF203" i="12"/>
  <c r="AE265" i="12"/>
  <c r="AE396" i="12" s="1"/>
  <c r="G222" i="12"/>
  <c r="F284" i="12"/>
  <c r="F415" i="12" s="1"/>
  <c r="I220" i="12"/>
  <c r="H282" i="12"/>
  <c r="H413" i="12" s="1"/>
  <c r="AF210" i="12"/>
  <c r="AE272" i="12"/>
  <c r="AE403" i="12" s="1"/>
  <c r="AF219" i="12"/>
  <c r="AE281" i="12"/>
  <c r="AE412" i="12" s="1"/>
  <c r="AG214" i="12"/>
  <c r="AF276" i="12"/>
  <c r="AF407" i="12" s="1"/>
  <c r="H221" i="12"/>
  <c r="G283" i="12"/>
  <c r="G414" i="12" s="1"/>
  <c r="AF201" i="12"/>
  <c r="AE263" i="12"/>
  <c r="AE394" i="12" s="1"/>
  <c r="AD391" i="12"/>
  <c r="AF224" i="12"/>
  <c r="AE286" i="12"/>
  <c r="AE417" i="12" s="1"/>
  <c r="BF37" i="12"/>
  <c r="BE60" i="12"/>
  <c r="BE40" i="12"/>
  <c r="AF220" i="12"/>
  <c r="AE282" i="12"/>
  <c r="AE413" i="12" s="1"/>
  <c r="AF209" i="12"/>
  <c r="AE271" i="12"/>
  <c r="AE402" i="12" s="1"/>
  <c r="O24" i="8"/>
  <c r="O52" i="8" s="1"/>
  <c r="AI24" i="20"/>
  <c r="AI3" i="22"/>
  <c r="AI3" i="23"/>
  <c r="AG26" i="20"/>
  <c r="AG5" i="22"/>
  <c r="AG5" i="23"/>
  <c r="AH25" i="20"/>
  <c r="AH4" i="23"/>
  <c r="AH4" i="22"/>
  <c r="AJ8" i="4"/>
  <c r="AH73" i="20"/>
  <c r="AH72" i="9" s="1"/>
  <c r="AH68" i="20"/>
  <c r="AZ86" i="6"/>
  <c r="AZ85" i="6"/>
  <c r="AZ87" i="6" s="1"/>
  <c r="BB79" i="6"/>
  <c r="BA83" i="6"/>
  <c r="AL58" i="20"/>
  <c r="AL35" i="11"/>
  <c r="AL49" i="11" s="1"/>
  <c r="AK74" i="20"/>
  <c r="AK76" i="20" s="1"/>
  <c r="AL72" i="20"/>
  <c r="AM52" i="20"/>
  <c r="AM53" i="20" s="1"/>
  <c r="AJ65" i="20"/>
  <c r="AI66" i="20"/>
  <c r="AN64" i="20"/>
  <c r="AN20" i="20"/>
  <c r="AN50" i="20" s="1"/>
  <c r="BG255" i="10"/>
  <c r="AY255" i="10"/>
  <c r="AQ255" i="10"/>
  <c r="BC255" i="10"/>
  <c r="AT255" i="10"/>
  <c r="BA255" i="10"/>
  <c r="AP255" i="10"/>
  <c r="AZ255" i="10"/>
  <c r="AO255" i="10"/>
  <c r="AX255" i="10"/>
  <c r="AL255" i="10"/>
  <c r="AW255" i="10"/>
  <c r="BI255" i="10"/>
  <c r="AV255" i="10"/>
  <c r="BH255" i="10"/>
  <c r="AU255" i="10"/>
  <c r="AS255" i="10"/>
  <c r="AR255" i="10"/>
  <c r="AN255" i="10"/>
  <c r="BF255" i="10"/>
  <c r="AM255" i="10"/>
  <c r="BE255" i="10"/>
  <c r="BD255" i="10"/>
  <c r="BB255" i="10"/>
  <c r="AI211" i="10"/>
  <c r="AI3" i="18"/>
  <c r="AI35" i="10"/>
  <c r="AI29" i="10" s="1"/>
  <c r="AI3" i="19"/>
  <c r="AG213" i="10"/>
  <c r="AG37" i="10"/>
  <c r="AG5" i="18"/>
  <c r="AG5" i="19"/>
  <c r="AH4" i="19"/>
  <c r="AH212" i="10"/>
  <c r="AH36" i="10"/>
  <c r="AH4" i="18"/>
  <c r="A256" i="10"/>
  <c r="BE46" i="19"/>
  <c r="AW46" i="19"/>
  <c r="AO46" i="19"/>
  <c r="BI46" i="19"/>
  <c r="AZ46" i="19"/>
  <c r="AQ46" i="19"/>
  <c r="BH46" i="19"/>
  <c r="AX46" i="19"/>
  <c r="AM46" i="19"/>
  <c r="BG46" i="19"/>
  <c r="AV46" i="19"/>
  <c r="AL46" i="19"/>
  <c r="BF46" i="19"/>
  <c r="AS46" i="19"/>
  <c r="BD46" i="19"/>
  <c r="AR46" i="19"/>
  <c r="BC46" i="19"/>
  <c r="AP46" i="19"/>
  <c r="A47" i="19"/>
  <c r="AN46" i="19"/>
  <c r="AU46" i="19"/>
  <c r="BB46" i="19"/>
  <c r="BA46" i="19"/>
  <c r="AY46" i="19"/>
  <c r="AT46" i="19"/>
  <c r="AI3" i="4"/>
  <c r="AI3" i="5"/>
  <c r="AI31" i="12"/>
  <c r="AI3" i="3"/>
  <c r="AH4" i="4"/>
  <c r="AH4" i="3"/>
  <c r="AH4" i="5"/>
  <c r="AG5" i="5"/>
  <c r="AG5" i="3"/>
  <c r="AG5" i="4"/>
  <c r="AJ65" i="12"/>
  <c r="AH18" i="7"/>
  <c r="AH17" i="6"/>
  <c r="AH32" i="12"/>
  <c r="AH28" i="11"/>
  <c r="AH26" i="9"/>
  <c r="AH12" i="8"/>
  <c r="AG13" i="8"/>
  <c r="AG29" i="11"/>
  <c r="AG27" i="9"/>
  <c r="AG18" i="6"/>
  <c r="AG33" i="12"/>
  <c r="AJ16" i="7"/>
  <c r="AI25" i="9"/>
  <c r="AI11" i="8"/>
  <c r="AI16" i="6"/>
  <c r="AI17" i="7"/>
  <c r="AH93" i="10" l="1"/>
  <c r="AI28" i="10"/>
  <c r="AI23" i="6"/>
  <c r="AH94" i="10"/>
  <c r="AK19" i="7"/>
  <c r="AJ214" i="10"/>
  <c r="AH9" i="3"/>
  <c r="AH79" i="20"/>
  <c r="A52" i="18"/>
  <c r="BH51" i="18"/>
  <c r="AZ51" i="18"/>
  <c r="AR51" i="18"/>
  <c r="BG51" i="18"/>
  <c r="AY51" i="18"/>
  <c r="AQ51" i="18"/>
  <c r="BF51" i="18"/>
  <c r="AX51" i="18"/>
  <c r="BE51" i="18"/>
  <c r="AW51" i="18"/>
  <c r="AU51" i="18"/>
  <c r="AT51" i="18"/>
  <c r="BI51" i="18"/>
  <c r="AS51" i="18"/>
  <c r="BD51" i="18"/>
  <c r="AV51" i="18"/>
  <c r="BC51" i="18"/>
  <c r="BB51" i="18"/>
  <c r="BA51" i="18"/>
  <c r="AN52" i="20"/>
  <c r="AN53" i="20" s="1"/>
  <c r="AN35" i="11" s="1"/>
  <c r="AN49" i="11" s="1"/>
  <c r="BB21" i="8"/>
  <c r="BE42" i="12"/>
  <c r="AI24" i="6"/>
  <c r="AI16" i="3" s="1"/>
  <c r="D226" i="12"/>
  <c r="E226" i="12" s="1"/>
  <c r="AH214" i="12"/>
  <c r="AG276" i="12"/>
  <c r="AG407" i="12" s="1"/>
  <c r="AG218" i="12"/>
  <c r="AF280" i="12"/>
  <c r="AF411" i="12" s="1"/>
  <c r="AG206" i="12"/>
  <c r="AF268" i="12"/>
  <c r="AF399" i="12" s="1"/>
  <c r="BH324" i="12"/>
  <c r="BI327" i="12" s="1"/>
  <c r="AI197" i="12"/>
  <c r="AH259" i="12"/>
  <c r="J281" i="12"/>
  <c r="J412" i="12" s="1"/>
  <c r="K219" i="12"/>
  <c r="AG212" i="12"/>
  <c r="AF274" i="12"/>
  <c r="AF405" i="12" s="1"/>
  <c r="AG220" i="12"/>
  <c r="AF282" i="12"/>
  <c r="AF413" i="12" s="1"/>
  <c r="AG203" i="12"/>
  <c r="AF265" i="12"/>
  <c r="AF396" i="12" s="1"/>
  <c r="AG207" i="12"/>
  <c r="AF269" i="12"/>
  <c r="AF400" i="12" s="1"/>
  <c r="AE391" i="12"/>
  <c r="AG215" i="12"/>
  <c r="AF277" i="12"/>
  <c r="AF408" i="12" s="1"/>
  <c r="AG211" i="12"/>
  <c r="AF273" i="12"/>
  <c r="AF404" i="12" s="1"/>
  <c r="AG213" i="12"/>
  <c r="AF275" i="12"/>
  <c r="AF406" i="12" s="1"/>
  <c r="AG221" i="12"/>
  <c r="AF283" i="12"/>
  <c r="AF414" i="12" s="1"/>
  <c r="AG224" i="12"/>
  <c r="AF286" i="12"/>
  <c r="AF417" i="12" s="1"/>
  <c r="F224" i="12"/>
  <c r="E286" i="12"/>
  <c r="E417" i="12" s="1"/>
  <c r="A289" i="12"/>
  <c r="A357" i="12" s="1"/>
  <c r="A420" i="12" s="1"/>
  <c r="AG227" i="12"/>
  <c r="AG289" i="12" s="1"/>
  <c r="AG420" i="12" s="1"/>
  <c r="C227" i="12"/>
  <c r="AI147" i="12"/>
  <c r="AI139" i="12"/>
  <c r="AI135" i="12"/>
  <c r="AI146" i="12"/>
  <c r="AI142" i="12"/>
  <c r="AI138" i="12"/>
  <c r="AI144" i="12"/>
  <c r="AI140" i="12"/>
  <c r="AI136" i="12"/>
  <c r="AI141" i="12"/>
  <c r="AI143" i="12"/>
  <c r="AI145" i="12"/>
  <c r="AI137" i="12"/>
  <c r="AI156" i="12"/>
  <c r="AI153" i="12"/>
  <c r="AI150" i="12"/>
  <c r="AI166" i="12"/>
  <c r="AI164" i="12"/>
  <c r="AI165" i="12"/>
  <c r="AI159" i="12"/>
  <c r="AI158" i="12"/>
  <c r="AI157" i="12"/>
  <c r="AI155" i="12"/>
  <c r="AI152" i="12"/>
  <c r="AI163" i="12"/>
  <c r="AI149" i="12"/>
  <c r="AI162" i="12"/>
  <c r="AI161" i="12"/>
  <c r="AI154" i="12"/>
  <c r="AI160" i="12"/>
  <c r="AI151" i="12"/>
  <c r="AI148" i="12"/>
  <c r="AG210" i="12"/>
  <c r="AF272" i="12"/>
  <c r="AF403" i="12" s="1"/>
  <c r="AG198" i="12"/>
  <c r="AF260" i="12"/>
  <c r="AG204" i="12"/>
  <c r="AF266" i="12"/>
  <c r="AF397" i="12" s="1"/>
  <c r="P214" i="12"/>
  <c r="O276" i="12"/>
  <c r="O407" i="12" s="1"/>
  <c r="AG208" i="12"/>
  <c r="AF270" i="12"/>
  <c r="AF401" i="12" s="1"/>
  <c r="AG217" i="12"/>
  <c r="AF279" i="12"/>
  <c r="AF410" i="12" s="1"/>
  <c r="G223" i="12"/>
  <c r="F285" i="12"/>
  <c r="F416" i="12" s="1"/>
  <c r="AG205" i="12"/>
  <c r="AF267" i="12"/>
  <c r="AF398" i="12" s="1"/>
  <c r="L218" i="12"/>
  <c r="K280" i="12"/>
  <c r="K411" i="12" s="1"/>
  <c r="H222" i="12"/>
  <c r="G284" i="12"/>
  <c r="G415" i="12" s="1"/>
  <c r="O215" i="12"/>
  <c r="N277" i="12"/>
  <c r="N408" i="12" s="1"/>
  <c r="AG200" i="12"/>
  <c r="AF262" i="12"/>
  <c r="AF393" i="12" s="1"/>
  <c r="AF285" i="12"/>
  <c r="AF416" i="12" s="1"/>
  <c r="AG223" i="12"/>
  <c r="M217" i="12"/>
  <c r="L279" i="12"/>
  <c r="L410" i="12" s="1"/>
  <c r="AG202" i="12"/>
  <c r="AF264" i="12"/>
  <c r="AF395" i="12" s="1"/>
  <c r="BG37" i="12"/>
  <c r="BF60" i="12"/>
  <c r="BF40" i="12"/>
  <c r="I221" i="12"/>
  <c r="H283" i="12"/>
  <c r="H414" i="12" s="1"/>
  <c r="J220" i="12"/>
  <c r="I282" i="12"/>
  <c r="I413" i="12" s="1"/>
  <c r="Q213" i="12"/>
  <c r="P275" i="12"/>
  <c r="P406" i="12" s="1"/>
  <c r="P405" i="12"/>
  <c r="AG209" i="12"/>
  <c r="AF271" i="12"/>
  <c r="AF402" i="12" s="1"/>
  <c r="AG390" i="12"/>
  <c r="A167" i="12"/>
  <c r="AI167" i="12" s="1"/>
  <c r="A228" i="12"/>
  <c r="C166" i="12"/>
  <c r="D166" i="12"/>
  <c r="E166" i="12"/>
  <c r="F166" i="12"/>
  <c r="G166" i="12"/>
  <c r="H166" i="12"/>
  <c r="I166" i="12"/>
  <c r="J166" i="12"/>
  <c r="K166" i="12"/>
  <c r="L166" i="12"/>
  <c r="M166" i="12"/>
  <c r="N166" i="12"/>
  <c r="O166" i="12"/>
  <c r="P166" i="12"/>
  <c r="Q166" i="12"/>
  <c r="R166" i="12"/>
  <c r="S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G219" i="12"/>
  <c r="AF281" i="12"/>
  <c r="AF412" i="12" s="1"/>
  <c r="AG201" i="12"/>
  <c r="AF263" i="12"/>
  <c r="AF394" i="12" s="1"/>
  <c r="AG225" i="12"/>
  <c r="AF287" i="12"/>
  <c r="AF418" i="12" s="1"/>
  <c r="AG199" i="12"/>
  <c r="AF261" i="12"/>
  <c r="AF392" i="12" s="1"/>
  <c r="AG226" i="12"/>
  <c r="AF288" i="12"/>
  <c r="AF419" i="12" s="1"/>
  <c r="N216" i="12"/>
  <c r="M278" i="12"/>
  <c r="M409" i="12" s="1"/>
  <c r="Q405" i="12"/>
  <c r="AG222" i="12"/>
  <c r="AF284" i="12"/>
  <c r="AF415" i="12" s="1"/>
  <c r="E225" i="12"/>
  <c r="D287" i="12"/>
  <c r="D418" i="12" s="1"/>
  <c r="AG216" i="12"/>
  <c r="AF278" i="12"/>
  <c r="AF409" i="12" s="1"/>
  <c r="P20" i="8"/>
  <c r="P48" i="8" s="1"/>
  <c r="P70" i="8" s="1"/>
  <c r="AH26" i="20"/>
  <c r="AH5" i="22"/>
  <c r="AH5" i="23"/>
  <c r="AI25" i="20"/>
  <c r="AI4" i="23"/>
  <c r="AI4" i="22"/>
  <c r="AJ24" i="20"/>
  <c r="AJ3" i="22"/>
  <c r="AJ3" i="23"/>
  <c r="AE39" i="20"/>
  <c r="AK8" i="4"/>
  <c r="AI73" i="20"/>
  <c r="AI72" i="9" s="1"/>
  <c r="AI68" i="20"/>
  <c r="BA86" i="6"/>
  <c r="BA85" i="6"/>
  <c r="BA87" i="6" s="1"/>
  <c r="BC79" i="6"/>
  <c r="BB83" i="6"/>
  <c r="AM58" i="20"/>
  <c r="AM35" i="11"/>
  <c r="AM49" i="11" s="1"/>
  <c r="AK65" i="20"/>
  <c r="AJ66" i="20"/>
  <c r="AL74" i="20"/>
  <c r="AL76" i="20" s="1"/>
  <c r="AM72" i="20"/>
  <c r="AO64" i="20"/>
  <c r="AN58" i="20"/>
  <c r="AO20" i="20"/>
  <c r="AO50" i="20" s="1"/>
  <c r="BH256" i="10"/>
  <c r="AZ256" i="10"/>
  <c r="AR256" i="10"/>
  <c r="BG256" i="10"/>
  <c r="AX256" i="10"/>
  <c r="AO256" i="10"/>
  <c r="AY256" i="10"/>
  <c r="AN256" i="10"/>
  <c r="BI256" i="10"/>
  <c r="AW256" i="10"/>
  <c r="AM256" i="10"/>
  <c r="BD256" i="10"/>
  <c r="AQ256" i="10"/>
  <c r="BC256" i="10"/>
  <c r="AP256" i="10"/>
  <c r="BB256" i="10"/>
  <c r="BA256" i="10"/>
  <c r="AV256" i="10"/>
  <c r="AU256" i="10"/>
  <c r="AT256" i="10"/>
  <c r="AS256" i="10"/>
  <c r="BE256" i="10"/>
  <c r="BF256" i="10"/>
  <c r="AJ211" i="10"/>
  <c r="AJ35" i="10"/>
  <c r="AJ29" i="10" s="1"/>
  <c r="AJ28" i="10" s="1"/>
  <c r="AJ3" i="19"/>
  <c r="AJ3" i="18"/>
  <c r="AH5" i="18"/>
  <c r="AH37" i="10"/>
  <c r="AH213" i="10"/>
  <c r="AH5" i="19"/>
  <c r="AI212" i="10"/>
  <c r="AI4" i="19"/>
  <c r="AI36" i="10"/>
  <c r="AI4" i="18"/>
  <c r="A257" i="10"/>
  <c r="BH47" i="19"/>
  <c r="AZ47" i="19"/>
  <c r="AR47" i="19"/>
  <c r="BC47" i="19"/>
  <c r="AT47" i="19"/>
  <c r="AY47" i="19"/>
  <c r="AO47" i="19"/>
  <c r="BI47" i="19"/>
  <c r="AX47" i="19"/>
  <c r="AN47" i="19"/>
  <c r="BB47" i="19"/>
  <c r="AM47" i="19"/>
  <c r="BA47" i="19"/>
  <c r="AW47" i="19"/>
  <c r="BE47" i="19"/>
  <c r="AQ47" i="19"/>
  <c r="AV47" i="19"/>
  <c r="AU47" i="19"/>
  <c r="AS47" i="19"/>
  <c r="BF47" i="19"/>
  <c r="AP47" i="19"/>
  <c r="BG47" i="19"/>
  <c r="BD47" i="19"/>
  <c r="A48" i="19"/>
  <c r="AJ3" i="3"/>
  <c r="AJ3" i="5"/>
  <c r="AJ31" i="12"/>
  <c r="AJ3" i="4"/>
  <c r="AI4" i="3"/>
  <c r="AI4" i="5"/>
  <c r="AI4" i="4"/>
  <c r="AH5" i="3"/>
  <c r="AH5" i="4"/>
  <c r="AH5" i="5"/>
  <c r="AK65" i="12"/>
  <c r="AJ25" i="9"/>
  <c r="AJ16" i="6"/>
  <c r="AJ17" i="7"/>
  <c r="AK16" i="7"/>
  <c r="AJ11" i="8"/>
  <c r="AI18" i="7"/>
  <c r="AI12" i="8"/>
  <c r="AI26" i="9"/>
  <c r="AI32" i="12"/>
  <c r="AI28" i="11"/>
  <c r="AI17" i="6"/>
  <c r="AH18" i="6"/>
  <c r="AH27" i="9"/>
  <c r="AH13" i="8"/>
  <c r="AH29" i="11"/>
  <c r="AH33" i="12"/>
  <c r="AI94" i="10" l="1"/>
  <c r="AJ93" i="10"/>
  <c r="AJ94" i="10" s="1"/>
  <c r="AI93" i="10"/>
  <c r="D288" i="12"/>
  <c r="D419" i="12" s="1"/>
  <c r="A53" i="18"/>
  <c r="BF52" i="18"/>
  <c r="AX52" i="18"/>
  <c r="BE52" i="18"/>
  <c r="AW52" i="18"/>
  <c r="BD52" i="18"/>
  <c r="AV52" i="18"/>
  <c r="BC52" i="18"/>
  <c r="AU52" i="18"/>
  <c r="BI52" i="18"/>
  <c r="AS52" i="18"/>
  <c r="BH52" i="18"/>
  <c r="AR52" i="18"/>
  <c r="BG52" i="18"/>
  <c r="BB52" i="18"/>
  <c r="BA52" i="18"/>
  <c r="AZ52" i="18"/>
  <c r="AY52" i="18"/>
  <c r="AT52" i="18"/>
  <c r="AO52" i="20"/>
  <c r="AO53" i="20" s="1"/>
  <c r="AO35" i="11" s="1"/>
  <c r="AO49" i="11" s="1"/>
  <c r="AI9" i="3"/>
  <c r="AI79" i="20"/>
  <c r="AL19" i="7"/>
  <c r="AK214" i="10"/>
  <c r="BC21" i="8"/>
  <c r="BF42" i="12"/>
  <c r="AJ18" i="7"/>
  <c r="N217" i="12"/>
  <c r="M279" i="12"/>
  <c r="M410" i="12" s="1"/>
  <c r="AH228" i="12"/>
  <c r="AH290" i="12" s="1"/>
  <c r="AH421" i="12" s="1"/>
  <c r="A290" i="12"/>
  <c r="A358" i="12" s="1"/>
  <c r="A421" i="12" s="1"/>
  <c r="C228" i="12"/>
  <c r="I222" i="12"/>
  <c r="H284" i="12"/>
  <c r="H415" i="12" s="1"/>
  <c r="AH217" i="12"/>
  <c r="AG279" i="12"/>
  <c r="AG410" i="12" s="1"/>
  <c r="AH220" i="12"/>
  <c r="AG282" i="12"/>
  <c r="AG413" i="12" s="1"/>
  <c r="AH199" i="12"/>
  <c r="AG261" i="12"/>
  <c r="AG392" i="12" s="1"/>
  <c r="BH37" i="12"/>
  <c r="BG60" i="12"/>
  <c r="BG40" i="12"/>
  <c r="M218" i="12"/>
  <c r="L280" i="12"/>
  <c r="L411" i="12" s="1"/>
  <c r="AH208" i="12"/>
  <c r="AG270" i="12"/>
  <c r="AG401" i="12" s="1"/>
  <c r="AH210" i="12"/>
  <c r="AG272" i="12"/>
  <c r="AG403" i="12" s="1"/>
  <c r="AH227" i="12"/>
  <c r="AH221" i="12"/>
  <c r="AG283" i="12"/>
  <c r="AG414" i="12" s="1"/>
  <c r="AH212" i="12"/>
  <c r="AG274" i="12"/>
  <c r="AG405" i="12" s="1"/>
  <c r="AH206" i="12"/>
  <c r="AG268" i="12"/>
  <c r="AG399" i="12" s="1"/>
  <c r="J221" i="12"/>
  <c r="I283" i="12"/>
  <c r="I414" i="12" s="1"/>
  <c r="AH198" i="12"/>
  <c r="AG260" i="12"/>
  <c r="D227" i="12"/>
  <c r="C289" i="12"/>
  <c r="C420" i="12" s="1"/>
  <c r="BI323" i="12"/>
  <c r="BI324" i="12" s="1"/>
  <c r="R213" i="12"/>
  <c r="R275" i="12" s="1"/>
  <c r="Q275" i="12"/>
  <c r="L219" i="12"/>
  <c r="K281" i="12"/>
  <c r="K412" i="12" s="1"/>
  <c r="AH225" i="12"/>
  <c r="AG287" i="12"/>
  <c r="AG418" i="12" s="1"/>
  <c r="AH202" i="12"/>
  <c r="AG264" i="12"/>
  <c r="AG395" i="12" s="1"/>
  <c r="AH200" i="12"/>
  <c r="AG262" i="12"/>
  <c r="AG393" i="12" s="1"/>
  <c r="AH205" i="12"/>
  <c r="AG267" i="12"/>
  <c r="AG398" i="12" s="1"/>
  <c r="Q214" i="12"/>
  <c r="P276" i="12"/>
  <c r="AG275" i="12"/>
  <c r="AG406" i="12" s="1"/>
  <c r="AH213" i="12"/>
  <c r="AH207" i="12"/>
  <c r="AG269" i="12"/>
  <c r="AG400" i="12" s="1"/>
  <c r="AH218" i="12"/>
  <c r="AG280" i="12"/>
  <c r="AG411" i="12" s="1"/>
  <c r="F225" i="12"/>
  <c r="E287" i="12"/>
  <c r="E418" i="12" s="1"/>
  <c r="AJ148" i="12"/>
  <c r="AJ140" i="12"/>
  <c r="AJ146" i="12"/>
  <c r="AJ142" i="12"/>
  <c r="AJ135" i="12"/>
  <c r="AJ138" i="12"/>
  <c r="AJ145" i="12"/>
  <c r="AJ141" i="12"/>
  <c r="AJ136" i="12"/>
  <c r="AJ143" i="12"/>
  <c r="AJ147" i="12"/>
  <c r="AJ139" i="12"/>
  <c r="AJ137" i="12"/>
  <c r="AJ144" i="12"/>
  <c r="AJ167" i="12"/>
  <c r="AJ157" i="12"/>
  <c r="AJ164" i="12"/>
  <c r="AJ166" i="12"/>
  <c r="AJ151" i="12"/>
  <c r="AJ155" i="12"/>
  <c r="AJ150" i="12"/>
  <c r="AJ163" i="12"/>
  <c r="AJ161" i="12"/>
  <c r="AJ160" i="12"/>
  <c r="AJ153" i="12"/>
  <c r="AJ159" i="12"/>
  <c r="AJ154" i="12"/>
  <c r="AJ156" i="12"/>
  <c r="AJ158" i="12"/>
  <c r="AJ165" i="12"/>
  <c r="AJ162" i="12"/>
  <c r="AJ149" i="12"/>
  <c r="AJ152" i="12"/>
  <c r="AH226" i="12"/>
  <c r="AG288" i="12"/>
  <c r="AG419" i="12" s="1"/>
  <c r="AH223" i="12"/>
  <c r="AG285" i="12"/>
  <c r="AG416" i="12" s="1"/>
  <c r="AH224" i="12"/>
  <c r="AG286" i="12"/>
  <c r="AG417" i="12" s="1"/>
  <c r="AH222" i="12"/>
  <c r="AG284" i="12"/>
  <c r="AG415" i="12" s="1"/>
  <c r="AH216" i="12"/>
  <c r="AG278" i="12"/>
  <c r="AG409" i="12" s="1"/>
  <c r="O216" i="12"/>
  <c r="N278" i="12"/>
  <c r="N409" i="12" s="1"/>
  <c r="K220" i="12"/>
  <c r="J282" i="12"/>
  <c r="J413" i="12" s="1"/>
  <c r="AH390" i="12"/>
  <c r="AF391" i="12"/>
  <c r="F226" i="12"/>
  <c r="E288" i="12"/>
  <c r="E419" i="12" s="1"/>
  <c r="AH219" i="12"/>
  <c r="AG281" i="12"/>
  <c r="AG412" i="12" s="1"/>
  <c r="AH215" i="12"/>
  <c r="AG277" i="12"/>
  <c r="AG408" i="12" s="1"/>
  <c r="A168" i="12"/>
  <c r="AJ168" i="12" s="1"/>
  <c r="A229" i="12"/>
  <c r="D167" i="12"/>
  <c r="C167" i="12"/>
  <c r="E167" i="12"/>
  <c r="F167" i="12"/>
  <c r="G167" i="12"/>
  <c r="H167" i="12"/>
  <c r="I167" i="12"/>
  <c r="J167" i="12"/>
  <c r="K167" i="12"/>
  <c r="L167" i="12"/>
  <c r="M167" i="12"/>
  <c r="N167" i="12"/>
  <c r="O167" i="12"/>
  <c r="P167" i="12"/>
  <c r="Q167" i="12"/>
  <c r="R167" i="12"/>
  <c r="S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H201" i="12"/>
  <c r="AG263" i="12"/>
  <c r="AG394" i="12" s="1"/>
  <c r="AH209" i="12"/>
  <c r="AG271" i="12"/>
  <c r="AG402" i="12" s="1"/>
  <c r="P215" i="12"/>
  <c r="O277" i="12"/>
  <c r="O408" i="12" s="1"/>
  <c r="H223" i="12"/>
  <c r="G285" i="12"/>
  <c r="G416" i="12" s="1"/>
  <c r="AH204" i="12"/>
  <c r="AG266" i="12"/>
  <c r="AG397" i="12" s="1"/>
  <c r="G224" i="12"/>
  <c r="F286" i="12"/>
  <c r="F417" i="12" s="1"/>
  <c r="AH211" i="12"/>
  <c r="AG273" i="12"/>
  <c r="AG404" i="12" s="1"/>
  <c r="AH203" i="12"/>
  <c r="AG265" i="12"/>
  <c r="AG396" i="12" s="1"/>
  <c r="AJ197" i="12"/>
  <c r="AI259" i="12"/>
  <c r="AI214" i="12"/>
  <c r="AH276" i="12"/>
  <c r="AH407" i="12" s="1"/>
  <c r="P22" i="8"/>
  <c r="P50" i="8" s="1"/>
  <c r="P72" i="8" s="1"/>
  <c r="AJ25" i="20"/>
  <c r="AJ4" i="22"/>
  <c r="AJ4" i="23"/>
  <c r="AI26" i="20"/>
  <c r="AI5" i="22"/>
  <c r="AI5" i="23"/>
  <c r="AJ26" i="20"/>
  <c r="AJ5" i="23"/>
  <c r="AJ5" i="22"/>
  <c r="AK24" i="20"/>
  <c r="AK3" i="23"/>
  <c r="AK3" i="22"/>
  <c r="AL8" i="4"/>
  <c r="AJ73" i="20"/>
  <c r="AJ72" i="9" s="1"/>
  <c r="AJ68" i="20"/>
  <c r="BB86" i="6"/>
  <c r="BB85" i="6"/>
  <c r="BB87" i="6" s="1"/>
  <c r="BD79" i="6"/>
  <c r="BC83" i="6"/>
  <c r="AM74" i="20"/>
  <c r="AM76" i="20" s="1"/>
  <c r="AN72" i="20"/>
  <c r="AL65" i="20"/>
  <c r="AK66" i="20"/>
  <c r="AP64" i="20"/>
  <c r="AO58" i="20"/>
  <c r="AP20" i="20"/>
  <c r="AP50" i="20" s="1"/>
  <c r="BB257" i="10"/>
  <c r="AT257" i="10"/>
  <c r="BD257" i="10"/>
  <c r="AU257" i="10"/>
  <c r="BH257" i="10"/>
  <c r="AX257" i="10"/>
  <c r="AN257" i="10"/>
  <c r="BG257" i="10"/>
  <c r="AW257" i="10"/>
  <c r="AV257" i="10"/>
  <c r="BI257" i="10"/>
  <c r="AS257" i="10"/>
  <c r="BF257" i="10"/>
  <c r="AR257" i="10"/>
  <c r="BE257" i="10"/>
  <c r="AQ257" i="10"/>
  <c r="BC257" i="10"/>
  <c r="BA257" i="10"/>
  <c r="AZ257" i="10"/>
  <c r="AY257" i="10"/>
  <c r="AP257" i="10"/>
  <c r="AO257" i="10"/>
  <c r="AI5" i="18"/>
  <c r="AI5" i="19"/>
  <c r="AI37" i="10"/>
  <c r="AI213" i="10"/>
  <c r="AK211" i="10"/>
  <c r="AK35" i="10"/>
  <c r="AK29" i="10" s="1"/>
  <c r="AK3" i="19"/>
  <c r="AK3" i="18"/>
  <c r="AJ4" i="18"/>
  <c r="AJ212" i="10"/>
  <c r="AJ4" i="19"/>
  <c r="AJ36" i="10"/>
  <c r="AJ5" i="19"/>
  <c r="AJ37" i="10"/>
  <c r="AJ5" i="18"/>
  <c r="AJ213" i="10"/>
  <c r="A258" i="10"/>
  <c r="BE48" i="19"/>
  <c r="AW48" i="19"/>
  <c r="AO48" i="19"/>
  <c r="BH48" i="19"/>
  <c r="AY48" i="19"/>
  <c r="AP48" i="19"/>
  <c r="A49" i="19"/>
  <c r="BA48" i="19"/>
  <c r="AQ48" i="19"/>
  <c r="BF48" i="19"/>
  <c r="AT48" i="19"/>
  <c r="BD48" i="19"/>
  <c r="AS48" i="19"/>
  <c r="AZ48" i="19"/>
  <c r="AX48" i="19"/>
  <c r="AV48" i="19"/>
  <c r="BC48" i="19"/>
  <c r="AU48" i="19"/>
  <c r="AR48" i="19"/>
  <c r="AN48" i="19"/>
  <c r="BG48" i="19"/>
  <c r="BI48" i="19"/>
  <c r="BB48" i="19"/>
  <c r="AI5" i="3"/>
  <c r="AI5" i="4"/>
  <c r="AI5" i="5"/>
  <c r="AK31" i="12"/>
  <c r="AK3" i="3"/>
  <c r="AK3" i="4"/>
  <c r="AK3" i="5"/>
  <c r="AJ5" i="4"/>
  <c r="AJ5" i="5"/>
  <c r="AJ5" i="3"/>
  <c r="AJ4" i="5"/>
  <c r="AJ4" i="3"/>
  <c r="AJ4" i="4"/>
  <c r="AL65" i="12"/>
  <c r="AI27" i="9"/>
  <c r="AI13" i="8"/>
  <c r="AI18" i="6"/>
  <c r="AI33" i="12"/>
  <c r="AI29" i="11"/>
  <c r="AK11" i="8"/>
  <c r="AK25" i="9"/>
  <c r="AK16" i="6"/>
  <c r="AL16" i="7"/>
  <c r="AK17" i="7"/>
  <c r="AJ27" i="9"/>
  <c r="AJ33" i="12"/>
  <c r="AJ29" i="11"/>
  <c r="AJ13" i="8"/>
  <c r="AJ18" i="6"/>
  <c r="AJ32" i="12"/>
  <c r="AJ12" i="8"/>
  <c r="AJ26" i="9"/>
  <c r="AJ17" i="6"/>
  <c r="AJ28" i="11"/>
  <c r="AK28" i="10" l="1"/>
  <c r="AK94" i="10" s="1"/>
  <c r="AK23" i="6"/>
  <c r="AM19" i="7"/>
  <c r="AL214" i="10"/>
  <c r="AJ9" i="3"/>
  <c r="AJ79" i="20"/>
  <c r="AP52" i="20"/>
  <c r="AP53" i="20" s="1"/>
  <c r="AP35" i="11" s="1"/>
  <c r="AP49" i="11" s="1"/>
  <c r="A54" i="18"/>
  <c r="BE53" i="18"/>
  <c r="AW53" i="18"/>
  <c r="BD53" i="18"/>
  <c r="AV53" i="18"/>
  <c r="BC53" i="18"/>
  <c r="AU53" i="18"/>
  <c r="BB53" i="18"/>
  <c r="AT53" i="18"/>
  <c r="BH53" i="18"/>
  <c r="BG53" i="18"/>
  <c r="BF53" i="18"/>
  <c r="BA53" i="18"/>
  <c r="AS53" i="18"/>
  <c r="BI53" i="18"/>
  <c r="AY53" i="18"/>
  <c r="AX53" i="18"/>
  <c r="AZ53" i="18"/>
  <c r="BD21" i="8"/>
  <c r="BG42" i="12"/>
  <c r="AK24" i="6"/>
  <c r="AK16" i="3" s="1"/>
  <c r="I223" i="12"/>
  <c r="H285" i="12"/>
  <c r="H416" i="12" s="1"/>
  <c r="AI216" i="12"/>
  <c r="AH278" i="12"/>
  <c r="AH409" i="12" s="1"/>
  <c r="P407" i="12"/>
  <c r="AI199" i="12"/>
  <c r="AH261" i="12"/>
  <c r="AH392" i="12" s="1"/>
  <c r="AI226" i="12"/>
  <c r="AH288" i="12"/>
  <c r="AH419" i="12" s="1"/>
  <c r="AI211" i="12"/>
  <c r="AH273" i="12"/>
  <c r="AH404" i="12" s="1"/>
  <c r="AI198" i="12"/>
  <c r="AH260" i="12"/>
  <c r="N218" i="12"/>
  <c r="M280" i="12"/>
  <c r="M411" i="12" s="1"/>
  <c r="AI220" i="12"/>
  <c r="AH282" i="12"/>
  <c r="AH413" i="12" s="1"/>
  <c r="AK149" i="12"/>
  <c r="AK141" i="12"/>
  <c r="AK135" i="12"/>
  <c r="AK138" i="12"/>
  <c r="AK145" i="12"/>
  <c r="AK137" i="12"/>
  <c r="AK147" i="12"/>
  <c r="AK143" i="12"/>
  <c r="AK148" i="12"/>
  <c r="AK140" i="12"/>
  <c r="AK142" i="12"/>
  <c r="AK144" i="12"/>
  <c r="AK136" i="12"/>
  <c r="AK139" i="12"/>
  <c r="AK146" i="12"/>
  <c r="AK159" i="12"/>
  <c r="AK167" i="12"/>
  <c r="AK154" i="12"/>
  <c r="AK160" i="12"/>
  <c r="AK157" i="12"/>
  <c r="AK161" i="12"/>
  <c r="AK151" i="12"/>
  <c r="AK152" i="12"/>
  <c r="AK163" i="12"/>
  <c r="AK156" i="12"/>
  <c r="AK164" i="12"/>
  <c r="AK166" i="12"/>
  <c r="AK165" i="12"/>
  <c r="AK153" i="12"/>
  <c r="AK150" i="12"/>
  <c r="AK162" i="12"/>
  <c r="AK158" i="12"/>
  <c r="AK168" i="12"/>
  <c r="AK155" i="12"/>
  <c r="AI222" i="12"/>
  <c r="AH284" i="12"/>
  <c r="AH415" i="12" s="1"/>
  <c r="AI205" i="12"/>
  <c r="AH267" i="12"/>
  <c r="AH398" i="12" s="1"/>
  <c r="M219" i="12"/>
  <c r="L281" i="12"/>
  <c r="L412" i="12" s="1"/>
  <c r="AI221" i="12"/>
  <c r="AH283" i="12"/>
  <c r="AH414" i="12" s="1"/>
  <c r="AI228" i="12"/>
  <c r="AI203" i="12"/>
  <c r="AH265" i="12"/>
  <c r="AH396" i="12" s="1"/>
  <c r="E227" i="12"/>
  <c r="D289" i="12"/>
  <c r="D420" i="12" s="1"/>
  <c r="AG391" i="12"/>
  <c r="Q215" i="12"/>
  <c r="P277" i="12"/>
  <c r="P408" i="12" s="1"/>
  <c r="AI218" i="12"/>
  <c r="AH280" i="12"/>
  <c r="AH411" i="12" s="1"/>
  <c r="AJ214" i="12"/>
  <c r="AI276" i="12"/>
  <c r="AI407" i="12" s="1"/>
  <c r="AI227" i="12"/>
  <c r="AH289" i="12"/>
  <c r="AH420" i="12" s="1"/>
  <c r="AI390" i="12"/>
  <c r="AI224" i="12"/>
  <c r="AH286" i="12"/>
  <c r="AH417" i="12" s="1"/>
  <c r="AI213" i="12"/>
  <c r="AH275" i="12"/>
  <c r="AH406" i="12" s="1"/>
  <c r="AI200" i="12"/>
  <c r="AH262" i="12"/>
  <c r="AH393" i="12" s="1"/>
  <c r="R406" i="12"/>
  <c r="BI37" i="12"/>
  <c r="BH60" i="12"/>
  <c r="BH40" i="12"/>
  <c r="F287" i="12"/>
  <c r="F418" i="12" s="1"/>
  <c r="G225" i="12"/>
  <c r="AI212" i="12"/>
  <c r="AH274" i="12"/>
  <c r="AH405" i="12" s="1"/>
  <c r="R214" i="12"/>
  <c r="Q276" i="12"/>
  <c r="Q407" i="12" s="1"/>
  <c r="H224" i="12"/>
  <c r="G286" i="12"/>
  <c r="G417" i="12" s="1"/>
  <c r="AI219" i="12"/>
  <c r="AH281" i="12"/>
  <c r="AH412" i="12" s="1"/>
  <c r="AI207" i="12"/>
  <c r="AH269" i="12"/>
  <c r="AH400" i="12" s="1"/>
  <c r="Q406" i="12"/>
  <c r="AK197" i="12"/>
  <c r="AJ259" i="12"/>
  <c r="AI204" i="12"/>
  <c r="AH266" i="12"/>
  <c r="AH397" i="12" s="1"/>
  <c r="AI201" i="12"/>
  <c r="AH263" i="12"/>
  <c r="AH394" i="12" s="1"/>
  <c r="G226" i="12"/>
  <c r="F288" i="12"/>
  <c r="F419" i="12" s="1"/>
  <c r="P216" i="12"/>
  <c r="O278" i="12"/>
  <c r="O409" i="12" s="1"/>
  <c r="AI206" i="12"/>
  <c r="AH268" i="12"/>
  <c r="AH399" i="12" s="1"/>
  <c r="AI210" i="12"/>
  <c r="AH272" i="12"/>
  <c r="AH403" i="12" s="1"/>
  <c r="I284" i="12"/>
  <c r="I415" i="12" s="1"/>
  <c r="J222" i="12"/>
  <c r="A169" i="12"/>
  <c r="AK169" i="12" s="1"/>
  <c r="A230" i="12"/>
  <c r="C168" i="12"/>
  <c r="D168" i="12"/>
  <c r="E168" i="12"/>
  <c r="F168" i="12"/>
  <c r="G168" i="12"/>
  <c r="H168" i="12"/>
  <c r="I168" i="12"/>
  <c r="J168" i="12"/>
  <c r="K168" i="12"/>
  <c r="L168" i="12"/>
  <c r="M168" i="12"/>
  <c r="N168" i="12"/>
  <c r="O168" i="12"/>
  <c r="P168" i="12"/>
  <c r="Q168" i="12"/>
  <c r="R168" i="12"/>
  <c r="S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AI208" i="12"/>
  <c r="AH270" i="12"/>
  <c r="AH401" i="12" s="1"/>
  <c r="AI225" i="12"/>
  <c r="AH287" i="12"/>
  <c r="AH418" i="12" s="1"/>
  <c r="AI215" i="12"/>
  <c r="AH277" i="12"/>
  <c r="AH408" i="12" s="1"/>
  <c r="AI209" i="12"/>
  <c r="AH271" i="12"/>
  <c r="AH402" i="12" s="1"/>
  <c r="L220" i="12"/>
  <c r="K282" i="12"/>
  <c r="K413" i="12" s="1"/>
  <c r="K221" i="12"/>
  <c r="J283" i="12"/>
  <c r="J414" i="12" s="1"/>
  <c r="AI217" i="12"/>
  <c r="AH279" i="12"/>
  <c r="AH410" i="12" s="1"/>
  <c r="AI229" i="12"/>
  <c r="C229" i="12"/>
  <c r="A291" i="12"/>
  <c r="A359" i="12" s="1"/>
  <c r="A422" i="12" s="1"/>
  <c r="AI223" i="12"/>
  <c r="AH285" i="12"/>
  <c r="AH416" i="12" s="1"/>
  <c r="AI202" i="12"/>
  <c r="AH264" i="12"/>
  <c r="AH395" i="12" s="1"/>
  <c r="D228" i="12"/>
  <c r="C290" i="12"/>
  <c r="C421" i="12" s="1"/>
  <c r="O217" i="12"/>
  <c r="N279" i="12"/>
  <c r="N410" i="12" s="1"/>
  <c r="P23" i="8"/>
  <c r="P51" i="8" s="1"/>
  <c r="AK25" i="20"/>
  <c r="AK4" i="22"/>
  <c r="AK4" i="23"/>
  <c r="AL24" i="20"/>
  <c r="AL3" i="23"/>
  <c r="AL3" i="22"/>
  <c r="AF39" i="20"/>
  <c r="AK73" i="20"/>
  <c r="AK72" i="9" s="1"/>
  <c r="AK68" i="20"/>
  <c r="AM8" i="4"/>
  <c r="BC85" i="6"/>
  <c r="BC87" i="6" s="1"/>
  <c r="BC86" i="6"/>
  <c r="BE79" i="6"/>
  <c r="BD83" i="6"/>
  <c r="AM65" i="20"/>
  <c r="AL66" i="20"/>
  <c r="AN74" i="20"/>
  <c r="AN76" i="20" s="1"/>
  <c r="AO72" i="20"/>
  <c r="AQ64" i="20"/>
  <c r="AP58" i="20"/>
  <c r="AQ20" i="20"/>
  <c r="AQ50" i="20" s="1"/>
  <c r="BE258" i="10"/>
  <c r="AW258" i="10"/>
  <c r="AO258" i="10"/>
  <c r="BA258" i="10"/>
  <c r="AR258" i="10"/>
  <c r="BI258" i="10"/>
  <c r="AZ258" i="10"/>
  <c r="AX258" i="10"/>
  <c r="BH258" i="10"/>
  <c r="AV258" i="10"/>
  <c r="BD258" i="10"/>
  <c r="AP258" i="10"/>
  <c r="BC258" i="10"/>
  <c r="BB258" i="10"/>
  <c r="AY258" i="10"/>
  <c r="BG258" i="10"/>
  <c r="AU258" i="10"/>
  <c r="BF258" i="10"/>
  <c r="AT258" i="10"/>
  <c r="AS258" i="10"/>
  <c r="AQ258" i="10"/>
  <c r="AK4" i="18"/>
  <c r="AK36" i="10"/>
  <c r="AK212" i="10"/>
  <c r="AK4" i="19"/>
  <c r="AL35" i="10"/>
  <c r="AL29" i="10" s="1"/>
  <c r="AL3" i="19"/>
  <c r="AL3" i="18"/>
  <c r="AL211" i="10"/>
  <c r="A259" i="10"/>
  <c r="BH49" i="19"/>
  <c r="AZ49" i="19"/>
  <c r="AR49" i="19"/>
  <c r="A50" i="19"/>
  <c r="BB49" i="19"/>
  <c r="AS49" i="19"/>
  <c r="BC49" i="19"/>
  <c r="AQ49" i="19"/>
  <c r="BE49" i="19"/>
  <c r="AT49" i="19"/>
  <c r="BD49" i="19"/>
  <c r="AP49" i="19"/>
  <c r="BA49" i="19"/>
  <c r="AY49" i="19"/>
  <c r="AX49" i="19"/>
  <c r="BG49" i="19"/>
  <c r="AO49" i="19"/>
  <c r="AW49" i="19"/>
  <c r="AV49" i="19"/>
  <c r="AU49" i="19"/>
  <c r="BI49" i="19"/>
  <c r="BF49" i="19"/>
  <c r="AK4" i="4"/>
  <c r="AK4" i="5"/>
  <c r="AK4" i="3"/>
  <c r="AL3" i="3"/>
  <c r="AL3" i="4"/>
  <c r="AL3" i="5"/>
  <c r="AL31" i="12"/>
  <c r="AM65" i="12"/>
  <c r="AK18" i="7"/>
  <c r="AK17" i="6"/>
  <c r="AK32" i="12"/>
  <c r="AK12" i="8"/>
  <c r="AK26" i="9"/>
  <c r="AK28" i="11"/>
  <c r="AL11" i="8"/>
  <c r="AL25" i="9"/>
  <c r="AL17" i="7"/>
  <c r="AL16" i="6"/>
  <c r="AM16" i="7"/>
  <c r="AK93" i="10" l="1"/>
  <c r="AL28" i="10"/>
  <c r="AL23" i="6"/>
  <c r="AL24" i="6" s="1"/>
  <c r="AL16" i="3" s="1"/>
  <c r="AK9" i="3"/>
  <c r="AK79" i="20"/>
  <c r="A55" i="18"/>
  <c r="BE54" i="18"/>
  <c r="AW54" i="18"/>
  <c r="BD54" i="18"/>
  <c r="AV54" i="18"/>
  <c r="BC54" i="18"/>
  <c r="AU54" i="18"/>
  <c r="BB54" i="18"/>
  <c r="AT54" i="18"/>
  <c r="BH54" i="18"/>
  <c r="BG54" i="18"/>
  <c r="BF54" i="18"/>
  <c r="BA54" i="18"/>
  <c r="BI54" i="18"/>
  <c r="AZ54" i="18"/>
  <c r="AY54" i="18"/>
  <c r="AX54" i="18"/>
  <c r="AN19" i="7"/>
  <c r="AM214" i="10"/>
  <c r="AQ52" i="20"/>
  <c r="AQ53" i="20" s="1"/>
  <c r="AQ35" i="11" s="1"/>
  <c r="AQ49" i="11" s="1"/>
  <c r="BE21" i="8"/>
  <c r="BH42" i="12"/>
  <c r="L221" i="12"/>
  <c r="K283" i="12"/>
  <c r="K414" i="12" s="1"/>
  <c r="AJ223" i="12"/>
  <c r="AI285" i="12"/>
  <c r="AI416" i="12" s="1"/>
  <c r="AJ201" i="12"/>
  <c r="AI263" i="12"/>
  <c r="AI394" i="12" s="1"/>
  <c r="AH391" i="12"/>
  <c r="AJ208" i="12"/>
  <c r="AI270" i="12"/>
  <c r="AI401" i="12" s="1"/>
  <c r="H225" i="12"/>
  <c r="G287" i="12"/>
  <c r="G418" i="12" s="1"/>
  <c r="P217" i="12"/>
  <c r="O279" i="12"/>
  <c r="O410" i="12" s="1"/>
  <c r="D229" i="12"/>
  <c r="C291" i="12"/>
  <c r="C422" i="12" s="1"/>
  <c r="AJ206" i="12"/>
  <c r="AI268" i="12"/>
  <c r="AI399" i="12" s="1"/>
  <c r="AJ204" i="12"/>
  <c r="AI266" i="12"/>
  <c r="AI397" i="12" s="1"/>
  <c r="AJ219" i="12"/>
  <c r="AI281" i="12"/>
  <c r="AI412" i="12" s="1"/>
  <c r="AJ227" i="12"/>
  <c r="AI289" i="12"/>
  <c r="AI420" i="12" s="1"/>
  <c r="AI283" i="12"/>
  <c r="AI414" i="12" s="1"/>
  <c r="AJ221" i="12"/>
  <c r="AJ203" i="12"/>
  <c r="AI265" i="12"/>
  <c r="AI396" i="12" s="1"/>
  <c r="AJ212" i="12"/>
  <c r="AI274" i="12"/>
  <c r="AI405" i="12" s="1"/>
  <c r="R215" i="12"/>
  <c r="Q277" i="12"/>
  <c r="AJ222" i="12"/>
  <c r="AI284" i="12"/>
  <c r="AI415" i="12" s="1"/>
  <c r="AJ199" i="12"/>
  <c r="AI261" i="12"/>
  <c r="AI392" i="12" s="1"/>
  <c r="AJ200" i="12"/>
  <c r="AI262" i="12"/>
  <c r="AI393" i="12" s="1"/>
  <c r="AJ209" i="12"/>
  <c r="AI271" i="12"/>
  <c r="AI402" i="12" s="1"/>
  <c r="C230" i="12"/>
  <c r="C292" i="12" s="1"/>
  <c r="C423" i="12" s="1"/>
  <c r="A292" i="12"/>
  <c r="A360" i="12" s="1"/>
  <c r="A423" i="12" s="1"/>
  <c r="AJ230" i="12"/>
  <c r="AJ211" i="12"/>
  <c r="AI273" i="12"/>
  <c r="AI404" i="12" s="1"/>
  <c r="E228" i="12"/>
  <c r="D290" i="12"/>
  <c r="D421" i="12" s="1"/>
  <c r="A170" i="12"/>
  <c r="A231" i="12"/>
  <c r="C169" i="12"/>
  <c r="D169" i="12"/>
  <c r="E169" i="12"/>
  <c r="F169" i="12"/>
  <c r="G169" i="12"/>
  <c r="H169" i="12"/>
  <c r="I169" i="12"/>
  <c r="J169" i="12"/>
  <c r="K169" i="12"/>
  <c r="L169" i="12"/>
  <c r="M169" i="12"/>
  <c r="N169" i="12"/>
  <c r="O169" i="12"/>
  <c r="P169" i="12"/>
  <c r="Q169" i="12"/>
  <c r="R169" i="12"/>
  <c r="S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AJ169" i="12"/>
  <c r="Q216" i="12"/>
  <c r="P278" i="12"/>
  <c r="P409" i="12" s="1"/>
  <c r="AL197" i="12"/>
  <c r="AK259" i="12"/>
  <c r="I224" i="12"/>
  <c r="H286" i="12"/>
  <c r="H417" i="12" s="1"/>
  <c r="AK214" i="12"/>
  <c r="AJ276" i="12"/>
  <c r="AJ407" i="12" s="1"/>
  <c r="E289" i="12"/>
  <c r="E420" i="12" s="1"/>
  <c r="F227" i="12"/>
  <c r="N219" i="12"/>
  <c r="M281" i="12"/>
  <c r="M412" i="12" s="1"/>
  <c r="AJ216" i="12"/>
  <c r="AI278" i="12"/>
  <c r="AI409" i="12" s="1"/>
  <c r="AJ225" i="12"/>
  <c r="AI287" i="12"/>
  <c r="AI418" i="12" s="1"/>
  <c r="AJ207" i="12"/>
  <c r="AI269" i="12"/>
  <c r="AI400" i="12" s="1"/>
  <c r="AI290" i="12"/>
  <c r="AI421" i="12" s="1"/>
  <c r="AJ228" i="12"/>
  <c r="M220" i="12"/>
  <c r="L282" i="12"/>
  <c r="L413" i="12" s="1"/>
  <c r="AJ217" i="12"/>
  <c r="AI279" i="12"/>
  <c r="AI410" i="12" s="1"/>
  <c r="AJ215" i="12"/>
  <c r="AI277" i="12"/>
  <c r="AI408" i="12" s="1"/>
  <c r="K222" i="12"/>
  <c r="J284" i="12"/>
  <c r="J415" i="12" s="1"/>
  <c r="BI60" i="12"/>
  <c r="BI40" i="12"/>
  <c r="AJ220" i="12"/>
  <c r="AI282" i="12"/>
  <c r="AI413" i="12" s="1"/>
  <c r="AJ226" i="12"/>
  <c r="AI288" i="12"/>
  <c r="AI419" i="12" s="1"/>
  <c r="O218" i="12"/>
  <c r="N280" i="12"/>
  <c r="N411" i="12" s="1"/>
  <c r="AJ210" i="12"/>
  <c r="AI272" i="12"/>
  <c r="AI403" i="12" s="1"/>
  <c r="AJ198" i="12"/>
  <c r="AI260" i="12"/>
  <c r="AJ229" i="12"/>
  <c r="AI291" i="12"/>
  <c r="AI422" i="12" s="1"/>
  <c r="AJ390" i="12"/>
  <c r="AJ213" i="12"/>
  <c r="AI275" i="12"/>
  <c r="AI406" i="12" s="1"/>
  <c r="AL150" i="12"/>
  <c r="AL142" i="12"/>
  <c r="AL135" i="12"/>
  <c r="AL149" i="12"/>
  <c r="AL145" i="12"/>
  <c r="AL141" i="12"/>
  <c r="AL137" i="12"/>
  <c r="AL148" i="12"/>
  <c r="AL144" i="12"/>
  <c r="AL139" i="12"/>
  <c r="AL136" i="12"/>
  <c r="AL143" i="12"/>
  <c r="AL138" i="12"/>
  <c r="AL146" i="12"/>
  <c r="AL140" i="12"/>
  <c r="AL147" i="12"/>
  <c r="AL152" i="12"/>
  <c r="AL167" i="12"/>
  <c r="AL154" i="12"/>
  <c r="AL163" i="12"/>
  <c r="AL168" i="12"/>
  <c r="AL160" i="12"/>
  <c r="AL155" i="12"/>
  <c r="AL153" i="12"/>
  <c r="AL164" i="12"/>
  <c r="AL166" i="12"/>
  <c r="AL161" i="12"/>
  <c r="AL158" i="12"/>
  <c r="AL165" i="12"/>
  <c r="AL151" i="12"/>
  <c r="AL159" i="12"/>
  <c r="AL156" i="12"/>
  <c r="AL169" i="12"/>
  <c r="AL157" i="12"/>
  <c r="AL162" i="12"/>
  <c r="AJ202" i="12"/>
  <c r="AI264" i="12"/>
  <c r="AI395" i="12" s="1"/>
  <c r="H226" i="12"/>
  <c r="G288" i="12"/>
  <c r="G419" i="12" s="1"/>
  <c r="S214" i="12"/>
  <c r="S276" i="12" s="1"/>
  <c r="R276" i="12"/>
  <c r="AJ224" i="12"/>
  <c r="AI286" i="12"/>
  <c r="AI417" i="12" s="1"/>
  <c r="AJ218" i="12"/>
  <c r="AI280" i="12"/>
  <c r="AI411" i="12" s="1"/>
  <c r="AJ205" i="12"/>
  <c r="AI267" i="12"/>
  <c r="AI398" i="12" s="1"/>
  <c r="J223" i="12"/>
  <c r="I285" i="12"/>
  <c r="I416" i="12" s="1"/>
  <c r="P24" i="8"/>
  <c r="P52" i="8" s="1"/>
  <c r="AM24" i="20"/>
  <c r="AM3" i="23"/>
  <c r="AM3" i="22"/>
  <c r="AK26" i="20"/>
  <c r="AK5" i="23"/>
  <c r="AK5" i="22"/>
  <c r="AL25" i="20"/>
  <c r="AL4" i="22"/>
  <c r="AL4" i="23"/>
  <c r="AN8" i="4"/>
  <c r="AL73" i="20"/>
  <c r="AL72" i="9" s="1"/>
  <c r="AL68" i="20"/>
  <c r="BF79" i="6"/>
  <c r="BE83" i="6"/>
  <c r="BD85" i="6"/>
  <c r="BD87" i="6" s="1"/>
  <c r="BD86" i="6"/>
  <c r="AO74" i="20"/>
  <c r="AO76" i="20" s="1"/>
  <c r="AP72" i="20"/>
  <c r="AN65" i="20"/>
  <c r="AM66" i="20"/>
  <c r="AR64" i="20"/>
  <c r="AR20" i="20"/>
  <c r="AR50" i="20" s="1"/>
  <c r="BI259" i="10"/>
  <c r="BA259" i="10"/>
  <c r="AS259" i="10"/>
  <c r="BH259" i="10"/>
  <c r="AY259" i="10"/>
  <c r="AP259" i="10"/>
  <c r="BG259" i="10"/>
  <c r="AX259" i="10"/>
  <c r="BC259" i="10"/>
  <c r="AQ259" i="10"/>
  <c r="BB259" i="10"/>
  <c r="AZ259" i="10"/>
  <c r="AW259" i="10"/>
  <c r="AV259" i="10"/>
  <c r="AU259" i="10"/>
  <c r="AT259" i="10"/>
  <c r="AR259" i="10"/>
  <c r="BF259" i="10"/>
  <c r="BE259" i="10"/>
  <c r="BD259" i="10"/>
  <c r="AL36" i="10"/>
  <c r="AL4" i="19"/>
  <c r="AL4" i="18"/>
  <c r="AL212" i="10"/>
  <c r="AM3" i="19"/>
  <c r="AM35" i="10"/>
  <c r="AM29" i="10" s="1"/>
  <c r="AM211" i="10"/>
  <c r="AM3" i="18"/>
  <c r="AK5" i="19"/>
  <c r="AK5" i="18"/>
  <c r="AK213" i="10"/>
  <c r="AK37" i="10"/>
  <c r="A260" i="10"/>
  <c r="A51" i="19"/>
  <c r="BC50" i="19"/>
  <c r="AU50" i="19"/>
  <c r="BE50" i="19"/>
  <c r="AV50" i="19"/>
  <c r="BD50" i="19"/>
  <c r="AS50" i="19"/>
  <c r="BB50" i="19"/>
  <c r="AQ50" i="19"/>
  <c r="BA50" i="19"/>
  <c r="AP50" i="19"/>
  <c r="BG50" i="19"/>
  <c r="BF50" i="19"/>
  <c r="AZ50" i="19"/>
  <c r="BI50" i="19"/>
  <c r="AT50" i="19"/>
  <c r="AY50" i="19"/>
  <c r="AX50" i="19"/>
  <c r="AW50" i="19"/>
  <c r="AR50" i="19"/>
  <c r="BH50" i="19"/>
  <c r="AK5" i="4"/>
  <c r="AK5" i="3"/>
  <c r="AK5" i="5"/>
  <c r="AM31" i="12"/>
  <c r="AM3" i="4"/>
  <c r="AM3" i="3"/>
  <c r="AM3" i="5"/>
  <c r="AL4" i="5"/>
  <c r="AL4" i="3"/>
  <c r="AL4" i="4"/>
  <c r="AN65" i="12"/>
  <c r="AM11" i="8"/>
  <c r="AM25" i="9"/>
  <c r="AM16" i="6"/>
  <c r="AN16" i="7"/>
  <c r="AM17" i="7"/>
  <c r="AL18" i="7"/>
  <c r="AL26" i="9"/>
  <c r="AL12" i="8"/>
  <c r="AL28" i="11"/>
  <c r="AL17" i="6"/>
  <c r="AL32" i="12"/>
  <c r="AK33" i="12"/>
  <c r="AK13" i="8"/>
  <c r="AK27" i="9"/>
  <c r="AK18" i="6"/>
  <c r="AK29" i="11"/>
  <c r="AL94" i="10" l="1"/>
  <c r="AM28" i="10"/>
  <c r="AM23" i="6"/>
  <c r="AL93" i="10"/>
  <c r="AM93" i="10" s="1"/>
  <c r="AL9" i="3"/>
  <c r="AL79" i="20"/>
  <c r="AQ58" i="20"/>
  <c r="AR52" i="20"/>
  <c r="AR53" i="20" s="1"/>
  <c r="AR35" i="11" s="1"/>
  <c r="AR49" i="11" s="1"/>
  <c r="AO19" i="7"/>
  <c r="AN214" i="10"/>
  <c r="A56" i="18"/>
  <c r="BF55" i="18"/>
  <c r="AX55" i="18"/>
  <c r="BE55" i="18"/>
  <c r="AW55" i="18"/>
  <c r="BD55" i="18"/>
  <c r="AV55" i="18"/>
  <c r="BC55" i="18"/>
  <c r="AU55" i="18"/>
  <c r="BI55" i="18"/>
  <c r="BH55" i="18"/>
  <c r="BG55" i="18"/>
  <c r="BB55" i="18"/>
  <c r="BA55" i="18"/>
  <c r="AZ55" i="18"/>
  <c r="AY55" i="18"/>
  <c r="BF21" i="8"/>
  <c r="BI42" i="12"/>
  <c r="AM24" i="6"/>
  <c r="AM16" i="3" s="1"/>
  <c r="AK200" i="12"/>
  <c r="AJ262" i="12"/>
  <c r="AJ393" i="12" s="1"/>
  <c r="E229" i="12"/>
  <c r="D291" i="12"/>
  <c r="D422" i="12" s="1"/>
  <c r="AK213" i="12"/>
  <c r="AJ275" i="12"/>
  <c r="AJ406" i="12" s="1"/>
  <c r="AK210" i="12"/>
  <c r="AJ272" i="12"/>
  <c r="AJ403" i="12" s="1"/>
  <c r="N220" i="12"/>
  <c r="M282" i="12"/>
  <c r="M413" i="12" s="1"/>
  <c r="AK216" i="12"/>
  <c r="AJ278" i="12"/>
  <c r="AJ409" i="12" s="1"/>
  <c r="J224" i="12"/>
  <c r="I286" i="12"/>
  <c r="I417" i="12" s="1"/>
  <c r="A171" i="12"/>
  <c r="AM171" i="12" s="1"/>
  <c r="A232" i="12"/>
  <c r="C170" i="12"/>
  <c r="D170" i="12"/>
  <c r="E170" i="12"/>
  <c r="F170" i="12"/>
  <c r="G170" i="12"/>
  <c r="H170" i="12"/>
  <c r="I170" i="12"/>
  <c r="J170" i="12"/>
  <c r="K170" i="12"/>
  <c r="L170" i="12"/>
  <c r="M170" i="12"/>
  <c r="N170" i="12"/>
  <c r="O170" i="12"/>
  <c r="P170" i="12"/>
  <c r="Q170" i="12"/>
  <c r="R170" i="12"/>
  <c r="S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AJ170" i="12"/>
  <c r="AK170" i="12"/>
  <c r="AK230" i="12"/>
  <c r="AJ292" i="12"/>
  <c r="AJ423" i="12" s="1"/>
  <c r="AK218" i="12"/>
  <c r="AJ280" i="12"/>
  <c r="AJ411" i="12" s="1"/>
  <c r="AK202" i="12"/>
  <c r="AJ264" i="12"/>
  <c r="AJ395" i="12" s="1"/>
  <c r="AK228" i="12"/>
  <c r="AJ290" i="12"/>
  <c r="AJ421" i="12" s="1"/>
  <c r="AK390" i="12"/>
  <c r="AK199" i="12"/>
  <c r="AJ261" i="12"/>
  <c r="AJ392" i="12" s="1"/>
  <c r="AK203" i="12"/>
  <c r="AJ265" i="12"/>
  <c r="AJ396" i="12" s="1"/>
  <c r="AK219" i="12"/>
  <c r="AJ281" i="12"/>
  <c r="AJ412" i="12" s="1"/>
  <c r="Q217" i="12"/>
  <c r="P279" i="12"/>
  <c r="P410" i="12" s="1"/>
  <c r="AK201" i="12"/>
  <c r="AJ263" i="12"/>
  <c r="AJ394" i="12" s="1"/>
  <c r="AK205" i="12"/>
  <c r="AJ267" i="12"/>
  <c r="AJ398" i="12" s="1"/>
  <c r="I226" i="12"/>
  <c r="H288" i="12"/>
  <c r="H419" i="12" s="1"/>
  <c r="AK231" i="12"/>
  <c r="AK293" i="12" s="1"/>
  <c r="AK424" i="12" s="1"/>
  <c r="C231" i="12"/>
  <c r="C293" i="12" s="1"/>
  <c r="C424" i="12" s="1"/>
  <c r="A293" i="12"/>
  <c r="A361" i="12" s="1"/>
  <c r="A424" i="12" s="1"/>
  <c r="P218" i="12"/>
  <c r="O280" i="12"/>
  <c r="O411" i="12" s="1"/>
  <c r="O219" i="12"/>
  <c r="N281" i="12"/>
  <c r="N412" i="12" s="1"/>
  <c r="AK204" i="12"/>
  <c r="AJ266" i="12"/>
  <c r="AJ397" i="12" s="1"/>
  <c r="K223" i="12"/>
  <c r="J285" i="12"/>
  <c r="J416" i="12" s="1"/>
  <c r="R407" i="12"/>
  <c r="AL170" i="12"/>
  <c r="AM170" i="12" s="1"/>
  <c r="AK229" i="12"/>
  <c r="AJ291" i="12"/>
  <c r="AJ422" i="12" s="1"/>
  <c r="AK226" i="12"/>
  <c r="AJ288" i="12"/>
  <c r="AJ419" i="12" s="1"/>
  <c r="AK215" i="12"/>
  <c r="AJ277" i="12"/>
  <c r="AJ408" i="12" s="1"/>
  <c r="AK207" i="12"/>
  <c r="AJ269" i="12"/>
  <c r="AJ400" i="12" s="1"/>
  <c r="R216" i="12"/>
  <c r="Q278" i="12"/>
  <c r="Q409" i="12" s="1"/>
  <c r="AK211" i="12"/>
  <c r="AJ273" i="12"/>
  <c r="AJ404" i="12" s="1"/>
  <c r="Q408" i="12"/>
  <c r="AK227" i="12"/>
  <c r="AJ289" i="12"/>
  <c r="AJ420" i="12" s="1"/>
  <c r="G227" i="12"/>
  <c r="F289" i="12"/>
  <c r="F420" i="12" s="1"/>
  <c r="AK221" i="12"/>
  <c r="AJ283" i="12"/>
  <c r="AJ414" i="12" s="1"/>
  <c r="I225" i="12"/>
  <c r="H287" i="12"/>
  <c r="H418" i="12" s="1"/>
  <c r="S407" i="12"/>
  <c r="AI391" i="12"/>
  <c r="D230" i="12"/>
  <c r="AK209" i="12"/>
  <c r="AJ271" i="12"/>
  <c r="AJ402" i="12" s="1"/>
  <c r="S215" i="12"/>
  <c r="R277" i="12"/>
  <c r="R408" i="12" s="1"/>
  <c r="AK206" i="12"/>
  <c r="AJ268" i="12"/>
  <c r="AJ399" i="12" s="1"/>
  <c r="AK208" i="12"/>
  <c r="AJ270" i="12"/>
  <c r="AJ401" i="12" s="1"/>
  <c r="AM151" i="12"/>
  <c r="AM143" i="12"/>
  <c r="AM135" i="12"/>
  <c r="AM141" i="12"/>
  <c r="AM137" i="12"/>
  <c r="AM148" i="12"/>
  <c r="AM144" i="12"/>
  <c r="AM140" i="12"/>
  <c r="AM136" i="12"/>
  <c r="AM150" i="12"/>
  <c r="AM146" i="12"/>
  <c r="AM142" i="12"/>
  <c r="AM149" i="12"/>
  <c r="AM139" i="12"/>
  <c r="AM147" i="12"/>
  <c r="AM138" i="12"/>
  <c r="AM145" i="12"/>
  <c r="AM156" i="12"/>
  <c r="AM153" i="12"/>
  <c r="AM164" i="12"/>
  <c r="AM160" i="12"/>
  <c r="AM152" i="12"/>
  <c r="AM161" i="12"/>
  <c r="AM167" i="12"/>
  <c r="AM166" i="12"/>
  <c r="AM163" i="12"/>
  <c r="AM159" i="12"/>
  <c r="AM165" i="12"/>
  <c r="AM169" i="12"/>
  <c r="AM158" i="12"/>
  <c r="AM168" i="12"/>
  <c r="AM157" i="12"/>
  <c r="AM155" i="12"/>
  <c r="AM162" i="12"/>
  <c r="AM154" i="12"/>
  <c r="AK212" i="12"/>
  <c r="AJ274" i="12"/>
  <c r="AJ405" i="12" s="1"/>
  <c r="K284" i="12"/>
  <c r="K415" i="12" s="1"/>
  <c r="L222" i="12"/>
  <c r="AM197" i="12"/>
  <c r="AL259" i="12"/>
  <c r="F228" i="12"/>
  <c r="E290" i="12"/>
  <c r="E421" i="12" s="1"/>
  <c r="AK224" i="12"/>
  <c r="AJ286" i="12"/>
  <c r="AJ417" i="12" s="1"/>
  <c r="AK222" i="12"/>
  <c r="AJ284" i="12"/>
  <c r="AJ415" i="12" s="1"/>
  <c r="AK223" i="12"/>
  <c r="AJ285" i="12"/>
  <c r="AJ416" i="12" s="1"/>
  <c r="AK198" i="12"/>
  <c r="AJ260" i="12"/>
  <c r="AK220" i="12"/>
  <c r="AJ282" i="12"/>
  <c r="AJ413" i="12" s="1"/>
  <c r="AK217" i="12"/>
  <c r="AJ279" i="12"/>
  <c r="AJ410" i="12" s="1"/>
  <c r="AK225" i="12"/>
  <c r="AJ287" i="12"/>
  <c r="AJ418" i="12" s="1"/>
  <c r="AL214" i="12"/>
  <c r="AK276" i="12"/>
  <c r="AK407" i="12" s="1"/>
  <c r="M221" i="12"/>
  <c r="L283" i="12"/>
  <c r="L414" i="12" s="1"/>
  <c r="Q20" i="8"/>
  <c r="Q48" i="8" s="1"/>
  <c r="Q70" i="8" s="1"/>
  <c r="AL26" i="20"/>
  <c r="AL5" i="22"/>
  <c r="AL5" i="23"/>
  <c r="AN24" i="20"/>
  <c r="AN3" i="23"/>
  <c r="AN3" i="22"/>
  <c r="AM25" i="20"/>
  <c r="AM4" i="22"/>
  <c r="AM4" i="23"/>
  <c r="AG39" i="20"/>
  <c r="AM73" i="20"/>
  <c r="AM72" i="9" s="1"/>
  <c r="AM68" i="20"/>
  <c r="AO8" i="4"/>
  <c r="BE85" i="6"/>
  <c r="BE87" i="6" s="1"/>
  <c r="BE86" i="6"/>
  <c r="BG79" i="6"/>
  <c r="BF83" i="6"/>
  <c r="AO65" i="20"/>
  <c r="AN66" i="20"/>
  <c r="AP74" i="20"/>
  <c r="AP76" i="20" s="1"/>
  <c r="AQ72" i="20"/>
  <c r="AS64" i="20"/>
  <c r="AR58" i="20"/>
  <c r="AS20" i="20"/>
  <c r="AS50" i="20" s="1"/>
  <c r="BF260" i="10"/>
  <c r="AX260" i="10"/>
  <c r="BH260" i="10"/>
  <c r="AY260" i="10"/>
  <c r="BG260" i="10"/>
  <c r="AW260" i="10"/>
  <c r="BI260" i="10"/>
  <c r="AU260" i="10"/>
  <c r="BE260" i="10"/>
  <c r="AT260" i="10"/>
  <c r="AZ260" i="10"/>
  <c r="AV260" i="10"/>
  <c r="AS260" i="10"/>
  <c r="AR260" i="10"/>
  <c r="BD260" i="10"/>
  <c r="BC260" i="10"/>
  <c r="BB260" i="10"/>
  <c r="BA260" i="10"/>
  <c r="AQ260" i="10"/>
  <c r="AM36" i="10"/>
  <c r="AM4" i="19"/>
  <c r="AM4" i="18"/>
  <c r="AM212" i="10"/>
  <c r="AN3" i="19"/>
  <c r="AN211" i="10"/>
  <c r="AN35" i="10"/>
  <c r="AN29" i="10" s="1"/>
  <c r="AN3" i="18"/>
  <c r="AL213" i="10"/>
  <c r="AL37" i="10"/>
  <c r="AL5" i="19"/>
  <c r="AL5" i="18"/>
  <c r="A261" i="10"/>
  <c r="BF51" i="19"/>
  <c r="AX51" i="19"/>
  <c r="BH51" i="19"/>
  <c r="AY51" i="19"/>
  <c r="BE51" i="19"/>
  <c r="AU51" i="19"/>
  <c r="BB51" i="19"/>
  <c r="AQ51" i="19"/>
  <c r="BA51" i="19"/>
  <c r="BI51" i="19"/>
  <c r="AS51" i="19"/>
  <c r="BG51" i="19"/>
  <c r="AR51" i="19"/>
  <c r="BD51" i="19"/>
  <c r="A52" i="19"/>
  <c r="AV51" i="19"/>
  <c r="BC51" i="19"/>
  <c r="AZ51" i="19"/>
  <c r="AW51" i="19"/>
  <c r="AT51" i="19"/>
  <c r="AL5" i="3"/>
  <c r="AL5" i="5"/>
  <c r="AL5" i="4"/>
  <c r="AM4" i="3"/>
  <c r="AM4" i="5"/>
  <c r="AM4" i="4"/>
  <c r="AN3" i="4"/>
  <c r="AN31" i="12"/>
  <c r="AN3" i="3"/>
  <c r="AN3" i="5"/>
  <c r="AO65" i="12"/>
  <c r="AM28" i="11"/>
  <c r="AM17" i="6"/>
  <c r="AM32" i="12"/>
  <c r="AM26" i="9"/>
  <c r="AM12" i="8"/>
  <c r="AN16" i="6"/>
  <c r="AN11" i="8"/>
  <c r="AO16" i="7"/>
  <c r="AN25" i="9"/>
  <c r="AN17" i="7"/>
  <c r="AL29" i="11"/>
  <c r="AL13" i="8"/>
  <c r="AL27" i="9"/>
  <c r="AL33" i="12"/>
  <c r="AL18" i="6"/>
  <c r="AM18" i="7"/>
  <c r="AN28" i="10" l="1"/>
  <c r="AN94" i="10" s="1"/>
  <c r="AN23" i="6"/>
  <c r="AN24" i="6" s="1"/>
  <c r="AN16" i="3" s="1"/>
  <c r="AM94" i="10"/>
  <c r="AP19" i="7"/>
  <c r="AO214" i="10"/>
  <c r="A57" i="18"/>
  <c r="BH56" i="18"/>
  <c r="AZ56" i="18"/>
  <c r="BG56" i="18"/>
  <c r="AY56" i="18"/>
  <c r="BF56" i="18"/>
  <c r="AX56" i="18"/>
  <c r="BE56" i="18"/>
  <c r="AW56" i="18"/>
  <c r="BI56" i="18"/>
  <c r="BD56" i="18"/>
  <c r="BC56" i="18"/>
  <c r="BB56" i="18"/>
  <c r="BA56" i="18"/>
  <c r="AV56" i="18"/>
  <c r="AS52" i="20"/>
  <c r="AS53" i="20" s="1"/>
  <c r="AS35" i="11" s="1"/>
  <c r="AS49" i="11" s="1"/>
  <c r="AM9" i="3"/>
  <c r="AM79" i="20"/>
  <c r="BG21" i="8"/>
  <c r="D231" i="12"/>
  <c r="E231" i="12" s="1"/>
  <c r="AL227" i="12"/>
  <c r="AK289" i="12"/>
  <c r="AK420" i="12" s="1"/>
  <c r="AM214" i="12"/>
  <c r="AN214" i="12" s="1"/>
  <c r="AL276" i="12"/>
  <c r="AL407" i="12" s="1"/>
  <c r="J225" i="12"/>
  <c r="I287" i="12"/>
  <c r="I418" i="12" s="1"/>
  <c r="AN135" i="12"/>
  <c r="AN152" i="12"/>
  <c r="AN144" i="12"/>
  <c r="AN136" i="12"/>
  <c r="AN148" i="12"/>
  <c r="AN140" i="12"/>
  <c r="AN151" i="12"/>
  <c r="AN147" i="12"/>
  <c r="AN142" i="12"/>
  <c r="AN138" i="12"/>
  <c r="AN149" i="12"/>
  <c r="AN141" i="12"/>
  <c r="AN143" i="12"/>
  <c r="AN150" i="12"/>
  <c r="AN145" i="12"/>
  <c r="AN137" i="12"/>
  <c r="AN146" i="12"/>
  <c r="AN139" i="12"/>
  <c r="AN164" i="12"/>
  <c r="AN170" i="12"/>
  <c r="AN169" i="12"/>
  <c r="AN157" i="12"/>
  <c r="AN156" i="12"/>
  <c r="AN166" i="12"/>
  <c r="AN162" i="12"/>
  <c r="AN163" i="12"/>
  <c r="AN165" i="12"/>
  <c r="AN167" i="12"/>
  <c r="AN160" i="12"/>
  <c r="AN158" i="12"/>
  <c r="AN161" i="12"/>
  <c r="AN155" i="12"/>
  <c r="AN153" i="12"/>
  <c r="AN159" i="12"/>
  <c r="AN168" i="12"/>
  <c r="AN154" i="12"/>
  <c r="AN171" i="12"/>
  <c r="AL225" i="12"/>
  <c r="AK287" i="12"/>
  <c r="AK418" i="12" s="1"/>
  <c r="AK285" i="12"/>
  <c r="AK416" i="12" s="1"/>
  <c r="AL223" i="12"/>
  <c r="AN197" i="12"/>
  <c r="AM259" i="12"/>
  <c r="AL209" i="12"/>
  <c r="AK271" i="12"/>
  <c r="AK402" i="12" s="1"/>
  <c r="L223" i="12"/>
  <c r="K285" i="12"/>
  <c r="K416" i="12" s="1"/>
  <c r="AL231" i="12"/>
  <c r="R217" i="12"/>
  <c r="Q279" i="12"/>
  <c r="Q410" i="12" s="1"/>
  <c r="K224" i="12"/>
  <c r="J286" i="12"/>
  <c r="J417" i="12" s="1"/>
  <c r="AL213" i="12"/>
  <c r="AK275" i="12"/>
  <c r="AK406" i="12" s="1"/>
  <c r="C232" i="12"/>
  <c r="A294" i="12"/>
  <c r="A362" i="12" s="1"/>
  <c r="A425" i="12" s="1"/>
  <c r="AL232" i="12"/>
  <c r="AL294" i="12" s="1"/>
  <c r="AL425" i="12" s="1"/>
  <c r="T215" i="12"/>
  <c r="T277" i="12" s="1"/>
  <c r="S277" i="12"/>
  <c r="Q218" i="12"/>
  <c r="P280" i="12"/>
  <c r="P411" i="12" s="1"/>
  <c r="AL221" i="12"/>
  <c r="AK283" i="12"/>
  <c r="AK414" i="12" s="1"/>
  <c r="AK292" i="12"/>
  <c r="AK423" i="12" s="1"/>
  <c r="AL230" i="12"/>
  <c r="AL217" i="12"/>
  <c r="AK279" i="12"/>
  <c r="AK410" i="12" s="1"/>
  <c r="AL222" i="12"/>
  <c r="AK284" i="12"/>
  <c r="AK415" i="12" s="1"/>
  <c r="AL208" i="12"/>
  <c r="AK270" i="12"/>
  <c r="AK401" i="12" s="1"/>
  <c r="AL204" i="12"/>
  <c r="AK266" i="12"/>
  <c r="AK397" i="12" s="1"/>
  <c r="J226" i="12"/>
  <c r="I288" i="12"/>
  <c r="I419" i="12" s="1"/>
  <c r="AL219" i="12"/>
  <c r="AK281" i="12"/>
  <c r="AK412" i="12" s="1"/>
  <c r="AK290" i="12"/>
  <c r="AK421" i="12" s="1"/>
  <c r="AL228" i="12"/>
  <c r="AL216" i="12"/>
  <c r="AK278" i="12"/>
  <c r="AK409" i="12" s="1"/>
  <c r="F229" i="12"/>
  <c r="E291" i="12"/>
  <c r="E422" i="12" s="1"/>
  <c r="AL199" i="12"/>
  <c r="AK261" i="12"/>
  <c r="AK392" i="12" s="1"/>
  <c r="A172" i="12"/>
  <c r="AN172" i="12" s="1"/>
  <c r="A233" i="12"/>
  <c r="D171" i="12"/>
  <c r="C171" i="12"/>
  <c r="E171" i="12"/>
  <c r="F171" i="12"/>
  <c r="G171" i="12"/>
  <c r="H171" i="12"/>
  <c r="I171" i="12"/>
  <c r="J171" i="12"/>
  <c r="K171" i="12"/>
  <c r="L171" i="12"/>
  <c r="M171" i="12"/>
  <c r="N171" i="12"/>
  <c r="O171" i="12"/>
  <c r="P171" i="12"/>
  <c r="Q171" i="12"/>
  <c r="R171" i="12"/>
  <c r="S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AJ171" i="12"/>
  <c r="AK171" i="12"/>
  <c r="AL171" i="12"/>
  <c r="AL215" i="12"/>
  <c r="AK277" i="12"/>
  <c r="AK408" i="12" s="1"/>
  <c r="M222" i="12"/>
  <c r="L284" i="12"/>
  <c r="L415" i="12" s="1"/>
  <c r="AL211" i="12"/>
  <c r="AK273" i="12"/>
  <c r="AK404" i="12" s="1"/>
  <c r="H227" i="12"/>
  <c r="G289" i="12"/>
  <c r="G420" i="12" s="1"/>
  <c r="S216" i="12"/>
  <c r="R278" i="12"/>
  <c r="R409" i="12" s="1"/>
  <c r="AL229" i="12"/>
  <c r="AK291" i="12"/>
  <c r="AK422" i="12" s="1"/>
  <c r="AJ391" i="12"/>
  <c r="AL207" i="12"/>
  <c r="AK269" i="12"/>
  <c r="AK400" i="12" s="1"/>
  <c r="AL202" i="12"/>
  <c r="AK264" i="12"/>
  <c r="AK395" i="12" s="1"/>
  <c r="AL198" i="12"/>
  <c r="AK260" i="12"/>
  <c r="G228" i="12"/>
  <c r="F290" i="12"/>
  <c r="F421" i="12" s="1"/>
  <c r="AL201" i="12"/>
  <c r="AK263" i="12"/>
  <c r="AK394" i="12" s="1"/>
  <c r="AL210" i="12"/>
  <c r="AK272" i="12"/>
  <c r="AK403" i="12" s="1"/>
  <c r="AL390" i="12"/>
  <c r="AL218" i="12"/>
  <c r="AK280" i="12"/>
  <c r="AK411" i="12" s="1"/>
  <c r="E230" i="12"/>
  <c r="D292" i="12"/>
  <c r="D423" i="12" s="1"/>
  <c r="AL226" i="12"/>
  <c r="AK288" i="12"/>
  <c r="AK419" i="12" s="1"/>
  <c r="N221" i="12"/>
  <c r="M283" i="12"/>
  <c r="M414" i="12" s="1"/>
  <c r="AL220" i="12"/>
  <c r="AK282" i="12"/>
  <c r="AK413" i="12" s="1"/>
  <c r="AL224" i="12"/>
  <c r="AK286" i="12"/>
  <c r="AK417" i="12" s="1"/>
  <c r="AL212" i="12"/>
  <c r="AK274" i="12"/>
  <c r="AK405" i="12" s="1"/>
  <c r="AL206" i="12"/>
  <c r="AK268" i="12"/>
  <c r="AK399" i="12" s="1"/>
  <c r="P219" i="12"/>
  <c r="O281" i="12"/>
  <c r="O412" i="12" s="1"/>
  <c r="AL205" i="12"/>
  <c r="AK267" i="12"/>
  <c r="AK398" i="12" s="1"/>
  <c r="AL203" i="12"/>
  <c r="AK265" i="12"/>
  <c r="AK396" i="12" s="1"/>
  <c r="O220" i="12"/>
  <c r="N282" i="12"/>
  <c r="N413" i="12" s="1"/>
  <c r="AL200" i="12"/>
  <c r="AK262" i="12"/>
  <c r="AK393" i="12" s="1"/>
  <c r="Q22" i="8"/>
  <c r="Q50" i="8" s="1"/>
  <c r="Q72" i="8" s="1"/>
  <c r="AN25" i="20"/>
  <c r="AN4" i="23"/>
  <c r="AN4" i="22"/>
  <c r="AM26" i="20"/>
  <c r="AM5" i="22"/>
  <c r="AM5" i="23"/>
  <c r="AO24" i="20"/>
  <c r="AO3" i="23"/>
  <c r="AO3" i="22"/>
  <c r="AP8" i="4"/>
  <c r="AN73" i="20"/>
  <c r="AN72" i="9" s="1"/>
  <c r="AN68" i="20"/>
  <c r="BH79" i="6"/>
  <c r="BG83" i="6"/>
  <c r="BF85" i="6"/>
  <c r="BF87" i="6" s="1"/>
  <c r="BF86" i="6"/>
  <c r="AQ74" i="20"/>
  <c r="AQ76" i="20" s="1"/>
  <c r="AR72" i="20"/>
  <c r="AP65" i="20"/>
  <c r="AO66" i="20"/>
  <c r="AT64" i="20"/>
  <c r="AT20" i="20"/>
  <c r="AT50" i="20" s="1"/>
  <c r="BD261" i="10"/>
  <c r="AV261" i="10"/>
  <c r="BH261" i="10"/>
  <c r="AY261" i="10"/>
  <c r="BG261" i="10"/>
  <c r="AX261" i="10"/>
  <c r="BB261" i="10"/>
  <c r="BA261" i="10"/>
  <c r="AU261" i="10"/>
  <c r="AT261" i="10"/>
  <c r="BI261" i="10"/>
  <c r="AS261" i="10"/>
  <c r="BF261" i="10"/>
  <c r="AR261" i="10"/>
  <c r="BE261" i="10"/>
  <c r="AW261" i="10"/>
  <c r="BC261" i="10"/>
  <c r="AZ261" i="10"/>
  <c r="AO211" i="10"/>
  <c r="AO35" i="10"/>
  <c r="AO29" i="10" s="1"/>
  <c r="AO3" i="19"/>
  <c r="AO3" i="18"/>
  <c r="AN4" i="19"/>
  <c r="AN36" i="10"/>
  <c r="AN4" i="18"/>
  <c r="AN212" i="10"/>
  <c r="AN18" i="7"/>
  <c r="AN27" i="9" s="1"/>
  <c r="AM213" i="10"/>
  <c r="AM37" i="10"/>
  <c r="AM5" i="19"/>
  <c r="AM5" i="18"/>
  <c r="A262" i="10"/>
  <c r="BI52" i="19"/>
  <c r="BA52" i="19"/>
  <c r="AS52" i="19"/>
  <c r="A53" i="19"/>
  <c r="BB52" i="19"/>
  <c r="AR52" i="19"/>
  <c r="BG52" i="19"/>
  <c r="AW52" i="19"/>
  <c r="AZ52" i="19"/>
  <c r="AY52" i="19"/>
  <c r="AU52" i="19"/>
  <c r="BH52" i="19"/>
  <c r="AT52" i="19"/>
  <c r="BF52" i="19"/>
  <c r="AX52" i="19"/>
  <c r="BE52" i="19"/>
  <c r="BD52" i="19"/>
  <c r="BC52" i="19"/>
  <c r="AV52" i="19"/>
  <c r="AN4" i="4"/>
  <c r="AN4" i="3"/>
  <c r="AN4" i="5"/>
  <c r="AM5" i="4"/>
  <c r="AM5" i="5"/>
  <c r="AM5" i="3"/>
  <c r="AO3" i="4"/>
  <c r="AO31" i="12"/>
  <c r="AO3" i="3"/>
  <c r="AO3" i="5"/>
  <c r="AP65" i="12"/>
  <c r="AN28" i="11"/>
  <c r="AN32" i="12"/>
  <c r="AN26" i="9"/>
  <c r="AN17" i="6"/>
  <c r="AN12" i="8"/>
  <c r="AM13" i="8"/>
  <c r="AM27" i="9"/>
  <c r="AM33" i="12"/>
  <c r="AM29" i="11"/>
  <c r="AM18" i="6"/>
  <c r="AO16" i="6"/>
  <c r="AO11" i="8"/>
  <c r="AO17" i="7"/>
  <c r="AO25" i="9"/>
  <c r="AP16" i="7"/>
  <c r="AO28" i="10" l="1"/>
  <c r="AO23" i="6"/>
  <c r="AN93" i="10"/>
  <c r="A58" i="18"/>
  <c r="BC57" i="18"/>
  <c r="BB57" i="18"/>
  <c r="BI57" i="18"/>
  <c r="BA57" i="18"/>
  <c r="BH57" i="18"/>
  <c r="AZ57" i="18"/>
  <c r="AX57" i="18"/>
  <c r="AW57" i="18"/>
  <c r="BG57" i="18"/>
  <c r="AY57" i="18"/>
  <c r="BE57" i="18"/>
  <c r="BD57" i="18"/>
  <c r="BF57" i="18"/>
  <c r="AN9" i="3"/>
  <c r="AN79" i="20"/>
  <c r="AQ19" i="7"/>
  <c r="AP214" i="10"/>
  <c r="AS58" i="20"/>
  <c r="BH21" i="8"/>
  <c r="D293" i="12"/>
  <c r="D424" i="12" s="1"/>
  <c r="AN5" i="4"/>
  <c r="AO24" i="6"/>
  <c r="AO16" i="3" s="1"/>
  <c r="AM232" i="12"/>
  <c r="AM294" i="12" s="1"/>
  <c r="AM425" i="12" s="1"/>
  <c r="AM201" i="12"/>
  <c r="AL263" i="12"/>
  <c r="AL394" i="12" s="1"/>
  <c r="I227" i="12"/>
  <c r="H289" i="12"/>
  <c r="H420" i="12" s="1"/>
  <c r="AM219" i="12"/>
  <c r="AL281" i="12"/>
  <c r="AL412" i="12" s="1"/>
  <c r="K225" i="12"/>
  <c r="J287" i="12"/>
  <c r="J418" i="12" s="1"/>
  <c r="R218" i="12"/>
  <c r="Q280" i="12"/>
  <c r="Q411" i="12" s="1"/>
  <c r="Q219" i="12"/>
  <c r="P281" i="12"/>
  <c r="P412" i="12" s="1"/>
  <c r="H228" i="12"/>
  <c r="G290" i="12"/>
  <c r="G421" i="12" s="1"/>
  <c r="G229" i="12"/>
  <c r="F291" i="12"/>
  <c r="F422" i="12" s="1"/>
  <c r="F231" i="12"/>
  <c r="E293" i="12"/>
  <c r="E424" i="12" s="1"/>
  <c r="AK391" i="12"/>
  <c r="AM211" i="12"/>
  <c r="AL273" i="12"/>
  <c r="AL404" i="12" s="1"/>
  <c r="AM230" i="12"/>
  <c r="AL292" i="12"/>
  <c r="AL423" i="12" s="1"/>
  <c r="T408" i="12"/>
  <c r="M223" i="12"/>
  <c r="L285" i="12"/>
  <c r="L416" i="12" s="1"/>
  <c r="AL287" i="12"/>
  <c r="AL418" i="12" s="1"/>
  <c r="AM225" i="12"/>
  <c r="AM224" i="12"/>
  <c r="AL286" i="12"/>
  <c r="AL417" i="12" s="1"/>
  <c r="S217" i="12"/>
  <c r="R279" i="12"/>
  <c r="R410" i="12" s="1"/>
  <c r="AM223" i="12"/>
  <c r="AL285" i="12"/>
  <c r="AL416" i="12" s="1"/>
  <c r="AL293" i="12"/>
  <c r="AL424" i="12" s="1"/>
  <c r="AM231" i="12"/>
  <c r="AM220" i="12"/>
  <c r="AL282" i="12"/>
  <c r="AL413" i="12" s="1"/>
  <c r="O221" i="12"/>
  <c r="N283" i="12"/>
  <c r="N414" i="12" s="1"/>
  <c r="AM229" i="12"/>
  <c r="AL291" i="12"/>
  <c r="AL422" i="12" s="1"/>
  <c r="AM216" i="12"/>
  <c r="AL278" i="12"/>
  <c r="AL409" i="12" s="1"/>
  <c r="N222" i="12"/>
  <c r="M284" i="12"/>
  <c r="M415" i="12" s="1"/>
  <c r="A173" i="12"/>
  <c r="A234" i="12"/>
  <c r="C172" i="12"/>
  <c r="D172" i="12"/>
  <c r="E172" i="12"/>
  <c r="F172" i="12"/>
  <c r="G172" i="12"/>
  <c r="H172" i="12"/>
  <c r="I172" i="12"/>
  <c r="J172" i="12"/>
  <c r="K172" i="12"/>
  <c r="L172" i="12"/>
  <c r="M172" i="12"/>
  <c r="N172" i="12"/>
  <c r="O172" i="12"/>
  <c r="P172" i="12"/>
  <c r="Q172" i="12"/>
  <c r="R172" i="12"/>
  <c r="S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AJ172" i="12"/>
  <c r="AK172" i="12"/>
  <c r="AL172" i="12"/>
  <c r="AM172" i="12"/>
  <c r="AM228" i="12"/>
  <c r="AL290" i="12"/>
  <c r="AL421" i="12" s="1"/>
  <c r="AM209" i="12"/>
  <c r="AL271" i="12"/>
  <c r="AL402" i="12" s="1"/>
  <c r="AM205" i="12"/>
  <c r="AL267" i="12"/>
  <c r="AL398" i="12" s="1"/>
  <c r="AM222" i="12"/>
  <c r="AL284" i="12"/>
  <c r="AL415" i="12" s="1"/>
  <c r="AM200" i="12"/>
  <c r="AL262" i="12"/>
  <c r="AL393" i="12" s="1"/>
  <c r="AM218" i="12"/>
  <c r="AL280" i="12"/>
  <c r="AL411" i="12" s="1"/>
  <c r="AM217" i="12"/>
  <c r="AL279" i="12"/>
  <c r="AL410" i="12" s="1"/>
  <c r="AM206" i="12"/>
  <c r="AL268" i="12"/>
  <c r="AL399" i="12" s="1"/>
  <c r="AM233" i="12"/>
  <c r="C233" i="12"/>
  <c r="C295" i="12" s="1"/>
  <c r="C426" i="12" s="1"/>
  <c r="A295" i="12"/>
  <c r="A363" i="12" s="1"/>
  <c r="A426" i="12" s="1"/>
  <c r="AM204" i="12"/>
  <c r="AL266" i="12"/>
  <c r="AL397" i="12" s="1"/>
  <c r="AM213" i="12"/>
  <c r="AL275" i="12"/>
  <c r="AL406" i="12" s="1"/>
  <c r="AM203" i="12"/>
  <c r="AL265" i="12"/>
  <c r="AL396" i="12" s="1"/>
  <c r="AM212" i="12"/>
  <c r="AL274" i="12"/>
  <c r="AL405" i="12" s="1"/>
  <c r="AM226" i="12"/>
  <c r="AL288" i="12"/>
  <c r="AL419" i="12" s="1"/>
  <c r="AM210" i="12"/>
  <c r="AL272" i="12"/>
  <c r="AL403" i="12" s="1"/>
  <c r="AM202" i="12"/>
  <c r="AL264" i="12"/>
  <c r="AL395" i="12" s="1"/>
  <c r="T216" i="12"/>
  <c r="S278" i="12"/>
  <c r="S409" i="12" s="1"/>
  <c r="AM208" i="12"/>
  <c r="AL270" i="12"/>
  <c r="AL401" i="12" s="1"/>
  <c r="AM221" i="12"/>
  <c r="AL283" i="12"/>
  <c r="AL414" i="12" s="1"/>
  <c r="L224" i="12"/>
  <c r="K286" i="12"/>
  <c r="K417" i="12" s="1"/>
  <c r="AM390" i="12"/>
  <c r="AM227" i="12"/>
  <c r="AL289" i="12"/>
  <c r="AL420" i="12" s="1"/>
  <c r="F230" i="12"/>
  <c r="E292" i="12"/>
  <c r="E423" i="12" s="1"/>
  <c r="AM207" i="12"/>
  <c r="AL269" i="12"/>
  <c r="AL400" i="12" s="1"/>
  <c r="D232" i="12"/>
  <c r="C294" i="12"/>
  <c r="C425" i="12" s="1"/>
  <c r="K226" i="12"/>
  <c r="J288" i="12"/>
  <c r="J419" i="12" s="1"/>
  <c r="S408" i="12"/>
  <c r="P220" i="12"/>
  <c r="O282" i="12"/>
  <c r="O413" i="12" s="1"/>
  <c r="AM198" i="12"/>
  <c r="AL260" i="12"/>
  <c r="AO214" i="12"/>
  <c r="AN276" i="12"/>
  <c r="AN407" i="12" s="1"/>
  <c r="AO153" i="12"/>
  <c r="AO145" i="12"/>
  <c r="AO137" i="12"/>
  <c r="AO144" i="12"/>
  <c r="AO140" i="12"/>
  <c r="AO151" i="12"/>
  <c r="AO147" i="12"/>
  <c r="AO136" i="12"/>
  <c r="AO143" i="12"/>
  <c r="AO139" i="12"/>
  <c r="AO149" i="12"/>
  <c r="AO141" i="12"/>
  <c r="AO150" i="12"/>
  <c r="AO142" i="12"/>
  <c r="AO135" i="12"/>
  <c r="AO152" i="12"/>
  <c r="AO146" i="12"/>
  <c r="AO138" i="12"/>
  <c r="AO148" i="12"/>
  <c r="AO168" i="12"/>
  <c r="AO169" i="12"/>
  <c r="AO154" i="12"/>
  <c r="AO163" i="12"/>
  <c r="AO158" i="12"/>
  <c r="AO160" i="12"/>
  <c r="AO164" i="12"/>
  <c r="AO161" i="12"/>
  <c r="AO170" i="12"/>
  <c r="AO167" i="12"/>
  <c r="AO156" i="12"/>
  <c r="AO162" i="12"/>
  <c r="AO171" i="12"/>
  <c r="AO159" i="12"/>
  <c r="AO165" i="12"/>
  <c r="AO157" i="12"/>
  <c r="AO166" i="12"/>
  <c r="AO172" i="12"/>
  <c r="AO155" i="12"/>
  <c r="AO173" i="12"/>
  <c r="AM215" i="12"/>
  <c r="AL277" i="12"/>
  <c r="AL408" i="12" s="1"/>
  <c r="AM199" i="12"/>
  <c r="AL261" i="12"/>
  <c r="AL392" i="12" s="1"/>
  <c r="AN232" i="12"/>
  <c r="AO197" i="12"/>
  <c r="AN259" i="12"/>
  <c r="AM276" i="12"/>
  <c r="AM407" i="12" s="1"/>
  <c r="Q23" i="8"/>
  <c r="Q51" i="8" s="1"/>
  <c r="AO25" i="20"/>
  <c r="AO4" i="23"/>
  <c r="AO4" i="22"/>
  <c r="AP24" i="20"/>
  <c r="AP3" i="22"/>
  <c r="AP3" i="23"/>
  <c r="AN5" i="22"/>
  <c r="AN5" i="23"/>
  <c r="AH39" i="20"/>
  <c r="AO73" i="20"/>
  <c r="AO72" i="9" s="1"/>
  <c r="AO68" i="20"/>
  <c r="AQ8" i="4"/>
  <c r="AN13" i="8"/>
  <c r="AN26" i="20"/>
  <c r="AN5" i="3"/>
  <c r="AN18" i="6"/>
  <c r="AN29" i="11"/>
  <c r="BG86" i="6"/>
  <c r="BG85" i="6"/>
  <c r="BG87" i="6" s="1"/>
  <c r="BI79" i="6"/>
  <c r="BI83" i="6" s="1"/>
  <c r="BH83" i="6"/>
  <c r="AQ65" i="20"/>
  <c r="AP66" i="20"/>
  <c r="AT52" i="20"/>
  <c r="AT53" i="20" s="1"/>
  <c r="AR74" i="20"/>
  <c r="AR76" i="20" s="1"/>
  <c r="AS72" i="20"/>
  <c r="AU64" i="20"/>
  <c r="AU20" i="20"/>
  <c r="AU50" i="20" s="1"/>
  <c r="BC262" i="10"/>
  <c r="AU262" i="10"/>
  <c r="BI262" i="10"/>
  <c r="AZ262" i="10"/>
  <c r="BH262" i="10"/>
  <c r="AY262" i="10"/>
  <c r="AW262" i="10"/>
  <c r="BG262" i="10"/>
  <c r="AV262" i="10"/>
  <c r="AT262" i="10"/>
  <c r="AS262" i="10"/>
  <c r="BF262" i="10"/>
  <c r="BE262" i="10"/>
  <c r="BD262" i="10"/>
  <c r="BB262" i="10"/>
  <c r="BA262" i="10"/>
  <c r="AX262" i="10"/>
  <c r="AO4" i="19"/>
  <c r="AO212" i="10"/>
  <c r="AO36" i="10"/>
  <c r="AO4" i="18"/>
  <c r="AN5" i="5"/>
  <c r="AN33" i="12"/>
  <c r="AP211" i="10"/>
  <c r="AP35" i="10"/>
  <c r="AP29" i="10" s="1"/>
  <c r="AP3" i="19"/>
  <c r="AP3" i="18"/>
  <c r="AN213" i="10"/>
  <c r="AN37" i="10"/>
  <c r="AN5" i="19"/>
  <c r="AN5" i="18"/>
  <c r="A263" i="10"/>
  <c r="BD53" i="19"/>
  <c r="AV53" i="19"/>
  <c r="BE53" i="19"/>
  <c r="AU53" i="19"/>
  <c r="BI53" i="19"/>
  <c r="AY53" i="19"/>
  <c r="A54" i="19"/>
  <c r="AZ53" i="19"/>
  <c r="AX53" i="19"/>
  <c r="AW53" i="19"/>
  <c r="AT53" i="19"/>
  <c r="BH53" i="19"/>
  <c r="AS53" i="19"/>
  <c r="BB53" i="19"/>
  <c r="BG53" i="19"/>
  <c r="BF53" i="19"/>
  <c r="BC53" i="19"/>
  <c r="BA53" i="19"/>
  <c r="AP31" i="12"/>
  <c r="AP3" i="3"/>
  <c r="AP3" i="5"/>
  <c r="AP3" i="4"/>
  <c r="AO4" i="3"/>
  <c r="AO4" i="4"/>
  <c r="AO4" i="5"/>
  <c r="AQ65" i="12"/>
  <c r="AP25" i="9"/>
  <c r="AP16" i="6"/>
  <c r="AP11" i="8"/>
  <c r="AQ16" i="7"/>
  <c r="AP17" i="7"/>
  <c r="AO18" i="7"/>
  <c r="AO17" i="6"/>
  <c r="AO32" i="12"/>
  <c r="AO26" i="9"/>
  <c r="AO12" i="8"/>
  <c r="AO28" i="11"/>
  <c r="AO94" i="10" l="1"/>
  <c r="AO93" i="10"/>
  <c r="AP28" i="10"/>
  <c r="AP23" i="6"/>
  <c r="AP24" i="6" s="1"/>
  <c r="AP16" i="3" s="1"/>
  <c r="AR19" i="7"/>
  <c r="AQ214" i="10"/>
  <c r="AO9" i="3"/>
  <c r="AO79" i="20"/>
  <c r="A59" i="18"/>
  <c r="BG58" i="18"/>
  <c r="AY58" i="18"/>
  <c r="BF58" i="18"/>
  <c r="AX58" i="18"/>
  <c r="BE58" i="18"/>
  <c r="BD58" i="18"/>
  <c r="BB58" i="18"/>
  <c r="BA58" i="18"/>
  <c r="AZ58" i="18"/>
  <c r="BI58" i="18"/>
  <c r="BH58" i="18"/>
  <c r="BC58" i="18"/>
  <c r="BI21" i="8"/>
  <c r="D233" i="12"/>
  <c r="D295" i="12" s="1"/>
  <c r="D426" i="12" s="1"/>
  <c r="L226" i="12"/>
  <c r="K288" i="12"/>
  <c r="K419" i="12" s="1"/>
  <c r="O222" i="12"/>
  <c r="N284" i="12"/>
  <c r="N415" i="12" s="1"/>
  <c r="AN227" i="12"/>
  <c r="AM289" i="12"/>
  <c r="AM420" i="12" s="1"/>
  <c r="AN231" i="12"/>
  <c r="AM293" i="12"/>
  <c r="AM424" i="12" s="1"/>
  <c r="AN216" i="12"/>
  <c r="AM278" i="12"/>
  <c r="AM409" i="12" s="1"/>
  <c r="AN215" i="12"/>
  <c r="AM277" i="12"/>
  <c r="AM408" i="12" s="1"/>
  <c r="E232" i="12"/>
  <c r="D294" i="12"/>
  <c r="D425" i="12" s="1"/>
  <c r="U216" i="12"/>
  <c r="U278" i="12" s="1"/>
  <c r="T278" i="12"/>
  <c r="AN212" i="12"/>
  <c r="AM274" i="12"/>
  <c r="AM405" i="12" s="1"/>
  <c r="AN205" i="12"/>
  <c r="AM267" i="12"/>
  <c r="AM398" i="12" s="1"/>
  <c r="I228" i="12"/>
  <c r="H290" i="12"/>
  <c r="H421" i="12" s="1"/>
  <c r="AN219" i="12"/>
  <c r="AM281" i="12"/>
  <c r="AM412" i="12" s="1"/>
  <c r="AL391" i="12"/>
  <c r="AN226" i="12"/>
  <c r="AM288" i="12"/>
  <c r="AM419" i="12" s="1"/>
  <c r="AN222" i="12"/>
  <c r="AM284" i="12"/>
  <c r="AM415" i="12" s="1"/>
  <c r="L225" i="12"/>
  <c r="K287" i="12"/>
  <c r="K418" i="12" s="1"/>
  <c r="AN217" i="12"/>
  <c r="AM279" i="12"/>
  <c r="AM410" i="12" s="1"/>
  <c r="AN390" i="12"/>
  <c r="AN207" i="12"/>
  <c r="AM269" i="12"/>
  <c r="AM400" i="12" s="1"/>
  <c r="M224" i="12"/>
  <c r="L286" i="12"/>
  <c r="L417" i="12" s="1"/>
  <c r="AN202" i="12"/>
  <c r="AM264" i="12"/>
  <c r="AM395" i="12" s="1"/>
  <c r="AN203" i="12"/>
  <c r="AM265" i="12"/>
  <c r="AM396" i="12" s="1"/>
  <c r="AN209" i="12"/>
  <c r="AM271" i="12"/>
  <c r="AM402" i="12" s="1"/>
  <c r="A296" i="12"/>
  <c r="A364" i="12" s="1"/>
  <c r="A427" i="12" s="1"/>
  <c r="AN234" i="12"/>
  <c r="AN296" i="12" s="1"/>
  <c r="AN427" i="12" s="1"/>
  <c r="C234" i="12"/>
  <c r="R219" i="12"/>
  <c r="Q281" i="12"/>
  <c r="Q412" i="12" s="1"/>
  <c r="J227" i="12"/>
  <c r="I289" i="12"/>
  <c r="I420" i="12" s="1"/>
  <c r="AN206" i="12"/>
  <c r="AM268" i="12"/>
  <c r="AM399" i="12" s="1"/>
  <c r="AN220" i="12"/>
  <c r="AM282" i="12"/>
  <c r="AM413" i="12" s="1"/>
  <c r="AN224" i="12"/>
  <c r="AM286" i="12"/>
  <c r="AM417" i="12" s="1"/>
  <c r="AN199" i="12"/>
  <c r="AM261" i="12"/>
  <c r="AM392" i="12" s="1"/>
  <c r="AN204" i="12"/>
  <c r="AM266" i="12"/>
  <c r="AM397" i="12" s="1"/>
  <c r="AN225" i="12"/>
  <c r="AM287" i="12"/>
  <c r="AM418" i="12" s="1"/>
  <c r="E233" i="12"/>
  <c r="AN211" i="12"/>
  <c r="AM273" i="12"/>
  <c r="AM404" i="12" s="1"/>
  <c r="AN229" i="12"/>
  <c r="AM291" i="12"/>
  <c r="AM422" i="12" s="1"/>
  <c r="M285" i="12"/>
  <c r="M416" i="12" s="1"/>
  <c r="N223" i="12"/>
  <c r="AP197" i="12"/>
  <c r="AO259" i="12"/>
  <c r="AN233" i="12"/>
  <c r="AM295" i="12"/>
  <c r="AM426" i="12" s="1"/>
  <c r="AN200" i="12"/>
  <c r="AM262" i="12"/>
  <c r="AM393" i="12" s="1"/>
  <c r="A174" i="12"/>
  <c r="AP174" i="12" s="1"/>
  <c r="A235" i="12"/>
  <c r="C173" i="12"/>
  <c r="D173" i="12"/>
  <c r="E173" i="12"/>
  <c r="F173" i="12"/>
  <c r="G173" i="12"/>
  <c r="H173" i="12"/>
  <c r="I173" i="12"/>
  <c r="J173" i="12"/>
  <c r="K173" i="12"/>
  <c r="L173" i="12"/>
  <c r="M173" i="12"/>
  <c r="N173" i="12"/>
  <c r="O173" i="12"/>
  <c r="P173" i="12"/>
  <c r="Q173" i="12"/>
  <c r="R173" i="12"/>
  <c r="S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AJ173" i="12"/>
  <c r="AK173" i="12"/>
  <c r="AL173" i="12"/>
  <c r="AM173" i="12"/>
  <c r="AN173" i="12"/>
  <c r="P221" i="12"/>
  <c r="O283" i="12"/>
  <c r="O414" i="12" s="1"/>
  <c r="T217" i="12"/>
  <c r="S279" i="12"/>
  <c r="S410" i="12" s="1"/>
  <c r="AP214" i="12"/>
  <c r="AO276" i="12"/>
  <c r="AO407" i="12" s="1"/>
  <c r="AN230" i="12"/>
  <c r="AM292" i="12"/>
  <c r="AM423" i="12" s="1"/>
  <c r="AP135" i="12"/>
  <c r="AP154" i="12"/>
  <c r="AP146" i="12"/>
  <c r="AP138" i="12"/>
  <c r="AP151" i="12"/>
  <c r="AP147" i="12"/>
  <c r="AP136" i="12"/>
  <c r="AP143" i="12"/>
  <c r="AP139" i="12"/>
  <c r="AP150" i="12"/>
  <c r="AP145" i="12"/>
  <c r="AP141" i="12"/>
  <c r="AP148" i="12"/>
  <c r="AP149" i="12"/>
  <c r="AP142" i="12"/>
  <c r="AP152" i="12"/>
  <c r="AP144" i="12"/>
  <c r="AP137" i="12"/>
  <c r="AP153" i="12"/>
  <c r="AP140" i="12"/>
  <c r="AP164" i="12"/>
  <c r="AP159" i="12"/>
  <c r="AP161" i="12"/>
  <c r="AP163" i="12"/>
  <c r="AP172" i="12"/>
  <c r="AP162" i="12"/>
  <c r="AP169" i="12"/>
  <c r="AP170" i="12"/>
  <c r="AP165" i="12"/>
  <c r="AP155" i="12"/>
  <c r="AP157" i="12"/>
  <c r="AP167" i="12"/>
  <c r="AP171" i="12"/>
  <c r="AP168" i="12"/>
  <c r="AP173" i="12"/>
  <c r="AP160" i="12"/>
  <c r="AP156" i="12"/>
  <c r="AP158" i="12"/>
  <c r="AP166" i="12"/>
  <c r="AN208" i="12"/>
  <c r="AM270" i="12"/>
  <c r="AM401" i="12" s="1"/>
  <c r="H229" i="12"/>
  <c r="G291" i="12"/>
  <c r="G422" i="12" s="1"/>
  <c r="AN198" i="12"/>
  <c r="AM260" i="12"/>
  <c r="Q220" i="12"/>
  <c r="P282" i="12"/>
  <c r="P413" i="12" s="1"/>
  <c r="AN218" i="12"/>
  <c r="AM280" i="12"/>
  <c r="AM411" i="12" s="1"/>
  <c r="AN223" i="12"/>
  <c r="AM285" i="12"/>
  <c r="AM416" i="12" s="1"/>
  <c r="AO232" i="12"/>
  <c r="AN294" i="12"/>
  <c r="AN425" i="12" s="1"/>
  <c r="F292" i="12"/>
  <c r="F423" i="12" s="1"/>
  <c r="G230" i="12"/>
  <c r="AN221" i="12"/>
  <c r="AM283" i="12"/>
  <c r="AM414" i="12" s="1"/>
  <c r="AN210" i="12"/>
  <c r="AM272" i="12"/>
  <c r="AM403" i="12" s="1"/>
  <c r="AN213" i="12"/>
  <c r="AM275" i="12"/>
  <c r="AM406" i="12" s="1"/>
  <c r="AN228" i="12"/>
  <c r="AM290" i="12"/>
  <c r="AM421" i="12" s="1"/>
  <c r="G231" i="12"/>
  <c r="F293" i="12"/>
  <c r="F424" i="12" s="1"/>
  <c r="S218" i="12"/>
  <c r="R280" i="12"/>
  <c r="R411" i="12" s="1"/>
  <c r="AN201" i="12"/>
  <c r="AM263" i="12"/>
  <c r="AM394" i="12" s="1"/>
  <c r="Q24" i="8"/>
  <c r="Q52" i="8" s="1"/>
  <c r="AQ24" i="20"/>
  <c r="AQ3" i="22"/>
  <c r="AQ3" i="23"/>
  <c r="AP25" i="20"/>
  <c r="AP4" i="22"/>
  <c r="AP4" i="23"/>
  <c r="AO26" i="20"/>
  <c r="AO5" i="22"/>
  <c r="AO5" i="23"/>
  <c r="AR8" i="4"/>
  <c r="AP73" i="20"/>
  <c r="AP72" i="9" s="1"/>
  <c r="AP68" i="20"/>
  <c r="BI86" i="6"/>
  <c r="BI85" i="6"/>
  <c r="BI87" i="6" s="1"/>
  <c r="BH86" i="6"/>
  <c r="BH85" i="6"/>
  <c r="BH87" i="6" s="1"/>
  <c r="AT58" i="20"/>
  <c r="AT35" i="11"/>
  <c r="AT49" i="11" s="1"/>
  <c r="AS74" i="20"/>
  <c r="AS76" i="20" s="1"/>
  <c r="AT72" i="20"/>
  <c r="AU52" i="20"/>
  <c r="AU53" i="20" s="1"/>
  <c r="AR65" i="20"/>
  <c r="AQ66" i="20"/>
  <c r="AV64" i="20"/>
  <c r="AV20" i="20"/>
  <c r="AV50" i="20" s="1"/>
  <c r="BC263" i="10"/>
  <c r="AU263" i="10"/>
  <c r="BB263" i="10"/>
  <c r="BA263" i="10"/>
  <c r="BF263" i="10"/>
  <c r="AT263" i="10"/>
  <c r="BE263" i="10"/>
  <c r="AW263" i="10"/>
  <c r="BI263" i="10"/>
  <c r="AV263" i="10"/>
  <c r="BH263" i="10"/>
  <c r="BG263" i="10"/>
  <c r="BD263" i="10"/>
  <c r="AY263" i="10"/>
  <c r="AZ263" i="10"/>
  <c r="AX263" i="10"/>
  <c r="AQ211" i="10"/>
  <c r="AQ35" i="10"/>
  <c r="AQ29" i="10" s="1"/>
  <c r="AQ3" i="19"/>
  <c r="AQ3" i="18"/>
  <c r="AO213" i="10"/>
  <c r="AO37" i="10"/>
  <c r="AO5" i="19"/>
  <c r="AO5" i="18"/>
  <c r="AP4" i="19"/>
  <c r="AP212" i="10"/>
  <c r="AP36" i="10"/>
  <c r="AP4" i="18"/>
  <c r="A264" i="10"/>
  <c r="BG54" i="19"/>
  <c r="AY54" i="19"/>
  <c r="BH54" i="19"/>
  <c r="AX54" i="19"/>
  <c r="A55" i="19"/>
  <c r="BA54" i="19"/>
  <c r="AW54" i="19"/>
  <c r="BI54" i="19"/>
  <c r="AV54" i="19"/>
  <c r="BB54" i="19"/>
  <c r="AZ54" i="19"/>
  <c r="AU54" i="19"/>
  <c r="BD54" i="19"/>
  <c r="BF54" i="19"/>
  <c r="BE54" i="19"/>
  <c r="BC54" i="19"/>
  <c r="AT54" i="19"/>
  <c r="AP4" i="4"/>
  <c r="AP4" i="5"/>
  <c r="AP4" i="3"/>
  <c r="AQ3" i="4"/>
  <c r="AQ3" i="5"/>
  <c r="AQ3" i="3"/>
  <c r="AQ31" i="12"/>
  <c r="AO5" i="5"/>
  <c r="AO5" i="3"/>
  <c r="AO5" i="4"/>
  <c r="AR65" i="12"/>
  <c r="AP18" i="7"/>
  <c r="AP12" i="8"/>
  <c r="AP32" i="12"/>
  <c r="AP28" i="11"/>
  <c r="AP17" i="6"/>
  <c r="AP26" i="9"/>
  <c r="AR16" i="7"/>
  <c r="AQ16" i="6"/>
  <c r="AQ11" i="8"/>
  <c r="AQ25" i="9"/>
  <c r="AQ17" i="7"/>
  <c r="AO27" i="9"/>
  <c r="AO13" i="8"/>
  <c r="AO29" i="11"/>
  <c r="AO18" i="6"/>
  <c r="AO33" i="12"/>
  <c r="AP94" i="10" l="1"/>
  <c r="AQ28" i="10"/>
  <c r="AQ23" i="6"/>
  <c r="AQ24" i="6" s="1"/>
  <c r="AQ16" i="3" s="1"/>
  <c r="AP93" i="10"/>
  <c r="AP9" i="3"/>
  <c r="AP79" i="20"/>
  <c r="AV52" i="20"/>
  <c r="AV53" i="20" s="1"/>
  <c r="AV35" i="11" s="1"/>
  <c r="AV49" i="11" s="1"/>
  <c r="AS19" i="7"/>
  <c r="AR214" i="10"/>
  <c r="A60" i="18"/>
  <c r="BD59" i="18"/>
  <c r="BC59" i="18"/>
  <c r="BB59" i="18"/>
  <c r="BI59" i="18"/>
  <c r="BA59" i="18"/>
  <c r="BG59" i="18"/>
  <c r="BF59" i="18"/>
  <c r="BE59" i="18"/>
  <c r="AZ59" i="18"/>
  <c r="BH59" i="18"/>
  <c r="AY59" i="18"/>
  <c r="AP232" i="12"/>
  <c r="AO294" i="12"/>
  <c r="AO425" i="12" s="1"/>
  <c r="T409" i="12"/>
  <c r="AO230" i="12"/>
  <c r="AN292" i="12"/>
  <c r="AN423" i="12" s="1"/>
  <c r="D234" i="12"/>
  <c r="C296" i="12"/>
  <c r="C427" i="12" s="1"/>
  <c r="AO231" i="12"/>
  <c r="AN293" i="12"/>
  <c r="AN424" i="12" s="1"/>
  <c r="AO223" i="12"/>
  <c r="AN285" i="12"/>
  <c r="AN416" i="12" s="1"/>
  <c r="AQ214" i="12"/>
  <c r="AP276" i="12"/>
  <c r="AP407" i="12" s="1"/>
  <c r="AO234" i="12"/>
  <c r="AO202" i="12"/>
  <c r="AN264" i="12"/>
  <c r="AN395" i="12" s="1"/>
  <c r="AO222" i="12"/>
  <c r="AN284" i="12"/>
  <c r="AN415" i="12" s="1"/>
  <c r="J228" i="12"/>
  <c r="I290" i="12"/>
  <c r="I421" i="12" s="1"/>
  <c r="F232" i="12"/>
  <c r="E294" i="12"/>
  <c r="E425" i="12" s="1"/>
  <c r="AO227" i="12"/>
  <c r="AN289" i="12"/>
  <c r="AN420" i="12" s="1"/>
  <c r="AO201" i="12"/>
  <c r="AN263" i="12"/>
  <c r="AN394" i="12" s="1"/>
  <c r="AO198" i="12"/>
  <c r="AN260" i="12"/>
  <c r="Q221" i="12"/>
  <c r="P283" i="12"/>
  <c r="P414" i="12" s="1"/>
  <c r="AO225" i="12"/>
  <c r="AN287" i="12"/>
  <c r="AN418" i="12" s="1"/>
  <c r="U409" i="12"/>
  <c r="AO229" i="12"/>
  <c r="AN291" i="12"/>
  <c r="AN422" i="12" s="1"/>
  <c r="H231" i="12"/>
  <c r="G293" i="12"/>
  <c r="G424" i="12" s="1"/>
  <c r="AO199" i="12"/>
  <c r="AN261" i="12"/>
  <c r="AN392" i="12" s="1"/>
  <c r="H230" i="12"/>
  <c r="G292" i="12"/>
  <c r="G423" i="12" s="1"/>
  <c r="AO390" i="12"/>
  <c r="N224" i="12"/>
  <c r="M286" i="12"/>
  <c r="M417" i="12" s="1"/>
  <c r="AO226" i="12"/>
  <c r="AN288" i="12"/>
  <c r="AN419" i="12" s="1"/>
  <c r="AO205" i="12"/>
  <c r="AN267" i="12"/>
  <c r="AN398" i="12" s="1"/>
  <c r="AO215" i="12"/>
  <c r="AN277" i="12"/>
  <c r="AN408" i="12" s="1"/>
  <c r="P222" i="12"/>
  <c r="O284" i="12"/>
  <c r="O415" i="12" s="1"/>
  <c r="AO219" i="12"/>
  <c r="AN281" i="12"/>
  <c r="AN412" i="12" s="1"/>
  <c r="AO210" i="12"/>
  <c r="AN272" i="12"/>
  <c r="AN403" i="12" s="1"/>
  <c r="I229" i="12"/>
  <c r="H291" i="12"/>
  <c r="H422" i="12" s="1"/>
  <c r="AO204" i="12"/>
  <c r="AN266" i="12"/>
  <c r="AN397" i="12" s="1"/>
  <c r="AO218" i="12"/>
  <c r="AN280" i="12"/>
  <c r="AN411" i="12" s="1"/>
  <c r="AO233" i="12"/>
  <c r="AN295" i="12"/>
  <c r="AN426" i="12" s="1"/>
  <c r="K227" i="12"/>
  <c r="J289" i="12"/>
  <c r="J420" i="12" s="1"/>
  <c r="AO228" i="12"/>
  <c r="AN290" i="12"/>
  <c r="AN421" i="12" s="1"/>
  <c r="R220" i="12"/>
  <c r="Q282" i="12"/>
  <c r="Q413" i="12" s="1"/>
  <c r="U217" i="12"/>
  <c r="T279" i="12"/>
  <c r="T410" i="12" s="1"/>
  <c r="AQ197" i="12"/>
  <c r="AP259" i="12"/>
  <c r="F233" i="12"/>
  <c r="E295" i="12"/>
  <c r="E426" i="12" s="1"/>
  <c r="AO224" i="12"/>
  <c r="AN286" i="12"/>
  <c r="AN417" i="12" s="1"/>
  <c r="S219" i="12"/>
  <c r="R281" i="12"/>
  <c r="R412" i="12" s="1"/>
  <c r="AO217" i="12"/>
  <c r="AN279" i="12"/>
  <c r="AN410" i="12" s="1"/>
  <c r="AO213" i="12"/>
  <c r="AN275" i="12"/>
  <c r="AN406" i="12" s="1"/>
  <c r="A175" i="12"/>
  <c r="AQ175" i="12" s="1"/>
  <c r="A236" i="12"/>
  <c r="C174" i="12"/>
  <c r="D174" i="12"/>
  <c r="E174" i="12"/>
  <c r="F174" i="12"/>
  <c r="G174" i="12"/>
  <c r="H174" i="12"/>
  <c r="I174" i="12"/>
  <c r="J174" i="12"/>
  <c r="K174" i="12"/>
  <c r="L174" i="12"/>
  <c r="M174" i="12"/>
  <c r="N174" i="12"/>
  <c r="O174" i="12"/>
  <c r="P174" i="12"/>
  <c r="Q174" i="12"/>
  <c r="R174" i="12"/>
  <c r="S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AJ174" i="12"/>
  <c r="AK174" i="12"/>
  <c r="AL174" i="12"/>
  <c r="AM174" i="12"/>
  <c r="AN174" i="12"/>
  <c r="AO174" i="12"/>
  <c r="AO220" i="12"/>
  <c r="AN282" i="12"/>
  <c r="AN413" i="12" s="1"/>
  <c r="AO203" i="12"/>
  <c r="AN265" i="12"/>
  <c r="AN396" i="12" s="1"/>
  <c r="M225" i="12"/>
  <c r="L287" i="12"/>
  <c r="L418" i="12" s="1"/>
  <c r="T218" i="12"/>
  <c r="S280" i="12"/>
  <c r="S411" i="12" s="1"/>
  <c r="AO200" i="12"/>
  <c r="AN262" i="12"/>
  <c r="AN393" i="12" s="1"/>
  <c r="AO206" i="12"/>
  <c r="AN268" i="12"/>
  <c r="AN399" i="12" s="1"/>
  <c r="AO221" i="12"/>
  <c r="AN283" i="12"/>
  <c r="AN414" i="12" s="1"/>
  <c r="AO208" i="12"/>
  <c r="AN270" i="12"/>
  <c r="AN401" i="12" s="1"/>
  <c r="AO211" i="12"/>
  <c r="AN273" i="12"/>
  <c r="AN404" i="12" s="1"/>
  <c r="AQ155" i="12"/>
  <c r="AQ147" i="12"/>
  <c r="AQ139" i="12"/>
  <c r="AQ143" i="12"/>
  <c r="AQ154" i="12"/>
  <c r="AQ150" i="12"/>
  <c r="AQ146" i="12"/>
  <c r="AQ142" i="12"/>
  <c r="AQ152" i="12"/>
  <c r="AQ148" i="12"/>
  <c r="AQ137" i="12"/>
  <c r="AQ140" i="12"/>
  <c r="AQ135" i="12"/>
  <c r="AQ151" i="12"/>
  <c r="AQ144" i="12"/>
  <c r="AQ153" i="12"/>
  <c r="AQ145" i="12"/>
  <c r="AQ136" i="12"/>
  <c r="AQ138" i="12"/>
  <c r="AQ149" i="12"/>
  <c r="AQ141" i="12"/>
  <c r="AQ170" i="12"/>
  <c r="AQ158" i="12"/>
  <c r="AQ168" i="12"/>
  <c r="AQ165" i="12"/>
  <c r="AQ162" i="12"/>
  <c r="AQ171" i="12"/>
  <c r="AQ157" i="12"/>
  <c r="AQ172" i="12"/>
  <c r="AQ164" i="12"/>
  <c r="AQ166" i="12"/>
  <c r="AQ156" i="12"/>
  <c r="AQ160" i="12"/>
  <c r="AQ167" i="12"/>
  <c r="AQ163" i="12"/>
  <c r="AQ159" i="12"/>
  <c r="AQ161" i="12"/>
  <c r="AQ169" i="12"/>
  <c r="AQ173" i="12"/>
  <c r="AQ174" i="12"/>
  <c r="AM391" i="12"/>
  <c r="A297" i="12"/>
  <c r="A365" i="12" s="1"/>
  <c r="A428" i="12" s="1"/>
  <c r="AO235" i="12"/>
  <c r="C235" i="12"/>
  <c r="O223" i="12"/>
  <c r="N285" i="12"/>
  <c r="N416" i="12" s="1"/>
  <c r="AO209" i="12"/>
  <c r="AN271" i="12"/>
  <c r="AN402" i="12" s="1"/>
  <c r="AO207" i="12"/>
  <c r="AN269" i="12"/>
  <c r="AN400" i="12" s="1"/>
  <c r="AO212" i="12"/>
  <c r="AN274" i="12"/>
  <c r="AN405" i="12" s="1"/>
  <c r="AO216" i="12"/>
  <c r="AN278" i="12"/>
  <c r="AN409" i="12" s="1"/>
  <c r="M226" i="12"/>
  <c r="L288" i="12"/>
  <c r="L419" i="12" s="1"/>
  <c r="R20" i="8"/>
  <c r="R48" i="8" s="1"/>
  <c r="R70" i="8" s="1"/>
  <c r="AQ25" i="20"/>
  <c r="AQ4" i="23"/>
  <c r="AQ4" i="22"/>
  <c r="AR24" i="20"/>
  <c r="AR3" i="22"/>
  <c r="AR3" i="23"/>
  <c r="AP26" i="20"/>
  <c r="AP5" i="22"/>
  <c r="AP5" i="23"/>
  <c r="AQ18" i="7"/>
  <c r="AQ5" i="5" s="1"/>
  <c r="AI39" i="20"/>
  <c r="AQ73" i="20"/>
  <c r="AQ72" i="9" s="1"/>
  <c r="AQ68" i="20"/>
  <c r="AS8" i="4"/>
  <c r="AU58" i="20"/>
  <c r="AU35" i="11"/>
  <c r="AU49" i="11" s="1"/>
  <c r="AT74" i="20"/>
  <c r="AT76" i="20" s="1"/>
  <c r="AU72" i="20"/>
  <c r="AS65" i="20"/>
  <c r="AR66" i="20"/>
  <c r="AW64" i="20"/>
  <c r="AV58" i="20"/>
  <c r="AW20" i="20"/>
  <c r="AW50" i="20" s="1"/>
  <c r="BD264" i="10"/>
  <c r="AV264" i="10"/>
  <c r="BF264" i="10"/>
  <c r="AW264" i="10"/>
  <c r="BE264" i="10"/>
  <c r="AU264" i="10"/>
  <c r="BB264" i="10"/>
  <c r="BA264" i="10"/>
  <c r="AX264" i="10"/>
  <c r="BI264" i="10"/>
  <c r="BH264" i="10"/>
  <c r="BG264" i="10"/>
  <c r="BC264" i="10"/>
  <c r="AZ264" i="10"/>
  <c r="AY264" i="10"/>
  <c r="AP5" i="18"/>
  <c r="AP213" i="10"/>
  <c r="AP5" i="19"/>
  <c r="AP37" i="10"/>
  <c r="AR211" i="10"/>
  <c r="AR35" i="10"/>
  <c r="AR29" i="10" s="1"/>
  <c r="AR3" i="18"/>
  <c r="AR3" i="19"/>
  <c r="AQ212" i="10"/>
  <c r="AQ4" i="19"/>
  <c r="AQ36" i="10"/>
  <c r="AQ4" i="18"/>
  <c r="A265" i="10"/>
  <c r="BB55" i="19"/>
  <c r="A56" i="19"/>
  <c r="BA55" i="19"/>
  <c r="BC55" i="19"/>
  <c r="BH55" i="19"/>
  <c r="AW55" i="19"/>
  <c r="BG55" i="19"/>
  <c r="AV55" i="19"/>
  <c r="BD55" i="19"/>
  <c r="AZ55" i="19"/>
  <c r="AY55" i="19"/>
  <c r="BF55" i="19"/>
  <c r="BI55" i="19"/>
  <c r="BE55" i="19"/>
  <c r="AX55" i="19"/>
  <c r="AU55" i="19"/>
  <c r="AR3" i="3"/>
  <c r="AR3" i="5"/>
  <c r="AR31" i="12"/>
  <c r="AR3" i="4"/>
  <c r="AQ4" i="4"/>
  <c r="AQ4" i="3"/>
  <c r="AQ4" i="5"/>
  <c r="AP5" i="3"/>
  <c r="AP5" i="4"/>
  <c r="AP5" i="5"/>
  <c r="AS65" i="12"/>
  <c r="AR16" i="6"/>
  <c r="AR17" i="7"/>
  <c r="AS16" i="7"/>
  <c r="AR11" i="8"/>
  <c r="AR25" i="9"/>
  <c r="AQ12" i="8"/>
  <c r="AQ17" i="6"/>
  <c r="AQ26" i="9"/>
  <c r="AQ32" i="12"/>
  <c r="AQ28" i="11"/>
  <c r="AP33" i="12"/>
  <c r="AP27" i="9"/>
  <c r="AP18" i="6"/>
  <c r="AP13" i="8"/>
  <c r="AP29" i="11"/>
  <c r="AQ93" i="10" l="1"/>
  <c r="AR28" i="10"/>
  <c r="AR23" i="6"/>
  <c r="AQ94" i="10"/>
  <c r="A61" i="18"/>
  <c r="BB60" i="18"/>
  <c r="BI60" i="18"/>
  <c r="BA60" i="18"/>
  <c r="BH60" i="18"/>
  <c r="AZ60" i="18"/>
  <c r="BG60" i="18"/>
  <c r="BF60" i="18"/>
  <c r="BE60" i="18"/>
  <c r="BD60" i="18"/>
  <c r="BC60" i="18"/>
  <c r="AQ9" i="3"/>
  <c r="AQ79" i="20"/>
  <c r="AW52" i="20"/>
  <c r="AW53" i="20" s="1"/>
  <c r="AW35" i="11" s="1"/>
  <c r="AW49" i="11" s="1"/>
  <c r="AT19" i="7"/>
  <c r="AS214" i="10"/>
  <c r="AQ13" i="8"/>
  <c r="AQ213" i="10"/>
  <c r="AQ37" i="10"/>
  <c r="AQ18" i="6"/>
  <c r="AQ33" i="12"/>
  <c r="AQ27" i="9"/>
  <c r="AQ5" i="19"/>
  <c r="AQ5" i="4"/>
  <c r="AQ5" i="18"/>
  <c r="AQ5" i="3"/>
  <c r="AP213" i="12"/>
  <c r="AO275" i="12"/>
  <c r="AO406" i="12" s="1"/>
  <c r="AP204" i="12"/>
  <c r="AO266" i="12"/>
  <c r="AO397" i="12" s="1"/>
  <c r="I231" i="12"/>
  <c r="H293" i="12"/>
  <c r="H424" i="12" s="1"/>
  <c r="E234" i="12"/>
  <c r="D296" i="12"/>
  <c r="D427" i="12" s="1"/>
  <c r="AP235" i="12"/>
  <c r="AO297" i="12"/>
  <c r="AO428" i="12" s="1"/>
  <c r="AR197" i="12"/>
  <c r="AQ259" i="12"/>
  <c r="L227" i="12"/>
  <c r="K289" i="12"/>
  <c r="K420" i="12" s="1"/>
  <c r="AP215" i="12"/>
  <c r="AO277" i="12"/>
  <c r="AO408" i="12" s="1"/>
  <c r="K228" i="12"/>
  <c r="J290" i="12"/>
  <c r="J421" i="12" s="1"/>
  <c r="AP230" i="12"/>
  <c r="AO292" i="12"/>
  <c r="AO423" i="12" s="1"/>
  <c r="N226" i="12"/>
  <c r="M288" i="12"/>
  <c r="M419" i="12" s="1"/>
  <c r="AP206" i="12"/>
  <c r="AO268" i="12"/>
  <c r="AO399" i="12" s="1"/>
  <c r="AP203" i="12"/>
  <c r="AO265" i="12"/>
  <c r="AO396" i="12" s="1"/>
  <c r="AP228" i="12"/>
  <c r="AO290" i="12"/>
  <c r="AO421" i="12" s="1"/>
  <c r="O224" i="12"/>
  <c r="N286" i="12"/>
  <c r="N417" i="12" s="1"/>
  <c r="G232" i="12"/>
  <c r="F294" i="12"/>
  <c r="F425" i="12" s="1"/>
  <c r="AN391" i="12"/>
  <c r="AR156" i="12"/>
  <c r="AR148" i="12"/>
  <c r="AR140" i="12"/>
  <c r="AR135" i="12"/>
  <c r="AR154" i="12"/>
  <c r="AR150" i="12"/>
  <c r="AR139" i="12"/>
  <c r="AR146" i="12"/>
  <c r="AR142" i="12"/>
  <c r="AR153" i="12"/>
  <c r="AR149" i="12"/>
  <c r="AR138" i="12"/>
  <c r="AR144" i="12"/>
  <c r="AR155" i="12"/>
  <c r="AR151" i="12"/>
  <c r="AR143" i="12"/>
  <c r="AR136" i="12"/>
  <c r="AR152" i="12"/>
  <c r="AR145" i="12"/>
  <c r="AR137" i="12"/>
  <c r="AR147" i="12"/>
  <c r="AR141" i="12"/>
  <c r="AR169" i="12"/>
  <c r="AR166" i="12"/>
  <c r="AR165" i="12"/>
  <c r="AR160" i="12"/>
  <c r="AR158" i="12"/>
  <c r="AR168" i="12"/>
  <c r="AR159" i="12"/>
  <c r="AR163" i="12"/>
  <c r="AR157" i="12"/>
  <c r="AR172" i="12"/>
  <c r="AR161" i="12"/>
  <c r="AR167" i="12"/>
  <c r="AR173" i="12"/>
  <c r="AR171" i="12"/>
  <c r="AR164" i="12"/>
  <c r="AR162" i="12"/>
  <c r="AR170" i="12"/>
  <c r="AR175" i="12"/>
  <c r="AR174" i="12"/>
  <c r="AP207" i="12"/>
  <c r="AO269" i="12"/>
  <c r="AO400" i="12" s="1"/>
  <c r="J229" i="12"/>
  <c r="I291" i="12"/>
  <c r="I422" i="12" s="1"/>
  <c r="AP233" i="12"/>
  <c r="AO295" i="12"/>
  <c r="AO426" i="12" s="1"/>
  <c r="AP205" i="12"/>
  <c r="AO267" i="12"/>
  <c r="AO398" i="12" s="1"/>
  <c r="AP201" i="12"/>
  <c r="AO263" i="12"/>
  <c r="AO394" i="12" s="1"/>
  <c r="AP216" i="12"/>
  <c r="AO278" i="12"/>
  <c r="AO409" i="12" s="1"/>
  <c r="AP211" i="12"/>
  <c r="AO273" i="12"/>
  <c r="AO404" i="12" s="1"/>
  <c r="AP200" i="12"/>
  <c r="AO262" i="12"/>
  <c r="AO393" i="12" s="1"/>
  <c r="AP220" i="12"/>
  <c r="AO282" i="12"/>
  <c r="AO413" i="12" s="1"/>
  <c r="A298" i="12"/>
  <c r="A366" i="12" s="1"/>
  <c r="A429" i="12" s="1"/>
  <c r="AP236" i="12"/>
  <c r="AP298" i="12" s="1"/>
  <c r="AP429" i="12" s="1"/>
  <c r="C236" i="12"/>
  <c r="D235" i="12"/>
  <c r="C297" i="12"/>
  <c r="C428" i="12" s="1"/>
  <c r="G233" i="12"/>
  <c r="F295" i="12"/>
  <c r="F426" i="12" s="1"/>
  <c r="Q222" i="12"/>
  <c r="P284" i="12"/>
  <c r="P415" i="12" s="1"/>
  <c r="AP221" i="12"/>
  <c r="AO283" i="12"/>
  <c r="AO414" i="12" s="1"/>
  <c r="AP390" i="12"/>
  <c r="AP198" i="12"/>
  <c r="AO260" i="12"/>
  <c r="T219" i="12"/>
  <c r="S281" i="12"/>
  <c r="S412" i="12" s="1"/>
  <c r="AP210" i="12"/>
  <c r="AO272" i="12"/>
  <c r="AO403" i="12" s="1"/>
  <c r="I230" i="12"/>
  <c r="H292" i="12"/>
  <c r="H423" i="12" s="1"/>
  <c r="AP223" i="12"/>
  <c r="AO285" i="12"/>
  <c r="AO416" i="12" s="1"/>
  <c r="P223" i="12"/>
  <c r="O285" i="12"/>
  <c r="O416" i="12" s="1"/>
  <c r="A176" i="12"/>
  <c r="AR176" i="12" s="1"/>
  <c r="A237" i="12"/>
  <c r="C175" i="12"/>
  <c r="D175" i="12"/>
  <c r="E175" i="12"/>
  <c r="F175" i="12"/>
  <c r="G175" i="12"/>
  <c r="H175" i="12"/>
  <c r="I175" i="12"/>
  <c r="J175" i="12"/>
  <c r="K175" i="12"/>
  <c r="L175" i="12"/>
  <c r="M175" i="12"/>
  <c r="N175" i="12"/>
  <c r="O175" i="12"/>
  <c r="P175" i="12"/>
  <c r="Q175" i="12"/>
  <c r="R175" i="12"/>
  <c r="S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AJ175" i="12"/>
  <c r="AK175" i="12"/>
  <c r="AL175" i="12"/>
  <c r="AM175" i="12"/>
  <c r="AN175" i="12"/>
  <c r="AO175" i="12"/>
  <c r="AP175" i="12"/>
  <c r="AP224" i="12"/>
  <c r="AO286" i="12"/>
  <c r="AO417" i="12" s="1"/>
  <c r="S220" i="12"/>
  <c r="R282" i="12"/>
  <c r="R413" i="12" s="1"/>
  <c r="AP218" i="12"/>
  <c r="AO280" i="12"/>
  <c r="AO411" i="12" s="1"/>
  <c r="AP219" i="12"/>
  <c r="AO281" i="12"/>
  <c r="AO412" i="12" s="1"/>
  <c r="AP226" i="12"/>
  <c r="AO288" i="12"/>
  <c r="AO419" i="12" s="1"/>
  <c r="AP199" i="12"/>
  <c r="AO261" i="12"/>
  <c r="AO392" i="12" s="1"/>
  <c r="AP225" i="12"/>
  <c r="AO287" i="12"/>
  <c r="AO418" i="12" s="1"/>
  <c r="AP227" i="12"/>
  <c r="AO289" i="12"/>
  <c r="AO420" i="12" s="1"/>
  <c r="AP202" i="12"/>
  <c r="AO264" i="12"/>
  <c r="AO395" i="12" s="1"/>
  <c r="AP231" i="12"/>
  <c r="AO293" i="12"/>
  <c r="AO424" i="12" s="1"/>
  <c r="AQ232" i="12"/>
  <c r="AP294" i="12"/>
  <c r="AP425" i="12" s="1"/>
  <c r="R221" i="12"/>
  <c r="Q283" i="12"/>
  <c r="Q414" i="12" s="1"/>
  <c r="N225" i="12"/>
  <c r="M287" i="12"/>
  <c r="M418" i="12" s="1"/>
  <c r="AR214" i="12"/>
  <c r="AQ276" i="12"/>
  <c r="AQ407" i="12" s="1"/>
  <c r="AP217" i="12"/>
  <c r="AO279" i="12"/>
  <c r="AO410" i="12" s="1"/>
  <c r="AP229" i="12"/>
  <c r="AO291" i="12"/>
  <c r="AO422" i="12" s="1"/>
  <c r="AP209" i="12"/>
  <c r="AO271" i="12"/>
  <c r="AO402" i="12" s="1"/>
  <c r="V217" i="12"/>
  <c r="V279" i="12" s="1"/>
  <c r="U279" i="12"/>
  <c r="AP222" i="12"/>
  <c r="AO284" i="12"/>
  <c r="AO415" i="12" s="1"/>
  <c r="AP212" i="12"/>
  <c r="AO274" i="12"/>
  <c r="AO405" i="12" s="1"/>
  <c r="AP208" i="12"/>
  <c r="AO270" i="12"/>
  <c r="AO401" i="12" s="1"/>
  <c r="U218" i="12"/>
  <c r="T280" i="12"/>
  <c r="T411" i="12" s="1"/>
  <c r="AP234" i="12"/>
  <c r="AO296" i="12"/>
  <c r="AO427" i="12" s="1"/>
  <c r="R22" i="8"/>
  <c r="R50" i="8" s="1"/>
  <c r="R72" i="8" s="1"/>
  <c r="AQ29" i="11"/>
  <c r="AS24" i="20"/>
  <c r="AS3" i="23"/>
  <c r="AS3" i="22"/>
  <c r="AR25" i="20"/>
  <c r="AR4" i="23"/>
  <c r="AR4" i="22"/>
  <c r="AQ26" i="20"/>
  <c r="AQ5" i="22"/>
  <c r="AQ5" i="23"/>
  <c r="AT8" i="4"/>
  <c r="AR73" i="20"/>
  <c r="AR72" i="9" s="1"/>
  <c r="AR68" i="20"/>
  <c r="AT65" i="20"/>
  <c r="AS66" i="20"/>
  <c r="AV72" i="20"/>
  <c r="AU74" i="20"/>
  <c r="AU76" i="20" s="1"/>
  <c r="AX64" i="20"/>
  <c r="AX20" i="20"/>
  <c r="AX50" i="20" s="1"/>
  <c r="BF265" i="10"/>
  <c r="AX265" i="10"/>
  <c r="BA265" i="10"/>
  <c r="BI265" i="10"/>
  <c r="AZ265" i="10"/>
  <c r="BB265" i="10"/>
  <c r="AY265" i="10"/>
  <c r="AW265" i="10"/>
  <c r="AV265" i="10"/>
  <c r="BH265" i="10"/>
  <c r="BG265" i="10"/>
  <c r="BD265" i="10"/>
  <c r="BC265" i="10"/>
  <c r="BE265" i="10"/>
  <c r="AR4" i="18"/>
  <c r="AR212" i="10"/>
  <c r="AR4" i="19"/>
  <c r="AR36" i="10"/>
  <c r="AS211" i="10"/>
  <c r="AS35" i="10"/>
  <c r="AS29" i="10" s="1"/>
  <c r="AS3" i="19"/>
  <c r="AS3" i="18"/>
  <c r="A266" i="10"/>
  <c r="BE56" i="19"/>
  <c r="AW56" i="19"/>
  <c r="BD56" i="19"/>
  <c r="BC56" i="19"/>
  <c r="BH56" i="19"/>
  <c r="AV56" i="19"/>
  <c r="BG56" i="19"/>
  <c r="BF56" i="19"/>
  <c r="BB56" i="19"/>
  <c r="BA56" i="19"/>
  <c r="A57" i="19"/>
  <c r="AX56" i="19"/>
  <c r="BI56" i="19"/>
  <c r="AZ56" i="19"/>
  <c r="AY56" i="19"/>
  <c r="AS3" i="5"/>
  <c r="AS3" i="4"/>
  <c r="AS31" i="12"/>
  <c r="AS3" i="3"/>
  <c r="AR4" i="3"/>
  <c r="AR4" i="4"/>
  <c r="AR4" i="5"/>
  <c r="AT65" i="12"/>
  <c r="AT16" i="7"/>
  <c r="AS17" i="7"/>
  <c r="AS25" i="9"/>
  <c r="AS16" i="6"/>
  <c r="AS11" i="8"/>
  <c r="AR18" i="7"/>
  <c r="AR32" i="12"/>
  <c r="AR12" i="8"/>
  <c r="AR26" i="9"/>
  <c r="AR28" i="11"/>
  <c r="AR17" i="6"/>
  <c r="AR94" i="10" l="1"/>
  <c r="AS28" i="10"/>
  <c r="AS23" i="6"/>
  <c r="AR93" i="10"/>
  <c r="AS93" i="10" s="1"/>
  <c r="AR9" i="3"/>
  <c r="AR79" i="20"/>
  <c r="AX52" i="20"/>
  <c r="AX53" i="20" s="1"/>
  <c r="AX35" i="11" s="1"/>
  <c r="AX49" i="11" s="1"/>
  <c r="AW58" i="20"/>
  <c r="A62" i="18"/>
  <c r="BI61" i="18"/>
  <c r="BA61" i="18"/>
  <c r="BH61" i="18"/>
  <c r="BG61" i="18"/>
  <c r="BF61" i="18"/>
  <c r="BD61" i="18"/>
  <c r="BC61" i="18"/>
  <c r="BB61" i="18"/>
  <c r="BE61" i="18"/>
  <c r="AU19" i="7"/>
  <c r="AT214" i="10"/>
  <c r="AS24" i="6"/>
  <c r="AS16" i="3" s="1"/>
  <c r="AQ221" i="12"/>
  <c r="AP283" i="12"/>
  <c r="AP414" i="12" s="1"/>
  <c r="AQ205" i="12"/>
  <c r="AP267" i="12"/>
  <c r="AP398" i="12" s="1"/>
  <c r="P224" i="12"/>
  <c r="O286" i="12"/>
  <c r="O417" i="12" s="1"/>
  <c r="U410" i="12"/>
  <c r="AO391" i="12"/>
  <c r="V410" i="12"/>
  <c r="AS214" i="12"/>
  <c r="AR276" i="12"/>
  <c r="AR407" i="12" s="1"/>
  <c r="AQ231" i="12"/>
  <c r="AP293" i="12"/>
  <c r="AP424" i="12" s="1"/>
  <c r="AQ199" i="12"/>
  <c r="AP261" i="12"/>
  <c r="AP392" i="12" s="1"/>
  <c r="T220" i="12"/>
  <c r="S282" i="12"/>
  <c r="S413" i="12" s="1"/>
  <c r="AQ223" i="12"/>
  <c r="AP285" i="12"/>
  <c r="AP416" i="12" s="1"/>
  <c r="AQ198" i="12"/>
  <c r="AP260" i="12"/>
  <c r="R222" i="12"/>
  <c r="Q284" i="12"/>
  <c r="Q415" i="12" s="1"/>
  <c r="AQ211" i="12"/>
  <c r="AP273" i="12"/>
  <c r="AP404" i="12" s="1"/>
  <c r="AQ233" i="12"/>
  <c r="AP295" i="12"/>
  <c r="AP426" i="12" s="1"/>
  <c r="AQ228" i="12"/>
  <c r="AP290" i="12"/>
  <c r="AP421" i="12" s="1"/>
  <c r="O226" i="12"/>
  <c r="N288" i="12"/>
  <c r="N419" i="12" s="1"/>
  <c r="M227" i="12"/>
  <c r="L289" i="12"/>
  <c r="L420" i="12" s="1"/>
  <c r="J231" i="12"/>
  <c r="I293" i="12"/>
  <c r="I424" i="12" s="1"/>
  <c r="AQ225" i="12"/>
  <c r="AP287" i="12"/>
  <c r="AP418" i="12" s="1"/>
  <c r="U219" i="12"/>
  <c r="T281" i="12"/>
  <c r="T412" i="12" s="1"/>
  <c r="AQ215" i="12"/>
  <c r="AP277" i="12"/>
  <c r="AP408" i="12" s="1"/>
  <c r="AQ209" i="12"/>
  <c r="AP271" i="12"/>
  <c r="AP402" i="12" s="1"/>
  <c r="AQ202" i="12"/>
  <c r="AP264" i="12"/>
  <c r="AP395" i="12" s="1"/>
  <c r="AQ226" i="12"/>
  <c r="AP288" i="12"/>
  <c r="AP419" i="12" s="1"/>
  <c r="J230" i="12"/>
  <c r="I292" i="12"/>
  <c r="I423" i="12" s="1"/>
  <c r="H233" i="12"/>
  <c r="G295" i="12"/>
  <c r="G426" i="12" s="1"/>
  <c r="AQ236" i="12"/>
  <c r="AQ216" i="12"/>
  <c r="AP278" i="12"/>
  <c r="AP409" i="12" s="1"/>
  <c r="K229" i="12"/>
  <c r="J291" i="12"/>
  <c r="J422" i="12" s="1"/>
  <c r="AQ230" i="12"/>
  <c r="AP292" i="12"/>
  <c r="AP423" i="12" s="1"/>
  <c r="AS197" i="12"/>
  <c r="AR259" i="12"/>
  <c r="AQ204" i="12"/>
  <c r="AP266" i="12"/>
  <c r="AP397" i="12" s="1"/>
  <c r="AQ222" i="12"/>
  <c r="AP284" i="12"/>
  <c r="AP415" i="12" s="1"/>
  <c r="AQ217" i="12"/>
  <c r="AP279" i="12"/>
  <c r="AP410" i="12" s="1"/>
  <c r="AQ218" i="12"/>
  <c r="AP280" i="12"/>
  <c r="AP411" i="12" s="1"/>
  <c r="D236" i="12"/>
  <c r="C298" i="12"/>
  <c r="C429" i="12" s="1"/>
  <c r="F234" i="12"/>
  <c r="E296" i="12"/>
  <c r="E427" i="12" s="1"/>
  <c r="AQ212" i="12"/>
  <c r="AP274" i="12"/>
  <c r="AP405" i="12" s="1"/>
  <c r="AQ237" i="12"/>
  <c r="C237" i="12"/>
  <c r="A299" i="12"/>
  <c r="A367" i="12" s="1"/>
  <c r="A430" i="12" s="1"/>
  <c r="AP296" i="12"/>
  <c r="AP427" i="12" s="1"/>
  <c r="AQ234" i="12"/>
  <c r="AS157" i="12"/>
  <c r="AS149" i="12"/>
  <c r="AS141" i="12"/>
  <c r="AS146" i="12"/>
  <c r="AS142" i="12"/>
  <c r="AS153" i="12"/>
  <c r="AS138" i="12"/>
  <c r="AS145" i="12"/>
  <c r="AS135" i="12"/>
  <c r="AS155" i="12"/>
  <c r="AS151" i="12"/>
  <c r="AS140" i="12"/>
  <c r="AS136" i="12"/>
  <c r="AS147" i="12"/>
  <c r="AS150" i="12"/>
  <c r="AS143" i="12"/>
  <c r="AS152" i="12"/>
  <c r="AS144" i="12"/>
  <c r="AS137" i="12"/>
  <c r="AS154" i="12"/>
  <c r="AS139" i="12"/>
  <c r="AS156" i="12"/>
  <c r="AS148" i="12"/>
  <c r="AS169" i="12"/>
  <c r="AS159" i="12"/>
  <c r="AS166" i="12"/>
  <c r="AS170" i="12"/>
  <c r="AS173" i="12"/>
  <c r="AS172" i="12"/>
  <c r="AS158" i="12"/>
  <c r="AS168" i="12"/>
  <c r="AS162" i="12"/>
  <c r="AS163" i="12"/>
  <c r="AS160" i="12"/>
  <c r="AS164" i="12"/>
  <c r="AS161" i="12"/>
  <c r="AS167" i="12"/>
  <c r="AS165" i="12"/>
  <c r="AS171" i="12"/>
  <c r="AS174" i="12"/>
  <c r="AS176" i="12"/>
  <c r="AS175" i="12"/>
  <c r="AR232" i="12"/>
  <c r="AQ294" i="12"/>
  <c r="AQ425" i="12" s="1"/>
  <c r="Q223" i="12"/>
  <c r="P285" i="12"/>
  <c r="P416" i="12" s="1"/>
  <c r="AQ200" i="12"/>
  <c r="AP262" i="12"/>
  <c r="AP393" i="12" s="1"/>
  <c r="AQ206" i="12"/>
  <c r="AP268" i="12"/>
  <c r="AP399" i="12" s="1"/>
  <c r="V218" i="12"/>
  <c r="U280" i="12"/>
  <c r="U411" i="12" s="1"/>
  <c r="AQ208" i="12"/>
  <c r="AP270" i="12"/>
  <c r="AP401" i="12" s="1"/>
  <c r="AQ390" i="12"/>
  <c r="O225" i="12"/>
  <c r="N287" i="12"/>
  <c r="N418" i="12" s="1"/>
  <c r="AQ224" i="12"/>
  <c r="AP286" i="12"/>
  <c r="AP417" i="12" s="1"/>
  <c r="AQ229" i="12"/>
  <c r="AP291" i="12"/>
  <c r="AP422" i="12" s="1"/>
  <c r="S221" i="12"/>
  <c r="R283" i="12"/>
  <c r="R414" i="12" s="1"/>
  <c r="AQ227" i="12"/>
  <c r="AP289" i="12"/>
  <c r="AP420" i="12" s="1"/>
  <c r="AQ219" i="12"/>
  <c r="AP281" i="12"/>
  <c r="AP412" i="12" s="1"/>
  <c r="A177" i="12"/>
  <c r="A238" i="12"/>
  <c r="C176" i="12"/>
  <c r="D176" i="12"/>
  <c r="E176" i="12"/>
  <c r="F176" i="12"/>
  <c r="G176" i="12"/>
  <c r="H176" i="12"/>
  <c r="I176" i="12"/>
  <c r="J176" i="12"/>
  <c r="K176" i="12"/>
  <c r="L176" i="12"/>
  <c r="M176" i="12"/>
  <c r="N176" i="12"/>
  <c r="O176" i="12"/>
  <c r="P176" i="12"/>
  <c r="Q176" i="12"/>
  <c r="R176" i="12"/>
  <c r="S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AJ176" i="12"/>
  <c r="AK176" i="12"/>
  <c r="AL176" i="12"/>
  <c r="AM176" i="12"/>
  <c r="AN176" i="12"/>
  <c r="AO176" i="12"/>
  <c r="AP176" i="12"/>
  <c r="AQ176" i="12"/>
  <c r="AQ210" i="12"/>
  <c r="AP272" i="12"/>
  <c r="AP403" i="12" s="1"/>
  <c r="D297" i="12"/>
  <c r="D428" i="12" s="1"/>
  <c r="E235" i="12"/>
  <c r="AQ220" i="12"/>
  <c r="AP282" i="12"/>
  <c r="AP413" i="12" s="1"/>
  <c r="AQ201" i="12"/>
  <c r="AP263" i="12"/>
  <c r="AP394" i="12" s="1"/>
  <c r="AQ207" i="12"/>
  <c r="AP269" i="12"/>
  <c r="AP400" i="12" s="1"/>
  <c r="H232" i="12"/>
  <c r="G294" i="12"/>
  <c r="G425" i="12" s="1"/>
  <c r="AQ203" i="12"/>
  <c r="AP265" i="12"/>
  <c r="AP396" i="12" s="1"/>
  <c r="K290" i="12"/>
  <c r="K421" i="12" s="1"/>
  <c r="L228" i="12"/>
  <c r="AQ235" i="12"/>
  <c r="AP297" i="12"/>
  <c r="AP428" i="12" s="1"/>
  <c r="AQ213" i="12"/>
  <c r="AP275" i="12"/>
  <c r="AP406" i="12" s="1"/>
  <c r="R23" i="8"/>
  <c r="R51" i="8" s="1"/>
  <c r="AS25" i="20"/>
  <c r="AS4" i="23"/>
  <c r="AS4" i="22"/>
  <c r="AR26" i="20"/>
  <c r="AR5" i="23"/>
  <c r="AR5" i="22"/>
  <c r="AT24" i="20"/>
  <c r="AT3" i="23"/>
  <c r="AT3" i="22"/>
  <c r="AJ39" i="20"/>
  <c r="AU8" i="4"/>
  <c r="AS73" i="20"/>
  <c r="AS72" i="9" s="1"/>
  <c r="AS68" i="20"/>
  <c r="AV74" i="20"/>
  <c r="AV76" i="20" s="1"/>
  <c r="AW72" i="20"/>
  <c r="AU65" i="20"/>
  <c r="AT66" i="20"/>
  <c r="AY64" i="20"/>
  <c r="AX58" i="20"/>
  <c r="AY20" i="20"/>
  <c r="AY50" i="20" s="1"/>
  <c r="BI266" i="10"/>
  <c r="BA266" i="10"/>
  <c r="BF266" i="10"/>
  <c r="AW266" i="10"/>
  <c r="BE266" i="10"/>
  <c r="AZ266" i="10"/>
  <c r="AY266" i="10"/>
  <c r="BC266" i="10"/>
  <c r="BB266" i="10"/>
  <c r="AX266" i="10"/>
  <c r="BH266" i="10"/>
  <c r="BG266" i="10"/>
  <c r="BD266" i="10"/>
  <c r="AR5" i="19"/>
  <c r="AR37" i="10"/>
  <c r="AR5" i="18"/>
  <c r="AR213" i="10"/>
  <c r="AS4" i="18"/>
  <c r="AS36" i="10"/>
  <c r="AS212" i="10"/>
  <c r="AS4" i="19"/>
  <c r="AT35" i="10"/>
  <c r="AT29" i="10" s="1"/>
  <c r="AT3" i="19"/>
  <c r="AT3" i="18"/>
  <c r="AT211" i="10"/>
  <c r="A267" i="10"/>
  <c r="BH57" i="19"/>
  <c r="AZ57" i="19"/>
  <c r="BG57" i="19"/>
  <c r="AX57" i="19"/>
  <c r="BF57" i="19"/>
  <c r="BE57" i="19"/>
  <c r="BI57" i="19"/>
  <c r="BD57" i="19"/>
  <c r="A58" i="19"/>
  <c r="BC57" i="19"/>
  <c r="AW57" i="19"/>
  <c r="AY57" i="19"/>
  <c r="BB57" i="19"/>
  <c r="BA57" i="19"/>
  <c r="AS4" i="4"/>
  <c r="AS4" i="5"/>
  <c r="AS4" i="3"/>
  <c r="AT31" i="12"/>
  <c r="AT3" i="5"/>
  <c r="AT3" i="4"/>
  <c r="AT3" i="3"/>
  <c r="AR5" i="3"/>
  <c r="AR5" i="4"/>
  <c r="AR5" i="5"/>
  <c r="AS18" i="7"/>
  <c r="AU65" i="12"/>
  <c r="AR33" i="12"/>
  <c r="AR27" i="9"/>
  <c r="AR29" i="11"/>
  <c r="AR13" i="8"/>
  <c r="AR18" i="6"/>
  <c r="AS26" i="9"/>
  <c r="AS12" i="8"/>
  <c r="AS28" i="11"/>
  <c r="AS17" i="6"/>
  <c r="AS32" i="12"/>
  <c r="AT25" i="9"/>
  <c r="AT11" i="8"/>
  <c r="AU16" i="7"/>
  <c r="AT17" i="7"/>
  <c r="AT16" i="6"/>
  <c r="AT28" i="10" l="1"/>
  <c r="AT94" i="10" s="1"/>
  <c r="AT23" i="6"/>
  <c r="AT24" i="6" s="1"/>
  <c r="AT16" i="3" s="1"/>
  <c r="AS94" i="10"/>
  <c r="AY52" i="20"/>
  <c r="AY53" i="20" s="1"/>
  <c r="AY35" i="11" s="1"/>
  <c r="AY49" i="11" s="1"/>
  <c r="A63" i="18"/>
  <c r="BI62" i="18"/>
  <c r="BH62" i="18"/>
  <c r="BG62" i="18"/>
  <c r="BF62" i="18"/>
  <c r="BE62" i="18"/>
  <c r="BD62" i="18"/>
  <c r="BC62" i="18"/>
  <c r="BB62" i="18"/>
  <c r="AV19" i="7"/>
  <c r="AU214" i="10"/>
  <c r="AS9" i="3"/>
  <c r="AS79" i="20"/>
  <c r="A178" i="12"/>
  <c r="AT178" i="12" s="1"/>
  <c r="A239" i="12"/>
  <c r="C177" i="12"/>
  <c r="D177" i="12"/>
  <c r="E177" i="12"/>
  <c r="F177" i="12"/>
  <c r="G177" i="12"/>
  <c r="H177" i="12"/>
  <c r="I177" i="12"/>
  <c r="J177" i="12"/>
  <c r="K177" i="12"/>
  <c r="L177" i="12"/>
  <c r="M177" i="12"/>
  <c r="N177" i="12"/>
  <c r="O177" i="12"/>
  <c r="P177" i="12"/>
  <c r="Q177" i="12"/>
  <c r="R177" i="12"/>
  <c r="S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AJ177" i="12"/>
  <c r="AK177" i="12"/>
  <c r="AL177" i="12"/>
  <c r="AM177" i="12"/>
  <c r="AN177" i="12"/>
  <c r="AO177" i="12"/>
  <c r="AP177" i="12"/>
  <c r="AQ177" i="12"/>
  <c r="AR177" i="12"/>
  <c r="AR225" i="12"/>
  <c r="AQ287" i="12"/>
  <c r="AQ418" i="12" s="1"/>
  <c r="AP391" i="12"/>
  <c r="AR203" i="12"/>
  <c r="AQ265" i="12"/>
  <c r="AQ396" i="12" s="1"/>
  <c r="AR212" i="12"/>
  <c r="AQ274" i="12"/>
  <c r="AQ405" i="12" s="1"/>
  <c r="AR209" i="12"/>
  <c r="AQ271" i="12"/>
  <c r="AQ402" i="12" s="1"/>
  <c r="AR198" i="12"/>
  <c r="AQ260" i="12"/>
  <c r="E297" i="12"/>
  <c r="E428" i="12" s="1"/>
  <c r="F235" i="12"/>
  <c r="AR213" i="12"/>
  <c r="AQ275" i="12"/>
  <c r="AQ406" i="12" s="1"/>
  <c r="I232" i="12"/>
  <c r="H294" i="12"/>
  <c r="H425" i="12" s="1"/>
  <c r="AR237" i="12"/>
  <c r="AQ299" i="12"/>
  <c r="AQ430" i="12" s="1"/>
  <c r="G234" i="12"/>
  <c r="F296" i="12"/>
  <c r="F427" i="12" s="1"/>
  <c r="AR222" i="12"/>
  <c r="AQ284" i="12"/>
  <c r="AQ415" i="12" s="1"/>
  <c r="K230" i="12"/>
  <c r="J292" i="12"/>
  <c r="J423" i="12" s="1"/>
  <c r="AR223" i="12"/>
  <c r="AQ285" i="12"/>
  <c r="AQ416" i="12" s="1"/>
  <c r="AT214" i="12"/>
  <c r="AS276" i="12"/>
  <c r="AS407" i="12" s="1"/>
  <c r="Q224" i="12"/>
  <c r="P286" i="12"/>
  <c r="P417" i="12" s="1"/>
  <c r="AR208" i="12"/>
  <c r="AQ270" i="12"/>
  <c r="AQ401" i="12" s="1"/>
  <c r="AR230" i="12"/>
  <c r="AQ292" i="12"/>
  <c r="AQ423" i="12" s="1"/>
  <c r="AQ293" i="12"/>
  <c r="AQ424" i="12" s="1"/>
  <c r="AR231" i="12"/>
  <c r="AR224" i="12"/>
  <c r="AQ286" i="12"/>
  <c r="AQ417" i="12" s="1"/>
  <c r="AS232" i="12"/>
  <c r="AR294" i="12"/>
  <c r="AR425" i="12" s="1"/>
  <c r="P225" i="12"/>
  <c r="O287" i="12"/>
  <c r="O418" i="12" s="1"/>
  <c r="L229" i="12"/>
  <c r="K291" i="12"/>
  <c r="K422" i="12" s="1"/>
  <c r="N227" i="12"/>
  <c r="M289" i="12"/>
  <c r="M420" i="12" s="1"/>
  <c r="AR235" i="12"/>
  <c r="AQ297" i="12"/>
  <c r="AQ428" i="12" s="1"/>
  <c r="AR207" i="12"/>
  <c r="AQ269" i="12"/>
  <c r="AQ400" i="12" s="1"/>
  <c r="AR210" i="12"/>
  <c r="AQ272" i="12"/>
  <c r="AQ403" i="12" s="1"/>
  <c r="E236" i="12"/>
  <c r="D298" i="12"/>
  <c r="D429" i="12" s="1"/>
  <c r="AR204" i="12"/>
  <c r="AQ266" i="12"/>
  <c r="AQ397" i="12" s="1"/>
  <c r="AR226" i="12"/>
  <c r="AQ288" i="12"/>
  <c r="AQ419" i="12" s="1"/>
  <c r="U220" i="12"/>
  <c r="T282" i="12"/>
  <c r="T413" i="12" s="1"/>
  <c r="AR205" i="12"/>
  <c r="AQ267" i="12"/>
  <c r="AQ398" i="12" s="1"/>
  <c r="AR229" i="12"/>
  <c r="AQ291" i="12"/>
  <c r="AQ422" i="12" s="1"/>
  <c r="R223" i="12"/>
  <c r="Q285" i="12"/>
  <c r="Q416" i="12" s="1"/>
  <c r="AR228" i="12"/>
  <c r="AQ290" i="12"/>
  <c r="AQ421" i="12" s="1"/>
  <c r="I233" i="12"/>
  <c r="H295" i="12"/>
  <c r="H426" i="12" s="1"/>
  <c r="AR233" i="12"/>
  <c r="AQ295" i="12"/>
  <c r="AQ426" i="12" s="1"/>
  <c r="AR206" i="12"/>
  <c r="AQ268" i="12"/>
  <c r="AQ399" i="12" s="1"/>
  <c r="AS177" i="12"/>
  <c r="AT177" i="12" s="1"/>
  <c r="AR211" i="12"/>
  <c r="AQ273" i="12"/>
  <c r="AQ404" i="12" s="1"/>
  <c r="M228" i="12"/>
  <c r="L290" i="12"/>
  <c r="L421" i="12" s="1"/>
  <c r="T221" i="12"/>
  <c r="S283" i="12"/>
  <c r="S414" i="12" s="1"/>
  <c r="AR200" i="12"/>
  <c r="AQ262" i="12"/>
  <c r="AQ393" i="12" s="1"/>
  <c r="AR390" i="12"/>
  <c r="AR216" i="12"/>
  <c r="AQ278" i="12"/>
  <c r="AQ409" i="12" s="1"/>
  <c r="V219" i="12"/>
  <c r="U281" i="12"/>
  <c r="P226" i="12"/>
  <c r="O288" i="12"/>
  <c r="O419" i="12" s="1"/>
  <c r="AR220" i="12"/>
  <c r="AQ282" i="12"/>
  <c r="AQ413" i="12" s="1"/>
  <c r="AR217" i="12"/>
  <c r="AQ279" i="12"/>
  <c r="AQ410" i="12" s="1"/>
  <c r="AR219" i="12"/>
  <c r="AQ281" i="12"/>
  <c r="AQ412" i="12" s="1"/>
  <c r="W218" i="12"/>
  <c r="W280" i="12" s="1"/>
  <c r="V280" i="12"/>
  <c r="D237" i="12"/>
  <c r="C299" i="12"/>
  <c r="C430" i="12" s="1"/>
  <c r="K231" i="12"/>
  <c r="J293" i="12"/>
  <c r="J424" i="12" s="1"/>
  <c r="AT158" i="12"/>
  <c r="AT150" i="12"/>
  <c r="AT142" i="12"/>
  <c r="AT157" i="12"/>
  <c r="AT153" i="12"/>
  <c r="AT138" i="12"/>
  <c r="AT149" i="12"/>
  <c r="AT145" i="12"/>
  <c r="AT156" i="12"/>
  <c r="AT152" i="12"/>
  <c r="AT141" i="12"/>
  <c r="AT137" i="12"/>
  <c r="AT147" i="12"/>
  <c r="AT143" i="12"/>
  <c r="AT154" i="12"/>
  <c r="AT139" i="12"/>
  <c r="AT151" i="12"/>
  <c r="AT144" i="12"/>
  <c r="AT136" i="12"/>
  <c r="AT146" i="12"/>
  <c r="AT135" i="12"/>
  <c r="AT140" i="12"/>
  <c r="AT148" i="12"/>
  <c r="AT155" i="12"/>
  <c r="AT169" i="12"/>
  <c r="AT161" i="12"/>
  <c r="AT170" i="12"/>
  <c r="AT167" i="12"/>
  <c r="AT162" i="12"/>
  <c r="AT160" i="12"/>
  <c r="AT171" i="12"/>
  <c r="AT172" i="12"/>
  <c r="AT164" i="12"/>
  <c r="AT159" i="12"/>
  <c r="AT163" i="12"/>
  <c r="AT173" i="12"/>
  <c r="AT168" i="12"/>
  <c r="AT166" i="12"/>
  <c r="AT165" i="12"/>
  <c r="AT174" i="12"/>
  <c r="AT175" i="12"/>
  <c r="AT176" i="12"/>
  <c r="AR227" i="12"/>
  <c r="AQ289" i="12"/>
  <c r="AQ420" i="12" s="1"/>
  <c r="AR215" i="12"/>
  <c r="AQ277" i="12"/>
  <c r="AQ408" i="12" s="1"/>
  <c r="AR201" i="12"/>
  <c r="AQ263" i="12"/>
  <c r="AQ394" i="12" s="1"/>
  <c r="C238" i="12"/>
  <c r="C300" i="12" s="1"/>
  <c r="C431" i="12" s="1"/>
  <c r="AR238" i="12"/>
  <c r="A300" i="12"/>
  <c r="A368" i="12" s="1"/>
  <c r="A431" i="12" s="1"/>
  <c r="AR234" i="12"/>
  <c r="AQ296" i="12"/>
  <c r="AQ427" i="12" s="1"/>
  <c r="AR218" i="12"/>
  <c r="AQ280" i="12"/>
  <c r="AQ411" i="12" s="1"/>
  <c r="AT197" i="12"/>
  <c r="AS259" i="12"/>
  <c r="AR236" i="12"/>
  <c r="AQ298" i="12"/>
  <c r="AQ429" i="12" s="1"/>
  <c r="AR202" i="12"/>
  <c r="AQ264" i="12"/>
  <c r="AQ395" i="12" s="1"/>
  <c r="R284" i="12"/>
  <c r="R415" i="12" s="1"/>
  <c r="S222" i="12"/>
  <c r="AR199" i="12"/>
  <c r="AQ261" i="12"/>
  <c r="AQ392" i="12" s="1"/>
  <c r="AR221" i="12"/>
  <c r="AQ283" i="12"/>
  <c r="AQ414" i="12" s="1"/>
  <c r="R24" i="8"/>
  <c r="R52" i="8" s="1"/>
  <c r="AS26" i="20"/>
  <c r="AS5" i="23"/>
  <c r="AS5" i="22"/>
  <c r="AT25" i="20"/>
  <c r="AT4" i="22"/>
  <c r="AT4" i="23"/>
  <c r="AU24" i="20"/>
  <c r="AU3" i="22"/>
  <c r="AU3" i="23"/>
  <c r="AT73" i="20"/>
  <c r="AT72" i="9" s="1"/>
  <c r="AT68" i="20"/>
  <c r="AV8" i="4"/>
  <c r="AS33" i="12"/>
  <c r="AS29" i="11"/>
  <c r="AS13" i="8"/>
  <c r="AS18" i="6"/>
  <c r="AV65" i="20"/>
  <c r="AU66" i="20"/>
  <c r="AW74" i="20"/>
  <c r="AW76" i="20" s="1"/>
  <c r="AX72" i="20"/>
  <c r="AZ64" i="20"/>
  <c r="AY58" i="20"/>
  <c r="AZ20" i="20"/>
  <c r="AZ50" i="20" s="1"/>
  <c r="BE267" i="10"/>
  <c r="BC267" i="10"/>
  <c r="BB267" i="10"/>
  <c r="AZ267" i="10"/>
  <c r="AY267" i="10"/>
  <c r="BG267" i="10"/>
  <c r="BF267" i="10"/>
  <c r="BD267" i="10"/>
  <c r="BA267" i="10"/>
  <c r="AX267" i="10"/>
  <c r="BI267" i="10"/>
  <c r="BH267" i="10"/>
  <c r="AS5" i="19"/>
  <c r="AS5" i="18"/>
  <c r="AS37" i="10"/>
  <c r="AS213" i="10"/>
  <c r="AU3" i="19"/>
  <c r="AU3" i="18"/>
  <c r="AU35" i="10"/>
  <c r="AU211" i="10"/>
  <c r="AT36" i="10"/>
  <c r="AT212" i="10"/>
  <c r="AT4" i="18"/>
  <c r="AT4" i="19"/>
  <c r="A268" i="10"/>
  <c r="A59" i="19"/>
  <c r="BC58" i="19"/>
  <c r="BA58" i="19"/>
  <c r="BI58" i="19"/>
  <c r="AZ58" i="19"/>
  <c r="BF58" i="19"/>
  <c r="BB58" i="19"/>
  <c r="AY58" i="19"/>
  <c r="BE58" i="19"/>
  <c r="BD58" i="19"/>
  <c r="AX58" i="19"/>
  <c r="BH58" i="19"/>
  <c r="BG58" i="19"/>
  <c r="AT4" i="5"/>
  <c r="AT4" i="3"/>
  <c r="AT4" i="4"/>
  <c r="AU31" i="12"/>
  <c r="AU3" i="3"/>
  <c r="AU3" i="4"/>
  <c r="AU3" i="5"/>
  <c r="AS5" i="4"/>
  <c r="AS5" i="5"/>
  <c r="AS5" i="3"/>
  <c r="AS27" i="9"/>
  <c r="AV65" i="12"/>
  <c r="AU16" i="6"/>
  <c r="AU11" i="8"/>
  <c r="AU17" i="7"/>
  <c r="AU25" i="9"/>
  <c r="AV16" i="7"/>
  <c r="AT18" i="7"/>
  <c r="AT26" i="9"/>
  <c r="AT32" i="12"/>
  <c r="AT28" i="11"/>
  <c r="AT17" i="6"/>
  <c r="AT12" i="8"/>
  <c r="AT93" i="10" l="1"/>
  <c r="A64" i="18"/>
  <c r="BI63" i="18"/>
  <c r="BH63" i="18"/>
  <c r="BG63" i="18"/>
  <c r="BE63" i="18"/>
  <c r="BD63" i="18"/>
  <c r="BC63" i="18"/>
  <c r="BF63" i="18"/>
  <c r="AZ52" i="20"/>
  <c r="AZ53" i="20" s="1"/>
  <c r="AZ35" i="11" s="1"/>
  <c r="AZ49" i="11" s="1"/>
  <c r="AW19" i="7"/>
  <c r="AV214" i="10"/>
  <c r="AT9" i="3"/>
  <c r="AT79" i="20"/>
  <c r="AU29" i="10"/>
  <c r="AU23" i="6" s="1"/>
  <c r="D238" i="12"/>
  <c r="E238" i="12" s="1"/>
  <c r="W219" i="12"/>
  <c r="V281" i="12"/>
  <c r="V412" i="12" s="1"/>
  <c r="AS217" i="12"/>
  <c r="AR279" i="12"/>
  <c r="AR410" i="12" s="1"/>
  <c r="N228" i="12"/>
  <c r="M290" i="12"/>
  <c r="M421" i="12" s="1"/>
  <c r="AS204" i="12"/>
  <c r="AR266" i="12"/>
  <c r="AR397" i="12" s="1"/>
  <c r="AS221" i="12"/>
  <c r="AR283" i="12"/>
  <c r="AR414" i="12" s="1"/>
  <c r="E237" i="12"/>
  <c r="D299" i="12"/>
  <c r="D430" i="12" s="1"/>
  <c r="J233" i="12"/>
  <c r="I295" i="12"/>
  <c r="I426" i="12" s="1"/>
  <c r="AS205" i="12"/>
  <c r="AR267" i="12"/>
  <c r="AR398" i="12" s="1"/>
  <c r="AR297" i="12"/>
  <c r="AR428" i="12" s="1"/>
  <c r="AS235" i="12"/>
  <c r="AT232" i="12"/>
  <c r="AS294" i="12"/>
  <c r="AS425" i="12" s="1"/>
  <c r="AS208" i="12"/>
  <c r="AR270" i="12"/>
  <c r="AR401" i="12" s="1"/>
  <c r="L230" i="12"/>
  <c r="K292" i="12"/>
  <c r="K423" i="12" s="1"/>
  <c r="J232" i="12"/>
  <c r="I294" i="12"/>
  <c r="I425" i="12" s="1"/>
  <c r="AS209" i="12"/>
  <c r="AR271" i="12"/>
  <c r="AR402" i="12" s="1"/>
  <c r="AS225" i="12"/>
  <c r="AR287" i="12"/>
  <c r="AR418" i="12" s="1"/>
  <c r="AU159" i="12"/>
  <c r="AU151" i="12"/>
  <c r="AU143" i="12"/>
  <c r="AU135" i="12"/>
  <c r="AU149" i="12"/>
  <c r="AU145" i="12"/>
  <c r="AU156" i="12"/>
  <c r="AU152" i="12"/>
  <c r="AU141" i="12"/>
  <c r="AU137" i="12"/>
  <c r="AU148" i="12"/>
  <c r="AU144" i="12"/>
  <c r="AU158" i="12"/>
  <c r="AU154" i="12"/>
  <c r="AU139" i="12"/>
  <c r="AU146" i="12"/>
  <c r="AU138" i="12"/>
  <c r="AU153" i="12"/>
  <c r="AU155" i="12"/>
  <c r="AU147" i="12"/>
  <c r="AU140" i="12"/>
  <c r="AU136" i="12"/>
  <c r="AU150" i="12"/>
  <c r="AU157" i="12"/>
  <c r="AU142" i="12"/>
  <c r="AU172" i="12"/>
  <c r="AU164" i="12"/>
  <c r="AU170" i="12"/>
  <c r="AU173" i="12"/>
  <c r="AU162" i="12"/>
  <c r="AU163" i="12"/>
  <c r="AU171" i="12"/>
  <c r="AU169" i="12"/>
  <c r="AU166" i="12"/>
  <c r="AU167" i="12"/>
  <c r="AU161" i="12"/>
  <c r="AU165" i="12"/>
  <c r="AU160" i="12"/>
  <c r="AU168" i="12"/>
  <c r="AU178" i="12"/>
  <c r="AU177" i="12"/>
  <c r="AU175" i="12"/>
  <c r="AU176" i="12"/>
  <c r="AU174" i="12"/>
  <c r="AS218" i="12"/>
  <c r="AR280" i="12"/>
  <c r="AR411" i="12" s="1"/>
  <c r="AS226" i="12"/>
  <c r="AR288" i="12"/>
  <c r="AR419" i="12" s="1"/>
  <c r="AS229" i="12"/>
  <c r="AR291" i="12"/>
  <c r="AR422" i="12" s="1"/>
  <c r="AS223" i="12"/>
  <c r="AR285" i="12"/>
  <c r="AR416" i="12" s="1"/>
  <c r="AS202" i="12"/>
  <c r="AR264" i="12"/>
  <c r="AR395" i="12" s="1"/>
  <c r="AS215" i="12"/>
  <c r="AR277" i="12"/>
  <c r="AR408" i="12" s="1"/>
  <c r="AS216" i="12"/>
  <c r="AR278" i="12"/>
  <c r="AR409" i="12" s="1"/>
  <c r="V411" i="12"/>
  <c r="AS211" i="12"/>
  <c r="AR273" i="12"/>
  <c r="AR404" i="12" s="1"/>
  <c r="F236" i="12"/>
  <c r="E298" i="12"/>
  <c r="E429" i="12" s="1"/>
  <c r="AS390" i="12"/>
  <c r="W411" i="12"/>
  <c r="AS228" i="12"/>
  <c r="AR290" i="12"/>
  <c r="AR421" i="12" s="1"/>
  <c r="O227" i="12"/>
  <c r="N289" i="12"/>
  <c r="N420" i="12" s="1"/>
  <c r="AS224" i="12"/>
  <c r="AR286" i="12"/>
  <c r="AR417" i="12" s="1"/>
  <c r="R224" i="12"/>
  <c r="Q286" i="12"/>
  <c r="Q417" i="12" s="1"/>
  <c r="AS222" i="12"/>
  <c r="AR284" i="12"/>
  <c r="AR415" i="12" s="1"/>
  <c r="AS213" i="12"/>
  <c r="AR275" i="12"/>
  <c r="AR406" i="12" s="1"/>
  <c r="AS212" i="12"/>
  <c r="AR274" i="12"/>
  <c r="AR405" i="12" s="1"/>
  <c r="U221" i="12"/>
  <c r="T283" i="12"/>
  <c r="T414" i="12" s="1"/>
  <c r="AQ391" i="12"/>
  <c r="AS207" i="12"/>
  <c r="AR269" i="12"/>
  <c r="AR400" i="12" s="1"/>
  <c r="AS230" i="12"/>
  <c r="AR292" i="12"/>
  <c r="AR423" i="12" s="1"/>
  <c r="AS198" i="12"/>
  <c r="AR260" i="12"/>
  <c r="AS238" i="12"/>
  <c r="AR300" i="12"/>
  <c r="AR431" i="12" s="1"/>
  <c r="AS227" i="12"/>
  <c r="AR289" i="12"/>
  <c r="AR420" i="12" s="1"/>
  <c r="AS199" i="12"/>
  <c r="AR261" i="12"/>
  <c r="AR392" i="12" s="1"/>
  <c r="AU197" i="12"/>
  <c r="AT259" i="12"/>
  <c r="Q226" i="12"/>
  <c r="P288" i="12"/>
  <c r="P419" i="12" s="1"/>
  <c r="AS200" i="12"/>
  <c r="AR262" i="12"/>
  <c r="AR393" i="12" s="1"/>
  <c r="V220" i="12"/>
  <c r="U282" i="12"/>
  <c r="U413" i="12" s="1"/>
  <c r="AS231" i="12"/>
  <c r="AR293" i="12"/>
  <c r="AR424" i="12" s="1"/>
  <c r="G235" i="12"/>
  <c r="F297" i="12"/>
  <c r="F428" i="12" s="1"/>
  <c r="AS239" i="12"/>
  <c r="A301" i="12"/>
  <c r="A369" i="12" s="1"/>
  <c r="A432" i="12" s="1"/>
  <c r="C239" i="12"/>
  <c r="C301" i="12" s="1"/>
  <c r="C432" i="12" s="1"/>
  <c r="AS201" i="12"/>
  <c r="AR263" i="12"/>
  <c r="AR394" i="12" s="1"/>
  <c r="L231" i="12"/>
  <c r="K293" i="12"/>
  <c r="K424" i="12" s="1"/>
  <c r="AS233" i="12"/>
  <c r="AR295" i="12"/>
  <c r="AR426" i="12" s="1"/>
  <c r="Q225" i="12"/>
  <c r="P287" i="12"/>
  <c r="P418" i="12" s="1"/>
  <c r="AS237" i="12"/>
  <c r="AR299" i="12"/>
  <c r="AR430" i="12" s="1"/>
  <c r="AS234" i="12"/>
  <c r="AR296" i="12"/>
  <c r="AR427" i="12" s="1"/>
  <c r="AS236" i="12"/>
  <c r="AR298" i="12"/>
  <c r="AR429" i="12" s="1"/>
  <c r="AS220" i="12"/>
  <c r="AR282" i="12"/>
  <c r="AR413" i="12" s="1"/>
  <c r="T222" i="12"/>
  <c r="S284" i="12"/>
  <c r="S415" i="12" s="1"/>
  <c r="AS219" i="12"/>
  <c r="AR281" i="12"/>
  <c r="AR412" i="12" s="1"/>
  <c r="U412" i="12"/>
  <c r="AS206" i="12"/>
  <c r="AR268" i="12"/>
  <c r="AR399" i="12" s="1"/>
  <c r="S223" i="12"/>
  <c r="R285" i="12"/>
  <c r="R416" i="12" s="1"/>
  <c r="AS210" i="12"/>
  <c r="AR272" i="12"/>
  <c r="AR403" i="12" s="1"/>
  <c r="M229" i="12"/>
  <c r="L291" i="12"/>
  <c r="L422" i="12" s="1"/>
  <c r="AU214" i="12"/>
  <c r="AT276" i="12"/>
  <c r="AT407" i="12" s="1"/>
  <c r="H234" i="12"/>
  <c r="G296" i="12"/>
  <c r="G427" i="12" s="1"/>
  <c r="AS203" i="12"/>
  <c r="AR265" i="12"/>
  <c r="AR396" i="12" s="1"/>
  <c r="A179" i="12"/>
  <c r="A240" i="12"/>
  <c r="C178" i="12"/>
  <c r="D178" i="12"/>
  <c r="E178" i="12"/>
  <c r="F178" i="12"/>
  <c r="G178" i="12"/>
  <c r="H178" i="12"/>
  <c r="I178" i="12"/>
  <c r="J178" i="12"/>
  <c r="K178" i="12"/>
  <c r="L178" i="12"/>
  <c r="M178" i="12"/>
  <c r="N178" i="12"/>
  <c r="O178" i="12"/>
  <c r="P178" i="12"/>
  <c r="Q178" i="12"/>
  <c r="R178" i="12"/>
  <c r="S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AJ178" i="12"/>
  <c r="AK178" i="12"/>
  <c r="AL178" i="12"/>
  <c r="AM178" i="12"/>
  <c r="AN178" i="12"/>
  <c r="AO178" i="12"/>
  <c r="AP178" i="12"/>
  <c r="AQ178" i="12"/>
  <c r="AR178" i="12"/>
  <c r="AS178" i="12"/>
  <c r="S20" i="8"/>
  <c r="S48" i="8" s="1"/>
  <c r="S70" i="8" s="1"/>
  <c r="AV24" i="20"/>
  <c r="AV3" i="23"/>
  <c r="AV3" i="22"/>
  <c r="AU25" i="20"/>
  <c r="AU4" i="22"/>
  <c r="AU4" i="23"/>
  <c r="AT26" i="20"/>
  <c r="AT5" i="22"/>
  <c r="AT5" i="23"/>
  <c r="AK39" i="20"/>
  <c r="AW8" i="4"/>
  <c r="AU73" i="20"/>
  <c r="AU72" i="9" s="1"/>
  <c r="AU68" i="20"/>
  <c r="AX74" i="20"/>
  <c r="AX76" i="20" s="1"/>
  <c r="AY72" i="20"/>
  <c r="AW65" i="20"/>
  <c r="AV66" i="20"/>
  <c r="BA64" i="20"/>
  <c r="AZ58" i="20"/>
  <c r="BA20" i="20"/>
  <c r="BA50" i="20" s="1"/>
  <c r="BB268" i="10"/>
  <c r="BA268" i="10"/>
  <c r="BI268" i="10"/>
  <c r="AZ268" i="10"/>
  <c r="BC268" i="10"/>
  <c r="AY268" i="10"/>
  <c r="BH268" i="10"/>
  <c r="BG268" i="10"/>
  <c r="BF268" i="10"/>
  <c r="BE268" i="10"/>
  <c r="BD268" i="10"/>
  <c r="AV3" i="19"/>
  <c r="AV211" i="10"/>
  <c r="AV3" i="18"/>
  <c r="AV35" i="10"/>
  <c r="AU36" i="10"/>
  <c r="AU212" i="10"/>
  <c r="AU4" i="18"/>
  <c r="AU4" i="19"/>
  <c r="AT213" i="10"/>
  <c r="AT37" i="10"/>
  <c r="AT5" i="19"/>
  <c r="AT5" i="18"/>
  <c r="A269" i="10"/>
  <c r="BF59" i="19"/>
  <c r="BD59" i="19"/>
  <c r="BC59" i="19"/>
  <c r="BG59" i="19"/>
  <c r="BI59" i="19"/>
  <c r="AZ59" i="19"/>
  <c r="AY59" i="19"/>
  <c r="BB59" i="19"/>
  <c r="A60" i="19"/>
  <c r="BH59" i="19"/>
  <c r="BE59" i="19"/>
  <c r="BA59" i="19"/>
  <c r="AT5" i="3"/>
  <c r="AT5" i="5"/>
  <c r="AT5" i="4"/>
  <c r="AV3" i="4"/>
  <c r="AV3" i="5"/>
  <c r="AV31" i="12"/>
  <c r="AV3" i="3"/>
  <c r="AU4" i="3"/>
  <c r="AU4" i="5"/>
  <c r="AU4" i="4"/>
  <c r="AW65" i="12"/>
  <c r="AV25" i="9"/>
  <c r="AV17" i="7"/>
  <c r="AW16" i="7"/>
  <c r="AV16" i="6"/>
  <c r="AV11" i="8"/>
  <c r="AT18" i="6"/>
  <c r="AT27" i="9"/>
  <c r="AT33" i="12"/>
  <c r="AT29" i="11"/>
  <c r="AT13" i="8"/>
  <c r="AU26" i="9"/>
  <c r="AU32" i="12"/>
  <c r="AU28" i="11"/>
  <c r="AU17" i="6"/>
  <c r="AU12" i="8"/>
  <c r="AU18" i="7"/>
  <c r="AU24" i="6" l="1"/>
  <c r="AU16" i="3" s="1"/>
  <c r="AU28" i="10"/>
  <c r="BA52" i="20"/>
  <c r="BA53" i="20" s="1"/>
  <c r="BA35" i="11" s="1"/>
  <c r="BA49" i="11" s="1"/>
  <c r="AX19" i="7"/>
  <c r="AW214" i="10"/>
  <c r="AU9" i="3"/>
  <c r="AU79" i="20"/>
  <c r="A65" i="18"/>
  <c r="BD64" i="18"/>
  <c r="BI64" i="18"/>
  <c r="BH64" i="18"/>
  <c r="BF64" i="18"/>
  <c r="BG64" i="18"/>
  <c r="BE64" i="18"/>
  <c r="D300" i="12"/>
  <c r="D431" i="12" s="1"/>
  <c r="AV29" i="10"/>
  <c r="AV23" i="6" s="1"/>
  <c r="AT204" i="12"/>
  <c r="AS266" i="12"/>
  <c r="AS397" i="12" s="1"/>
  <c r="C240" i="12"/>
  <c r="AT240" i="12"/>
  <c r="AT302" i="12" s="1"/>
  <c r="AT433" i="12" s="1"/>
  <c r="A302" i="12"/>
  <c r="A370" i="12" s="1"/>
  <c r="A433" i="12" s="1"/>
  <c r="AT220" i="12"/>
  <c r="AS282" i="12"/>
  <c r="AS413" i="12" s="1"/>
  <c r="AT215" i="12"/>
  <c r="AS277" i="12"/>
  <c r="AS408" i="12" s="1"/>
  <c r="AT208" i="12"/>
  <c r="AS270" i="12"/>
  <c r="AS401" i="12" s="1"/>
  <c r="A180" i="12"/>
  <c r="A241" i="12"/>
  <c r="C179" i="12"/>
  <c r="D179" i="12"/>
  <c r="E179" i="12"/>
  <c r="F179" i="12"/>
  <c r="G179" i="12"/>
  <c r="H179" i="12"/>
  <c r="I179" i="12"/>
  <c r="J179" i="12"/>
  <c r="K179" i="12"/>
  <c r="L179" i="12"/>
  <c r="M179" i="12"/>
  <c r="N179" i="12"/>
  <c r="O179" i="12"/>
  <c r="P179" i="12"/>
  <c r="Q179" i="12"/>
  <c r="R179" i="12"/>
  <c r="S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AJ179" i="12"/>
  <c r="AK179" i="12"/>
  <c r="AL179" i="12"/>
  <c r="AM179" i="12"/>
  <c r="AN179" i="12"/>
  <c r="AO179" i="12"/>
  <c r="AP179" i="12"/>
  <c r="AQ179" i="12"/>
  <c r="AR179" i="12"/>
  <c r="AS179" i="12"/>
  <c r="AT179" i="12"/>
  <c r="AT390" i="12"/>
  <c r="AR391" i="12"/>
  <c r="O228" i="12"/>
  <c r="N290" i="12"/>
  <c r="N421" i="12" s="1"/>
  <c r="AV160" i="12"/>
  <c r="AV152" i="12"/>
  <c r="AV144" i="12"/>
  <c r="AV136" i="12"/>
  <c r="AV135" i="12"/>
  <c r="AV156" i="12"/>
  <c r="AV141" i="12"/>
  <c r="AV137" i="12"/>
  <c r="AV148" i="12"/>
  <c r="AV159" i="12"/>
  <c r="AV155" i="12"/>
  <c r="AV140" i="12"/>
  <c r="AV150" i="12"/>
  <c r="AV146" i="12"/>
  <c r="AV153" i="12"/>
  <c r="AV138" i="12"/>
  <c r="AV145" i="12"/>
  <c r="AV147" i="12"/>
  <c r="AV139" i="12"/>
  <c r="AV154" i="12"/>
  <c r="AV142" i="12"/>
  <c r="AV149" i="12"/>
  <c r="AV143" i="12"/>
  <c r="AV157" i="12"/>
  <c r="AV151" i="12"/>
  <c r="AV158" i="12"/>
  <c r="AV168" i="12"/>
  <c r="AV161" i="12"/>
  <c r="AV169" i="12"/>
  <c r="AV172" i="12"/>
  <c r="AV164" i="12"/>
  <c r="AV170" i="12"/>
  <c r="AV166" i="12"/>
  <c r="AV167" i="12"/>
  <c r="AV163" i="12"/>
  <c r="AV173" i="12"/>
  <c r="AV165" i="12"/>
  <c r="AV171" i="12"/>
  <c r="AV162" i="12"/>
  <c r="AV176" i="12"/>
  <c r="AV178" i="12"/>
  <c r="AV177" i="12"/>
  <c r="AV174" i="12"/>
  <c r="AV175" i="12"/>
  <c r="AT236" i="12"/>
  <c r="AS298" i="12"/>
  <c r="AS429" i="12" s="1"/>
  <c r="AT233" i="12"/>
  <c r="AS295" i="12"/>
  <c r="AS426" i="12" s="1"/>
  <c r="D239" i="12"/>
  <c r="AT231" i="12"/>
  <c r="AS293" i="12"/>
  <c r="AS424" i="12" s="1"/>
  <c r="AV197" i="12"/>
  <c r="AU259" i="12"/>
  <c r="AT198" i="12"/>
  <c r="AS260" i="12"/>
  <c r="V221" i="12"/>
  <c r="U283" i="12"/>
  <c r="U414" i="12" s="1"/>
  <c r="S224" i="12"/>
  <c r="R286" i="12"/>
  <c r="R417" i="12" s="1"/>
  <c r="AT211" i="12"/>
  <c r="AS273" i="12"/>
  <c r="AS404" i="12" s="1"/>
  <c r="AT202" i="12"/>
  <c r="AS264" i="12"/>
  <c r="AS395" i="12" s="1"/>
  <c r="AT218" i="12"/>
  <c r="AS280" i="12"/>
  <c r="AS411" i="12" s="1"/>
  <c r="AT209" i="12"/>
  <c r="AS271" i="12"/>
  <c r="AS402" i="12" s="1"/>
  <c r="AU232" i="12"/>
  <c r="AU294" i="12" s="1"/>
  <c r="AU425" i="12" s="1"/>
  <c r="AT294" i="12"/>
  <c r="AT425" i="12" s="1"/>
  <c r="AT206" i="12"/>
  <c r="AS268" i="12"/>
  <c r="AS399" i="12" s="1"/>
  <c r="G297" i="12"/>
  <c r="G428" i="12" s="1"/>
  <c r="H235" i="12"/>
  <c r="AT222" i="12"/>
  <c r="AS284" i="12"/>
  <c r="AS415" i="12" s="1"/>
  <c r="K233" i="12"/>
  <c r="J295" i="12"/>
  <c r="J426" i="12" s="1"/>
  <c r="N229" i="12"/>
  <c r="M291" i="12"/>
  <c r="M422" i="12" s="1"/>
  <c r="AT203" i="12"/>
  <c r="AS265" i="12"/>
  <c r="AS396" i="12" s="1"/>
  <c r="AT234" i="12"/>
  <c r="AS296" i="12"/>
  <c r="AS427" i="12" s="1"/>
  <c r="M231" i="12"/>
  <c r="L293" i="12"/>
  <c r="L424" i="12" s="1"/>
  <c r="W220" i="12"/>
  <c r="V282" i="12"/>
  <c r="AT199" i="12"/>
  <c r="AS261" i="12"/>
  <c r="AS392" i="12" s="1"/>
  <c r="AT230" i="12"/>
  <c r="AS292" i="12"/>
  <c r="AS423" i="12" s="1"/>
  <c r="AT212" i="12"/>
  <c r="AS274" i="12"/>
  <c r="AS405" i="12" s="1"/>
  <c r="AT224" i="12"/>
  <c r="AS286" i="12"/>
  <c r="AS417" i="12" s="1"/>
  <c r="F238" i="12"/>
  <c r="E300" i="12"/>
  <c r="E431" i="12" s="1"/>
  <c r="AT223" i="12"/>
  <c r="AS285" i="12"/>
  <c r="AS416" i="12" s="1"/>
  <c r="AU179" i="12"/>
  <c r="AV179" i="12" s="1"/>
  <c r="K232" i="12"/>
  <c r="J294" i="12"/>
  <c r="J425" i="12" s="1"/>
  <c r="AT217" i="12"/>
  <c r="AS279" i="12"/>
  <c r="AS410" i="12" s="1"/>
  <c r="AT238" i="12"/>
  <c r="AS300" i="12"/>
  <c r="AS431" i="12" s="1"/>
  <c r="G236" i="12"/>
  <c r="F298" i="12"/>
  <c r="F429" i="12" s="1"/>
  <c r="AT226" i="12"/>
  <c r="AS288" i="12"/>
  <c r="AS419" i="12" s="1"/>
  <c r="AT225" i="12"/>
  <c r="AS287" i="12"/>
  <c r="AS418" i="12" s="1"/>
  <c r="AT219" i="12"/>
  <c r="AS281" i="12"/>
  <c r="AS412" i="12" s="1"/>
  <c r="AT235" i="12"/>
  <c r="AS297" i="12"/>
  <c r="AS428" i="12" s="1"/>
  <c r="I234" i="12"/>
  <c r="H296" i="12"/>
  <c r="H427" i="12" s="1"/>
  <c r="T223" i="12"/>
  <c r="S285" i="12"/>
  <c r="S416" i="12" s="1"/>
  <c r="AT221" i="12"/>
  <c r="AS283" i="12"/>
  <c r="AS414" i="12" s="1"/>
  <c r="AV214" i="12"/>
  <c r="AU276" i="12"/>
  <c r="AU407" i="12" s="1"/>
  <c r="R225" i="12"/>
  <c r="Q287" i="12"/>
  <c r="Q418" i="12" s="1"/>
  <c r="R226" i="12"/>
  <c r="Q288" i="12"/>
  <c r="Q419" i="12" s="1"/>
  <c r="AT228" i="12"/>
  <c r="AS290" i="12"/>
  <c r="AS421" i="12" s="1"/>
  <c r="AT210" i="12"/>
  <c r="AS272" i="12"/>
  <c r="AS403" i="12" s="1"/>
  <c r="F237" i="12"/>
  <c r="E299" i="12"/>
  <c r="E430" i="12" s="1"/>
  <c r="U222" i="12"/>
  <c r="T284" i="12"/>
  <c r="T415" i="12" s="1"/>
  <c r="AT237" i="12"/>
  <c r="AS299" i="12"/>
  <c r="AS430" i="12" s="1"/>
  <c r="AT201" i="12"/>
  <c r="AS263" i="12"/>
  <c r="AS394" i="12" s="1"/>
  <c r="AT239" i="12"/>
  <c r="AS301" i="12"/>
  <c r="AS432" i="12" s="1"/>
  <c r="AT200" i="12"/>
  <c r="AS262" i="12"/>
  <c r="AS393" i="12" s="1"/>
  <c r="AT227" i="12"/>
  <c r="AS289" i="12"/>
  <c r="AS420" i="12" s="1"/>
  <c r="AT207" i="12"/>
  <c r="AS269" i="12"/>
  <c r="AS400" i="12" s="1"/>
  <c r="AT213" i="12"/>
  <c r="AS275" i="12"/>
  <c r="AS406" i="12" s="1"/>
  <c r="P227" i="12"/>
  <c r="O289" i="12"/>
  <c r="O420" i="12" s="1"/>
  <c r="AT216" i="12"/>
  <c r="AS278" i="12"/>
  <c r="AS409" i="12" s="1"/>
  <c r="AT229" i="12"/>
  <c r="AS291" i="12"/>
  <c r="AS422" i="12" s="1"/>
  <c r="M230" i="12"/>
  <c r="L292" i="12"/>
  <c r="L423" i="12" s="1"/>
  <c r="AT205" i="12"/>
  <c r="AS267" i="12"/>
  <c r="AS398" i="12" s="1"/>
  <c r="X219" i="12"/>
  <c r="X281" i="12" s="1"/>
  <c r="W281" i="12"/>
  <c r="S22" i="8"/>
  <c r="S50" i="8" s="1"/>
  <c r="S72" i="8" s="1"/>
  <c r="AV25" i="20"/>
  <c r="AV4" i="23"/>
  <c r="AV4" i="22"/>
  <c r="AU26" i="20"/>
  <c r="AU5" i="22"/>
  <c r="AU5" i="23"/>
  <c r="AW24" i="20"/>
  <c r="AW3" i="23"/>
  <c r="AW3" i="22"/>
  <c r="AV73" i="20"/>
  <c r="AV72" i="9" s="1"/>
  <c r="AV68" i="20"/>
  <c r="AX8" i="4"/>
  <c r="AX65" i="20"/>
  <c r="AW66" i="20"/>
  <c r="AY74" i="20"/>
  <c r="AY76" i="20" s="1"/>
  <c r="AZ72" i="20"/>
  <c r="BB64" i="20"/>
  <c r="BA58" i="20"/>
  <c r="BB20" i="20"/>
  <c r="BB50" i="20" s="1"/>
  <c r="BH269" i="10"/>
  <c r="AZ269" i="10"/>
  <c r="BA269" i="10"/>
  <c r="BI269" i="10"/>
  <c r="BD269" i="10"/>
  <c r="BC269" i="10"/>
  <c r="BB269" i="10"/>
  <c r="BG269" i="10"/>
  <c r="BF269" i="10"/>
  <c r="BE269" i="10"/>
  <c r="AV18" i="7"/>
  <c r="AV4" i="19"/>
  <c r="AV36" i="10"/>
  <c r="AV4" i="18"/>
  <c r="AV212" i="10"/>
  <c r="AU213" i="10"/>
  <c r="AU37" i="10"/>
  <c r="AU5" i="19"/>
  <c r="AU5" i="18"/>
  <c r="AW211" i="10"/>
  <c r="AW35" i="10"/>
  <c r="AW3" i="19"/>
  <c r="AW3" i="18"/>
  <c r="A270" i="10"/>
  <c r="BF60" i="19"/>
  <c r="BA60" i="19"/>
  <c r="BH60" i="19"/>
  <c r="BG60" i="19"/>
  <c r="BE60" i="19"/>
  <c r="BD60" i="19"/>
  <c r="BC60" i="19"/>
  <c r="A61" i="19"/>
  <c r="AZ60" i="19"/>
  <c r="BB60" i="19"/>
  <c r="BI60" i="19"/>
  <c r="AU5" i="4"/>
  <c r="AU5" i="5"/>
  <c r="AU5" i="3"/>
  <c r="AW3" i="4"/>
  <c r="AW31" i="12"/>
  <c r="AW3" i="3"/>
  <c r="AW3" i="5"/>
  <c r="AV4" i="3"/>
  <c r="AV4" i="5"/>
  <c r="AV4" i="4"/>
  <c r="AX65" i="12"/>
  <c r="AW11" i="8"/>
  <c r="AW17" i="7"/>
  <c r="AX16" i="7"/>
  <c r="AW25" i="9"/>
  <c r="AW16" i="6"/>
  <c r="AV12" i="8"/>
  <c r="AV26" i="9"/>
  <c r="AV17" i="6"/>
  <c r="AV28" i="11"/>
  <c r="AV32" i="12"/>
  <c r="AU18" i="6"/>
  <c r="AU33" i="12"/>
  <c r="AU27" i="9"/>
  <c r="AU13" i="8"/>
  <c r="AU29" i="11"/>
  <c r="AU94" i="10" l="1"/>
  <c r="AU93" i="10"/>
  <c r="AV24" i="6"/>
  <c r="AV16" i="3" s="1"/>
  <c r="AV28" i="10"/>
  <c r="AV94" i="10" s="1"/>
  <c r="AY19" i="7"/>
  <c r="AX214" i="10"/>
  <c r="A66" i="18"/>
  <c r="BG65" i="18"/>
  <c r="BF65" i="18"/>
  <c r="BE65" i="18"/>
  <c r="BI65" i="18"/>
  <c r="BH65" i="18"/>
  <c r="AV9" i="3"/>
  <c r="AV79" i="20"/>
  <c r="AW29" i="10"/>
  <c r="AW23" i="6" s="1"/>
  <c r="AV232" i="12"/>
  <c r="AW232" i="12" s="1"/>
  <c r="V222" i="12"/>
  <c r="U284" i="12"/>
  <c r="U415" i="12" s="1"/>
  <c r="AU217" i="12"/>
  <c r="AT279" i="12"/>
  <c r="AT410" i="12" s="1"/>
  <c r="AU218" i="12"/>
  <c r="AT280" i="12"/>
  <c r="AT411" i="12" s="1"/>
  <c r="AU208" i="12"/>
  <c r="AT270" i="12"/>
  <c r="AT401" i="12" s="1"/>
  <c r="N230" i="12"/>
  <c r="M292" i="12"/>
  <c r="M423" i="12" s="1"/>
  <c r="AU213" i="12"/>
  <c r="AT275" i="12"/>
  <c r="AT406" i="12" s="1"/>
  <c r="AU239" i="12"/>
  <c r="AT301" i="12"/>
  <c r="AT432" i="12" s="1"/>
  <c r="F299" i="12"/>
  <c r="F430" i="12" s="1"/>
  <c r="G237" i="12"/>
  <c r="S225" i="12"/>
  <c r="R287" i="12"/>
  <c r="R418" i="12" s="1"/>
  <c r="AU224" i="12"/>
  <c r="AT286" i="12"/>
  <c r="AT417" i="12" s="1"/>
  <c r="X220" i="12"/>
  <c r="W282" i="12"/>
  <c r="W413" i="12" s="1"/>
  <c r="W221" i="12"/>
  <c r="V283" i="12"/>
  <c r="V414" i="12" s="1"/>
  <c r="AU240" i="12"/>
  <c r="AU238" i="12"/>
  <c r="AT300" i="12"/>
  <c r="AT431" i="12" s="1"/>
  <c r="AU209" i="12"/>
  <c r="AT271" i="12"/>
  <c r="AT402" i="12" s="1"/>
  <c r="AU200" i="12"/>
  <c r="AT262" i="12"/>
  <c r="AT393" i="12" s="1"/>
  <c r="AU231" i="12"/>
  <c r="AT293" i="12"/>
  <c r="AT424" i="12" s="1"/>
  <c r="AU225" i="12"/>
  <c r="AT287" i="12"/>
  <c r="AT418" i="12" s="1"/>
  <c r="AU203" i="12"/>
  <c r="AT265" i="12"/>
  <c r="AT396" i="12" s="1"/>
  <c r="AU226" i="12"/>
  <c r="AT288" i="12"/>
  <c r="AT419" i="12" s="1"/>
  <c r="AU206" i="12"/>
  <c r="AT268" i="12"/>
  <c r="AT399" i="12" s="1"/>
  <c r="AU233" i="12"/>
  <c r="AT295" i="12"/>
  <c r="AT426" i="12" s="1"/>
  <c r="AU229" i="12"/>
  <c r="AT291" i="12"/>
  <c r="AT422" i="12" s="1"/>
  <c r="AU207" i="12"/>
  <c r="AT269" i="12"/>
  <c r="AT400" i="12" s="1"/>
  <c r="AU201" i="12"/>
  <c r="AT263" i="12"/>
  <c r="AT394" i="12" s="1"/>
  <c r="AU210" i="12"/>
  <c r="AT272" i="12"/>
  <c r="AT403" i="12" s="1"/>
  <c r="AW214" i="12"/>
  <c r="AV276" i="12"/>
  <c r="AV407" i="12" s="1"/>
  <c r="AU212" i="12"/>
  <c r="AT274" i="12"/>
  <c r="AT405" i="12" s="1"/>
  <c r="N231" i="12"/>
  <c r="M293" i="12"/>
  <c r="M424" i="12" s="1"/>
  <c r="AU198" i="12"/>
  <c r="AT260" i="12"/>
  <c r="D240" i="12"/>
  <c r="C302" i="12"/>
  <c r="C433" i="12" s="1"/>
  <c r="A181" i="12"/>
  <c r="AW181" i="12" s="1"/>
  <c r="A242" i="12"/>
  <c r="C180" i="12"/>
  <c r="D180" i="12"/>
  <c r="E180" i="12"/>
  <c r="F180" i="12"/>
  <c r="G180" i="12"/>
  <c r="H180" i="12"/>
  <c r="I180" i="12"/>
  <c r="J180" i="12"/>
  <c r="K180" i="12"/>
  <c r="L180" i="12"/>
  <c r="M180" i="12"/>
  <c r="N180" i="12"/>
  <c r="O180" i="12"/>
  <c r="P180" i="12"/>
  <c r="Q180" i="12"/>
  <c r="R180" i="12"/>
  <c r="S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AJ180" i="12"/>
  <c r="AK180" i="12"/>
  <c r="AL180" i="12"/>
  <c r="AM180" i="12"/>
  <c r="AN180" i="12"/>
  <c r="AO180" i="12"/>
  <c r="AP180" i="12"/>
  <c r="AQ180" i="12"/>
  <c r="AR180" i="12"/>
  <c r="AS180" i="12"/>
  <c r="AT180" i="12"/>
  <c r="AU180" i="12"/>
  <c r="Q227" i="12"/>
  <c r="P289" i="12"/>
  <c r="P420" i="12" s="1"/>
  <c r="AU199" i="12"/>
  <c r="AT261" i="12"/>
  <c r="AT392" i="12" s="1"/>
  <c r="T224" i="12"/>
  <c r="S286" i="12"/>
  <c r="S417" i="12" s="1"/>
  <c r="D301" i="12"/>
  <c r="D432" i="12" s="1"/>
  <c r="E239" i="12"/>
  <c r="AV180" i="12"/>
  <c r="AW180" i="12" s="1"/>
  <c r="J234" i="12"/>
  <c r="I296" i="12"/>
  <c r="I427" i="12" s="1"/>
  <c r="AU202" i="12"/>
  <c r="AT264" i="12"/>
  <c r="AT395" i="12" s="1"/>
  <c r="AU215" i="12"/>
  <c r="AT277" i="12"/>
  <c r="AT408" i="12" s="1"/>
  <c r="W412" i="12"/>
  <c r="AU235" i="12"/>
  <c r="AT297" i="12"/>
  <c r="AT428" i="12" s="1"/>
  <c r="H236" i="12"/>
  <c r="G298" i="12"/>
  <c r="G429" i="12" s="1"/>
  <c r="L233" i="12"/>
  <c r="K295" i="12"/>
  <c r="K426" i="12" s="1"/>
  <c r="AU211" i="12"/>
  <c r="AT273" i="12"/>
  <c r="AT404" i="12" s="1"/>
  <c r="AU390" i="12"/>
  <c r="AU236" i="12"/>
  <c r="AT298" i="12"/>
  <c r="AT429" i="12" s="1"/>
  <c r="P228" i="12"/>
  <c r="O290" i="12"/>
  <c r="O421" i="12" s="1"/>
  <c r="AW135" i="12"/>
  <c r="AW161" i="12"/>
  <c r="AW153" i="12"/>
  <c r="AW145" i="12"/>
  <c r="AW137" i="12"/>
  <c r="AW152" i="12"/>
  <c r="AW148" i="12"/>
  <c r="AW159" i="12"/>
  <c r="AW155" i="12"/>
  <c r="AW144" i="12"/>
  <c r="AW140" i="12"/>
  <c r="AW151" i="12"/>
  <c r="AW147" i="12"/>
  <c r="AW136" i="12"/>
  <c r="AW157" i="12"/>
  <c r="AW142" i="12"/>
  <c r="AW138" i="12"/>
  <c r="AW146" i="12"/>
  <c r="AW139" i="12"/>
  <c r="AW160" i="12"/>
  <c r="AW154" i="12"/>
  <c r="AW143" i="12"/>
  <c r="AW150" i="12"/>
  <c r="AW141" i="12"/>
  <c r="AW149" i="12"/>
  <c r="AW158" i="12"/>
  <c r="AW156" i="12"/>
  <c r="AW172" i="12"/>
  <c r="AW163" i="12"/>
  <c r="AW164" i="12"/>
  <c r="AW167" i="12"/>
  <c r="AW170" i="12"/>
  <c r="AW162" i="12"/>
  <c r="AW171" i="12"/>
  <c r="AW166" i="12"/>
  <c r="AW173" i="12"/>
  <c r="AW168" i="12"/>
  <c r="AW165" i="12"/>
  <c r="AW169" i="12"/>
  <c r="AW176" i="12"/>
  <c r="AW174" i="12"/>
  <c r="AW179" i="12"/>
  <c r="AW177" i="12"/>
  <c r="AW175" i="12"/>
  <c r="AW178" i="12"/>
  <c r="AU219" i="12"/>
  <c r="AT281" i="12"/>
  <c r="AT412" i="12" s="1"/>
  <c r="AU222" i="12"/>
  <c r="AT284" i="12"/>
  <c r="AT415" i="12" s="1"/>
  <c r="AU205" i="12"/>
  <c r="AT267" i="12"/>
  <c r="AT398" i="12" s="1"/>
  <c r="S226" i="12"/>
  <c r="R288" i="12"/>
  <c r="R419" i="12" s="1"/>
  <c r="G238" i="12"/>
  <c r="F300" i="12"/>
  <c r="F431" i="12" s="1"/>
  <c r="I235" i="12"/>
  <c r="H297" i="12"/>
  <c r="H428" i="12" s="1"/>
  <c r="U223" i="12"/>
  <c r="T285" i="12"/>
  <c r="T416" i="12" s="1"/>
  <c r="V413" i="12"/>
  <c r="L232" i="12"/>
  <c r="K294" i="12"/>
  <c r="K425" i="12" s="1"/>
  <c r="O229" i="12"/>
  <c r="N291" i="12"/>
  <c r="N422" i="12" s="1"/>
  <c r="AS391" i="12"/>
  <c r="X412" i="12"/>
  <c r="AU216" i="12"/>
  <c r="AT278" i="12"/>
  <c r="AT409" i="12" s="1"/>
  <c r="AU227" i="12"/>
  <c r="AT289" i="12"/>
  <c r="AT420" i="12" s="1"/>
  <c r="AT299" i="12"/>
  <c r="AT430" i="12" s="1"/>
  <c r="AU237" i="12"/>
  <c r="AU228" i="12"/>
  <c r="AT290" i="12"/>
  <c r="AT421" i="12" s="1"/>
  <c r="AU221" i="12"/>
  <c r="AT283" i="12"/>
  <c r="AT414" i="12" s="1"/>
  <c r="AU223" i="12"/>
  <c r="AT285" i="12"/>
  <c r="AT416" i="12" s="1"/>
  <c r="AU230" i="12"/>
  <c r="AT292" i="12"/>
  <c r="AT423" i="12" s="1"/>
  <c r="AU234" i="12"/>
  <c r="AT296" i="12"/>
  <c r="AT427" i="12" s="1"/>
  <c r="AW197" i="12"/>
  <c r="AV259" i="12"/>
  <c r="AU241" i="12"/>
  <c r="AU303" i="12" s="1"/>
  <c r="AU434" i="12" s="1"/>
  <c r="C241" i="12"/>
  <c r="C303" i="12" s="1"/>
  <c r="C434" i="12" s="1"/>
  <c r="A303" i="12"/>
  <c r="A371" i="12" s="1"/>
  <c r="A434" i="12" s="1"/>
  <c r="AU220" i="12"/>
  <c r="AT282" i="12"/>
  <c r="AT413" i="12" s="1"/>
  <c r="AU204" i="12"/>
  <c r="AT266" i="12"/>
  <c r="AT397" i="12" s="1"/>
  <c r="S23" i="8"/>
  <c r="S51" i="8" s="1"/>
  <c r="AX24" i="20"/>
  <c r="AX3" i="22"/>
  <c r="AX3" i="23"/>
  <c r="AW25" i="20"/>
  <c r="AW4" i="23"/>
  <c r="AW4" i="22"/>
  <c r="AV5" i="5"/>
  <c r="AV5" i="22"/>
  <c r="AV5" i="23"/>
  <c r="AV33" i="12"/>
  <c r="AL39" i="20"/>
  <c r="AY8" i="4"/>
  <c r="AW73" i="20"/>
  <c r="AW72" i="9" s="1"/>
  <c r="AW68" i="20"/>
  <c r="AV5" i="4"/>
  <c r="AV13" i="8"/>
  <c r="AV5" i="3"/>
  <c r="AV27" i="9"/>
  <c r="AV29" i="11"/>
  <c r="AV26" i="20"/>
  <c r="AZ74" i="20"/>
  <c r="AZ76" i="20" s="1"/>
  <c r="BA72" i="20"/>
  <c r="BB52" i="20"/>
  <c r="BB53" i="20" s="1"/>
  <c r="AY65" i="20"/>
  <c r="AX66" i="20"/>
  <c r="BC64" i="20"/>
  <c r="BC20" i="20"/>
  <c r="BC50" i="20" s="1"/>
  <c r="BG270" i="10"/>
  <c r="BA270" i="10"/>
  <c r="BI270" i="10"/>
  <c r="BF270" i="10"/>
  <c r="BE270" i="10"/>
  <c r="BH270" i="10"/>
  <c r="BD270" i="10"/>
  <c r="BC270" i="10"/>
  <c r="BB270" i="10"/>
  <c r="AX211" i="10"/>
  <c r="AX35" i="10"/>
  <c r="AX3" i="19"/>
  <c r="AX3" i="18"/>
  <c r="AW4" i="19"/>
  <c r="AW212" i="10"/>
  <c r="AW4" i="18"/>
  <c r="AW36" i="10"/>
  <c r="AV18" i="6"/>
  <c r="AV213" i="10"/>
  <c r="AV37" i="10"/>
  <c r="AV5" i="19"/>
  <c r="AV5" i="18"/>
  <c r="A271" i="10"/>
  <c r="BI61" i="19"/>
  <c r="BA61" i="19"/>
  <c r="BD61" i="19"/>
  <c r="BH61" i="19"/>
  <c r="BB61" i="19"/>
  <c r="BG61" i="19"/>
  <c r="BF61" i="19"/>
  <c r="A62" i="19"/>
  <c r="BE61" i="19"/>
  <c r="BC61" i="19"/>
  <c r="AX3" i="4"/>
  <c r="AX31" i="12"/>
  <c r="AX3" i="3"/>
  <c r="AX3" i="5"/>
  <c r="AW4" i="3"/>
  <c r="AW4" i="4"/>
  <c r="AW4" i="5"/>
  <c r="AY65" i="12"/>
  <c r="AW18" i="7"/>
  <c r="AW17" i="6"/>
  <c r="AW32" i="12"/>
  <c r="AW28" i="11"/>
  <c r="AW26" i="9"/>
  <c r="AW12" i="8"/>
  <c r="AY16" i="7"/>
  <c r="AX16" i="6"/>
  <c r="AX11" i="8"/>
  <c r="AX17" i="7"/>
  <c r="AX25" i="9"/>
  <c r="AV93" i="10" l="1"/>
  <c r="AW24" i="6"/>
  <c r="AW16" i="3" s="1"/>
  <c r="AW28" i="10"/>
  <c r="A67" i="18"/>
  <c r="BI66" i="18"/>
  <c r="BH66" i="18"/>
  <c r="BF66" i="18"/>
  <c r="BG66" i="18"/>
  <c r="AZ19" i="7"/>
  <c r="AY214" i="10"/>
  <c r="AW9" i="3"/>
  <c r="AW79" i="20"/>
  <c r="AX29" i="10"/>
  <c r="AX23" i="6" s="1"/>
  <c r="AV294" i="12"/>
  <c r="AV425" i="12" s="1"/>
  <c r="D241" i="12"/>
  <c r="D303" i="12" s="1"/>
  <c r="D434" i="12" s="1"/>
  <c r="V223" i="12"/>
  <c r="U285" i="12"/>
  <c r="U416" i="12" s="1"/>
  <c r="Q228" i="12"/>
  <c r="P290" i="12"/>
  <c r="P421" i="12" s="1"/>
  <c r="AV229" i="12"/>
  <c r="AU291" i="12"/>
  <c r="AU422" i="12" s="1"/>
  <c r="Y220" i="12"/>
  <c r="Y282" i="12" s="1"/>
  <c r="X282" i="12"/>
  <c r="AV223" i="12"/>
  <c r="AU285" i="12"/>
  <c r="AU416" i="12" s="1"/>
  <c r="AT391" i="12"/>
  <c r="AV203" i="12"/>
  <c r="AU265" i="12"/>
  <c r="AU396" i="12" s="1"/>
  <c r="AV209" i="12"/>
  <c r="AU271" i="12"/>
  <c r="AU402" i="12" s="1"/>
  <c r="AV390" i="12"/>
  <c r="AV236" i="12"/>
  <c r="AU298" i="12"/>
  <c r="AU429" i="12" s="1"/>
  <c r="I236" i="12"/>
  <c r="H298" i="12"/>
  <c r="H429" i="12" s="1"/>
  <c r="AV202" i="12"/>
  <c r="AU264" i="12"/>
  <c r="AU395" i="12" s="1"/>
  <c r="U224" i="12"/>
  <c r="T286" i="12"/>
  <c r="T417" i="12" s="1"/>
  <c r="AV198" i="12"/>
  <c r="AU260" i="12"/>
  <c r="AV210" i="12"/>
  <c r="AU272" i="12"/>
  <c r="AU403" i="12" s="1"/>
  <c r="AV224" i="12"/>
  <c r="AU286" i="12"/>
  <c r="AU417" i="12" s="1"/>
  <c r="AV213" i="12"/>
  <c r="AU275" i="12"/>
  <c r="AU406" i="12" s="1"/>
  <c r="AV217" i="12"/>
  <c r="AU279" i="12"/>
  <c r="AU410" i="12" s="1"/>
  <c r="AV230" i="12"/>
  <c r="AU292" i="12"/>
  <c r="AU423" i="12" s="1"/>
  <c r="AV215" i="12"/>
  <c r="AU277" i="12"/>
  <c r="AU408" i="12" s="1"/>
  <c r="E240" i="12"/>
  <c r="D302" i="12"/>
  <c r="D433" i="12" s="1"/>
  <c r="AV218" i="12"/>
  <c r="AU280" i="12"/>
  <c r="AU411" i="12" s="1"/>
  <c r="AV227" i="12"/>
  <c r="AU289" i="12"/>
  <c r="AU420" i="12" s="1"/>
  <c r="AV222" i="12"/>
  <c r="AU284" i="12"/>
  <c r="AU415" i="12" s="1"/>
  <c r="AV241" i="12"/>
  <c r="AV216" i="12"/>
  <c r="AU278" i="12"/>
  <c r="AU409" i="12" s="1"/>
  <c r="AV225" i="12"/>
  <c r="AU287" i="12"/>
  <c r="AU418" i="12" s="1"/>
  <c r="AV235" i="12"/>
  <c r="AU297" i="12"/>
  <c r="AU428" i="12" s="1"/>
  <c r="J296" i="12"/>
  <c r="J427" i="12" s="1"/>
  <c r="K234" i="12"/>
  <c r="AV199" i="12"/>
  <c r="AU261" i="12"/>
  <c r="AU392" i="12" s="1"/>
  <c r="AV242" i="12"/>
  <c r="AV304" i="12" s="1"/>
  <c r="AV435" i="12" s="1"/>
  <c r="A304" i="12"/>
  <c r="A372" i="12" s="1"/>
  <c r="A435" i="12" s="1"/>
  <c r="C242" i="12"/>
  <c r="O231" i="12"/>
  <c r="N293" i="12"/>
  <c r="N424" i="12" s="1"/>
  <c r="AV201" i="12"/>
  <c r="AU263" i="12"/>
  <c r="AU394" i="12" s="1"/>
  <c r="AV240" i="12"/>
  <c r="AU302" i="12"/>
  <c r="AU433" i="12" s="1"/>
  <c r="T225" i="12"/>
  <c r="S287" i="12"/>
  <c r="S418" i="12" s="1"/>
  <c r="O230" i="12"/>
  <c r="N292" i="12"/>
  <c r="N423" i="12" s="1"/>
  <c r="W222" i="12"/>
  <c r="V284" i="12"/>
  <c r="V415" i="12" s="1"/>
  <c r="AV204" i="12"/>
  <c r="AU266" i="12"/>
  <c r="AU397" i="12" s="1"/>
  <c r="AV205" i="12"/>
  <c r="AU267" i="12"/>
  <c r="AU398" i="12" s="1"/>
  <c r="AU288" i="12"/>
  <c r="AU419" i="12" s="1"/>
  <c r="AV226" i="12"/>
  <c r="M233" i="12"/>
  <c r="L295" i="12"/>
  <c r="L426" i="12" s="1"/>
  <c r="J235" i="12"/>
  <c r="I297" i="12"/>
  <c r="I428" i="12" s="1"/>
  <c r="AX135" i="12"/>
  <c r="AX162" i="12"/>
  <c r="AX154" i="12"/>
  <c r="AX146" i="12"/>
  <c r="AX138" i="12"/>
  <c r="AX159" i="12"/>
  <c r="AX155" i="12"/>
  <c r="AX144" i="12"/>
  <c r="AX140" i="12"/>
  <c r="AX151" i="12"/>
  <c r="AX147" i="12"/>
  <c r="AX136" i="12"/>
  <c r="AX158" i="12"/>
  <c r="AX143" i="12"/>
  <c r="AX139" i="12"/>
  <c r="AX153" i="12"/>
  <c r="AX149" i="12"/>
  <c r="AX160" i="12"/>
  <c r="AX145" i="12"/>
  <c r="AX152" i="12"/>
  <c r="AX137" i="12"/>
  <c r="AX161" i="12"/>
  <c r="AX156" i="12"/>
  <c r="AX148" i="12"/>
  <c r="AX141" i="12"/>
  <c r="AX150" i="12"/>
  <c r="AX157" i="12"/>
  <c r="AX142" i="12"/>
  <c r="AX172" i="12"/>
  <c r="AX171" i="12"/>
  <c r="AX173" i="12"/>
  <c r="AX167" i="12"/>
  <c r="AX163" i="12"/>
  <c r="AX164" i="12"/>
  <c r="AX169" i="12"/>
  <c r="AX168" i="12"/>
  <c r="AX165" i="12"/>
  <c r="AX170" i="12"/>
  <c r="AX166" i="12"/>
  <c r="AX175" i="12"/>
  <c r="AX177" i="12"/>
  <c r="AX178" i="12"/>
  <c r="AX179" i="12"/>
  <c r="AX181" i="12"/>
  <c r="AX174" i="12"/>
  <c r="AX180" i="12"/>
  <c r="AX176" i="12"/>
  <c r="AV221" i="12"/>
  <c r="AU283" i="12"/>
  <c r="AU414" i="12" s="1"/>
  <c r="H238" i="12"/>
  <c r="G300" i="12"/>
  <c r="G431" i="12" s="1"/>
  <c r="AV219" i="12"/>
  <c r="AU281" i="12"/>
  <c r="AU412" i="12" s="1"/>
  <c r="AV238" i="12"/>
  <c r="AU300" i="12"/>
  <c r="AU431" i="12" s="1"/>
  <c r="AV234" i="12"/>
  <c r="AU296" i="12"/>
  <c r="AU427" i="12" s="1"/>
  <c r="AV228" i="12"/>
  <c r="AU290" i="12"/>
  <c r="AU421" i="12" s="1"/>
  <c r="T226" i="12"/>
  <c r="S288" i="12"/>
  <c r="S419" i="12" s="1"/>
  <c r="A182" i="12"/>
  <c r="AX182" i="12" s="1"/>
  <c r="A243" i="12"/>
  <c r="C181" i="12"/>
  <c r="D181" i="12"/>
  <c r="E181" i="12"/>
  <c r="F181" i="12"/>
  <c r="G181" i="12"/>
  <c r="H181" i="12"/>
  <c r="I181" i="12"/>
  <c r="J181" i="12"/>
  <c r="K181" i="12"/>
  <c r="L181" i="12"/>
  <c r="M181" i="12"/>
  <c r="N181" i="12"/>
  <c r="O181" i="12"/>
  <c r="P181" i="12"/>
  <c r="Q181" i="12"/>
  <c r="R181" i="12"/>
  <c r="S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AJ181" i="12"/>
  <c r="AK181" i="12"/>
  <c r="AL181" i="12"/>
  <c r="AM181" i="12"/>
  <c r="AN181" i="12"/>
  <c r="AO181" i="12"/>
  <c r="AP181" i="12"/>
  <c r="AQ181" i="12"/>
  <c r="AR181" i="12"/>
  <c r="AS181" i="12"/>
  <c r="AT181" i="12"/>
  <c r="AU181" i="12"/>
  <c r="AV181" i="12"/>
  <c r="AV206" i="12"/>
  <c r="AU268" i="12"/>
  <c r="AU399" i="12" s="1"/>
  <c r="AV231" i="12"/>
  <c r="AU293" i="12"/>
  <c r="AU424" i="12" s="1"/>
  <c r="H237" i="12"/>
  <c r="G299" i="12"/>
  <c r="G430" i="12" s="1"/>
  <c r="AV200" i="12"/>
  <c r="AU262" i="12"/>
  <c r="AU393" i="12" s="1"/>
  <c r="AX214" i="12"/>
  <c r="AW276" i="12"/>
  <c r="AW407" i="12" s="1"/>
  <c r="AV239" i="12"/>
  <c r="AU301" i="12"/>
  <c r="AU432" i="12" s="1"/>
  <c r="AV220" i="12"/>
  <c r="AU282" i="12"/>
  <c r="AU413" i="12" s="1"/>
  <c r="P229" i="12"/>
  <c r="O291" i="12"/>
  <c r="O422" i="12" s="1"/>
  <c r="AX197" i="12"/>
  <c r="AW259" i="12"/>
  <c r="M232" i="12"/>
  <c r="L294" i="12"/>
  <c r="L425" i="12" s="1"/>
  <c r="AV233" i="12"/>
  <c r="AU295" i="12"/>
  <c r="AU426" i="12" s="1"/>
  <c r="AU299" i="12"/>
  <c r="AU430" i="12" s="1"/>
  <c r="AV237" i="12"/>
  <c r="AV211" i="12"/>
  <c r="AU273" i="12"/>
  <c r="AU404" i="12" s="1"/>
  <c r="F239" i="12"/>
  <c r="E301" i="12"/>
  <c r="E432" i="12" s="1"/>
  <c r="R227" i="12"/>
  <c r="Q289" i="12"/>
  <c r="Q420" i="12" s="1"/>
  <c r="AV212" i="12"/>
  <c r="AU274" i="12"/>
  <c r="AU405" i="12" s="1"/>
  <c r="AV207" i="12"/>
  <c r="AU269" i="12"/>
  <c r="AU400" i="12" s="1"/>
  <c r="X221" i="12"/>
  <c r="W283" i="12"/>
  <c r="W414" i="12" s="1"/>
  <c r="AV208" i="12"/>
  <c r="AU270" i="12"/>
  <c r="AU401" i="12" s="1"/>
  <c r="AX232" i="12"/>
  <c r="AW294" i="12"/>
  <c r="AW425" i="12" s="1"/>
  <c r="S24" i="8"/>
  <c r="S52" i="8" s="1"/>
  <c r="AY24" i="20"/>
  <c r="AY3" i="22"/>
  <c r="AY3" i="23"/>
  <c r="AX25" i="20"/>
  <c r="AX4" i="22"/>
  <c r="AX4" i="23"/>
  <c r="AW26" i="20"/>
  <c r="AW5" i="23"/>
  <c r="AW5" i="22"/>
  <c r="AX73" i="20"/>
  <c r="AX72" i="9" s="1"/>
  <c r="AX68" i="20"/>
  <c r="AZ8" i="4"/>
  <c r="BB58" i="20"/>
  <c r="BB35" i="11"/>
  <c r="BB49" i="11" s="1"/>
  <c r="BC52" i="20"/>
  <c r="BC53" i="20" s="1"/>
  <c r="BB72" i="20"/>
  <c r="BA74" i="20"/>
  <c r="BA76" i="20" s="1"/>
  <c r="AZ65" i="20"/>
  <c r="AY66" i="20"/>
  <c r="BD64" i="20"/>
  <c r="BD20" i="20"/>
  <c r="BD50" i="20" s="1"/>
  <c r="BG271" i="10"/>
  <c r="BB271" i="10"/>
  <c r="BI271" i="10"/>
  <c r="BC271" i="10"/>
  <c r="BH271" i="10"/>
  <c r="BF271" i="10"/>
  <c r="BE271" i="10"/>
  <c r="BD271" i="10"/>
  <c r="AX4" i="19"/>
  <c r="AX212" i="10"/>
  <c r="AX4" i="18"/>
  <c r="AX36" i="10"/>
  <c r="AW213" i="10"/>
  <c r="AW37" i="10"/>
  <c r="AW5" i="19"/>
  <c r="AW5" i="18"/>
  <c r="AY211" i="10"/>
  <c r="AY3" i="18"/>
  <c r="AY35" i="10"/>
  <c r="AY3" i="19"/>
  <c r="A272" i="10"/>
  <c r="BD62" i="19"/>
  <c r="BG62" i="19"/>
  <c r="A63" i="19"/>
  <c r="BI62" i="19"/>
  <c r="BH62" i="19"/>
  <c r="BC62" i="19"/>
  <c r="BE62" i="19"/>
  <c r="BF62" i="19"/>
  <c r="BB62" i="19"/>
  <c r="AX4" i="4"/>
  <c r="AX4" i="3"/>
  <c r="AX4" i="5"/>
  <c r="AW5" i="5"/>
  <c r="AW5" i="4"/>
  <c r="AW5" i="3"/>
  <c r="AY3" i="4"/>
  <c r="AY3" i="5"/>
  <c r="AY31" i="12"/>
  <c r="AY3" i="3"/>
  <c r="AZ65" i="12"/>
  <c r="AY11" i="8"/>
  <c r="AZ16" i="7"/>
  <c r="AY25" i="9"/>
  <c r="AY16" i="6"/>
  <c r="AY17" i="7"/>
  <c r="AX18" i="7"/>
  <c r="AX26" i="9"/>
  <c r="AX12" i="8"/>
  <c r="AX17" i="6"/>
  <c r="AX32" i="12"/>
  <c r="AX28" i="11"/>
  <c r="AW13" i="8"/>
  <c r="AW29" i="11"/>
  <c r="AW27" i="9"/>
  <c r="AW18" i="6"/>
  <c r="AW33" i="12"/>
  <c r="AW94" i="10" l="1"/>
  <c r="AW93" i="10"/>
  <c r="AX24" i="6"/>
  <c r="AX16" i="3" s="1"/>
  <c r="AX28" i="10"/>
  <c r="AX94" i="10" s="1"/>
  <c r="BD52" i="20"/>
  <c r="BD53" i="20" s="1"/>
  <c r="BD35" i="11" s="1"/>
  <c r="BD49" i="11" s="1"/>
  <c r="AX9" i="3"/>
  <c r="AX79" i="20"/>
  <c r="BA19" i="7"/>
  <c r="AZ214" i="10"/>
  <c r="A68" i="18"/>
  <c r="BH67" i="18"/>
  <c r="BG67" i="18"/>
  <c r="BI67" i="18"/>
  <c r="AY29" i="10"/>
  <c r="AY23" i="6" s="1"/>
  <c r="E241" i="12"/>
  <c r="E303" i="12" s="1"/>
  <c r="E434" i="12" s="1"/>
  <c r="AW221" i="12"/>
  <c r="AV283" i="12"/>
  <c r="AV414" i="12" s="1"/>
  <c r="AW222" i="12"/>
  <c r="AV284" i="12"/>
  <c r="AV415" i="12" s="1"/>
  <c r="AW220" i="12"/>
  <c r="AV282" i="12"/>
  <c r="AV413" i="12" s="1"/>
  <c r="U226" i="12"/>
  <c r="T288" i="12"/>
  <c r="T419" i="12" s="1"/>
  <c r="X222" i="12"/>
  <c r="W284" i="12"/>
  <c r="W415" i="12" s="1"/>
  <c r="AW201" i="12"/>
  <c r="AV263" i="12"/>
  <c r="AV394" i="12" s="1"/>
  <c r="AW210" i="12"/>
  <c r="AV272" i="12"/>
  <c r="AV403" i="12" s="1"/>
  <c r="J236" i="12"/>
  <c r="I298" i="12"/>
  <c r="I429" i="12" s="1"/>
  <c r="I237" i="12"/>
  <c r="H299" i="12"/>
  <c r="H430" i="12" s="1"/>
  <c r="AW226" i="12"/>
  <c r="AV288" i="12"/>
  <c r="AV419" i="12" s="1"/>
  <c r="AW225" i="12"/>
  <c r="AV287" i="12"/>
  <c r="AV418" i="12" s="1"/>
  <c r="AU391" i="12"/>
  <c r="AW203" i="12"/>
  <c r="AV265" i="12"/>
  <c r="AV396" i="12" s="1"/>
  <c r="AW229" i="12"/>
  <c r="AV291" i="12"/>
  <c r="AV422" i="12" s="1"/>
  <c r="Q229" i="12"/>
  <c r="P291" i="12"/>
  <c r="P422" i="12" s="1"/>
  <c r="AW202" i="12"/>
  <c r="AV264" i="12"/>
  <c r="AV395" i="12" s="1"/>
  <c r="AW209" i="12"/>
  <c r="AV271" i="12"/>
  <c r="AV402" i="12" s="1"/>
  <c r="AW208" i="12"/>
  <c r="AV270" i="12"/>
  <c r="AV401" i="12" s="1"/>
  <c r="AW227" i="12"/>
  <c r="AV289" i="12"/>
  <c r="AV420" i="12" s="1"/>
  <c r="G239" i="12"/>
  <c r="F301" i="12"/>
  <c r="F432" i="12" s="1"/>
  <c r="P231" i="12"/>
  <c r="O293" i="12"/>
  <c r="O424" i="12" s="1"/>
  <c r="AW218" i="12"/>
  <c r="AV280" i="12"/>
  <c r="AV411" i="12" s="1"/>
  <c r="AW198" i="12"/>
  <c r="AV260" i="12"/>
  <c r="AW236" i="12"/>
  <c r="AV298" i="12"/>
  <c r="AV429" i="12" s="1"/>
  <c r="AW390" i="12"/>
  <c r="AW231" i="12"/>
  <c r="AV293" i="12"/>
  <c r="AV424" i="12" s="1"/>
  <c r="AW228" i="12"/>
  <c r="AV290" i="12"/>
  <c r="AV421" i="12" s="1"/>
  <c r="AW242" i="12"/>
  <c r="AW199" i="12"/>
  <c r="AV261" i="12"/>
  <c r="AV392" i="12" s="1"/>
  <c r="AW216" i="12"/>
  <c r="AV278" i="12"/>
  <c r="AV409" i="12" s="1"/>
  <c r="R228" i="12"/>
  <c r="Q290" i="12"/>
  <c r="Q421" i="12" s="1"/>
  <c r="AY232" i="12"/>
  <c r="AX294" i="12"/>
  <c r="AX425" i="12" s="1"/>
  <c r="AW200" i="12"/>
  <c r="AV262" i="12"/>
  <c r="AV393" i="12" s="1"/>
  <c r="AW240" i="12"/>
  <c r="AV302" i="12"/>
  <c r="AV433" i="12" s="1"/>
  <c r="AW224" i="12"/>
  <c r="AV286" i="12"/>
  <c r="AV417" i="12" s="1"/>
  <c r="AW238" i="12"/>
  <c r="AV300" i="12"/>
  <c r="AV431" i="12" s="1"/>
  <c r="AY163" i="12"/>
  <c r="AY155" i="12"/>
  <c r="AY147" i="12"/>
  <c r="AY139" i="12"/>
  <c r="AY151" i="12"/>
  <c r="AY136" i="12"/>
  <c r="AY162" i="12"/>
  <c r="AY158" i="12"/>
  <c r="AY143" i="12"/>
  <c r="AY154" i="12"/>
  <c r="AY150" i="12"/>
  <c r="AY160" i="12"/>
  <c r="AY156" i="12"/>
  <c r="AY145" i="12"/>
  <c r="AY141" i="12"/>
  <c r="AY152" i="12"/>
  <c r="AY137" i="12"/>
  <c r="AY135" i="12"/>
  <c r="AY138" i="12"/>
  <c r="AY153" i="12"/>
  <c r="AY146" i="12"/>
  <c r="AY148" i="12"/>
  <c r="AY140" i="12"/>
  <c r="AY161" i="12"/>
  <c r="AY157" i="12"/>
  <c r="AY149" i="12"/>
  <c r="AY142" i="12"/>
  <c r="AY144" i="12"/>
  <c r="AY159" i="12"/>
  <c r="AY169" i="12"/>
  <c r="AY164" i="12"/>
  <c r="AY172" i="12"/>
  <c r="AY170" i="12"/>
  <c r="AY171" i="12"/>
  <c r="AY167" i="12"/>
  <c r="AY165" i="12"/>
  <c r="AY168" i="12"/>
  <c r="AY166" i="12"/>
  <c r="AY173" i="12"/>
  <c r="AY181" i="12"/>
  <c r="AY175" i="12"/>
  <c r="AY178" i="12"/>
  <c r="AY174" i="12"/>
  <c r="AY176" i="12"/>
  <c r="AY179" i="12"/>
  <c r="AY177" i="12"/>
  <c r="AY180" i="12"/>
  <c r="AY182" i="12"/>
  <c r="AW233" i="12"/>
  <c r="AV295" i="12"/>
  <c r="AV426" i="12" s="1"/>
  <c r="AW230" i="12"/>
  <c r="AV292" i="12"/>
  <c r="AV423" i="12" s="1"/>
  <c r="N232" i="12"/>
  <c r="M294" i="12"/>
  <c r="M425" i="12" s="1"/>
  <c r="AW207" i="12"/>
  <c r="AV269" i="12"/>
  <c r="AV400" i="12" s="1"/>
  <c r="AW211" i="12"/>
  <c r="AV273" i="12"/>
  <c r="AV404" i="12" s="1"/>
  <c r="AY197" i="12"/>
  <c r="AX259" i="12"/>
  <c r="AY214" i="12"/>
  <c r="AX276" i="12"/>
  <c r="AX407" i="12" s="1"/>
  <c r="A305" i="12"/>
  <c r="A373" i="12" s="1"/>
  <c r="A436" i="12" s="1"/>
  <c r="C243" i="12"/>
  <c r="AW243" i="12"/>
  <c r="I238" i="12"/>
  <c r="H300" i="12"/>
  <c r="H431" i="12" s="1"/>
  <c r="K235" i="12"/>
  <c r="J297" i="12"/>
  <c r="J428" i="12" s="1"/>
  <c r="AW205" i="12"/>
  <c r="AV267" i="12"/>
  <c r="AV398" i="12" s="1"/>
  <c r="U225" i="12"/>
  <c r="T287" i="12"/>
  <c r="T418" i="12" s="1"/>
  <c r="L234" i="12"/>
  <c r="K296" i="12"/>
  <c r="K427" i="12" s="1"/>
  <c r="AW241" i="12"/>
  <c r="AV303" i="12"/>
  <c r="AV434" i="12" s="1"/>
  <c r="F240" i="12"/>
  <c r="E302" i="12"/>
  <c r="E433" i="12" s="1"/>
  <c r="AW213" i="12"/>
  <c r="AV275" i="12"/>
  <c r="AV406" i="12" s="1"/>
  <c r="V224" i="12"/>
  <c r="U286" i="12"/>
  <c r="U417" i="12" s="1"/>
  <c r="AW212" i="12"/>
  <c r="AV274" i="12"/>
  <c r="AV405" i="12" s="1"/>
  <c r="AW204" i="12"/>
  <c r="AV266" i="12"/>
  <c r="AV397" i="12" s="1"/>
  <c r="AW215" i="12"/>
  <c r="AV277" i="12"/>
  <c r="AV408" i="12" s="1"/>
  <c r="X413" i="12"/>
  <c r="AW235" i="12"/>
  <c r="AV297" i="12"/>
  <c r="AV428" i="12" s="1"/>
  <c r="Y413" i="12"/>
  <c r="S227" i="12"/>
  <c r="R289" i="12"/>
  <c r="R420" i="12" s="1"/>
  <c r="N233" i="12"/>
  <c r="M295" i="12"/>
  <c r="M426" i="12" s="1"/>
  <c r="Y221" i="12"/>
  <c r="X283" i="12"/>
  <c r="X414" i="12" s="1"/>
  <c r="AW239" i="12"/>
  <c r="AV301" i="12"/>
  <c r="AV432" i="12" s="1"/>
  <c r="AW219" i="12"/>
  <c r="AV281" i="12"/>
  <c r="AV412" i="12" s="1"/>
  <c r="P230" i="12"/>
  <c r="O292" i="12"/>
  <c r="O423" i="12" s="1"/>
  <c r="AW217" i="12"/>
  <c r="AV279" i="12"/>
  <c r="AV410" i="12" s="1"/>
  <c r="AW237" i="12"/>
  <c r="AV299" i="12"/>
  <c r="AV430" i="12" s="1"/>
  <c r="AW206" i="12"/>
  <c r="AV268" i="12"/>
  <c r="AV399" i="12" s="1"/>
  <c r="A183" i="12"/>
  <c r="AY183" i="12" s="1"/>
  <c r="A244" i="12"/>
  <c r="C182" i="12"/>
  <c r="D182" i="12"/>
  <c r="E182" i="12"/>
  <c r="F182" i="12"/>
  <c r="G182" i="12"/>
  <c r="H182" i="12"/>
  <c r="I182" i="12"/>
  <c r="J182" i="12"/>
  <c r="K182" i="12"/>
  <c r="L182" i="12"/>
  <c r="M182" i="12"/>
  <c r="N182" i="12"/>
  <c r="O182" i="12"/>
  <c r="P182" i="12"/>
  <c r="Q182" i="12"/>
  <c r="R182" i="12"/>
  <c r="S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AJ182" i="12"/>
  <c r="AK182" i="12"/>
  <c r="AL182" i="12"/>
  <c r="AM182" i="12"/>
  <c r="AN182" i="12"/>
  <c r="AO182" i="12"/>
  <c r="AP182" i="12"/>
  <c r="AQ182" i="12"/>
  <c r="AR182" i="12"/>
  <c r="AS182" i="12"/>
  <c r="AT182" i="12"/>
  <c r="AU182" i="12"/>
  <c r="AV182" i="12"/>
  <c r="AW182" i="12"/>
  <c r="AW234" i="12"/>
  <c r="AV296" i="12"/>
  <c r="AV427" i="12" s="1"/>
  <c r="D242" i="12"/>
  <c r="C304" i="12"/>
  <c r="C435" i="12" s="1"/>
  <c r="AW223" i="12"/>
  <c r="AV285" i="12"/>
  <c r="AV416" i="12" s="1"/>
  <c r="W223" i="12"/>
  <c r="V285" i="12"/>
  <c r="V416" i="12" s="1"/>
  <c r="T20" i="8"/>
  <c r="T22" i="8" s="1"/>
  <c r="T50" i="8" s="1"/>
  <c r="T72" i="8" s="1"/>
  <c r="AY25" i="20"/>
  <c r="AY4" i="22"/>
  <c r="AY4" i="23"/>
  <c r="AZ24" i="20"/>
  <c r="AZ3" i="23"/>
  <c r="AZ3" i="22"/>
  <c r="AX26" i="20"/>
  <c r="AX5" i="23"/>
  <c r="AX5" i="22"/>
  <c r="AM39" i="20"/>
  <c r="AY73" i="20"/>
  <c r="AY72" i="9" s="1"/>
  <c r="AY68" i="20"/>
  <c r="BA8" i="4"/>
  <c r="BC58" i="20"/>
  <c r="BC35" i="11"/>
  <c r="BC49" i="11" s="1"/>
  <c r="BB74" i="20"/>
  <c r="BB76" i="20" s="1"/>
  <c r="BC72" i="20"/>
  <c r="BA65" i="20"/>
  <c r="AZ66" i="20"/>
  <c r="BE64" i="20"/>
  <c r="BD58" i="20"/>
  <c r="BE20" i="20"/>
  <c r="BE50" i="20" s="1"/>
  <c r="BH272" i="10"/>
  <c r="BD272" i="10"/>
  <c r="BC272" i="10"/>
  <c r="BE272" i="10"/>
  <c r="BI272" i="10"/>
  <c r="BG272" i="10"/>
  <c r="BF272" i="10"/>
  <c r="AX5" i="18"/>
  <c r="AX213" i="10"/>
  <c r="AX37" i="10"/>
  <c r="AX5" i="19"/>
  <c r="AZ211" i="10"/>
  <c r="AZ35" i="10"/>
  <c r="AZ3" i="18"/>
  <c r="AZ3" i="19"/>
  <c r="AY212" i="10"/>
  <c r="AY4" i="19"/>
  <c r="AY36" i="10"/>
  <c r="AY4" i="18"/>
  <c r="A273" i="10"/>
  <c r="BG63" i="19"/>
  <c r="BC63" i="19"/>
  <c r="BE63" i="19"/>
  <c r="A64" i="19"/>
  <c r="BF63" i="19"/>
  <c r="BI63" i="19"/>
  <c r="BH63" i="19"/>
  <c r="BD63" i="19"/>
  <c r="AX5" i="5"/>
  <c r="AX5" i="3"/>
  <c r="AX5" i="4"/>
  <c r="AY4" i="4"/>
  <c r="AY4" i="5"/>
  <c r="AY4" i="3"/>
  <c r="AZ3" i="3"/>
  <c r="AZ3" i="5"/>
  <c r="AZ31" i="12"/>
  <c r="AZ3" i="4"/>
  <c r="BA65" i="12"/>
  <c r="AX18" i="6"/>
  <c r="AX29" i="11"/>
  <c r="AX33" i="12"/>
  <c r="AX27" i="9"/>
  <c r="AX13" i="8"/>
  <c r="AY18" i="7"/>
  <c r="AY32" i="12"/>
  <c r="AY17" i="6"/>
  <c r="AY28" i="11"/>
  <c r="AY12" i="8"/>
  <c r="AY26" i="9"/>
  <c r="AZ16" i="6"/>
  <c r="BA16" i="7"/>
  <c r="AZ25" i="9"/>
  <c r="AZ17" i="7"/>
  <c r="AZ11" i="8"/>
  <c r="AX93" i="10" l="1"/>
  <c r="AY24" i="6"/>
  <c r="AY16" i="3" s="1"/>
  <c r="AY28" i="10"/>
  <c r="BB19" i="7"/>
  <c r="BA214" i="10"/>
  <c r="AY9" i="3"/>
  <c r="AY79" i="20"/>
  <c r="BE52" i="20"/>
  <c r="BE53" i="20" s="1"/>
  <c r="BE35" i="11" s="1"/>
  <c r="BE49" i="11" s="1"/>
  <c r="BI68" i="18"/>
  <c r="BH68" i="18"/>
  <c r="A69" i="18"/>
  <c r="T23" i="8"/>
  <c r="T51" i="8" s="1"/>
  <c r="F241" i="12"/>
  <c r="G241" i="12" s="1"/>
  <c r="AZ29" i="10"/>
  <c r="AZ23" i="6" s="1"/>
  <c r="AX239" i="12"/>
  <c r="AW301" i="12"/>
  <c r="AW432" i="12" s="1"/>
  <c r="AX211" i="12"/>
  <c r="AW273" i="12"/>
  <c r="AW404" i="12" s="1"/>
  <c r="S228" i="12"/>
  <c r="R290" i="12"/>
  <c r="R421" i="12" s="1"/>
  <c r="E242" i="12"/>
  <c r="D304" i="12"/>
  <c r="D435" i="12" s="1"/>
  <c r="AX205" i="12"/>
  <c r="AW267" i="12"/>
  <c r="AW398" i="12" s="1"/>
  <c r="R229" i="12"/>
  <c r="Q291" i="12"/>
  <c r="Q422" i="12" s="1"/>
  <c r="Z221" i="12"/>
  <c r="Z283" i="12" s="1"/>
  <c r="Y283" i="12"/>
  <c r="AX240" i="12"/>
  <c r="AW302" i="12"/>
  <c r="AW433" i="12" s="1"/>
  <c r="AX218" i="12"/>
  <c r="AW280" i="12"/>
  <c r="AW411" i="12" s="1"/>
  <c r="AX208" i="12"/>
  <c r="AW270" i="12"/>
  <c r="AW401" i="12" s="1"/>
  <c r="AX234" i="12"/>
  <c r="AW296" i="12"/>
  <c r="AW427" i="12" s="1"/>
  <c r="C244" i="12"/>
  <c r="A306" i="12"/>
  <c r="A374" i="12" s="1"/>
  <c r="A437" i="12" s="1"/>
  <c r="AX244" i="12"/>
  <c r="AX241" i="12"/>
  <c r="AW303" i="12"/>
  <c r="AW434" i="12" s="1"/>
  <c r="L235" i="12"/>
  <c r="K297" i="12"/>
  <c r="K428" i="12" s="1"/>
  <c r="AX216" i="12"/>
  <c r="AW278" i="12"/>
  <c r="AW409" i="12" s="1"/>
  <c r="AX229" i="12"/>
  <c r="AW291" i="12"/>
  <c r="AW422" i="12" s="1"/>
  <c r="AX226" i="12"/>
  <c r="AW288" i="12"/>
  <c r="AW419" i="12" s="1"/>
  <c r="AX201" i="12"/>
  <c r="AW263" i="12"/>
  <c r="AW394" i="12" s="1"/>
  <c r="AX222" i="12"/>
  <c r="AW284" i="12"/>
  <c r="AW415" i="12" s="1"/>
  <c r="AX228" i="12"/>
  <c r="AW290" i="12"/>
  <c r="AW421" i="12" s="1"/>
  <c r="D243" i="12"/>
  <c r="C305" i="12"/>
  <c r="C436" i="12" s="1"/>
  <c r="AX210" i="12"/>
  <c r="AW272" i="12"/>
  <c r="AW403" i="12" s="1"/>
  <c r="AX235" i="12"/>
  <c r="AW297" i="12"/>
  <c r="AW428" i="12" s="1"/>
  <c r="AX207" i="12"/>
  <c r="AW269" i="12"/>
  <c r="AW400" i="12" s="1"/>
  <c r="Q230" i="12"/>
  <c r="P292" i="12"/>
  <c r="P423" i="12" s="1"/>
  <c r="AX200" i="12"/>
  <c r="AW262" i="12"/>
  <c r="AW393" i="12" s="1"/>
  <c r="AZ164" i="12"/>
  <c r="AZ156" i="12"/>
  <c r="AZ148" i="12"/>
  <c r="AZ140" i="12"/>
  <c r="AZ162" i="12"/>
  <c r="AZ158" i="12"/>
  <c r="AZ147" i="12"/>
  <c r="AZ143" i="12"/>
  <c r="AZ154" i="12"/>
  <c r="AZ150" i="12"/>
  <c r="AZ139" i="12"/>
  <c r="AZ135" i="12"/>
  <c r="AZ161" i="12"/>
  <c r="AZ157" i="12"/>
  <c r="AZ146" i="12"/>
  <c r="AZ142" i="12"/>
  <c r="AZ152" i="12"/>
  <c r="AZ137" i="12"/>
  <c r="AZ159" i="12"/>
  <c r="AZ144" i="12"/>
  <c r="AZ160" i="12"/>
  <c r="AZ153" i="12"/>
  <c r="AZ145" i="12"/>
  <c r="AZ138" i="12"/>
  <c r="AZ163" i="12"/>
  <c r="AZ149" i="12"/>
  <c r="AZ141" i="12"/>
  <c r="AZ155" i="12"/>
  <c r="AZ151" i="12"/>
  <c r="AZ136" i="12"/>
  <c r="AZ172" i="12"/>
  <c r="AZ171" i="12"/>
  <c r="AZ169" i="12"/>
  <c r="AZ170" i="12"/>
  <c r="AZ166" i="12"/>
  <c r="AZ173" i="12"/>
  <c r="AZ165" i="12"/>
  <c r="AZ168" i="12"/>
  <c r="AZ167" i="12"/>
  <c r="AZ182" i="12"/>
  <c r="AZ179" i="12"/>
  <c r="AZ180" i="12"/>
  <c r="AZ178" i="12"/>
  <c r="AZ174" i="12"/>
  <c r="AZ183" i="12"/>
  <c r="AZ176" i="12"/>
  <c r="AZ181" i="12"/>
  <c r="AZ175" i="12"/>
  <c r="AZ177" i="12"/>
  <c r="X223" i="12"/>
  <c r="W285" i="12"/>
  <c r="W416" i="12" s="1"/>
  <c r="W224" i="12"/>
  <c r="V286" i="12"/>
  <c r="V417" i="12" s="1"/>
  <c r="M234" i="12"/>
  <c r="L296" i="12"/>
  <c r="L427" i="12" s="1"/>
  <c r="J238" i="12"/>
  <c r="I300" i="12"/>
  <c r="I431" i="12" s="1"/>
  <c r="AX390" i="12"/>
  <c r="AX199" i="12"/>
  <c r="AW261" i="12"/>
  <c r="AW392" i="12" s="1"/>
  <c r="AX203" i="12"/>
  <c r="AW265" i="12"/>
  <c r="AW396" i="12" s="1"/>
  <c r="J237" i="12"/>
  <c r="I299" i="12"/>
  <c r="I430" i="12" s="1"/>
  <c r="Y222" i="12"/>
  <c r="X284" i="12"/>
  <c r="X415" i="12" s="1"/>
  <c r="AX198" i="12"/>
  <c r="AW260" i="12"/>
  <c r="AX225" i="12"/>
  <c r="AW287" i="12"/>
  <c r="AW418" i="12" s="1"/>
  <c r="A184" i="12"/>
  <c r="A245" i="12"/>
  <c r="C183" i="12"/>
  <c r="D183" i="12"/>
  <c r="E183" i="12"/>
  <c r="F183" i="12"/>
  <c r="G183" i="12"/>
  <c r="H183" i="12"/>
  <c r="I183" i="12"/>
  <c r="J183" i="12"/>
  <c r="K183" i="12"/>
  <c r="L183" i="12"/>
  <c r="M183" i="12"/>
  <c r="N183" i="12"/>
  <c r="O183" i="12"/>
  <c r="P183" i="12"/>
  <c r="Q183" i="12"/>
  <c r="R183" i="12"/>
  <c r="S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AJ183" i="12"/>
  <c r="AK183" i="12"/>
  <c r="AL183" i="12"/>
  <c r="AM183" i="12"/>
  <c r="AN183" i="12"/>
  <c r="AO183" i="12"/>
  <c r="AP183" i="12"/>
  <c r="AQ183" i="12"/>
  <c r="AR183" i="12"/>
  <c r="AS183" i="12"/>
  <c r="AT183" i="12"/>
  <c r="AU183" i="12"/>
  <c r="AV183" i="12"/>
  <c r="AW183" i="12"/>
  <c r="AX183" i="12"/>
  <c r="AZ214" i="12"/>
  <c r="AY276" i="12"/>
  <c r="AY407" i="12" s="1"/>
  <c r="AX209" i="12"/>
  <c r="AW271" i="12"/>
  <c r="AW402" i="12" s="1"/>
  <c r="AX206" i="12"/>
  <c r="AW268" i="12"/>
  <c r="AW399" i="12" s="1"/>
  <c r="AX219" i="12"/>
  <c r="AW281" i="12"/>
  <c r="AW412" i="12" s="1"/>
  <c r="T227" i="12"/>
  <c r="S289" i="12"/>
  <c r="S420" i="12" s="1"/>
  <c r="AX215" i="12"/>
  <c r="AW277" i="12"/>
  <c r="AW408" i="12" s="1"/>
  <c r="AZ197" i="12"/>
  <c r="AY259" i="12"/>
  <c r="AX230" i="12"/>
  <c r="AW292" i="12"/>
  <c r="AW423" i="12" s="1"/>
  <c r="AX238" i="12"/>
  <c r="AW300" i="12"/>
  <c r="AW431" i="12" s="1"/>
  <c r="AZ232" i="12"/>
  <c r="AY294" i="12"/>
  <c r="AY425" i="12" s="1"/>
  <c r="AX242" i="12"/>
  <c r="AW304" i="12"/>
  <c r="AW435" i="12" s="1"/>
  <c r="AX236" i="12"/>
  <c r="AW298" i="12"/>
  <c r="AW429" i="12" s="1"/>
  <c r="H239" i="12"/>
  <c r="G301" i="12"/>
  <c r="G432" i="12" s="1"/>
  <c r="AW299" i="12"/>
  <c r="AW430" i="12" s="1"/>
  <c r="AX237" i="12"/>
  <c r="AX204" i="12"/>
  <c r="AW266" i="12"/>
  <c r="AW397" i="12" s="1"/>
  <c r="AX233" i="12"/>
  <c r="AW295" i="12"/>
  <c r="AW426" i="12" s="1"/>
  <c r="AX224" i="12"/>
  <c r="AW286" i="12"/>
  <c r="AW417" i="12" s="1"/>
  <c r="AX227" i="12"/>
  <c r="AW289" i="12"/>
  <c r="AW420" i="12" s="1"/>
  <c r="G240" i="12"/>
  <c r="F302" i="12"/>
  <c r="F433" i="12" s="1"/>
  <c r="AX220" i="12"/>
  <c r="AW282" i="12"/>
  <c r="AW413" i="12" s="1"/>
  <c r="AX217" i="12"/>
  <c r="AW279" i="12"/>
  <c r="AW410" i="12" s="1"/>
  <c r="AX212" i="12"/>
  <c r="AW274" i="12"/>
  <c r="AW405" i="12" s="1"/>
  <c r="AX231" i="12"/>
  <c r="AW293" i="12"/>
  <c r="AW424" i="12" s="1"/>
  <c r="O233" i="12"/>
  <c r="N295" i="12"/>
  <c r="N426" i="12" s="1"/>
  <c r="O232" i="12"/>
  <c r="N294" i="12"/>
  <c r="N425" i="12" s="1"/>
  <c r="Q231" i="12"/>
  <c r="P293" i="12"/>
  <c r="P424" i="12" s="1"/>
  <c r="AX223" i="12"/>
  <c r="AW285" i="12"/>
  <c r="AW416" i="12" s="1"/>
  <c r="AX213" i="12"/>
  <c r="AW275" i="12"/>
  <c r="AW406" i="12" s="1"/>
  <c r="V225" i="12"/>
  <c r="U287" i="12"/>
  <c r="U418" i="12" s="1"/>
  <c r="AX243" i="12"/>
  <c r="AW305" i="12"/>
  <c r="AW436" i="12" s="1"/>
  <c r="AV391" i="12"/>
  <c r="AX202" i="12"/>
  <c r="AW264" i="12"/>
  <c r="AW395" i="12" s="1"/>
  <c r="K236" i="12"/>
  <c r="J298" i="12"/>
  <c r="J429" i="12" s="1"/>
  <c r="V226" i="12"/>
  <c r="U288" i="12"/>
  <c r="U419" i="12" s="1"/>
  <c r="AX221" i="12"/>
  <c r="AW283" i="12"/>
  <c r="AW414" i="12" s="1"/>
  <c r="AZ25" i="20"/>
  <c r="AZ4" i="22"/>
  <c r="AZ4" i="23"/>
  <c r="AY26" i="20"/>
  <c r="AY5" i="22"/>
  <c r="AY5" i="23"/>
  <c r="BA24" i="20"/>
  <c r="BA3" i="23"/>
  <c r="BA3" i="22"/>
  <c r="BB8" i="4"/>
  <c r="AZ73" i="20"/>
  <c r="AZ72" i="9" s="1"/>
  <c r="AZ68" i="20"/>
  <c r="BB65" i="20"/>
  <c r="BA66" i="20"/>
  <c r="BC74" i="20"/>
  <c r="BC76" i="20" s="1"/>
  <c r="BD72" i="20"/>
  <c r="BF64" i="20"/>
  <c r="BE58" i="20"/>
  <c r="BF20" i="20"/>
  <c r="BF50" i="20" s="1"/>
  <c r="BG273" i="10"/>
  <c r="BF273" i="10"/>
  <c r="BI273" i="10"/>
  <c r="BD273" i="10"/>
  <c r="BH273" i="10"/>
  <c r="BE273" i="10"/>
  <c r="AZ4" i="18"/>
  <c r="AZ212" i="10"/>
  <c r="AZ4" i="19"/>
  <c r="AZ36" i="10"/>
  <c r="AY5" i="18"/>
  <c r="AY5" i="19"/>
  <c r="AY37" i="10"/>
  <c r="AY213" i="10"/>
  <c r="BA211" i="10"/>
  <c r="BA35" i="10"/>
  <c r="BA3" i="19"/>
  <c r="BA3" i="18"/>
  <c r="A274" i="10"/>
  <c r="BD64" i="19"/>
  <c r="BE64" i="19"/>
  <c r="BF64" i="19"/>
  <c r="BH64" i="19"/>
  <c r="BI64" i="19"/>
  <c r="A65" i="19"/>
  <c r="BG64" i="19"/>
  <c r="AY5" i="3"/>
  <c r="AY5" i="4"/>
  <c r="AY5" i="5"/>
  <c r="AZ4" i="4"/>
  <c r="AZ4" i="5"/>
  <c r="AZ4" i="3"/>
  <c r="BA3" i="3"/>
  <c r="BA3" i="5"/>
  <c r="BA3" i="4"/>
  <c r="BA31" i="12"/>
  <c r="BB65" i="12"/>
  <c r="AY27" i="9"/>
  <c r="AY13" i="8"/>
  <c r="AY18" i="6"/>
  <c r="AY29" i="11"/>
  <c r="AY33" i="12"/>
  <c r="AZ32" i="12"/>
  <c r="AZ17" i="6"/>
  <c r="AZ12" i="8"/>
  <c r="AZ26" i="9"/>
  <c r="AZ28" i="11"/>
  <c r="BA25" i="9"/>
  <c r="BA17" i="7"/>
  <c r="BA11" i="8"/>
  <c r="BB16" i="7"/>
  <c r="BA16" i="6"/>
  <c r="AZ18" i="7"/>
  <c r="AY94" i="10" l="1"/>
  <c r="AY93" i="10"/>
  <c r="AZ24" i="6"/>
  <c r="AZ16" i="3" s="1"/>
  <c r="AZ28" i="10"/>
  <c r="BF52" i="20"/>
  <c r="BF53" i="20" s="1"/>
  <c r="BF35" i="11" s="1"/>
  <c r="BF49" i="11" s="1"/>
  <c r="BC19" i="7"/>
  <c r="BB214" i="10"/>
  <c r="AZ9" i="3"/>
  <c r="AZ79" i="20"/>
  <c r="BI69" i="18"/>
  <c r="A70" i="18"/>
  <c r="F303" i="12"/>
  <c r="F434" i="12" s="1"/>
  <c r="BA29" i="10"/>
  <c r="BA23" i="6" s="1"/>
  <c r="H301" i="12"/>
  <c r="H432" i="12" s="1"/>
  <c r="I239" i="12"/>
  <c r="H241" i="12"/>
  <c r="G303" i="12"/>
  <c r="G434" i="12" s="1"/>
  <c r="X224" i="12"/>
  <c r="W286" i="12"/>
  <c r="W417" i="12" s="1"/>
  <c r="AY201" i="12"/>
  <c r="AX263" i="12"/>
  <c r="AX394" i="12" s="1"/>
  <c r="F242" i="12"/>
  <c r="E304" i="12"/>
  <c r="E435" i="12" s="1"/>
  <c r="P233" i="12"/>
  <c r="O295" i="12"/>
  <c r="O426" i="12" s="1"/>
  <c r="AY219" i="12"/>
  <c r="AX281" i="12"/>
  <c r="AX412" i="12" s="1"/>
  <c r="A185" i="12"/>
  <c r="BA185" i="12" s="1"/>
  <c r="A246" i="12"/>
  <c r="D184" i="12"/>
  <c r="C184" i="12"/>
  <c r="E184" i="12"/>
  <c r="F184" i="12"/>
  <c r="G184" i="12"/>
  <c r="H184" i="12"/>
  <c r="I184" i="12"/>
  <c r="J184" i="12"/>
  <c r="K184" i="12"/>
  <c r="L184" i="12"/>
  <c r="M184" i="12"/>
  <c r="N184" i="12"/>
  <c r="O184" i="12"/>
  <c r="P184" i="12"/>
  <c r="Q184" i="12"/>
  <c r="R184" i="12"/>
  <c r="S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AJ184" i="12"/>
  <c r="AK184" i="12"/>
  <c r="AL184" i="12"/>
  <c r="AM184" i="12"/>
  <c r="AN184" i="12"/>
  <c r="AO184" i="12"/>
  <c r="AP184" i="12"/>
  <c r="AQ184" i="12"/>
  <c r="AR184" i="12"/>
  <c r="AS184" i="12"/>
  <c r="AT184" i="12"/>
  <c r="AU184" i="12"/>
  <c r="AV184" i="12"/>
  <c r="AW184" i="12"/>
  <c r="AX184" i="12"/>
  <c r="AY184" i="12"/>
  <c r="AY226" i="12"/>
  <c r="AX288" i="12"/>
  <c r="AX419" i="12" s="1"/>
  <c r="Y414" i="12"/>
  <c r="AY223" i="12"/>
  <c r="AX285" i="12"/>
  <c r="AX416" i="12" s="1"/>
  <c r="AY390" i="12"/>
  <c r="AZ184" i="12"/>
  <c r="BA184" i="12" s="1"/>
  <c r="AY207" i="12"/>
  <c r="AX269" i="12"/>
  <c r="AX400" i="12" s="1"/>
  <c r="AY228" i="12"/>
  <c r="AX290" i="12"/>
  <c r="AX421" i="12" s="1"/>
  <c r="AY241" i="12"/>
  <c r="AX303" i="12"/>
  <c r="AX434" i="12" s="1"/>
  <c r="AY234" i="12"/>
  <c r="AX296" i="12"/>
  <c r="AX427" i="12" s="1"/>
  <c r="Z414" i="12"/>
  <c r="T228" i="12"/>
  <c r="S290" i="12"/>
  <c r="S421" i="12" s="1"/>
  <c r="P232" i="12"/>
  <c r="O294" i="12"/>
  <c r="O425" i="12" s="1"/>
  <c r="AY238" i="12"/>
  <c r="AX300" i="12"/>
  <c r="AX431" i="12" s="1"/>
  <c r="BA214" i="12"/>
  <c r="AZ276" i="12"/>
  <c r="AZ407" i="12" s="1"/>
  <c r="AY199" i="12"/>
  <c r="AX261" i="12"/>
  <c r="AX392" i="12" s="1"/>
  <c r="R230" i="12"/>
  <c r="Q292" i="12"/>
  <c r="Q423" i="12" s="1"/>
  <c r="D244" i="12"/>
  <c r="C306" i="12"/>
  <c r="C437" i="12" s="1"/>
  <c r="AX298" i="12"/>
  <c r="AX429" i="12" s="1"/>
  <c r="AY236" i="12"/>
  <c r="Y223" i="12"/>
  <c r="X285" i="12"/>
  <c r="X416" i="12" s="1"/>
  <c r="AY231" i="12"/>
  <c r="AX293" i="12"/>
  <c r="AX424" i="12" s="1"/>
  <c r="AY242" i="12"/>
  <c r="AX304" i="12"/>
  <c r="AX435" i="12" s="1"/>
  <c r="AY225" i="12"/>
  <c r="AX287" i="12"/>
  <c r="AX418" i="12" s="1"/>
  <c r="AY229" i="12"/>
  <c r="AX291" i="12"/>
  <c r="AX422" i="12" s="1"/>
  <c r="AY243" i="12"/>
  <c r="AX305" i="12"/>
  <c r="AX436" i="12" s="1"/>
  <c r="R231" i="12"/>
  <c r="Q293" i="12"/>
  <c r="Q424" i="12" s="1"/>
  <c r="AY237" i="12"/>
  <c r="AX299" i="12"/>
  <c r="AX430" i="12" s="1"/>
  <c r="AW391" i="12"/>
  <c r="AY235" i="12"/>
  <c r="AX297" i="12"/>
  <c r="AX428" i="12" s="1"/>
  <c r="AY208" i="12"/>
  <c r="AX270" i="12"/>
  <c r="AX401" i="12" s="1"/>
  <c r="S229" i="12"/>
  <c r="R291" i="12"/>
  <c r="R422" i="12" s="1"/>
  <c r="AY211" i="12"/>
  <c r="AX273" i="12"/>
  <c r="AX404" i="12" s="1"/>
  <c r="AY217" i="12"/>
  <c r="AX279" i="12"/>
  <c r="AX410" i="12" s="1"/>
  <c r="U227" i="12"/>
  <c r="T289" i="12"/>
  <c r="T420" i="12" s="1"/>
  <c r="AY213" i="12"/>
  <c r="AX275" i="12"/>
  <c r="AX406" i="12" s="1"/>
  <c r="E243" i="12"/>
  <c r="D305" i="12"/>
  <c r="D436" i="12" s="1"/>
  <c r="AY240" i="12"/>
  <c r="AX302" i="12"/>
  <c r="AX433" i="12" s="1"/>
  <c r="AY221" i="12"/>
  <c r="AX283" i="12"/>
  <c r="AX414" i="12" s="1"/>
  <c r="AY220" i="12"/>
  <c r="AX282" i="12"/>
  <c r="AX413" i="12" s="1"/>
  <c r="AY230" i="12"/>
  <c r="AX292" i="12"/>
  <c r="AX423" i="12" s="1"/>
  <c r="Z222" i="12"/>
  <c r="Y284" i="12"/>
  <c r="Y415" i="12" s="1"/>
  <c r="W226" i="12"/>
  <c r="V288" i="12"/>
  <c r="V419" i="12" s="1"/>
  <c r="H240" i="12"/>
  <c r="G302" i="12"/>
  <c r="G433" i="12" s="1"/>
  <c r="BA197" i="12"/>
  <c r="AZ259" i="12"/>
  <c r="K237" i="12"/>
  <c r="J299" i="12"/>
  <c r="J430" i="12" s="1"/>
  <c r="L236" i="12"/>
  <c r="K298" i="12"/>
  <c r="K429" i="12" s="1"/>
  <c r="AY212" i="12"/>
  <c r="AX274" i="12"/>
  <c r="AX405" i="12" s="1"/>
  <c r="AY227" i="12"/>
  <c r="AX289" i="12"/>
  <c r="AX420" i="12" s="1"/>
  <c r="BA232" i="12"/>
  <c r="AZ294" i="12"/>
  <c r="AZ425" i="12" s="1"/>
  <c r="AY215" i="12"/>
  <c r="AX277" i="12"/>
  <c r="AX408" i="12" s="1"/>
  <c r="AY209" i="12"/>
  <c r="AX271" i="12"/>
  <c r="AX402" i="12" s="1"/>
  <c r="AY198" i="12"/>
  <c r="AX260" i="12"/>
  <c r="AY203" i="12"/>
  <c r="AX265" i="12"/>
  <c r="AX396" i="12" s="1"/>
  <c r="N234" i="12"/>
  <c r="M296" i="12"/>
  <c r="M427" i="12" s="1"/>
  <c r="AY222" i="12"/>
  <c r="AX284" i="12"/>
  <c r="AX415" i="12" s="1"/>
  <c r="AY224" i="12"/>
  <c r="AX286" i="12"/>
  <c r="AX417" i="12" s="1"/>
  <c r="AY202" i="12"/>
  <c r="AX264" i="12"/>
  <c r="AX395" i="12" s="1"/>
  <c r="A307" i="12"/>
  <c r="A375" i="12" s="1"/>
  <c r="A438" i="12" s="1"/>
  <c r="C245" i="12"/>
  <c r="C307" i="12" s="1"/>
  <c r="C438" i="12" s="1"/>
  <c r="AY245" i="12"/>
  <c r="M235" i="12"/>
  <c r="L297" i="12"/>
  <c r="L428" i="12" s="1"/>
  <c r="AY233" i="12"/>
  <c r="AX295" i="12"/>
  <c r="AX426" i="12" s="1"/>
  <c r="AY204" i="12"/>
  <c r="AX266" i="12"/>
  <c r="AX397" i="12" s="1"/>
  <c r="AY206" i="12"/>
  <c r="AX268" i="12"/>
  <c r="AX399" i="12" s="1"/>
  <c r="K238" i="12"/>
  <c r="J300" i="12"/>
  <c r="J431" i="12" s="1"/>
  <c r="BA165" i="12"/>
  <c r="BA157" i="12"/>
  <c r="BA149" i="12"/>
  <c r="BA141" i="12"/>
  <c r="BA135" i="12"/>
  <c r="BA154" i="12"/>
  <c r="BA150" i="12"/>
  <c r="BA139" i="12"/>
  <c r="BA161" i="12"/>
  <c r="BA146" i="12"/>
  <c r="BA142" i="12"/>
  <c r="BA153" i="12"/>
  <c r="BA138" i="12"/>
  <c r="BA163" i="12"/>
  <c r="BA159" i="12"/>
  <c r="BA148" i="12"/>
  <c r="BA144" i="12"/>
  <c r="BA151" i="12"/>
  <c r="BA136" i="12"/>
  <c r="BA164" i="12"/>
  <c r="BA155" i="12"/>
  <c r="BA147" i="12"/>
  <c r="BA140" i="12"/>
  <c r="BA156" i="12"/>
  <c r="BA145" i="12"/>
  <c r="BA143" i="12"/>
  <c r="BA152" i="12"/>
  <c r="BA160" i="12"/>
  <c r="BA137" i="12"/>
  <c r="BA162" i="12"/>
  <c r="BA158" i="12"/>
  <c r="BA169" i="12"/>
  <c r="BA168" i="12"/>
  <c r="BA173" i="12"/>
  <c r="BA167" i="12"/>
  <c r="BA172" i="12"/>
  <c r="BA170" i="12"/>
  <c r="BA171" i="12"/>
  <c r="BA166" i="12"/>
  <c r="BA174" i="12"/>
  <c r="BA177" i="12"/>
  <c r="BA183" i="12"/>
  <c r="BA176" i="12"/>
  <c r="BA179" i="12"/>
  <c r="BA178" i="12"/>
  <c r="BA175" i="12"/>
  <c r="BA182" i="12"/>
  <c r="BA180" i="12"/>
  <c r="BA181" i="12"/>
  <c r="V287" i="12"/>
  <c r="V418" i="12" s="1"/>
  <c r="W225" i="12"/>
  <c r="AY200" i="12"/>
  <c r="AX262" i="12"/>
  <c r="AX393" i="12" s="1"/>
  <c r="AY210" i="12"/>
  <c r="AX272" i="12"/>
  <c r="AX403" i="12" s="1"/>
  <c r="AY216" i="12"/>
  <c r="AX278" i="12"/>
  <c r="AX409" i="12" s="1"/>
  <c r="AY244" i="12"/>
  <c r="AX306" i="12"/>
  <c r="AX437" i="12" s="1"/>
  <c r="AY218" i="12"/>
  <c r="AX280" i="12"/>
  <c r="AX411" i="12" s="1"/>
  <c r="AY205" i="12"/>
  <c r="AX267" i="12"/>
  <c r="AX398" i="12" s="1"/>
  <c r="AY239" i="12"/>
  <c r="AX301" i="12"/>
  <c r="AX432" i="12" s="1"/>
  <c r="T24" i="8"/>
  <c r="AZ26" i="20"/>
  <c r="AZ5" i="23"/>
  <c r="AZ5" i="22"/>
  <c r="BB24" i="20"/>
  <c r="BB3" i="23"/>
  <c r="BB3" i="22"/>
  <c r="BA25" i="20"/>
  <c r="BA4" i="23"/>
  <c r="BA4" i="22"/>
  <c r="AN39" i="20"/>
  <c r="BA73" i="20"/>
  <c r="BA72" i="9" s="1"/>
  <c r="BA68" i="20"/>
  <c r="BC8" i="4"/>
  <c r="BD74" i="20"/>
  <c r="BD76" i="20" s="1"/>
  <c r="BE72" i="20"/>
  <c r="BC65" i="20"/>
  <c r="BB66" i="20"/>
  <c r="BG64" i="20"/>
  <c r="BF58" i="20"/>
  <c r="BG20" i="20"/>
  <c r="BG50" i="20" s="1"/>
  <c r="BE274" i="10"/>
  <c r="BF274" i="10"/>
  <c r="BI274" i="10"/>
  <c r="BH274" i="10"/>
  <c r="BG274" i="10"/>
  <c r="BA4" i="18"/>
  <c r="BA36" i="10"/>
  <c r="BA212" i="10"/>
  <c r="BA4" i="19"/>
  <c r="AZ5" i="19"/>
  <c r="AZ37" i="10"/>
  <c r="AZ213" i="10"/>
  <c r="AZ5" i="18"/>
  <c r="BB35" i="10"/>
  <c r="BB3" i="19"/>
  <c r="BB3" i="18"/>
  <c r="BB211" i="10"/>
  <c r="A275" i="10"/>
  <c r="BE65" i="19"/>
  <c r="BG65" i="19"/>
  <c r="BF65" i="19"/>
  <c r="BI65" i="19"/>
  <c r="BH65" i="19"/>
  <c r="A66" i="19"/>
  <c r="BB3" i="5"/>
  <c r="BB3" i="3"/>
  <c r="BB3" i="4"/>
  <c r="BB31" i="12"/>
  <c r="AZ5" i="3"/>
  <c r="AZ5" i="4"/>
  <c r="AZ5" i="5"/>
  <c r="BA4" i="4"/>
  <c r="BA4" i="5"/>
  <c r="BA4" i="3"/>
  <c r="BC65" i="12"/>
  <c r="BB11" i="8"/>
  <c r="BC16" i="7"/>
  <c r="BB25" i="9"/>
  <c r="BB16" i="6"/>
  <c r="BB17" i="7"/>
  <c r="BA18" i="7"/>
  <c r="BA32" i="12"/>
  <c r="BA26" i="9"/>
  <c r="BA17" i="6"/>
  <c r="BA12" i="8"/>
  <c r="BA28" i="11"/>
  <c r="AZ27" i="9"/>
  <c r="AZ18" i="6"/>
  <c r="AZ33" i="12"/>
  <c r="AZ13" i="8"/>
  <c r="AZ29" i="11"/>
  <c r="AZ94" i="10" l="1"/>
  <c r="AZ93" i="10"/>
  <c r="BA24" i="6"/>
  <c r="BA16" i="3" s="1"/>
  <c r="BA28" i="10"/>
  <c r="BA94" i="10" s="1"/>
  <c r="BG52" i="20"/>
  <c r="BG53" i="20" s="1"/>
  <c r="BG35" i="11" s="1"/>
  <c r="BG49" i="11" s="1"/>
  <c r="BD19" i="7"/>
  <c r="BC214" i="10"/>
  <c r="BA9" i="3"/>
  <c r="BA79" i="20"/>
  <c r="U20" i="8"/>
  <c r="U22" i="8" s="1"/>
  <c r="BB29" i="10"/>
  <c r="BB23" i="6" s="1"/>
  <c r="AX391" i="12"/>
  <c r="AZ246" i="12"/>
  <c r="AZ308" i="12" s="1"/>
  <c r="AZ439" i="12" s="1"/>
  <c r="C246" i="12"/>
  <c r="C308" i="12" s="1"/>
  <c r="C439" i="12" s="1"/>
  <c r="A308" i="12"/>
  <c r="A376" i="12" s="1"/>
  <c r="A439" i="12" s="1"/>
  <c r="AZ204" i="12"/>
  <c r="AY266" i="12"/>
  <c r="AY397" i="12" s="1"/>
  <c r="AZ218" i="12"/>
  <c r="AY280" i="12"/>
  <c r="AY411" i="12" s="1"/>
  <c r="AZ200" i="12"/>
  <c r="AY262" i="12"/>
  <c r="AY393" i="12" s="1"/>
  <c r="AZ233" i="12"/>
  <c r="AY295" i="12"/>
  <c r="AY426" i="12" s="1"/>
  <c r="AZ222" i="12"/>
  <c r="AY284" i="12"/>
  <c r="AY415" i="12" s="1"/>
  <c r="AZ209" i="12"/>
  <c r="AY271" i="12"/>
  <c r="AY402" i="12" s="1"/>
  <c r="AZ212" i="12"/>
  <c r="AY274" i="12"/>
  <c r="AY405" i="12" s="1"/>
  <c r="I240" i="12"/>
  <c r="H302" i="12"/>
  <c r="H433" i="12" s="1"/>
  <c r="AZ220" i="12"/>
  <c r="AY282" i="12"/>
  <c r="AY413" i="12" s="1"/>
  <c r="AZ213" i="12"/>
  <c r="AY275" i="12"/>
  <c r="AY406" i="12" s="1"/>
  <c r="T229" i="12"/>
  <c r="S291" i="12"/>
  <c r="S422" i="12" s="1"/>
  <c r="AZ237" i="12"/>
  <c r="AY299" i="12"/>
  <c r="AY430" i="12" s="1"/>
  <c r="AZ225" i="12"/>
  <c r="AY287" i="12"/>
  <c r="AY418" i="12" s="1"/>
  <c r="AZ219" i="12"/>
  <c r="AY281" i="12"/>
  <c r="AY412" i="12" s="1"/>
  <c r="Y224" i="12"/>
  <c r="X286" i="12"/>
  <c r="X417" i="12" s="1"/>
  <c r="AZ241" i="12"/>
  <c r="AY303" i="12"/>
  <c r="AY434" i="12" s="1"/>
  <c r="AZ227" i="12"/>
  <c r="AY289" i="12"/>
  <c r="AY420" i="12" s="1"/>
  <c r="F243" i="12"/>
  <c r="E305" i="12"/>
  <c r="E436" i="12" s="1"/>
  <c r="Z223" i="12"/>
  <c r="Y285" i="12"/>
  <c r="AZ223" i="12"/>
  <c r="AY285" i="12"/>
  <c r="AY416" i="12" s="1"/>
  <c r="A186" i="12"/>
  <c r="BB186" i="12" s="1"/>
  <c r="A247" i="12"/>
  <c r="C185" i="12"/>
  <c r="D185" i="12"/>
  <c r="E185" i="12"/>
  <c r="F185" i="12"/>
  <c r="G185" i="12"/>
  <c r="H185" i="12"/>
  <c r="I185" i="12"/>
  <c r="J185" i="12"/>
  <c r="K185" i="12"/>
  <c r="L185" i="12"/>
  <c r="M185" i="12"/>
  <c r="N185" i="12"/>
  <c r="O185" i="12"/>
  <c r="P185" i="12"/>
  <c r="Q185" i="12"/>
  <c r="R185" i="12"/>
  <c r="S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AJ185" i="12"/>
  <c r="AK185" i="12"/>
  <c r="AL185" i="12"/>
  <c r="AM185" i="12"/>
  <c r="AN185" i="12"/>
  <c r="AO185" i="12"/>
  <c r="AP185" i="12"/>
  <c r="AQ185" i="12"/>
  <c r="AR185" i="12"/>
  <c r="AS185" i="12"/>
  <c r="AT185" i="12"/>
  <c r="AU185" i="12"/>
  <c r="AV185" i="12"/>
  <c r="AW185" i="12"/>
  <c r="AX185" i="12"/>
  <c r="AY185" i="12"/>
  <c r="AZ185" i="12"/>
  <c r="D245" i="12"/>
  <c r="AZ236" i="12"/>
  <c r="AY298" i="12"/>
  <c r="AY429" i="12" s="1"/>
  <c r="AZ228" i="12"/>
  <c r="AY290" i="12"/>
  <c r="AY421" i="12" s="1"/>
  <c r="X225" i="12"/>
  <c r="W287" i="12"/>
  <c r="W418" i="12" s="1"/>
  <c r="AZ207" i="12"/>
  <c r="AY269" i="12"/>
  <c r="AY400" i="12" s="1"/>
  <c r="AZ244" i="12"/>
  <c r="AY306" i="12"/>
  <c r="AY437" i="12" s="1"/>
  <c r="L238" i="12"/>
  <c r="K300" i="12"/>
  <c r="K431" i="12" s="1"/>
  <c r="N235" i="12"/>
  <c r="M297" i="12"/>
  <c r="M428" i="12" s="1"/>
  <c r="O234" i="12"/>
  <c r="N296" i="12"/>
  <c r="N427" i="12" s="1"/>
  <c r="AZ215" i="12"/>
  <c r="AY277" i="12"/>
  <c r="AY408" i="12" s="1"/>
  <c r="M236" i="12"/>
  <c r="L298" i="12"/>
  <c r="L429" i="12" s="1"/>
  <c r="X226" i="12"/>
  <c r="W288" i="12"/>
  <c r="W419" i="12" s="1"/>
  <c r="AZ221" i="12"/>
  <c r="AY283" i="12"/>
  <c r="AY414" i="12" s="1"/>
  <c r="V227" i="12"/>
  <c r="U289" i="12"/>
  <c r="U420" i="12" s="1"/>
  <c r="AZ208" i="12"/>
  <c r="AY270" i="12"/>
  <c r="AY401" i="12" s="1"/>
  <c r="S231" i="12"/>
  <c r="R293" i="12"/>
  <c r="R424" i="12" s="1"/>
  <c r="AZ242" i="12"/>
  <c r="AY304" i="12"/>
  <c r="AY435" i="12" s="1"/>
  <c r="E244" i="12"/>
  <c r="D306" i="12"/>
  <c r="D437" i="12" s="1"/>
  <c r="Q233" i="12"/>
  <c r="P295" i="12"/>
  <c r="P426" i="12" s="1"/>
  <c r="I241" i="12"/>
  <c r="H303" i="12"/>
  <c r="H434" i="12" s="1"/>
  <c r="BB166" i="12"/>
  <c r="BB158" i="12"/>
  <c r="BB150" i="12"/>
  <c r="BB142" i="12"/>
  <c r="BB165" i="12"/>
  <c r="BB161" i="12"/>
  <c r="BB146" i="12"/>
  <c r="BB135" i="12"/>
  <c r="BB157" i="12"/>
  <c r="BB153" i="12"/>
  <c r="BB138" i="12"/>
  <c r="BB164" i="12"/>
  <c r="BB160" i="12"/>
  <c r="BB149" i="12"/>
  <c r="BB145" i="12"/>
  <c r="BB155" i="12"/>
  <c r="BB151" i="12"/>
  <c r="BB140" i="12"/>
  <c r="BB136" i="12"/>
  <c r="BB143" i="12"/>
  <c r="BB147" i="12"/>
  <c r="BB139" i="12"/>
  <c r="BB148" i="12"/>
  <c r="BB141" i="12"/>
  <c r="BB154" i="12"/>
  <c r="BB156" i="12"/>
  <c r="BB163" i="12"/>
  <c r="BB162" i="12"/>
  <c r="BB159" i="12"/>
  <c r="BB137" i="12"/>
  <c r="BB144" i="12"/>
  <c r="BB152" i="12"/>
  <c r="BB170" i="12"/>
  <c r="BB173" i="12"/>
  <c r="BB171" i="12"/>
  <c r="BB172" i="12"/>
  <c r="BB169" i="12"/>
  <c r="BB168" i="12"/>
  <c r="BB167" i="12"/>
  <c r="BB185" i="12"/>
  <c r="BB176" i="12"/>
  <c r="BB184" i="12"/>
  <c r="BB178" i="12"/>
  <c r="BB182" i="12"/>
  <c r="BB180" i="12"/>
  <c r="BB177" i="12"/>
  <c r="BB175" i="12"/>
  <c r="BB183" i="12"/>
  <c r="BB174" i="12"/>
  <c r="BB179" i="12"/>
  <c r="BB181" i="12"/>
  <c r="AZ390" i="12"/>
  <c r="AZ210" i="12"/>
  <c r="AY272" i="12"/>
  <c r="AY403" i="12" s="1"/>
  <c r="AZ198" i="12"/>
  <c r="AY260" i="12"/>
  <c r="AZ230" i="12"/>
  <c r="AY292" i="12"/>
  <c r="AY423" i="12" s="1"/>
  <c r="AZ229" i="12"/>
  <c r="AY291" i="12"/>
  <c r="AY422" i="12" s="1"/>
  <c r="AZ201" i="12"/>
  <c r="AY263" i="12"/>
  <c r="AY394" i="12" s="1"/>
  <c r="U228" i="12"/>
  <c r="T290" i="12"/>
  <c r="T421" i="12" s="1"/>
  <c r="AZ245" i="12"/>
  <c r="AY307" i="12"/>
  <c r="AY438" i="12" s="1"/>
  <c r="AZ202" i="12"/>
  <c r="AY264" i="12"/>
  <c r="AY395" i="12" s="1"/>
  <c r="AZ238" i="12"/>
  <c r="AY300" i="12"/>
  <c r="AY431" i="12" s="1"/>
  <c r="AZ234" i="12"/>
  <c r="AY296" i="12"/>
  <c r="AY427" i="12" s="1"/>
  <c r="AZ226" i="12"/>
  <c r="AY288" i="12"/>
  <c r="AY419" i="12" s="1"/>
  <c r="J239" i="12"/>
  <c r="I301" i="12"/>
  <c r="I432" i="12" s="1"/>
  <c r="Q232" i="12"/>
  <c r="P294" i="12"/>
  <c r="P425" i="12" s="1"/>
  <c r="AZ205" i="12"/>
  <c r="AY267" i="12"/>
  <c r="AY398" i="12" s="1"/>
  <c r="AZ224" i="12"/>
  <c r="AY286" i="12"/>
  <c r="AY417" i="12" s="1"/>
  <c r="BB197" i="12"/>
  <c r="BA259" i="12"/>
  <c r="AZ211" i="12"/>
  <c r="AY273" i="12"/>
  <c r="AY404" i="12" s="1"/>
  <c r="AZ199" i="12"/>
  <c r="AY261" i="12"/>
  <c r="AY392" i="12" s="1"/>
  <c r="BB214" i="12"/>
  <c r="BA276" i="12"/>
  <c r="BA407" i="12" s="1"/>
  <c r="AZ239" i="12"/>
  <c r="AY301" i="12"/>
  <c r="AY432" i="12" s="1"/>
  <c r="AZ216" i="12"/>
  <c r="AY278" i="12"/>
  <c r="AY409" i="12" s="1"/>
  <c r="AZ206" i="12"/>
  <c r="AY268" i="12"/>
  <c r="AY399" i="12" s="1"/>
  <c r="AZ203" i="12"/>
  <c r="AY265" i="12"/>
  <c r="AY396" i="12" s="1"/>
  <c r="BB232" i="12"/>
  <c r="BA294" i="12"/>
  <c r="BA425" i="12" s="1"/>
  <c r="L237" i="12"/>
  <c r="K299" i="12"/>
  <c r="K430" i="12" s="1"/>
  <c r="AA222" i="12"/>
  <c r="AA284" i="12" s="1"/>
  <c r="Z284" i="12"/>
  <c r="AZ240" i="12"/>
  <c r="AY302" i="12"/>
  <c r="AY433" i="12" s="1"/>
  <c r="AZ217" i="12"/>
  <c r="AY279" i="12"/>
  <c r="AY410" i="12" s="1"/>
  <c r="AZ235" i="12"/>
  <c r="AY297" i="12"/>
  <c r="AY428" i="12" s="1"/>
  <c r="AZ243" i="12"/>
  <c r="AY305" i="12"/>
  <c r="AY436" i="12" s="1"/>
  <c r="AZ231" i="12"/>
  <c r="AY293" i="12"/>
  <c r="AY424" i="12" s="1"/>
  <c r="S230" i="12"/>
  <c r="R292" i="12"/>
  <c r="R423" i="12" s="1"/>
  <c r="G242" i="12"/>
  <c r="F304" i="12"/>
  <c r="F435" i="12" s="1"/>
  <c r="BB25" i="20"/>
  <c r="BB4" i="23"/>
  <c r="BB4" i="22"/>
  <c r="BC24" i="20"/>
  <c r="BC3" i="23"/>
  <c r="BC3" i="22"/>
  <c r="BA26" i="20"/>
  <c r="BA5" i="23"/>
  <c r="BA5" i="22"/>
  <c r="BB73" i="20"/>
  <c r="BB72" i="9" s="1"/>
  <c r="BB68" i="20"/>
  <c r="BD8" i="4"/>
  <c r="BD65" i="20"/>
  <c r="BC66" i="20"/>
  <c r="BE74" i="20"/>
  <c r="BE76" i="20" s="1"/>
  <c r="BF72" i="20"/>
  <c r="BH64" i="20"/>
  <c r="BG58" i="20"/>
  <c r="BH20" i="20"/>
  <c r="BH50" i="20" s="1"/>
  <c r="BI275" i="10"/>
  <c r="BG275" i="10"/>
  <c r="BF275" i="10"/>
  <c r="BH275" i="10"/>
  <c r="BA5" i="19"/>
  <c r="BA213" i="10"/>
  <c r="BA5" i="18"/>
  <c r="BA37" i="10"/>
  <c r="BC3" i="19"/>
  <c r="BC3" i="18"/>
  <c r="BC35" i="10"/>
  <c r="BC211" i="10"/>
  <c r="BB36" i="10"/>
  <c r="BB4" i="19"/>
  <c r="BB212" i="10"/>
  <c r="BB4" i="18"/>
  <c r="A276" i="10"/>
  <c r="BH66" i="19"/>
  <c r="BG66" i="19"/>
  <c r="BF66" i="19"/>
  <c r="A67" i="19"/>
  <c r="BI66" i="19"/>
  <c r="BC31" i="12"/>
  <c r="BC3" i="3"/>
  <c r="BC3" i="4"/>
  <c r="BC3" i="5"/>
  <c r="BA5" i="3"/>
  <c r="BA5" i="4"/>
  <c r="BA5" i="5"/>
  <c r="BB4" i="5"/>
  <c r="BB4" i="3"/>
  <c r="BB4" i="4"/>
  <c r="BD65" i="12"/>
  <c r="BA18" i="6"/>
  <c r="BA29" i="11"/>
  <c r="BA13" i="8"/>
  <c r="BA27" i="9"/>
  <c r="BA33" i="12"/>
  <c r="BB17" i="6"/>
  <c r="BB32" i="12"/>
  <c r="BB26" i="9"/>
  <c r="BB12" i="8"/>
  <c r="BB28" i="11"/>
  <c r="BC16" i="6"/>
  <c r="BD16" i="7"/>
  <c r="BC17" i="7"/>
  <c r="BC25" i="9"/>
  <c r="BC11" i="8"/>
  <c r="BB18" i="7"/>
  <c r="BA93" i="10" l="1"/>
  <c r="BB24" i="6"/>
  <c r="BB16" i="3" s="1"/>
  <c r="BB28" i="10"/>
  <c r="BE19" i="7"/>
  <c r="BD214" i="10"/>
  <c r="BE48" i="20"/>
  <c r="BH52" i="20"/>
  <c r="BH53" i="20" s="1"/>
  <c r="BH35" i="11" s="1"/>
  <c r="BH49" i="11" s="1"/>
  <c r="BH48" i="20"/>
  <c r="BB9" i="3"/>
  <c r="BB79" i="20"/>
  <c r="U23" i="8"/>
  <c r="U24" i="8" s="1"/>
  <c r="V20" i="8" s="1"/>
  <c r="V22" i="8" s="1"/>
  <c r="BC29" i="10"/>
  <c r="BC23" i="6" s="1"/>
  <c r="D246" i="12"/>
  <c r="E246" i="12" s="1"/>
  <c r="BA241" i="12"/>
  <c r="AZ303" i="12"/>
  <c r="AZ434" i="12" s="1"/>
  <c r="I302" i="12"/>
  <c r="I433" i="12" s="1"/>
  <c r="J240" i="12"/>
  <c r="BA235" i="12"/>
  <c r="AZ297" i="12"/>
  <c r="AZ428" i="12" s="1"/>
  <c r="R232" i="12"/>
  <c r="Q294" i="12"/>
  <c r="Q425" i="12" s="1"/>
  <c r="BA236" i="12"/>
  <c r="AZ298" i="12"/>
  <c r="AZ429" i="12" s="1"/>
  <c r="Y416" i="12"/>
  <c r="P234" i="12"/>
  <c r="O296" i="12"/>
  <c r="O427" i="12" s="1"/>
  <c r="AA223" i="12"/>
  <c r="Z285" i="12"/>
  <c r="Z416" i="12" s="1"/>
  <c r="Z224" i="12"/>
  <c r="Y286" i="12"/>
  <c r="Y417" i="12" s="1"/>
  <c r="U229" i="12"/>
  <c r="T291" i="12"/>
  <c r="T422" i="12" s="1"/>
  <c r="BA212" i="12"/>
  <c r="AZ274" i="12"/>
  <c r="AZ405" i="12" s="1"/>
  <c r="BA200" i="12"/>
  <c r="AZ262" i="12"/>
  <c r="AZ393" i="12" s="1"/>
  <c r="T230" i="12"/>
  <c r="S292" i="12"/>
  <c r="S423" i="12" s="1"/>
  <c r="BA217" i="12"/>
  <c r="AZ279" i="12"/>
  <c r="AZ410" i="12" s="1"/>
  <c r="BC232" i="12"/>
  <c r="BB294" i="12"/>
  <c r="BB425" i="12" s="1"/>
  <c r="AZ301" i="12"/>
  <c r="AZ432" i="12" s="1"/>
  <c r="BA239" i="12"/>
  <c r="BC197" i="12"/>
  <c r="BB259" i="12"/>
  <c r="K239" i="12"/>
  <c r="J301" i="12"/>
  <c r="J432" i="12" s="1"/>
  <c r="BA201" i="12"/>
  <c r="AZ263" i="12"/>
  <c r="AZ394" i="12" s="1"/>
  <c r="BA210" i="12"/>
  <c r="AZ272" i="12"/>
  <c r="AZ403" i="12" s="1"/>
  <c r="BA207" i="12"/>
  <c r="AZ269" i="12"/>
  <c r="AZ400" i="12" s="1"/>
  <c r="BA234" i="12"/>
  <c r="AZ296" i="12"/>
  <c r="AZ427" i="12" s="1"/>
  <c r="AY391" i="12"/>
  <c r="W227" i="12"/>
  <c r="V289" i="12"/>
  <c r="V420" i="12" s="1"/>
  <c r="BA216" i="12"/>
  <c r="AZ278" i="12"/>
  <c r="AZ409" i="12" s="1"/>
  <c r="V228" i="12"/>
  <c r="U290" i="12"/>
  <c r="U421" i="12" s="1"/>
  <c r="BA244" i="12"/>
  <c r="AZ306" i="12"/>
  <c r="AZ437" i="12" s="1"/>
  <c r="J241" i="12"/>
  <c r="I303" i="12"/>
  <c r="I434" i="12" s="1"/>
  <c r="O235" i="12"/>
  <c r="N297" i="12"/>
  <c r="N428" i="12" s="1"/>
  <c r="G243" i="12"/>
  <c r="F305" i="12"/>
  <c r="F436" i="12" s="1"/>
  <c r="BA213" i="12"/>
  <c r="AZ275" i="12"/>
  <c r="AZ406" i="12" s="1"/>
  <c r="BA209" i="12"/>
  <c r="AZ271" i="12"/>
  <c r="AZ402" i="12" s="1"/>
  <c r="AZ293" i="12"/>
  <c r="AZ424" i="12" s="1"/>
  <c r="BA231" i="12"/>
  <c r="BA240" i="12"/>
  <c r="AZ302" i="12"/>
  <c r="AZ433" i="12" s="1"/>
  <c r="BA203" i="12"/>
  <c r="AZ265" i="12"/>
  <c r="AZ396" i="12" s="1"/>
  <c r="BC214" i="12"/>
  <c r="BB276" i="12"/>
  <c r="BB407" i="12" s="1"/>
  <c r="BA224" i="12"/>
  <c r="AZ286" i="12"/>
  <c r="AZ417" i="12" s="1"/>
  <c r="BA226" i="12"/>
  <c r="AZ288" i="12"/>
  <c r="AZ419" i="12" s="1"/>
  <c r="BA229" i="12"/>
  <c r="AZ291" i="12"/>
  <c r="AZ422" i="12" s="1"/>
  <c r="Y225" i="12"/>
  <c r="X287" i="12"/>
  <c r="X418" i="12" s="1"/>
  <c r="BA247" i="12"/>
  <c r="A309" i="12"/>
  <c r="A377" i="12" s="1"/>
  <c r="A440" i="12" s="1"/>
  <c r="C247" i="12"/>
  <c r="C309" i="12" s="1"/>
  <c r="C440" i="12" s="1"/>
  <c r="BA246" i="12"/>
  <c r="BA215" i="12"/>
  <c r="AZ277" i="12"/>
  <c r="AZ408" i="12" s="1"/>
  <c r="BA233" i="12"/>
  <c r="AZ295" i="12"/>
  <c r="AZ426" i="12" s="1"/>
  <c r="M237" i="12"/>
  <c r="L299" i="12"/>
  <c r="L430" i="12" s="1"/>
  <c r="BA198" i="12"/>
  <c r="AZ260" i="12"/>
  <c r="BA390" i="12"/>
  <c r="BA221" i="12"/>
  <c r="AZ283" i="12"/>
  <c r="AZ414" i="12" s="1"/>
  <c r="E245" i="12"/>
  <c r="D307" i="12"/>
  <c r="D438" i="12" s="1"/>
  <c r="BA202" i="12"/>
  <c r="AZ264" i="12"/>
  <c r="AZ395" i="12" s="1"/>
  <c r="T231" i="12"/>
  <c r="S293" i="12"/>
  <c r="S424" i="12" s="1"/>
  <c r="Z415" i="12"/>
  <c r="BA245" i="12"/>
  <c r="AZ307" i="12"/>
  <c r="AZ438" i="12" s="1"/>
  <c r="R233" i="12"/>
  <c r="Q295" i="12"/>
  <c r="Q426" i="12" s="1"/>
  <c r="BA208" i="12"/>
  <c r="AZ270" i="12"/>
  <c r="AZ401" i="12" s="1"/>
  <c r="N236" i="12"/>
  <c r="M298" i="12"/>
  <c r="M429" i="12" s="1"/>
  <c r="M238" i="12"/>
  <c r="L300" i="12"/>
  <c r="L431" i="12" s="1"/>
  <c r="A187" i="12"/>
  <c r="BC187" i="12" s="1"/>
  <c r="A248" i="12"/>
  <c r="C186" i="12"/>
  <c r="D186" i="12"/>
  <c r="E186" i="12"/>
  <c r="F186" i="12"/>
  <c r="G186" i="12"/>
  <c r="H186" i="12"/>
  <c r="I186" i="12"/>
  <c r="J186" i="12"/>
  <c r="K186" i="12"/>
  <c r="L186" i="12"/>
  <c r="M186" i="12"/>
  <c r="N186" i="12"/>
  <c r="O186" i="12"/>
  <c r="P186" i="12"/>
  <c r="Q186" i="12"/>
  <c r="R186" i="12"/>
  <c r="S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AJ186" i="12"/>
  <c r="AK186" i="12"/>
  <c r="AL186" i="12"/>
  <c r="AM186" i="12"/>
  <c r="AN186" i="12"/>
  <c r="AO186" i="12"/>
  <c r="AP186" i="12"/>
  <c r="AQ186" i="12"/>
  <c r="AR186" i="12"/>
  <c r="AS186" i="12"/>
  <c r="AT186" i="12"/>
  <c r="AU186" i="12"/>
  <c r="AV186" i="12"/>
  <c r="AW186" i="12"/>
  <c r="AX186" i="12"/>
  <c r="AY186" i="12"/>
  <c r="AZ186" i="12"/>
  <c r="BA186" i="12"/>
  <c r="BA227" i="12"/>
  <c r="AZ289" i="12"/>
  <c r="AZ420" i="12" s="1"/>
  <c r="BA225" i="12"/>
  <c r="AZ287" i="12"/>
  <c r="AZ418" i="12" s="1"/>
  <c r="BA220" i="12"/>
  <c r="AZ282" i="12"/>
  <c r="AZ413" i="12" s="1"/>
  <c r="BA222" i="12"/>
  <c r="AZ284" i="12"/>
  <c r="AZ415" i="12" s="1"/>
  <c r="F244" i="12"/>
  <c r="E306" i="12"/>
  <c r="E437" i="12" s="1"/>
  <c r="BA223" i="12"/>
  <c r="AZ285" i="12"/>
  <c r="AZ416" i="12" s="1"/>
  <c r="BA237" i="12"/>
  <c r="AZ299" i="12"/>
  <c r="AZ430" i="12" s="1"/>
  <c r="G304" i="12"/>
  <c r="G435" i="12" s="1"/>
  <c r="H242" i="12"/>
  <c r="BA211" i="12"/>
  <c r="AZ273" i="12"/>
  <c r="AZ404" i="12" s="1"/>
  <c r="BA238" i="12"/>
  <c r="AZ300" i="12"/>
  <c r="AZ431" i="12" s="1"/>
  <c r="AZ304" i="12"/>
  <c r="AZ435" i="12" s="1"/>
  <c r="BA242" i="12"/>
  <c r="Y226" i="12"/>
  <c r="X288" i="12"/>
  <c r="X419" i="12" s="1"/>
  <c r="BA219" i="12"/>
  <c r="AZ281" i="12"/>
  <c r="AZ412" i="12" s="1"/>
  <c r="BA218" i="12"/>
  <c r="AZ280" i="12"/>
  <c r="AZ411" i="12" s="1"/>
  <c r="BC167" i="12"/>
  <c r="BC159" i="12"/>
  <c r="BC151" i="12"/>
  <c r="BC143" i="12"/>
  <c r="BC135" i="12"/>
  <c r="BC157" i="12"/>
  <c r="BC153" i="12"/>
  <c r="BC142" i="12"/>
  <c r="BC138" i="12"/>
  <c r="BC164" i="12"/>
  <c r="BC160" i="12"/>
  <c r="BC149" i="12"/>
  <c r="BC145" i="12"/>
  <c r="BC156" i="12"/>
  <c r="BC152" i="12"/>
  <c r="BC141" i="12"/>
  <c r="BC137" i="12"/>
  <c r="BC166" i="12"/>
  <c r="BC162" i="12"/>
  <c r="BC147" i="12"/>
  <c r="BC158" i="12"/>
  <c r="BC165" i="12"/>
  <c r="BC163" i="12"/>
  <c r="BC154" i="12"/>
  <c r="BC146" i="12"/>
  <c r="BC139" i="12"/>
  <c r="BC148" i="12"/>
  <c r="BC161" i="12"/>
  <c r="BC155" i="12"/>
  <c r="BC140" i="12"/>
  <c r="BC150" i="12"/>
  <c r="BC144" i="12"/>
  <c r="BC136" i="12"/>
  <c r="BC170" i="12"/>
  <c r="BC172" i="12"/>
  <c r="BC168" i="12"/>
  <c r="BC173" i="12"/>
  <c r="BC171" i="12"/>
  <c r="BC169" i="12"/>
  <c r="BC184" i="12"/>
  <c r="BC186" i="12"/>
  <c r="BC183" i="12"/>
  <c r="BC180" i="12"/>
  <c r="BC179" i="12"/>
  <c r="BC174" i="12"/>
  <c r="BC182" i="12"/>
  <c r="BC177" i="12"/>
  <c r="BC175" i="12"/>
  <c r="BC178" i="12"/>
  <c r="BC181" i="12"/>
  <c r="BC176" i="12"/>
  <c r="BC185" i="12"/>
  <c r="BA243" i="12"/>
  <c r="AZ305" i="12"/>
  <c r="AZ436" i="12" s="1"/>
  <c r="AA415" i="12"/>
  <c r="BA206" i="12"/>
  <c r="AZ268" i="12"/>
  <c r="AZ399" i="12" s="1"/>
  <c r="BA199" i="12"/>
  <c r="AZ261" i="12"/>
  <c r="AZ392" i="12" s="1"/>
  <c r="BA205" i="12"/>
  <c r="AZ267" i="12"/>
  <c r="AZ398" i="12" s="1"/>
  <c r="BA230" i="12"/>
  <c r="AZ292" i="12"/>
  <c r="AZ423" i="12" s="1"/>
  <c r="BA228" i="12"/>
  <c r="AZ290" i="12"/>
  <c r="AZ421" i="12" s="1"/>
  <c r="BA204" i="12"/>
  <c r="AZ266" i="12"/>
  <c r="AZ397" i="12" s="1"/>
  <c r="BC25" i="20"/>
  <c r="BC4" i="23"/>
  <c r="BC4" i="22"/>
  <c r="BD24" i="20"/>
  <c r="BD3" i="22"/>
  <c r="BD3" i="23"/>
  <c r="BB26" i="20"/>
  <c r="BB5" i="22"/>
  <c r="BB5" i="23"/>
  <c r="AO39" i="20"/>
  <c r="BC73" i="20"/>
  <c r="BC72" i="9" s="1"/>
  <c r="BC68" i="20"/>
  <c r="BE8" i="4"/>
  <c r="BF74" i="20"/>
  <c r="BF76" i="20" s="1"/>
  <c r="BG72" i="20"/>
  <c r="BE65" i="20"/>
  <c r="BD66" i="20"/>
  <c r="BI64" i="20"/>
  <c r="BI20" i="20"/>
  <c r="BI50" i="20" s="1"/>
  <c r="BD48" i="20" s="1"/>
  <c r="BI276" i="10"/>
  <c r="BH276" i="10"/>
  <c r="BG276" i="10"/>
  <c r="BD3" i="19"/>
  <c r="BD3" i="18"/>
  <c r="BD211" i="10"/>
  <c r="BD35" i="10"/>
  <c r="BC36" i="10"/>
  <c r="BC4" i="19"/>
  <c r="BC212" i="10"/>
  <c r="BC4" i="18"/>
  <c r="BB213" i="10"/>
  <c r="BB37" i="10"/>
  <c r="BB5" i="19"/>
  <c r="BB5" i="18"/>
  <c r="A277" i="10"/>
  <c r="A68" i="19"/>
  <c r="BI67" i="19"/>
  <c r="BH67" i="19"/>
  <c r="BG67" i="19"/>
  <c r="BB5" i="3"/>
  <c r="BB5" i="4"/>
  <c r="BB5" i="5"/>
  <c r="BC4" i="3"/>
  <c r="BC4" i="5"/>
  <c r="BC4" i="4"/>
  <c r="BD3" i="3"/>
  <c r="BD3" i="4"/>
  <c r="BD3" i="5"/>
  <c r="BD31" i="12"/>
  <c r="BE65" i="12"/>
  <c r="BC18" i="7"/>
  <c r="BC32" i="12"/>
  <c r="BC28" i="11"/>
  <c r="BC26" i="9"/>
  <c r="BC12" i="8"/>
  <c r="BC17" i="6"/>
  <c r="BB13" i="8"/>
  <c r="BB29" i="11"/>
  <c r="BB18" i="6"/>
  <c r="BB27" i="9"/>
  <c r="BB33" i="12"/>
  <c r="BD25" i="9"/>
  <c r="BD16" i="6"/>
  <c r="BE16" i="7"/>
  <c r="BD11" i="8"/>
  <c r="BD17" i="7"/>
  <c r="BB94" i="10" l="1"/>
  <c r="BB93" i="10"/>
  <c r="BC24" i="6"/>
  <c r="BC16" i="3" s="1"/>
  <c r="BC28" i="10"/>
  <c r="BC94" i="10" s="1"/>
  <c r="BF19" i="7"/>
  <c r="BE214" i="10"/>
  <c r="BH58" i="20"/>
  <c r="BC9" i="3"/>
  <c r="BC79" i="20"/>
  <c r="BI52" i="20"/>
  <c r="BI53" i="20" s="1"/>
  <c r="BI58" i="20" s="1"/>
  <c r="BI48" i="20"/>
  <c r="E48" i="20"/>
  <c r="L48" i="20"/>
  <c r="N48" i="20"/>
  <c r="G48" i="20"/>
  <c r="D48" i="20"/>
  <c r="C40" i="20" s="1"/>
  <c r="C42" i="20" s="1"/>
  <c r="C43" i="20" s="1"/>
  <c r="M48" i="20"/>
  <c r="I48" i="20"/>
  <c r="K48" i="20"/>
  <c r="O48" i="20"/>
  <c r="Q48" i="20"/>
  <c r="F48" i="20"/>
  <c r="C48" i="20"/>
  <c r="J48" i="20"/>
  <c r="H48" i="20"/>
  <c r="R48" i="20"/>
  <c r="S48" i="20"/>
  <c r="P48" i="20"/>
  <c r="V48" i="20"/>
  <c r="T48" i="20"/>
  <c r="U48" i="20"/>
  <c r="W48" i="20"/>
  <c r="Z48" i="20"/>
  <c r="AA48" i="20"/>
  <c r="X48" i="20"/>
  <c r="Y48" i="20"/>
  <c r="AD48" i="20"/>
  <c r="AB48" i="20"/>
  <c r="AC48" i="20"/>
  <c r="AE48" i="20"/>
  <c r="AF48" i="20"/>
  <c r="AH48" i="20"/>
  <c r="AG48" i="20"/>
  <c r="AI48" i="20"/>
  <c r="AJ48" i="20"/>
  <c r="AL48" i="20"/>
  <c r="AK48" i="20"/>
  <c r="AN48" i="20"/>
  <c r="AO48" i="20"/>
  <c r="AP48" i="20"/>
  <c r="AM48" i="20"/>
  <c r="AQ48" i="20"/>
  <c r="AR48" i="20"/>
  <c r="AT48" i="20"/>
  <c r="AV48" i="20"/>
  <c r="AS48" i="20"/>
  <c r="AU48" i="20"/>
  <c r="AX48" i="20"/>
  <c r="AW48" i="20"/>
  <c r="BA48" i="20"/>
  <c r="AZ48" i="20"/>
  <c r="AY48" i="20"/>
  <c r="BB48" i="20"/>
  <c r="BC48" i="20"/>
  <c r="BF48" i="20"/>
  <c r="BG48" i="20"/>
  <c r="V23" i="8"/>
  <c r="V24" i="8" s="1"/>
  <c r="W20" i="8" s="1"/>
  <c r="D308" i="12"/>
  <c r="D439" i="12" s="1"/>
  <c r="BD29" i="10"/>
  <c r="BD23" i="6" s="1"/>
  <c r="D247" i="12"/>
  <c r="D309" i="12" s="1"/>
  <c r="D440" i="12" s="1"/>
  <c r="G244" i="12"/>
  <c r="F306" i="12"/>
  <c r="F437" i="12" s="1"/>
  <c r="BB239" i="12"/>
  <c r="BA301" i="12"/>
  <c r="BA432" i="12" s="1"/>
  <c r="BD168" i="12"/>
  <c r="BD160" i="12"/>
  <c r="BD152" i="12"/>
  <c r="BD144" i="12"/>
  <c r="BD136" i="12"/>
  <c r="BD135" i="12"/>
  <c r="BD164" i="12"/>
  <c r="BD149" i="12"/>
  <c r="BD145" i="12"/>
  <c r="BD156" i="12"/>
  <c r="BD141" i="12"/>
  <c r="BD137" i="12"/>
  <c r="BD167" i="12"/>
  <c r="BD163" i="12"/>
  <c r="BD148" i="12"/>
  <c r="BD158" i="12"/>
  <c r="BD154" i="12"/>
  <c r="BD143" i="12"/>
  <c r="BD139" i="12"/>
  <c r="BD165" i="12"/>
  <c r="BD150" i="12"/>
  <c r="BD161" i="12"/>
  <c r="BD155" i="12"/>
  <c r="BD147" i="12"/>
  <c r="BD140" i="12"/>
  <c r="BD166" i="12"/>
  <c r="BD142" i="12"/>
  <c r="BD157" i="12"/>
  <c r="BD162" i="12"/>
  <c r="BD153" i="12"/>
  <c r="BD146" i="12"/>
  <c r="BD151" i="12"/>
  <c r="BD138" i="12"/>
  <c r="BD159" i="12"/>
  <c r="BD173" i="12"/>
  <c r="BD170" i="12"/>
  <c r="BD172" i="12"/>
  <c r="BD169" i="12"/>
  <c r="BD171" i="12"/>
  <c r="BD177" i="12"/>
  <c r="BD183" i="12"/>
  <c r="BD174" i="12"/>
  <c r="BD175" i="12"/>
  <c r="BD187" i="12"/>
  <c r="BD176" i="12"/>
  <c r="BD184" i="12"/>
  <c r="BD181" i="12"/>
  <c r="BD185" i="12"/>
  <c r="BD179" i="12"/>
  <c r="BD186" i="12"/>
  <c r="BD182" i="12"/>
  <c r="BD178" i="12"/>
  <c r="BD180" i="12"/>
  <c r="O236" i="12"/>
  <c r="N298" i="12"/>
  <c r="N429" i="12" s="1"/>
  <c r="BB229" i="12"/>
  <c r="BA291" i="12"/>
  <c r="BA422" i="12" s="1"/>
  <c r="X227" i="12"/>
  <c r="W289" i="12"/>
  <c r="W420" i="12" s="1"/>
  <c r="BB199" i="12"/>
  <c r="BA261" i="12"/>
  <c r="BA392" i="12" s="1"/>
  <c r="Z226" i="12"/>
  <c r="Y288" i="12"/>
  <c r="Y419" i="12" s="1"/>
  <c r="BB233" i="12"/>
  <c r="BA295" i="12"/>
  <c r="BA426" i="12" s="1"/>
  <c r="BB247" i="12"/>
  <c r="BA309" i="12"/>
  <c r="BA440" i="12" s="1"/>
  <c r="BA304" i="12"/>
  <c r="BA435" i="12" s="1"/>
  <c r="BB242" i="12"/>
  <c r="BB208" i="12"/>
  <c r="BA270" i="12"/>
  <c r="BA401" i="12" s="1"/>
  <c r="U231" i="12"/>
  <c r="T293" i="12"/>
  <c r="T424" i="12" s="1"/>
  <c r="BB226" i="12"/>
  <c r="BA288" i="12"/>
  <c r="BA419" i="12" s="1"/>
  <c r="BB240" i="12"/>
  <c r="BA302" i="12"/>
  <c r="BA433" i="12" s="1"/>
  <c r="H243" i="12"/>
  <c r="G305" i="12"/>
  <c r="G436" i="12" s="1"/>
  <c r="W228" i="12"/>
  <c r="V290" i="12"/>
  <c r="V421" i="12" s="1"/>
  <c r="BB201" i="12"/>
  <c r="BA263" i="12"/>
  <c r="BA394" i="12" s="1"/>
  <c r="BD232" i="12"/>
  <c r="BC294" i="12"/>
  <c r="BC425" i="12" s="1"/>
  <c r="BB212" i="12"/>
  <c r="BA274" i="12"/>
  <c r="BA405" i="12" s="1"/>
  <c r="Q234" i="12"/>
  <c r="P296" i="12"/>
  <c r="P427" i="12" s="1"/>
  <c r="BB235" i="12"/>
  <c r="BA297" i="12"/>
  <c r="BA428" i="12" s="1"/>
  <c r="BB211" i="12"/>
  <c r="BA273" i="12"/>
  <c r="BA404" i="12" s="1"/>
  <c r="N237" i="12"/>
  <c r="M299" i="12"/>
  <c r="M430" i="12" s="1"/>
  <c r="I242" i="12"/>
  <c r="H304" i="12"/>
  <c r="H435" i="12" s="1"/>
  <c r="BB213" i="12"/>
  <c r="BA275" i="12"/>
  <c r="BA406" i="12" s="1"/>
  <c r="S232" i="12"/>
  <c r="R294" i="12"/>
  <c r="R425" i="12" s="1"/>
  <c r="BB222" i="12"/>
  <c r="BA284" i="12"/>
  <c r="BA415" i="12" s="1"/>
  <c r="BB221" i="12"/>
  <c r="BA283" i="12"/>
  <c r="BA414" i="12" s="1"/>
  <c r="BB228" i="12"/>
  <c r="BA290" i="12"/>
  <c r="BA421" i="12" s="1"/>
  <c r="BB237" i="12"/>
  <c r="BA299" i="12"/>
  <c r="BA430" i="12" s="1"/>
  <c r="C248" i="12"/>
  <c r="A310" i="12"/>
  <c r="A378" i="12" s="1"/>
  <c r="A441" i="12" s="1"/>
  <c r="BB248" i="12"/>
  <c r="BB310" i="12" s="1"/>
  <c r="BB441" i="12" s="1"/>
  <c r="J302" i="12"/>
  <c r="J433" i="12" s="1"/>
  <c r="K240" i="12"/>
  <c r="A188" i="12"/>
  <c r="BD188" i="12" s="1"/>
  <c r="A249" i="12"/>
  <c r="C187" i="12"/>
  <c r="D187" i="12"/>
  <c r="E187" i="12"/>
  <c r="F187" i="12"/>
  <c r="G187" i="12"/>
  <c r="H187" i="12"/>
  <c r="I187" i="12"/>
  <c r="J187" i="12"/>
  <c r="K187" i="12"/>
  <c r="L187" i="12"/>
  <c r="M187" i="12"/>
  <c r="N187" i="12"/>
  <c r="O187" i="12"/>
  <c r="P187" i="12"/>
  <c r="Q187" i="12"/>
  <c r="R187" i="12"/>
  <c r="S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AJ187" i="12"/>
  <c r="AK187" i="12"/>
  <c r="AL187" i="12"/>
  <c r="AM187" i="12"/>
  <c r="AN187" i="12"/>
  <c r="AO187" i="12"/>
  <c r="AP187" i="12"/>
  <c r="AQ187" i="12"/>
  <c r="AR187" i="12"/>
  <c r="AS187" i="12"/>
  <c r="AT187" i="12"/>
  <c r="AU187" i="12"/>
  <c r="AV187" i="12"/>
  <c r="AW187" i="12"/>
  <c r="AX187" i="12"/>
  <c r="AY187" i="12"/>
  <c r="AZ187" i="12"/>
  <c r="BA187" i="12"/>
  <c r="BB187" i="12"/>
  <c r="S233" i="12"/>
  <c r="R295" i="12"/>
  <c r="R426" i="12" s="1"/>
  <c r="AZ391" i="12"/>
  <c r="BB246" i="12"/>
  <c r="BA308" i="12"/>
  <c r="BA439" i="12" s="1"/>
  <c r="BB224" i="12"/>
  <c r="BA286" i="12"/>
  <c r="BA417" i="12" s="1"/>
  <c r="P235" i="12"/>
  <c r="O297" i="12"/>
  <c r="O428" i="12" s="1"/>
  <c r="BB216" i="12"/>
  <c r="BA278" i="12"/>
  <c r="BA409" i="12" s="1"/>
  <c r="BB234" i="12"/>
  <c r="BA296" i="12"/>
  <c r="BA427" i="12" s="1"/>
  <c r="K301" i="12"/>
  <c r="K432" i="12" s="1"/>
  <c r="L239" i="12"/>
  <c r="BB217" i="12"/>
  <c r="BA279" i="12"/>
  <c r="BA410" i="12" s="1"/>
  <c r="V229" i="12"/>
  <c r="U291" i="12"/>
  <c r="U422" i="12" s="1"/>
  <c r="BB243" i="12"/>
  <c r="BA305" i="12"/>
  <c r="BA436" i="12" s="1"/>
  <c r="BB227" i="12"/>
  <c r="BA289" i="12"/>
  <c r="BA420" i="12" s="1"/>
  <c r="BB244" i="12"/>
  <c r="BA306" i="12"/>
  <c r="BA437" i="12" s="1"/>
  <c r="BB200" i="12"/>
  <c r="BA262" i="12"/>
  <c r="BA393" i="12" s="1"/>
  <c r="BB204" i="12"/>
  <c r="BA266" i="12"/>
  <c r="BA397" i="12" s="1"/>
  <c r="BB220" i="12"/>
  <c r="BA282" i="12"/>
  <c r="BA413" i="12" s="1"/>
  <c r="BB218" i="12"/>
  <c r="BA280" i="12"/>
  <c r="BA411" i="12" s="1"/>
  <c r="BB238" i="12"/>
  <c r="BA300" i="12"/>
  <c r="BA431" i="12" s="1"/>
  <c r="BB223" i="12"/>
  <c r="BA285" i="12"/>
  <c r="BA416" i="12" s="1"/>
  <c r="BB225" i="12"/>
  <c r="BA287" i="12"/>
  <c r="BA418" i="12" s="1"/>
  <c r="BB202" i="12"/>
  <c r="BA264" i="12"/>
  <c r="BA395" i="12" s="1"/>
  <c r="BB198" i="12"/>
  <c r="BA260" i="12"/>
  <c r="Z225" i="12"/>
  <c r="Y287" i="12"/>
  <c r="Y418" i="12" s="1"/>
  <c r="BB390" i="12"/>
  <c r="BB205" i="12"/>
  <c r="BA267" i="12"/>
  <c r="BA398" i="12" s="1"/>
  <c r="BB219" i="12"/>
  <c r="BA281" i="12"/>
  <c r="BA412" i="12" s="1"/>
  <c r="F245" i="12"/>
  <c r="E307" i="12"/>
  <c r="E438" i="12" s="1"/>
  <c r="BB203" i="12"/>
  <c r="BA265" i="12"/>
  <c r="BA396" i="12" s="1"/>
  <c r="BB210" i="12"/>
  <c r="BA272" i="12"/>
  <c r="BA403" i="12" s="1"/>
  <c r="AB223" i="12"/>
  <c r="AB285" i="12" s="1"/>
  <c r="AA285" i="12"/>
  <c r="BB206" i="12"/>
  <c r="BA268" i="12"/>
  <c r="BA399" i="12" s="1"/>
  <c r="BB215" i="12"/>
  <c r="BA277" i="12"/>
  <c r="BA408" i="12" s="1"/>
  <c r="BB231" i="12"/>
  <c r="BA293" i="12"/>
  <c r="BA424" i="12" s="1"/>
  <c r="BA292" i="12"/>
  <c r="BA423" i="12" s="1"/>
  <c r="BB230" i="12"/>
  <c r="N238" i="12"/>
  <c r="M300" i="12"/>
  <c r="M431" i="12" s="1"/>
  <c r="BB245" i="12"/>
  <c r="BA307" i="12"/>
  <c r="BA438" i="12" s="1"/>
  <c r="BD214" i="12"/>
  <c r="BC276" i="12"/>
  <c r="BC407" i="12" s="1"/>
  <c r="BB209" i="12"/>
  <c r="BA271" i="12"/>
  <c r="BA402" i="12" s="1"/>
  <c r="K241" i="12"/>
  <c r="J303" i="12"/>
  <c r="J434" i="12" s="1"/>
  <c r="F246" i="12"/>
  <c r="E308" i="12"/>
  <c r="E439" i="12" s="1"/>
  <c r="BB207" i="12"/>
  <c r="BA269" i="12"/>
  <c r="BA400" i="12" s="1"/>
  <c r="BD197" i="12"/>
  <c r="BC259" i="12"/>
  <c r="U230" i="12"/>
  <c r="T292" i="12"/>
  <c r="T423" i="12" s="1"/>
  <c r="AA224" i="12"/>
  <c r="Z286" i="12"/>
  <c r="BB236" i="12"/>
  <c r="BA298" i="12"/>
  <c r="BA429" i="12" s="1"/>
  <c r="BB241" i="12"/>
  <c r="BA303" i="12"/>
  <c r="BA434" i="12" s="1"/>
  <c r="BD25" i="20"/>
  <c r="BD4" i="23"/>
  <c r="BD4" i="22"/>
  <c r="BE24" i="20"/>
  <c r="BE3" i="23"/>
  <c r="BE3" i="22"/>
  <c r="BC26" i="20"/>
  <c r="BC5" i="22"/>
  <c r="BC5" i="23"/>
  <c r="BI35" i="11"/>
  <c r="BI49" i="11" s="1"/>
  <c r="BD73" i="20"/>
  <c r="BD72" i="9" s="1"/>
  <c r="BD68" i="20"/>
  <c r="BF8" i="4"/>
  <c r="BD18" i="7"/>
  <c r="BF65" i="20"/>
  <c r="BE66" i="20"/>
  <c r="BH72" i="20"/>
  <c r="BG74" i="20"/>
  <c r="BG76" i="20" s="1"/>
  <c r="BH277" i="10"/>
  <c r="BI277" i="10"/>
  <c r="BE211" i="10"/>
  <c r="BE35" i="10"/>
  <c r="BE3" i="19"/>
  <c r="BE3" i="18"/>
  <c r="BD4" i="19"/>
  <c r="BD36" i="10"/>
  <c r="BD4" i="18"/>
  <c r="BD212" i="10"/>
  <c r="BC213" i="10"/>
  <c r="BC37" i="10"/>
  <c r="BC5" i="19"/>
  <c r="BC5" i="18"/>
  <c r="A278" i="10"/>
  <c r="A69" i="19"/>
  <c r="BI68" i="19"/>
  <c r="BH68" i="19"/>
  <c r="BE3" i="4"/>
  <c r="BE3" i="5"/>
  <c r="BE3" i="3"/>
  <c r="BE31" i="12"/>
  <c r="BD4" i="3"/>
  <c r="BD4" i="5"/>
  <c r="BD4" i="4"/>
  <c r="BC5" i="4"/>
  <c r="BC5" i="3"/>
  <c r="BC5" i="5"/>
  <c r="BF65" i="12"/>
  <c r="BE25" i="9"/>
  <c r="BF16" i="7"/>
  <c r="BE16" i="6"/>
  <c r="BE11" i="8"/>
  <c r="BE17" i="7"/>
  <c r="BD17" i="6"/>
  <c r="BD32" i="12"/>
  <c r="BD26" i="9"/>
  <c r="BD12" i="8"/>
  <c r="BD28" i="11"/>
  <c r="BC13" i="8"/>
  <c r="BC27" i="9"/>
  <c r="BC33" i="12"/>
  <c r="BC29" i="11"/>
  <c r="BC18" i="6"/>
  <c r="BC93" i="10" l="1"/>
  <c r="BD24" i="6"/>
  <c r="BD16" i="3" s="1"/>
  <c r="BD28" i="10"/>
  <c r="C66" i="9"/>
  <c r="D37" i="20"/>
  <c r="D40" i="20" s="1"/>
  <c r="D42" i="20" s="1"/>
  <c r="D43" i="20" s="1"/>
  <c r="C44" i="20"/>
  <c r="C10" i="3" s="1"/>
  <c r="C9" i="4"/>
  <c r="BD9" i="3"/>
  <c r="BD79" i="20"/>
  <c r="BG19" i="7"/>
  <c r="BF214" i="10"/>
  <c r="W22" i="8"/>
  <c r="E247" i="12"/>
  <c r="E309" i="12" s="1"/>
  <c r="E440" i="12" s="1"/>
  <c r="BD29" i="11"/>
  <c r="BE29" i="10"/>
  <c r="BE23" i="6" s="1"/>
  <c r="BC230" i="12"/>
  <c r="BB292" i="12"/>
  <c r="BB423" i="12" s="1"/>
  <c r="BC246" i="12"/>
  <c r="BB308" i="12"/>
  <c r="BB439" i="12" s="1"/>
  <c r="BC201" i="12"/>
  <c r="BB263" i="12"/>
  <c r="BB394" i="12" s="1"/>
  <c r="AB416" i="12"/>
  <c r="BE214" i="12"/>
  <c r="BD276" i="12"/>
  <c r="BD407" i="12" s="1"/>
  <c r="Z417" i="12"/>
  <c r="BC231" i="12"/>
  <c r="BB293" i="12"/>
  <c r="BB424" i="12" s="1"/>
  <c r="BC210" i="12"/>
  <c r="BB272" i="12"/>
  <c r="BB403" i="12" s="1"/>
  <c r="BC205" i="12"/>
  <c r="BB267" i="12"/>
  <c r="BB398" i="12" s="1"/>
  <c r="BC202" i="12"/>
  <c r="BB264" i="12"/>
  <c r="BB395" i="12" s="1"/>
  <c r="BC218" i="12"/>
  <c r="BB280" i="12"/>
  <c r="BB411" i="12" s="1"/>
  <c r="L240" i="12"/>
  <c r="K302" i="12"/>
  <c r="K433" i="12" s="1"/>
  <c r="X228" i="12"/>
  <c r="W290" i="12"/>
  <c r="W421" i="12" s="1"/>
  <c r="BC247" i="12"/>
  <c r="BB309" i="12"/>
  <c r="BB440" i="12" s="1"/>
  <c r="Y227" i="12"/>
  <c r="X289" i="12"/>
  <c r="X420" i="12" s="1"/>
  <c r="BE197" i="12"/>
  <c r="BD259" i="12"/>
  <c r="AA416" i="12"/>
  <c r="BC204" i="12"/>
  <c r="BB266" i="12"/>
  <c r="BB397" i="12" s="1"/>
  <c r="BC228" i="12"/>
  <c r="BB290" i="12"/>
  <c r="BB421" i="12" s="1"/>
  <c r="BC219" i="12"/>
  <c r="BB281" i="12"/>
  <c r="BB412" i="12" s="1"/>
  <c r="BC226" i="12"/>
  <c r="BB288" i="12"/>
  <c r="BB419" i="12" s="1"/>
  <c r="BC207" i="12"/>
  <c r="BB269" i="12"/>
  <c r="BB400" i="12" s="1"/>
  <c r="BC200" i="12"/>
  <c r="BB262" i="12"/>
  <c r="BB393" i="12" s="1"/>
  <c r="BC216" i="12"/>
  <c r="BB278" i="12"/>
  <c r="BB409" i="12" s="1"/>
  <c r="BC221" i="12"/>
  <c r="BB283" i="12"/>
  <c r="BB414" i="12" s="1"/>
  <c r="F308" i="12"/>
  <c r="F439" i="12" s="1"/>
  <c r="G246" i="12"/>
  <c r="Q235" i="12"/>
  <c r="P297" i="12"/>
  <c r="P428" i="12" s="1"/>
  <c r="BC212" i="12"/>
  <c r="BB274" i="12"/>
  <c r="BB405" i="12" s="1"/>
  <c r="BC245" i="12"/>
  <c r="BB307" i="12"/>
  <c r="BB438" i="12" s="1"/>
  <c r="BC215" i="12"/>
  <c r="BB277" i="12"/>
  <c r="BB408" i="12" s="1"/>
  <c r="BC203" i="12"/>
  <c r="BB265" i="12"/>
  <c r="BB396" i="12" s="1"/>
  <c r="BC225" i="12"/>
  <c r="BB287" i="12"/>
  <c r="BB418" i="12" s="1"/>
  <c r="M239" i="12"/>
  <c r="L301" i="12"/>
  <c r="L432" i="12" s="1"/>
  <c r="I243" i="12"/>
  <c r="H305" i="12"/>
  <c r="H436" i="12" s="1"/>
  <c r="BC233" i="12"/>
  <c r="BB295" i="12"/>
  <c r="BB426" i="12" s="1"/>
  <c r="BC229" i="12"/>
  <c r="BB291" i="12"/>
  <c r="BB422" i="12" s="1"/>
  <c r="BC239" i="12"/>
  <c r="BB301" i="12"/>
  <c r="BB432" i="12" s="1"/>
  <c r="BC241" i="12"/>
  <c r="BB303" i="12"/>
  <c r="BB434" i="12" s="1"/>
  <c r="BB305" i="12"/>
  <c r="BB436" i="12" s="1"/>
  <c r="BC243" i="12"/>
  <c r="BC213" i="12"/>
  <c r="BB275" i="12"/>
  <c r="BB406" i="12" s="1"/>
  <c r="BC238" i="12"/>
  <c r="BB300" i="12"/>
  <c r="BB431" i="12" s="1"/>
  <c r="D248" i="12"/>
  <c r="C310" i="12"/>
  <c r="C441" i="12" s="1"/>
  <c r="BC199" i="12"/>
  <c r="BB261" i="12"/>
  <c r="BB392" i="12" s="1"/>
  <c r="BC236" i="12"/>
  <c r="BB298" i="12"/>
  <c r="BB429" i="12" s="1"/>
  <c r="J242" i="12"/>
  <c r="I304" i="12"/>
  <c r="I435" i="12" s="1"/>
  <c r="BC217" i="12"/>
  <c r="BB279" i="12"/>
  <c r="BB410" i="12" s="1"/>
  <c r="O237" i="12"/>
  <c r="N299" i="12"/>
  <c r="N430" i="12" s="1"/>
  <c r="V231" i="12"/>
  <c r="U293" i="12"/>
  <c r="U424" i="12" s="1"/>
  <c r="V230" i="12"/>
  <c r="U292" i="12"/>
  <c r="U423" i="12" s="1"/>
  <c r="L241" i="12"/>
  <c r="K303" i="12"/>
  <c r="K434" i="12" s="1"/>
  <c r="BC220" i="12"/>
  <c r="BB282" i="12"/>
  <c r="BB413" i="12" s="1"/>
  <c r="BC227" i="12"/>
  <c r="BB289" i="12"/>
  <c r="BB420" i="12" s="1"/>
  <c r="BC224" i="12"/>
  <c r="BB286" i="12"/>
  <c r="BB417" i="12" s="1"/>
  <c r="BC248" i="12"/>
  <c r="BC237" i="12"/>
  <c r="BB299" i="12"/>
  <c r="BB430" i="12" s="1"/>
  <c r="T232" i="12"/>
  <c r="S294" i="12"/>
  <c r="S425" i="12" s="1"/>
  <c r="BC211" i="12"/>
  <c r="BB273" i="12"/>
  <c r="BB404" i="12" s="1"/>
  <c r="BE232" i="12"/>
  <c r="BD294" i="12"/>
  <c r="BD425" i="12" s="1"/>
  <c r="BC208" i="12"/>
  <c r="BB270" i="12"/>
  <c r="BB401" i="12" s="1"/>
  <c r="BC209" i="12"/>
  <c r="BB271" i="12"/>
  <c r="BB402" i="12" s="1"/>
  <c r="BA391" i="12"/>
  <c r="BC234" i="12"/>
  <c r="BB296" i="12"/>
  <c r="BB427" i="12" s="1"/>
  <c r="BC235" i="12"/>
  <c r="BB297" i="12"/>
  <c r="BB428" i="12" s="1"/>
  <c r="BC198" i="12"/>
  <c r="BB260" i="12"/>
  <c r="A311" i="12"/>
  <c r="A379" i="12" s="1"/>
  <c r="A442" i="12" s="1"/>
  <c r="C249" i="12"/>
  <c r="BC249" i="12"/>
  <c r="BC311" i="12" s="1"/>
  <c r="BC442" i="12" s="1"/>
  <c r="W229" i="12"/>
  <c r="V291" i="12"/>
  <c r="V422" i="12" s="1"/>
  <c r="A189" i="12"/>
  <c r="BE189" i="12" s="1"/>
  <c r="A250" i="12"/>
  <c r="C188" i="12"/>
  <c r="D188" i="12"/>
  <c r="E188" i="12"/>
  <c r="F188" i="12"/>
  <c r="G188" i="12"/>
  <c r="H188" i="12"/>
  <c r="I188" i="12"/>
  <c r="J188" i="12"/>
  <c r="K188" i="12"/>
  <c r="L188" i="12"/>
  <c r="M188" i="12"/>
  <c r="N188" i="12"/>
  <c r="O188" i="12"/>
  <c r="P188" i="12"/>
  <c r="Q188" i="12"/>
  <c r="R188" i="12"/>
  <c r="S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AJ188" i="12"/>
  <c r="AK188" i="12"/>
  <c r="AL188" i="12"/>
  <c r="AM188" i="12"/>
  <c r="AN188" i="12"/>
  <c r="AO188" i="12"/>
  <c r="AP188" i="12"/>
  <c r="AQ188" i="12"/>
  <c r="AR188" i="12"/>
  <c r="AS188" i="12"/>
  <c r="AT188" i="12"/>
  <c r="AU188" i="12"/>
  <c r="AV188" i="12"/>
  <c r="AW188" i="12"/>
  <c r="AX188" i="12"/>
  <c r="AY188" i="12"/>
  <c r="AZ188" i="12"/>
  <c r="BA188" i="12"/>
  <c r="BB188" i="12"/>
  <c r="BC188" i="12"/>
  <c r="R234" i="12"/>
  <c r="Q296" i="12"/>
  <c r="Q427" i="12" s="1"/>
  <c r="AB224" i="12"/>
  <c r="AA286" i="12"/>
  <c r="AA417" i="12" s="1"/>
  <c r="BC244" i="12"/>
  <c r="BB306" i="12"/>
  <c r="BB437" i="12" s="1"/>
  <c r="T233" i="12"/>
  <c r="S295" i="12"/>
  <c r="S426" i="12" s="1"/>
  <c r="BC222" i="12"/>
  <c r="BB284" i="12"/>
  <c r="BB415" i="12" s="1"/>
  <c r="BE169" i="12"/>
  <c r="BE161" i="12"/>
  <c r="BE153" i="12"/>
  <c r="BE145" i="12"/>
  <c r="BE137" i="12"/>
  <c r="BE135" i="12"/>
  <c r="BE168" i="12"/>
  <c r="BE160" i="12"/>
  <c r="BE156" i="12"/>
  <c r="BE141" i="12"/>
  <c r="BE167" i="12"/>
  <c r="BE163" i="12"/>
  <c r="BE152" i="12"/>
  <c r="BE148" i="12"/>
  <c r="BE159" i="12"/>
  <c r="BE155" i="12"/>
  <c r="BE144" i="12"/>
  <c r="BE140" i="12"/>
  <c r="BE165" i="12"/>
  <c r="BE150" i="12"/>
  <c r="BE146" i="12"/>
  <c r="BE157" i="12"/>
  <c r="BE142" i="12"/>
  <c r="BE164" i="12"/>
  <c r="BE162" i="12"/>
  <c r="BE149" i="12"/>
  <c r="BE166" i="12"/>
  <c r="BE158" i="12"/>
  <c r="BE151" i="12"/>
  <c r="BE143" i="12"/>
  <c r="BE136" i="12"/>
  <c r="BE138" i="12"/>
  <c r="BE147" i="12"/>
  <c r="BE139" i="12"/>
  <c r="BE154" i="12"/>
  <c r="BE171" i="12"/>
  <c r="BE170" i="12"/>
  <c r="BE172" i="12"/>
  <c r="BE173" i="12"/>
  <c r="BE188" i="12"/>
  <c r="BE187" i="12"/>
  <c r="BE183" i="12"/>
  <c r="BE186" i="12"/>
  <c r="BE184" i="12"/>
  <c r="BE176" i="12"/>
  <c r="BE185" i="12"/>
  <c r="BE177" i="12"/>
  <c r="BE179" i="12"/>
  <c r="BE181" i="12"/>
  <c r="BE175" i="12"/>
  <c r="BE174" i="12"/>
  <c r="BE178" i="12"/>
  <c r="BE180" i="12"/>
  <c r="BE182" i="12"/>
  <c r="BC390" i="12"/>
  <c r="O238" i="12"/>
  <c r="N300" i="12"/>
  <c r="N431" i="12" s="1"/>
  <c r="BC206" i="12"/>
  <c r="BB268" i="12"/>
  <c r="BB399" i="12" s="1"/>
  <c r="G245" i="12"/>
  <c r="F307" i="12"/>
  <c r="F438" i="12" s="1"/>
  <c r="AA225" i="12"/>
  <c r="Z287" i="12"/>
  <c r="Z418" i="12" s="1"/>
  <c r="BC223" i="12"/>
  <c r="BB285" i="12"/>
  <c r="BB416" i="12" s="1"/>
  <c r="BC240" i="12"/>
  <c r="BB302" i="12"/>
  <c r="BB433" i="12" s="1"/>
  <c r="BC242" i="12"/>
  <c r="BB304" i="12"/>
  <c r="BB435" i="12" s="1"/>
  <c r="AA226" i="12"/>
  <c r="Z288" i="12"/>
  <c r="Z419" i="12" s="1"/>
  <c r="P236" i="12"/>
  <c r="O298" i="12"/>
  <c r="O429" i="12" s="1"/>
  <c r="H244" i="12"/>
  <c r="G306" i="12"/>
  <c r="G437" i="12" s="1"/>
  <c r="BD33" i="12"/>
  <c r="BD13" i="8"/>
  <c r="BD5" i="19"/>
  <c r="BF24" i="20"/>
  <c r="BF3" i="22"/>
  <c r="BF3" i="23"/>
  <c r="BD213" i="10"/>
  <c r="BD5" i="4"/>
  <c r="BE25" i="20"/>
  <c r="BE4" i="23"/>
  <c r="BE4" i="22"/>
  <c r="BD5" i="18"/>
  <c r="BD26" i="20"/>
  <c r="BD5" i="22"/>
  <c r="BD5" i="23"/>
  <c r="BD27" i="9"/>
  <c r="BD5" i="5"/>
  <c r="BD37" i="10"/>
  <c r="BD18" i="6"/>
  <c r="BD5" i="3"/>
  <c r="AP39" i="20"/>
  <c r="B60" i="20"/>
  <c r="B26" i="14" s="1"/>
  <c r="BG8" i="4"/>
  <c r="BE73" i="20"/>
  <c r="BE72" i="9" s="1"/>
  <c r="BE68" i="20"/>
  <c r="BH74" i="20"/>
  <c r="BH76" i="20" s="1"/>
  <c r="BI72" i="20"/>
  <c r="BI74" i="20" s="1"/>
  <c r="BI76" i="20" s="1"/>
  <c r="BG65" i="20"/>
  <c r="BF66" i="20"/>
  <c r="BI278" i="10"/>
  <c r="BE4" i="19"/>
  <c r="BE212" i="10"/>
  <c r="BE36" i="10"/>
  <c r="BE4" i="18"/>
  <c r="BF211" i="10"/>
  <c r="BF35" i="10"/>
  <c r="BF3" i="19"/>
  <c r="BF3" i="18"/>
  <c r="A279" i="10"/>
  <c r="BI69" i="19"/>
  <c r="A70" i="19"/>
  <c r="BE4" i="3"/>
  <c r="BE4" i="5"/>
  <c r="BE4" i="4"/>
  <c r="BF3" i="4"/>
  <c r="BF31" i="12"/>
  <c r="BF3" i="5"/>
  <c r="BF3" i="3"/>
  <c r="BG65" i="12"/>
  <c r="BE18" i="7"/>
  <c r="BE32" i="12"/>
  <c r="BE17" i="6"/>
  <c r="BE26" i="9"/>
  <c r="BE12" i="8"/>
  <c r="BE28" i="11"/>
  <c r="BG16" i="7"/>
  <c r="BF16" i="6"/>
  <c r="BF11" i="8"/>
  <c r="BF17" i="7"/>
  <c r="BF25" i="9"/>
  <c r="BD94" i="10" l="1"/>
  <c r="BD93" i="10"/>
  <c r="BE24" i="6"/>
  <c r="BE16" i="3" s="1"/>
  <c r="BE28" i="10"/>
  <c r="BE94" i="10" s="1"/>
  <c r="BE9" i="3"/>
  <c r="BE79" i="20"/>
  <c r="D66" i="9"/>
  <c r="D9" i="4"/>
  <c r="D44" i="20"/>
  <c r="D10" i="3" s="1"/>
  <c r="E37" i="20"/>
  <c r="E40" i="20" s="1"/>
  <c r="E42" i="20" s="1"/>
  <c r="E43" i="20" s="1"/>
  <c r="BH19" i="7"/>
  <c r="BG214" i="10"/>
  <c r="W23" i="8"/>
  <c r="W24" i="8" s="1"/>
  <c r="X20" i="8" s="1"/>
  <c r="X22" i="8" s="1"/>
  <c r="F247" i="12"/>
  <c r="F309" i="12" s="1"/>
  <c r="F440" i="12" s="1"/>
  <c r="BF18" i="7"/>
  <c r="BF29" i="10"/>
  <c r="BF23" i="6" s="1"/>
  <c r="BE294" i="12"/>
  <c r="BE425" i="12" s="1"/>
  <c r="U233" i="12"/>
  <c r="T295" i="12"/>
  <c r="T426" i="12" s="1"/>
  <c r="X229" i="12"/>
  <c r="W291" i="12"/>
  <c r="W422" i="12" s="1"/>
  <c r="BD200" i="12"/>
  <c r="BC262" i="12"/>
  <c r="BC393" i="12" s="1"/>
  <c r="BD231" i="12"/>
  <c r="BC293" i="12"/>
  <c r="BC424" i="12" s="1"/>
  <c r="H245" i="12"/>
  <c r="G307" i="12"/>
  <c r="G438" i="12" s="1"/>
  <c r="BD237" i="12"/>
  <c r="BC299" i="12"/>
  <c r="BC430" i="12" s="1"/>
  <c r="H246" i="12"/>
  <c r="G308" i="12"/>
  <c r="G439" i="12" s="1"/>
  <c r="L303" i="12"/>
  <c r="L434" i="12" s="1"/>
  <c r="M241" i="12"/>
  <c r="BD217" i="12"/>
  <c r="BC279" i="12"/>
  <c r="BC410" i="12" s="1"/>
  <c r="E248" i="12"/>
  <c r="D310" i="12"/>
  <c r="D441" i="12" s="1"/>
  <c r="BD207" i="12"/>
  <c r="BC269" i="12"/>
  <c r="BC400" i="12" s="1"/>
  <c r="BD204" i="12"/>
  <c r="BC266" i="12"/>
  <c r="BC397" i="12" s="1"/>
  <c r="BD247" i="12"/>
  <c r="BC309" i="12"/>
  <c r="BC440" i="12" s="1"/>
  <c r="BD202" i="12"/>
  <c r="BC264" i="12"/>
  <c r="BC395" i="12" s="1"/>
  <c r="I244" i="12"/>
  <c r="H306" i="12"/>
  <c r="H437" i="12" s="1"/>
  <c r="BD240" i="12"/>
  <c r="BC302" i="12"/>
  <c r="BC433" i="12" s="1"/>
  <c r="BD206" i="12"/>
  <c r="BC268" i="12"/>
  <c r="BC399" i="12" s="1"/>
  <c r="D249" i="12"/>
  <c r="C311" i="12"/>
  <c r="C442" i="12" s="1"/>
  <c r="BD234" i="12"/>
  <c r="BC296" i="12"/>
  <c r="BC427" i="12" s="1"/>
  <c r="BF232" i="12"/>
  <c r="BD201" i="12"/>
  <c r="BC263" i="12"/>
  <c r="BC394" i="12" s="1"/>
  <c r="P237" i="12"/>
  <c r="O299" i="12"/>
  <c r="O430" i="12" s="1"/>
  <c r="BD233" i="12"/>
  <c r="BC295" i="12"/>
  <c r="BC426" i="12" s="1"/>
  <c r="BD228" i="12"/>
  <c r="BC290" i="12"/>
  <c r="BC421" i="12" s="1"/>
  <c r="BD218" i="12"/>
  <c r="BC280" i="12"/>
  <c r="BC411" i="12" s="1"/>
  <c r="BD208" i="12"/>
  <c r="BC270" i="12"/>
  <c r="BC401" i="12" s="1"/>
  <c r="BD244" i="12"/>
  <c r="BC306" i="12"/>
  <c r="BC437" i="12" s="1"/>
  <c r="BD248" i="12"/>
  <c r="BC310" i="12"/>
  <c r="BC441" i="12" s="1"/>
  <c r="J243" i="12"/>
  <c r="I305" i="12"/>
  <c r="I436" i="12" s="1"/>
  <c r="K242" i="12"/>
  <c r="J304" i="12"/>
  <c r="J435" i="12" s="1"/>
  <c r="N239" i="12"/>
  <c r="M301" i="12"/>
  <c r="M432" i="12" s="1"/>
  <c r="BD221" i="12"/>
  <c r="BC283" i="12"/>
  <c r="BC414" i="12" s="1"/>
  <c r="BD205" i="12"/>
  <c r="BC267" i="12"/>
  <c r="BC398" i="12" s="1"/>
  <c r="BD223" i="12"/>
  <c r="BC285" i="12"/>
  <c r="BC416" i="12" s="1"/>
  <c r="P238" i="12"/>
  <c r="O300" i="12"/>
  <c r="O431" i="12" s="1"/>
  <c r="AC224" i="12"/>
  <c r="AC286" i="12" s="1"/>
  <c r="AB286" i="12"/>
  <c r="BD250" i="12"/>
  <c r="BD312" i="12" s="1"/>
  <c r="BD443" i="12" s="1"/>
  <c r="C250" i="12"/>
  <c r="A312" i="12"/>
  <c r="A380" i="12" s="1"/>
  <c r="A443" i="12" s="1"/>
  <c r="BD249" i="12"/>
  <c r="BD211" i="12"/>
  <c r="BC273" i="12"/>
  <c r="BC404" i="12" s="1"/>
  <c r="BD390" i="12"/>
  <c r="BD246" i="12"/>
  <c r="BC308" i="12"/>
  <c r="BC439" i="12" s="1"/>
  <c r="BD199" i="12"/>
  <c r="BC261" i="12"/>
  <c r="BC392" i="12" s="1"/>
  <c r="R235" i="12"/>
  <c r="Q297" i="12"/>
  <c r="Q428" i="12" s="1"/>
  <c r="Z227" i="12"/>
  <c r="Y289" i="12"/>
  <c r="Y420" i="12" s="1"/>
  <c r="BF135" i="12"/>
  <c r="BF170" i="12"/>
  <c r="BF162" i="12"/>
  <c r="BF154" i="12"/>
  <c r="BF146" i="12"/>
  <c r="BF138" i="12"/>
  <c r="BF167" i="12"/>
  <c r="BF163" i="12"/>
  <c r="BF152" i="12"/>
  <c r="BF148" i="12"/>
  <c r="BF137" i="12"/>
  <c r="BF159" i="12"/>
  <c r="BF155" i="12"/>
  <c r="BF144" i="12"/>
  <c r="BF140" i="12"/>
  <c r="BF169" i="12"/>
  <c r="BF166" i="12"/>
  <c r="BF151" i="12"/>
  <c r="BF147" i="12"/>
  <c r="BF136" i="12"/>
  <c r="BF161" i="12"/>
  <c r="BF157" i="12"/>
  <c r="BF142" i="12"/>
  <c r="BF164" i="12"/>
  <c r="BF149" i="12"/>
  <c r="BF141" i="12"/>
  <c r="BF158" i="12"/>
  <c r="BF156" i="12"/>
  <c r="BF150" i="12"/>
  <c r="BF143" i="12"/>
  <c r="BF168" i="12"/>
  <c r="BF165" i="12"/>
  <c r="BF160" i="12"/>
  <c r="BF139" i="12"/>
  <c r="BF153" i="12"/>
  <c r="BF145" i="12"/>
  <c r="BF171" i="12"/>
  <c r="BF172" i="12"/>
  <c r="BF173" i="12"/>
  <c r="BF181" i="12"/>
  <c r="BF189" i="12"/>
  <c r="BF186" i="12"/>
  <c r="BF174" i="12"/>
  <c r="BF180" i="12"/>
  <c r="BF179" i="12"/>
  <c r="BF184" i="12"/>
  <c r="BF187" i="12"/>
  <c r="BF183" i="12"/>
  <c r="BF182" i="12"/>
  <c r="BF188" i="12"/>
  <c r="BF176" i="12"/>
  <c r="BF175" i="12"/>
  <c r="BF177" i="12"/>
  <c r="BF178" i="12"/>
  <c r="BF185" i="12"/>
  <c r="BD242" i="12"/>
  <c r="BC304" i="12"/>
  <c r="BC435" i="12" s="1"/>
  <c r="BD235" i="12"/>
  <c r="BC297" i="12"/>
  <c r="BC428" i="12" s="1"/>
  <c r="BD241" i="12"/>
  <c r="BC303" i="12"/>
  <c r="BC434" i="12" s="1"/>
  <c r="BD224" i="12"/>
  <c r="BC286" i="12"/>
  <c r="BC417" i="12" s="1"/>
  <c r="BD238" i="12"/>
  <c r="BC300" i="12"/>
  <c r="BC431" i="12" s="1"/>
  <c r="BC307" i="12"/>
  <c r="BC438" i="12" s="1"/>
  <c r="BD245" i="12"/>
  <c r="Y228" i="12"/>
  <c r="X290" i="12"/>
  <c r="X421" i="12" s="1"/>
  <c r="BD222" i="12"/>
  <c r="BC284" i="12"/>
  <c r="BC415" i="12" s="1"/>
  <c r="A190" i="12"/>
  <c r="A251" i="12"/>
  <c r="D189" i="12"/>
  <c r="C189" i="12"/>
  <c r="E189" i="12"/>
  <c r="F189" i="12"/>
  <c r="G189" i="12"/>
  <c r="H189" i="12"/>
  <c r="I189" i="12"/>
  <c r="J189" i="12"/>
  <c r="K189" i="12"/>
  <c r="L189" i="12"/>
  <c r="M189" i="12"/>
  <c r="N189" i="12"/>
  <c r="O189" i="12"/>
  <c r="P189" i="12"/>
  <c r="Q189" i="12"/>
  <c r="R189" i="12"/>
  <c r="S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AJ189" i="12"/>
  <c r="AK189" i="12"/>
  <c r="AL189" i="12"/>
  <c r="AM189" i="12"/>
  <c r="AN189" i="12"/>
  <c r="AO189" i="12"/>
  <c r="AP189" i="12"/>
  <c r="AQ189" i="12"/>
  <c r="AR189" i="12"/>
  <c r="AS189" i="12"/>
  <c r="AT189" i="12"/>
  <c r="AU189" i="12"/>
  <c r="AV189" i="12"/>
  <c r="AW189" i="12"/>
  <c r="AX189" i="12"/>
  <c r="AY189" i="12"/>
  <c r="AZ189" i="12"/>
  <c r="BA189" i="12"/>
  <c r="BB189" i="12"/>
  <c r="BC189" i="12"/>
  <c r="BD189" i="12"/>
  <c r="BB391" i="12"/>
  <c r="BD227" i="12"/>
  <c r="BC289" i="12"/>
  <c r="BC420" i="12" s="1"/>
  <c r="W231" i="12"/>
  <c r="V293" i="12"/>
  <c r="V424" i="12" s="1"/>
  <c r="BD236" i="12"/>
  <c r="BC298" i="12"/>
  <c r="BC429" i="12" s="1"/>
  <c r="BD213" i="12"/>
  <c r="BC275" i="12"/>
  <c r="BC406" i="12" s="1"/>
  <c r="BD229" i="12"/>
  <c r="BC291" i="12"/>
  <c r="BC422" i="12" s="1"/>
  <c r="BD225" i="12"/>
  <c r="BC287" i="12"/>
  <c r="BC418" i="12" s="1"/>
  <c r="BD212" i="12"/>
  <c r="BC274" i="12"/>
  <c r="BC405" i="12" s="1"/>
  <c r="BD216" i="12"/>
  <c r="BC278" i="12"/>
  <c r="BC409" i="12" s="1"/>
  <c r="BD219" i="12"/>
  <c r="BC281" i="12"/>
  <c r="BC412" i="12" s="1"/>
  <c r="BF197" i="12"/>
  <c r="BE259" i="12"/>
  <c r="M240" i="12"/>
  <c r="L302" i="12"/>
  <c r="L433" i="12" s="1"/>
  <c r="BD210" i="12"/>
  <c r="BC272" i="12"/>
  <c r="BC403" i="12" s="1"/>
  <c r="BD220" i="12"/>
  <c r="BC282" i="12"/>
  <c r="BC413" i="12" s="1"/>
  <c r="BD203" i="12"/>
  <c r="BC265" i="12"/>
  <c r="BC396" i="12" s="1"/>
  <c r="BD215" i="12"/>
  <c r="BC277" i="12"/>
  <c r="BC408" i="12" s="1"/>
  <c r="W230" i="12"/>
  <c r="V292" i="12"/>
  <c r="V423" i="12" s="1"/>
  <c r="BD239" i="12"/>
  <c r="BC301" i="12"/>
  <c r="BC432" i="12" s="1"/>
  <c r="BD226" i="12"/>
  <c r="BC288" i="12"/>
  <c r="BC419" i="12" s="1"/>
  <c r="Q236" i="12"/>
  <c r="P298" i="12"/>
  <c r="P429" i="12" s="1"/>
  <c r="AB226" i="12"/>
  <c r="AA288" i="12"/>
  <c r="AA419" i="12" s="1"/>
  <c r="AB225" i="12"/>
  <c r="AA287" i="12"/>
  <c r="AA418" i="12" s="1"/>
  <c r="S234" i="12"/>
  <c r="R296" i="12"/>
  <c r="R427" i="12" s="1"/>
  <c r="BD198" i="12"/>
  <c r="BC260" i="12"/>
  <c r="BD209" i="12"/>
  <c r="BC271" i="12"/>
  <c r="BC402" i="12" s="1"/>
  <c r="U232" i="12"/>
  <c r="T294" i="12"/>
  <c r="T425" i="12" s="1"/>
  <c r="BD243" i="12"/>
  <c r="BC305" i="12"/>
  <c r="BC436" i="12" s="1"/>
  <c r="BF214" i="12"/>
  <c r="BE276" i="12"/>
  <c r="BE407" i="12" s="1"/>
  <c r="BD230" i="12"/>
  <c r="BC292" i="12"/>
  <c r="BC423" i="12" s="1"/>
  <c r="BF5" i="23"/>
  <c r="BE26" i="20"/>
  <c r="BE5" i="22"/>
  <c r="BE5" i="23"/>
  <c r="BG24" i="20"/>
  <c r="BG3" i="22"/>
  <c r="BG3" i="23"/>
  <c r="BF25" i="20"/>
  <c r="BF4" i="22"/>
  <c r="BF4" i="23"/>
  <c r="BI8" i="4"/>
  <c r="BH8" i="4"/>
  <c r="BF73" i="20"/>
  <c r="BF72" i="9" s="1"/>
  <c r="BF68" i="20"/>
  <c r="BH65" i="20"/>
  <c r="BG66" i="20"/>
  <c r="BF5" i="18"/>
  <c r="BE213" i="10"/>
  <c r="BE37" i="10"/>
  <c r="BE5" i="18"/>
  <c r="BE5" i="19"/>
  <c r="BG211" i="10"/>
  <c r="BG35" i="10"/>
  <c r="BG3" i="19"/>
  <c r="BG3" i="18"/>
  <c r="BF4" i="19"/>
  <c r="BF212" i="10"/>
  <c r="BF36" i="10"/>
  <c r="BF4" i="18"/>
  <c r="BF5" i="5"/>
  <c r="BF4" i="3"/>
  <c r="BF4" i="5"/>
  <c r="BF4" i="4"/>
  <c r="BG3" i="4"/>
  <c r="BG3" i="5"/>
  <c r="BG3" i="3"/>
  <c r="BG31" i="12"/>
  <c r="BE5" i="5"/>
  <c r="BE5" i="3"/>
  <c r="BE5" i="4"/>
  <c r="BH65" i="12"/>
  <c r="BG16" i="6"/>
  <c r="BH16" i="7"/>
  <c r="BG25" i="9"/>
  <c r="BG11" i="8"/>
  <c r="BG17" i="7"/>
  <c r="BF27" i="9"/>
  <c r="BF12" i="8"/>
  <c r="BF28" i="11"/>
  <c r="BF26" i="9"/>
  <c r="BF17" i="6"/>
  <c r="BF32" i="12"/>
  <c r="BE33" i="12"/>
  <c r="BE13" i="8"/>
  <c r="BE18" i="6"/>
  <c r="BE27" i="9"/>
  <c r="BE29" i="11"/>
  <c r="BE93" i="10" l="1"/>
  <c r="BF24" i="6"/>
  <c r="BF16" i="3" s="1"/>
  <c r="BF28" i="10"/>
  <c r="BI19" i="7"/>
  <c r="BI214" i="10" s="1"/>
  <c r="BH214" i="10"/>
  <c r="E66" i="9"/>
  <c r="E44" i="20"/>
  <c r="E10" i="3" s="1"/>
  <c r="F37" i="20"/>
  <c r="F40" i="20" s="1"/>
  <c r="F42" i="20" s="1"/>
  <c r="F43" i="20" s="1"/>
  <c r="E9" i="4"/>
  <c r="BF9" i="3"/>
  <c r="BF79" i="20"/>
  <c r="X23" i="8"/>
  <c r="X24" i="8" s="1"/>
  <c r="Y20" i="8" s="1"/>
  <c r="G247" i="12"/>
  <c r="G309" i="12" s="1"/>
  <c r="G440" i="12" s="1"/>
  <c r="BF18" i="6"/>
  <c r="BF5" i="3"/>
  <c r="BF5" i="19"/>
  <c r="BF26" i="20"/>
  <c r="BF29" i="11"/>
  <c r="BF5" i="4"/>
  <c r="BF213" i="10"/>
  <c r="BF13" i="8"/>
  <c r="BF33" i="12"/>
  <c r="BF37" i="10"/>
  <c r="BF5" i="22"/>
  <c r="BG29" i="10"/>
  <c r="BG23" i="6" s="1"/>
  <c r="BE250" i="12"/>
  <c r="BE312" i="12" s="1"/>
  <c r="BE443" i="12" s="1"/>
  <c r="BE243" i="12"/>
  <c r="BD305" i="12"/>
  <c r="BD436" i="12" s="1"/>
  <c r="BG197" i="12"/>
  <c r="BF259" i="12"/>
  <c r="Q238" i="12"/>
  <c r="P300" i="12"/>
  <c r="P431" i="12" s="1"/>
  <c r="BE234" i="12"/>
  <c r="BD296" i="12"/>
  <c r="BD427" i="12" s="1"/>
  <c r="J244" i="12"/>
  <c r="I306" i="12"/>
  <c r="I437" i="12" s="1"/>
  <c r="BE220" i="12"/>
  <c r="BD282" i="12"/>
  <c r="BD413" i="12" s="1"/>
  <c r="A313" i="12"/>
  <c r="A381" i="12" s="1"/>
  <c r="A444" i="12" s="1"/>
  <c r="C251" i="12"/>
  <c r="BE251" i="12"/>
  <c r="AA227" i="12"/>
  <c r="Z289" i="12"/>
  <c r="Z420" i="12" s="1"/>
  <c r="D250" i="12"/>
  <c r="C312" i="12"/>
  <c r="C443" i="12" s="1"/>
  <c r="BE223" i="12"/>
  <c r="BD285" i="12"/>
  <c r="BD416" i="12" s="1"/>
  <c r="L242" i="12"/>
  <c r="K304" i="12"/>
  <c r="K435" i="12" s="1"/>
  <c r="BE208" i="12"/>
  <c r="BD270" i="12"/>
  <c r="BD401" i="12" s="1"/>
  <c r="Q237" i="12"/>
  <c r="P299" i="12"/>
  <c r="P430" i="12" s="1"/>
  <c r="E249" i="12"/>
  <c r="D311" i="12"/>
  <c r="D442" i="12" s="1"/>
  <c r="BE207" i="12"/>
  <c r="BD269" i="12"/>
  <c r="BD400" i="12" s="1"/>
  <c r="I246" i="12"/>
  <c r="H308" i="12"/>
  <c r="H439" i="12" s="1"/>
  <c r="BE200" i="12"/>
  <c r="BD262" i="12"/>
  <c r="BD393" i="12" s="1"/>
  <c r="BE226" i="12"/>
  <c r="BD288" i="12"/>
  <c r="BD419" i="12" s="1"/>
  <c r="X231" i="12"/>
  <c r="W293" i="12"/>
  <c r="W424" i="12" s="1"/>
  <c r="Z228" i="12"/>
  <c r="Y290" i="12"/>
  <c r="Y421" i="12" s="1"/>
  <c r="O239" i="12"/>
  <c r="N301" i="12"/>
  <c r="N432" i="12" s="1"/>
  <c r="BE231" i="12"/>
  <c r="BD293" i="12"/>
  <c r="BD424" i="12" s="1"/>
  <c r="AC225" i="12"/>
  <c r="AB287" i="12"/>
  <c r="AB418" i="12" s="1"/>
  <c r="BE229" i="12"/>
  <c r="BD291" i="12"/>
  <c r="BD422" i="12" s="1"/>
  <c r="BE230" i="12"/>
  <c r="BD292" i="12"/>
  <c r="BD423" i="12" s="1"/>
  <c r="BC391" i="12"/>
  <c r="BE238" i="12"/>
  <c r="BD300" i="12"/>
  <c r="BD431" i="12" s="1"/>
  <c r="S235" i="12"/>
  <c r="R297" i="12"/>
  <c r="R428" i="12" s="1"/>
  <c r="BE211" i="12"/>
  <c r="BD273" i="12"/>
  <c r="BD404" i="12" s="1"/>
  <c r="BE205" i="12"/>
  <c r="BD267" i="12"/>
  <c r="BD398" i="12" s="1"/>
  <c r="K243" i="12"/>
  <c r="J305" i="12"/>
  <c r="J436" i="12" s="1"/>
  <c r="BE218" i="12"/>
  <c r="BD280" i="12"/>
  <c r="BD411" i="12" s="1"/>
  <c r="BE201" i="12"/>
  <c r="BD263" i="12"/>
  <c r="BD394" i="12" s="1"/>
  <c r="BE206" i="12"/>
  <c r="BD268" i="12"/>
  <c r="BD399" i="12" s="1"/>
  <c r="BE202" i="12"/>
  <c r="BD264" i="12"/>
  <c r="BD395" i="12" s="1"/>
  <c r="F248" i="12"/>
  <c r="E310" i="12"/>
  <c r="E441" i="12" s="1"/>
  <c r="BE237" i="12"/>
  <c r="BD299" i="12"/>
  <c r="BD430" i="12" s="1"/>
  <c r="Y229" i="12"/>
  <c r="X291" i="12"/>
  <c r="X422" i="12" s="1"/>
  <c r="BG135" i="12"/>
  <c r="BG171" i="12"/>
  <c r="BG163" i="12"/>
  <c r="BG155" i="12"/>
  <c r="BG147" i="12"/>
  <c r="BG139" i="12"/>
  <c r="BG168" i="12"/>
  <c r="BG159" i="12"/>
  <c r="BG144" i="12"/>
  <c r="BG140" i="12"/>
  <c r="BG169" i="12"/>
  <c r="BG166" i="12"/>
  <c r="BG151" i="12"/>
  <c r="BG136" i="12"/>
  <c r="BG162" i="12"/>
  <c r="BG158" i="12"/>
  <c r="BG143" i="12"/>
  <c r="BG164" i="12"/>
  <c r="BG153" i="12"/>
  <c r="BG149" i="12"/>
  <c r="BG138" i="12"/>
  <c r="BG156" i="12"/>
  <c r="BG141" i="12"/>
  <c r="BG148" i="12"/>
  <c r="BG170" i="12"/>
  <c r="BG142" i="12"/>
  <c r="BG157" i="12"/>
  <c r="BG150" i="12"/>
  <c r="BG165" i="12"/>
  <c r="BG160" i="12"/>
  <c r="BG137" i="12"/>
  <c r="BG145" i="12"/>
  <c r="BG154" i="12"/>
  <c r="BG146" i="12"/>
  <c r="BG167" i="12"/>
  <c r="BG152" i="12"/>
  <c r="BG161" i="12"/>
  <c r="BG172" i="12"/>
  <c r="BG173" i="12"/>
  <c r="BG182" i="12"/>
  <c r="BG176" i="12"/>
  <c r="BG180" i="12"/>
  <c r="BG177" i="12"/>
  <c r="BG183" i="12"/>
  <c r="BG187" i="12"/>
  <c r="BG174" i="12"/>
  <c r="BG178" i="12"/>
  <c r="BG175" i="12"/>
  <c r="BG188" i="12"/>
  <c r="BG181" i="12"/>
  <c r="BG186" i="12"/>
  <c r="BG179" i="12"/>
  <c r="BG184" i="12"/>
  <c r="BG185" i="12"/>
  <c r="BG189" i="12"/>
  <c r="BE203" i="12"/>
  <c r="BD265" i="12"/>
  <c r="BD396" i="12" s="1"/>
  <c r="N241" i="12"/>
  <c r="M303" i="12"/>
  <c r="M434" i="12" s="1"/>
  <c r="BE246" i="12"/>
  <c r="BD308" i="12"/>
  <c r="BD439" i="12" s="1"/>
  <c r="BE244" i="12"/>
  <c r="BD306" i="12"/>
  <c r="BD437" i="12" s="1"/>
  <c r="BE239" i="12"/>
  <c r="BD301" i="12"/>
  <c r="BD432" i="12" s="1"/>
  <c r="BE227" i="12"/>
  <c r="BD289" i="12"/>
  <c r="BD420" i="12" s="1"/>
  <c r="AC226" i="12"/>
  <c r="AB288" i="12"/>
  <c r="AB419" i="12" s="1"/>
  <c r="BE210" i="12"/>
  <c r="BD272" i="12"/>
  <c r="BD403" i="12" s="1"/>
  <c r="BE213" i="12"/>
  <c r="BD275" i="12"/>
  <c r="BD406" i="12" s="1"/>
  <c r="A191" i="12"/>
  <c r="BG191" i="12" s="1"/>
  <c r="A252" i="12"/>
  <c r="D190" i="12"/>
  <c r="C190" i="12"/>
  <c r="E190" i="12"/>
  <c r="F190" i="12"/>
  <c r="G190" i="12"/>
  <c r="H190" i="12"/>
  <c r="I190" i="12"/>
  <c r="J190" i="12"/>
  <c r="K190" i="12"/>
  <c r="L190" i="12"/>
  <c r="M190" i="12"/>
  <c r="N190" i="12"/>
  <c r="O190" i="12"/>
  <c r="P190" i="12"/>
  <c r="Q190" i="12"/>
  <c r="R190" i="12"/>
  <c r="S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AJ190" i="12"/>
  <c r="AK190" i="12"/>
  <c r="AL190" i="12"/>
  <c r="AM190" i="12"/>
  <c r="AN190" i="12"/>
  <c r="AO190" i="12"/>
  <c r="AP190" i="12"/>
  <c r="AQ190" i="12"/>
  <c r="AR190" i="12"/>
  <c r="AS190" i="12"/>
  <c r="AT190" i="12"/>
  <c r="AU190" i="12"/>
  <c r="AV190" i="12"/>
  <c r="AW190" i="12"/>
  <c r="AX190" i="12"/>
  <c r="AY190" i="12"/>
  <c r="AZ190" i="12"/>
  <c r="BA190" i="12"/>
  <c r="BB190" i="12"/>
  <c r="BC190" i="12"/>
  <c r="BD190" i="12"/>
  <c r="BE190" i="12"/>
  <c r="BE198" i="12"/>
  <c r="BD260" i="12"/>
  <c r="R236" i="12"/>
  <c r="Q298" i="12"/>
  <c r="Q429" i="12" s="1"/>
  <c r="N240" i="12"/>
  <c r="M302" i="12"/>
  <c r="M433" i="12" s="1"/>
  <c r="BE212" i="12"/>
  <c r="BD274" i="12"/>
  <c r="BD405" i="12" s="1"/>
  <c r="BE236" i="12"/>
  <c r="BD298" i="12"/>
  <c r="BD429" i="12" s="1"/>
  <c r="BE222" i="12"/>
  <c r="BD284" i="12"/>
  <c r="BD415" i="12" s="1"/>
  <c r="BE242" i="12"/>
  <c r="BD304" i="12"/>
  <c r="BD435" i="12" s="1"/>
  <c r="AB417" i="12"/>
  <c r="T234" i="12"/>
  <c r="S296" i="12"/>
  <c r="S427" i="12" s="1"/>
  <c r="BE225" i="12"/>
  <c r="BD287" i="12"/>
  <c r="BD418" i="12" s="1"/>
  <c r="BD303" i="12"/>
  <c r="BD434" i="12" s="1"/>
  <c r="BE241" i="12"/>
  <c r="BE233" i="12"/>
  <c r="BD295" i="12"/>
  <c r="BD426" i="12" s="1"/>
  <c r="BE204" i="12"/>
  <c r="BD266" i="12"/>
  <c r="BD397" i="12" s="1"/>
  <c r="V232" i="12"/>
  <c r="U294" i="12"/>
  <c r="U425" i="12" s="1"/>
  <c r="BE219" i="12"/>
  <c r="BD281" i="12"/>
  <c r="BD412" i="12" s="1"/>
  <c r="BD307" i="12"/>
  <c r="BD438" i="12" s="1"/>
  <c r="BE245" i="12"/>
  <c r="BE209" i="12"/>
  <c r="BD271" i="12"/>
  <c r="BD402" i="12" s="1"/>
  <c r="X230" i="12"/>
  <c r="W292" i="12"/>
  <c r="W423" i="12" s="1"/>
  <c r="BE216" i="12"/>
  <c r="BD278" i="12"/>
  <c r="BD409" i="12" s="1"/>
  <c r="BE235" i="12"/>
  <c r="BD297" i="12"/>
  <c r="BD428" i="12" s="1"/>
  <c r="BG214" i="12"/>
  <c r="BF276" i="12"/>
  <c r="BF407" i="12" s="1"/>
  <c r="BE215" i="12"/>
  <c r="BD277" i="12"/>
  <c r="BD408" i="12" s="1"/>
  <c r="BE390" i="12"/>
  <c r="BE224" i="12"/>
  <c r="BD286" i="12"/>
  <c r="BD417" i="12" s="1"/>
  <c r="BF190" i="12"/>
  <c r="BG190" i="12" s="1"/>
  <c r="BE199" i="12"/>
  <c r="BD261" i="12"/>
  <c r="BD392" i="12" s="1"/>
  <c r="BE249" i="12"/>
  <c r="BD311" i="12"/>
  <c r="BD442" i="12" s="1"/>
  <c r="AC417" i="12"/>
  <c r="BE221" i="12"/>
  <c r="BD283" i="12"/>
  <c r="BD414" i="12" s="1"/>
  <c r="BE248" i="12"/>
  <c r="BD310" i="12"/>
  <c r="BD441" i="12" s="1"/>
  <c r="BE228" i="12"/>
  <c r="BD290" i="12"/>
  <c r="BD421" i="12" s="1"/>
  <c r="BG232" i="12"/>
  <c r="BF294" i="12"/>
  <c r="BF425" i="12" s="1"/>
  <c r="BE240" i="12"/>
  <c r="BD302" i="12"/>
  <c r="BD433" i="12" s="1"/>
  <c r="BE247" i="12"/>
  <c r="BD309" i="12"/>
  <c r="BD440" i="12" s="1"/>
  <c r="BE217" i="12"/>
  <c r="BD279" i="12"/>
  <c r="BD410" i="12" s="1"/>
  <c r="I245" i="12"/>
  <c r="H307" i="12"/>
  <c r="H438" i="12" s="1"/>
  <c r="V233" i="12"/>
  <c r="U295" i="12"/>
  <c r="U426" i="12" s="1"/>
  <c r="BG25" i="20"/>
  <c r="BG4" i="22"/>
  <c r="BG4" i="23"/>
  <c r="BH24" i="20"/>
  <c r="BH3" i="23"/>
  <c r="BH3" i="22"/>
  <c r="AQ39" i="20"/>
  <c r="BI65" i="12"/>
  <c r="BG73" i="20"/>
  <c r="BG72" i="9" s="1"/>
  <c r="BG68" i="20"/>
  <c r="BI65" i="20"/>
  <c r="BI66" i="20" s="1"/>
  <c r="BH66" i="20"/>
  <c r="BG212" i="10"/>
  <c r="BG4" i="19"/>
  <c r="BG4" i="18"/>
  <c r="BG36" i="10"/>
  <c r="BH211" i="10"/>
  <c r="BH35" i="10"/>
  <c r="BH3" i="18"/>
  <c r="BH3" i="19"/>
  <c r="BG4" i="4"/>
  <c r="BG4" i="3"/>
  <c r="BG4" i="5"/>
  <c r="BH3" i="3"/>
  <c r="BH3" i="4"/>
  <c r="BH31" i="12"/>
  <c r="BH3" i="5"/>
  <c r="BH11" i="8"/>
  <c r="BH25" i="9"/>
  <c r="BH17" i="7"/>
  <c r="BI16" i="7"/>
  <c r="BH16" i="6"/>
  <c r="BG18" i="7"/>
  <c r="BG26" i="9"/>
  <c r="BG28" i="11"/>
  <c r="BG32" i="12"/>
  <c r="BG17" i="6"/>
  <c r="BG12" i="8"/>
  <c r="BF94" i="10" l="1"/>
  <c r="BF93" i="10"/>
  <c r="BG24" i="6"/>
  <c r="BG16" i="3" s="1"/>
  <c r="BG28" i="10"/>
  <c r="BG94" i="10" s="1"/>
  <c r="BG9" i="3"/>
  <c r="BG79" i="20"/>
  <c r="F66" i="9"/>
  <c r="G37" i="20"/>
  <c r="G40" i="20" s="1"/>
  <c r="G42" i="20" s="1"/>
  <c r="G43" i="20" s="1"/>
  <c r="F44" i="20"/>
  <c r="F10" i="3" s="1"/>
  <c r="F9" i="4"/>
  <c r="H247" i="12"/>
  <c r="H309" i="12" s="1"/>
  <c r="H440" i="12" s="1"/>
  <c r="Y22" i="8"/>
  <c r="BF250" i="12"/>
  <c r="BF312" i="12" s="1"/>
  <c r="BF443" i="12" s="1"/>
  <c r="BH29" i="10"/>
  <c r="BH23" i="6" s="1"/>
  <c r="BF249" i="12"/>
  <c r="BE311" i="12"/>
  <c r="BE442" i="12" s="1"/>
  <c r="F310" i="12"/>
  <c r="F441" i="12" s="1"/>
  <c r="G248" i="12"/>
  <c r="BF225" i="12"/>
  <c r="BE287" i="12"/>
  <c r="BE418" i="12" s="1"/>
  <c r="J246" i="12"/>
  <c r="I308" i="12"/>
  <c r="I439" i="12" s="1"/>
  <c r="BD391" i="12"/>
  <c r="AD226" i="12"/>
  <c r="AC288" i="12"/>
  <c r="AC419" i="12" s="1"/>
  <c r="L243" i="12"/>
  <c r="K305" i="12"/>
  <c r="K436" i="12" s="1"/>
  <c r="BF238" i="12"/>
  <c r="BE300" i="12"/>
  <c r="BE431" i="12" s="1"/>
  <c r="BH214" i="12"/>
  <c r="BG276" i="12"/>
  <c r="BG407" i="12" s="1"/>
  <c r="BF209" i="12"/>
  <c r="BE271" i="12"/>
  <c r="BE402" i="12" s="1"/>
  <c r="BF204" i="12"/>
  <c r="BE266" i="12"/>
  <c r="BE397" i="12" s="1"/>
  <c r="U234" i="12"/>
  <c r="T296" i="12"/>
  <c r="T427" i="12" s="1"/>
  <c r="BF236" i="12"/>
  <c r="BE298" i="12"/>
  <c r="BE429" i="12" s="1"/>
  <c r="BF198" i="12"/>
  <c r="BE260" i="12"/>
  <c r="A314" i="12"/>
  <c r="A382" i="12" s="1"/>
  <c r="A445" i="12" s="1"/>
  <c r="C252" i="12"/>
  <c r="C314" i="12" s="1"/>
  <c r="C445" i="12" s="1"/>
  <c r="BF252" i="12"/>
  <c r="AD225" i="12"/>
  <c r="AD287" i="12" s="1"/>
  <c r="AC287" i="12"/>
  <c r="Y231" i="12"/>
  <c r="X293" i="12"/>
  <c r="X424" i="12" s="1"/>
  <c r="BF207" i="12"/>
  <c r="BE269" i="12"/>
  <c r="BE400" i="12" s="1"/>
  <c r="BF208" i="12"/>
  <c r="BE270" i="12"/>
  <c r="BE401" i="12" s="1"/>
  <c r="AB227" i="12"/>
  <c r="AA289" i="12"/>
  <c r="AA420" i="12" s="1"/>
  <c r="BF220" i="12"/>
  <c r="BE282" i="12"/>
  <c r="BE413" i="12" s="1"/>
  <c r="BG250" i="12"/>
  <c r="BF217" i="12"/>
  <c r="BE279" i="12"/>
  <c r="BE410" i="12" s="1"/>
  <c r="BF244" i="12"/>
  <c r="BE306" i="12"/>
  <c r="BE437" i="12" s="1"/>
  <c r="Y230" i="12"/>
  <c r="X292" i="12"/>
  <c r="X423" i="12" s="1"/>
  <c r="S236" i="12"/>
  <c r="R298" i="12"/>
  <c r="R429" i="12" s="1"/>
  <c r="R238" i="12"/>
  <c r="Q300" i="12"/>
  <c r="Q431" i="12" s="1"/>
  <c r="BF199" i="12"/>
  <c r="BE261" i="12"/>
  <c r="BE392" i="12" s="1"/>
  <c r="BF246" i="12"/>
  <c r="BE308" i="12"/>
  <c r="BE439" i="12" s="1"/>
  <c r="BF202" i="12"/>
  <c r="BE264" i="12"/>
  <c r="BE395" i="12" s="1"/>
  <c r="BF221" i="12"/>
  <c r="BE283" i="12"/>
  <c r="BE414" i="12" s="1"/>
  <c r="BF245" i="12"/>
  <c r="BE307" i="12"/>
  <c r="BE438" i="12" s="1"/>
  <c r="BF224" i="12"/>
  <c r="BE286" i="12"/>
  <c r="BE417" i="12" s="1"/>
  <c r="BF235" i="12"/>
  <c r="BE297" i="12"/>
  <c r="BE428" i="12" s="1"/>
  <c r="BF233" i="12"/>
  <c r="BE295" i="12"/>
  <c r="BE426" i="12" s="1"/>
  <c r="BF212" i="12"/>
  <c r="BE274" i="12"/>
  <c r="BE405" i="12" s="1"/>
  <c r="BF231" i="12"/>
  <c r="BE293" i="12"/>
  <c r="BE424" i="12" s="1"/>
  <c r="BF226" i="12"/>
  <c r="BE288" i="12"/>
  <c r="BE419" i="12" s="1"/>
  <c r="M242" i="12"/>
  <c r="L304" i="12"/>
  <c r="L435" i="12" s="1"/>
  <c r="BF251" i="12"/>
  <c r="BE313" i="12"/>
  <c r="BE444" i="12" s="1"/>
  <c r="K244" i="12"/>
  <c r="J306" i="12"/>
  <c r="J437" i="12" s="1"/>
  <c r="BH197" i="12"/>
  <c r="BG259" i="12"/>
  <c r="BF210" i="12"/>
  <c r="BE272" i="12"/>
  <c r="BE403" i="12" s="1"/>
  <c r="T235" i="12"/>
  <c r="S297" i="12"/>
  <c r="S428" i="12" s="1"/>
  <c r="BF215" i="12"/>
  <c r="BE277" i="12"/>
  <c r="BE408" i="12" s="1"/>
  <c r="BF222" i="12"/>
  <c r="BE284" i="12"/>
  <c r="BE415" i="12" s="1"/>
  <c r="BF229" i="12"/>
  <c r="BE291" i="12"/>
  <c r="BE422" i="12" s="1"/>
  <c r="E250" i="12"/>
  <c r="D312" i="12"/>
  <c r="D443" i="12" s="1"/>
  <c r="BF248" i="12"/>
  <c r="BE310" i="12"/>
  <c r="BE441" i="12" s="1"/>
  <c r="W233" i="12"/>
  <c r="V295" i="12"/>
  <c r="V426" i="12" s="1"/>
  <c r="BF227" i="12"/>
  <c r="BE289" i="12"/>
  <c r="BE420" i="12" s="1"/>
  <c r="BF206" i="12"/>
  <c r="BE268" i="12"/>
  <c r="BE399" i="12" s="1"/>
  <c r="BF390" i="12"/>
  <c r="J245" i="12"/>
  <c r="I307" i="12"/>
  <c r="I438" i="12" s="1"/>
  <c r="BF241" i="12"/>
  <c r="BE303" i="12"/>
  <c r="BE434" i="12" s="1"/>
  <c r="BF213" i="12"/>
  <c r="BE275" i="12"/>
  <c r="BE406" i="12" s="1"/>
  <c r="BF239" i="12"/>
  <c r="BE301" i="12"/>
  <c r="BE432" i="12" s="1"/>
  <c r="BF203" i="12"/>
  <c r="BE265" i="12"/>
  <c r="BE396" i="12" s="1"/>
  <c r="BF237" i="12"/>
  <c r="BE299" i="12"/>
  <c r="BE430" i="12" s="1"/>
  <c r="BF201" i="12"/>
  <c r="BE263" i="12"/>
  <c r="BE394" i="12" s="1"/>
  <c r="BF211" i="12"/>
  <c r="BE273" i="12"/>
  <c r="BE404" i="12" s="1"/>
  <c r="D251" i="12"/>
  <c r="C313" i="12"/>
  <c r="C444" i="12" s="1"/>
  <c r="BF228" i="12"/>
  <c r="BE290" i="12"/>
  <c r="BE421" i="12" s="1"/>
  <c r="BF218" i="12"/>
  <c r="BE280" i="12"/>
  <c r="BE411" i="12" s="1"/>
  <c r="W232" i="12"/>
  <c r="V294" i="12"/>
  <c r="V425" i="12" s="1"/>
  <c r="AA228" i="12"/>
  <c r="Z290" i="12"/>
  <c r="Z421" i="12" s="1"/>
  <c r="R237" i="12"/>
  <c r="Q299" i="12"/>
  <c r="Q430" i="12" s="1"/>
  <c r="BF247" i="12"/>
  <c r="BE309" i="12"/>
  <c r="BE440" i="12" s="1"/>
  <c r="BF240" i="12"/>
  <c r="BE302" i="12"/>
  <c r="BE433" i="12" s="1"/>
  <c r="A192" i="12"/>
  <c r="A253" i="12"/>
  <c r="D191" i="12"/>
  <c r="C191" i="12"/>
  <c r="E191" i="12"/>
  <c r="F191" i="12"/>
  <c r="G191" i="12"/>
  <c r="H191" i="12"/>
  <c r="I191" i="12"/>
  <c r="J191" i="12"/>
  <c r="K191" i="12"/>
  <c r="L191" i="12"/>
  <c r="M191" i="12"/>
  <c r="N191" i="12"/>
  <c r="O191" i="12"/>
  <c r="P191" i="12"/>
  <c r="Q191" i="12"/>
  <c r="R191" i="12"/>
  <c r="S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AJ191" i="12"/>
  <c r="AK191" i="12"/>
  <c r="AL191" i="12"/>
  <c r="AM191" i="12"/>
  <c r="AN191" i="12"/>
  <c r="AO191" i="12"/>
  <c r="AP191" i="12"/>
  <c r="AQ191" i="12"/>
  <c r="AR191" i="12"/>
  <c r="AS191" i="12"/>
  <c r="AT191" i="12"/>
  <c r="AU191" i="12"/>
  <c r="AV191" i="12"/>
  <c r="AW191" i="12"/>
  <c r="AX191" i="12"/>
  <c r="AY191" i="12"/>
  <c r="AZ191" i="12"/>
  <c r="BA191" i="12"/>
  <c r="BB191" i="12"/>
  <c r="BC191" i="12"/>
  <c r="BD191" i="12"/>
  <c r="BE191" i="12"/>
  <c r="BF191" i="12"/>
  <c r="O241" i="12"/>
  <c r="N303" i="12"/>
  <c r="N434" i="12" s="1"/>
  <c r="Z229" i="12"/>
  <c r="Y291" i="12"/>
  <c r="Y422" i="12" s="1"/>
  <c r="BF205" i="12"/>
  <c r="BE267" i="12"/>
  <c r="BE398" i="12" s="1"/>
  <c r="BH172" i="12"/>
  <c r="BH164" i="12"/>
  <c r="BH156" i="12"/>
  <c r="BH148" i="12"/>
  <c r="BH140" i="12"/>
  <c r="BH169" i="12"/>
  <c r="BH166" i="12"/>
  <c r="BH155" i="12"/>
  <c r="BH151" i="12"/>
  <c r="BH136" i="12"/>
  <c r="BH162" i="12"/>
  <c r="BH158" i="12"/>
  <c r="BH147" i="12"/>
  <c r="BH143" i="12"/>
  <c r="BH165" i="12"/>
  <c r="BH154" i="12"/>
  <c r="BH150" i="12"/>
  <c r="BH139" i="12"/>
  <c r="BH160" i="12"/>
  <c r="BH145" i="12"/>
  <c r="BH141" i="12"/>
  <c r="BH171" i="12"/>
  <c r="BH135" i="12"/>
  <c r="BH163" i="12"/>
  <c r="BH142" i="12"/>
  <c r="BH157" i="12"/>
  <c r="BH149" i="12"/>
  <c r="BH170" i="12"/>
  <c r="BH168" i="12"/>
  <c r="BH159" i="12"/>
  <c r="BH152" i="12"/>
  <c r="BH144" i="12"/>
  <c r="BH137" i="12"/>
  <c r="BH153" i="12"/>
  <c r="BH138" i="12"/>
  <c r="BH167" i="12"/>
  <c r="BH161" i="12"/>
  <c r="BH146" i="12"/>
  <c r="BH173" i="12"/>
  <c r="BH175" i="12"/>
  <c r="BH182" i="12"/>
  <c r="BH191" i="12"/>
  <c r="BH177" i="12"/>
  <c r="BH178" i="12"/>
  <c r="BH188" i="12"/>
  <c r="BH184" i="12"/>
  <c r="BH174" i="12"/>
  <c r="BH186" i="12"/>
  <c r="BH181" i="12"/>
  <c r="BH187" i="12"/>
  <c r="BH189" i="12"/>
  <c r="BH190" i="12"/>
  <c r="BH185" i="12"/>
  <c r="BH180" i="12"/>
  <c r="BH179" i="12"/>
  <c r="BH183" i="12"/>
  <c r="BH176" i="12"/>
  <c r="BH232" i="12"/>
  <c r="BG294" i="12"/>
  <c r="BG425" i="12" s="1"/>
  <c r="BF216" i="12"/>
  <c r="BE278" i="12"/>
  <c r="BE409" i="12" s="1"/>
  <c r="BF219" i="12"/>
  <c r="BE281" i="12"/>
  <c r="BE412" i="12" s="1"/>
  <c r="BF242" i="12"/>
  <c r="BE304" i="12"/>
  <c r="BE435" i="12" s="1"/>
  <c r="O240" i="12"/>
  <c r="N302" i="12"/>
  <c r="N433" i="12" s="1"/>
  <c r="BF230" i="12"/>
  <c r="BE292" i="12"/>
  <c r="BE423" i="12" s="1"/>
  <c r="P239" i="12"/>
  <c r="O301" i="12"/>
  <c r="O432" i="12" s="1"/>
  <c r="BF200" i="12"/>
  <c r="BE262" i="12"/>
  <c r="BE393" i="12" s="1"/>
  <c r="F249" i="12"/>
  <c r="E311" i="12"/>
  <c r="E442" i="12" s="1"/>
  <c r="BF223" i="12"/>
  <c r="BE285" i="12"/>
  <c r="BE416" i="12" s="1"/>
  <c r="BF234" i="12"/>
  <c r="BE296" i="12"/>
  <c r="BE427" i="12" s="1"/>
  <c r="BF243" i="12"/>
  <c r="BE305" i="12"/>
  <c r="BE436" i="12" s="1"/>
  <c r="BI24" i="20"/>
  <c r="BI3" i="23"/>
  <c r="BI3" i="22"/>
  <c r="BG26" i="20"/>
  <c r="BG5" i="23"/>
  <c r="BG5" i="22"/>
  <c r="BH25" i="20"/>
  <c r="BH4" i="22"/>
  <c r="BH4" i="23"/>
  <c r="BH73" i="20"/>
  <c r="BH72" i="9" s="1"/>
  <c r="BH68" i="20"/>
  <c r="BI73" i="20"/>
  <c r="BI72" i="9" s="1"/>
  <c r="BI68" i="20"/>
  <c r="BG5" i="18"/>
  <c r="BG5" i="19"/>
  <c r="BG213" i="10"/>
  <c r="BG37" i="10"/>
  <c r="BI211" i="10"/>
  <c r="BI35" i="10"/>
  <c r="BI3" i="19"/>
  <c r="BI3" i="18"/>
  <c r="BH18" i="7"/>
  <c r="BH4" i="18"/>
  <c r="BH212" i="10"/>
  <c r="BH4" i="19"/>
  <c r="BH36" i="10"/>
  <c r="BH4" i="4"/>
  <c r="BH4" i="3"/>
  <c r="BH4" i="5"/>
  <c r="BG5" i="5"/>
  <c r="BG5" i="3"/>
  <c r="BG5" i="4"/>
  <c r="BI3" i="3"/>
  <c r="BI3" i="5"/>
  <c r="BI3" i="4"/>
  <c r="BI31" i="12"/>
  <c r="BG29" i="11"/>
  <c r="BG27" i="9"/>
  <c r="BG33" i="12"/>
  <c r="BG13" i="8"/>
  <c r="BG18" i="6"/>
  <c r="BI25" i="9"/>
  <c r="BI17" i="7"/>
  <c r="BI11" i="8"/>
  <c r="BI16" i="6"/>
  <c r="BH12" i="8"/>
  <c r="BH26" i="9"/>
  <c r="BH32" i="12"/>
  <c r="BH28" i="11"/>
  <c r="BH17" i="6"/>
  <c r="BG93" i="10" l="1"/>
  <c r="BH24" i="6"/>
  <c r="BH16" i="3" s="1"/>
  <c r="BH28" i="10"/>
  <c r="G66" i="9"/>
  <c r="G9" i="4"/>
  <c r="G44" i="20"/>
  <c r="G10" i="3" s="1"/>
  <c r="H37" i="20"/>
  <c r="H40" i="20" s="1"/>
  <c r="H42" i="20" s="1"/>
  <c r="H43" i="20" s="1"/>
  <c r="BI9" i="3"/>
  <c r="BI79" i="20"/>
  <c r="BH9" i="3"/>
  <c r="BH79" i="20"/>
  <c r="I247" i="12"/>
  <c r="I309" i="12" s="1"/>
  <c r="I440" i="12" s="1"/>
  <c r="Y23" i="8"/>
  <c r="Y24" i="8" s="1"/>
  <c r="Z20" i="8" s="1"/>
  <c r="BH33" i="12"/>
  <c r="BI29" i="10"/>
  <c r="BI23" i="6" s="1"/>
  <c r="D252" i="12"/>
  <c r="E252" i="12" s="1"/>
  <c r="BG234" i="12"/>
  <c r="BF296" i="12"/>
  <c r="BF427" i="12" s="1"/>
  <c r="BG219" i="12"/>
  <c r="BF281" i="12"/>
  <c r="BF412" i="12" s="1"/>
  <c r="E251" i="12"/>
  <c r="D313" i="12"/>
  <c r="D444" i="12" s="1"/>
  <c r="BG220" i="12"/>
  <c r="BF282" i="12"/>
  <c r="BF413" i="12" s="1"/>
  <c r="BG229" i="12"/>
  <c r="BF291" i="12"/>
  <c r="BF422" i="12" s="1"/>
  <c r="AC418" i="12"/>
  <c r="BG223" i="12"/>
  <c r="BF285" i="12"/>
  <c r="BF416" i="12" s="1"/>
  <c r="BG216" i="12"/>
  <c r="BF278" i="12"/>
  <c r="BF409" i="12" s="1"/>
  <c r="BG240" i="12"/>
  <c r="BF302" i="12"/>
  <c r="BF433" i="12" s="1"/>
  <c r="X232" i="12"/>
  <c r="W294" i="12"/>
  <c r="W425" i="12" s="1"/>
  <c r="BG390" i="12"/>
  <c r="BF307" i="12"/>
  <c r="BF438" i="12" s="1"/>
  <c r="BG245" i="12"/>
  <c r="BG199" i="12"/>
  <c r="BF261" i="12"/>
  <c r="BF392" i="12" s="1"/>
  <c r="BG244" i="12"/>
  <c r="BF306" i="12"/>
  <c r="BF437" i="12" s="1"/>
  <c r="AC227" i="12"/>
  <c r="AB289" i="12"/>
  <c r="AB420" i="12" s="1"/>
  <c r="AD418" i="12"/>
  <c r="BI173" i="12"/>
  <c r="BI165" i="12"/>
  <c r="BI157" i="12"/>
  <c r="BI149" i="12"/>
  <c r="BI141" i="12"/>
  <c r="BI170" i="12"/>
  <c r="BI172" i="12"/>
  <c r="BI169" i="12"/>
  <c r="BI162" i="12"/>
  <c r="BI158" i="12"/>
  <c r="BI147" i="12"/>
  <c r="BI143" i="12"/>
  <c r="BI154" i="12"/>
  <c r="BI150" i="12"/>
  <c r="BI139" i="12"/>
  <c r="BI161" i="12"/>
  <c r="BI146" i="12"/>
  <c r="BI142" i="12"/>
  <c r="BI171" i="12"/>
  <c r="BI168" i="12"/>
  <c r="BI167" i="12"/>
  <c r="BI156" i="12"/>
  <c r="BI152" i="12"/>
  <c r="BI137" i="12"/>
  <c r="BI135" i="12"/>
  <c r="BI163" i="12"/>
  <c r="BI148" i="12"/>
  <c r="BI159" i="12"/>
  <c r="BI166" i="12"/>
  <c r="BI151" i="12"/>
  <c r="BI144" i="12"/>
  <c r="BI136" i="12"/>
  <c r="BI160" i="12"/>
  <c r="BI153" i="12"/>
  <c r="BI145" i="12"/>
  <c r="BI138" i="12"/>
  <c r="BI140" i="12"/>
  <c r="BI164" i="12"/>
  <c r="BI155" i="12"/>
  <c r="BI190" i="12"/>
  <c r="BI174" i="12"/>
  <c r="BI180" i="12"/>
  <c r="BI187" i="12"/>
  <c r="BI175" i="12"/>
  <c r="BI182" i="12"/>
  <c r="BI177" i="12"/>
  <c r="BI189" i="12"/>
  <c r="BI181" i="12"/>
  <c r="BI188" i="12"/>
  <c r="BI186" i="12"/>
  <c r="BI179" i="12"/>
  <c r="BI191" i="12"/>
  <c r="BI184" i="12"/>
  <c r="BI185" i="12"/>
  <c r="BI183" i="12"/>
  <c r="BI176" i="12"/>
  <c r="BI178" i="12"/>
  <c r="X233" i="12"/>
  <c r="W295" i="12"/>
  <c r="W426" i="12" s="1"/>
  <c r="BG222" i="12"/>
  <c r="BF284" i="12"/>
  <c r="BF415" i="12" s="1"/>
  <c r="BI197" i="12"/>
  <c r="BH259" i="12"/>
  <c r="BG233" i="12"/>
  <c r="BF295" i="12"/>
  <c r="BF426" i="12" s="1"/>
  <c r="BG204" i="12"/>
  <c r="BF266" i="12"/>
  <c r="BF397" i="12" s="1"/>
  <c r="L305" i="12"/>
  <c r="L436" i="12" s="1"/>
  <c r="M243" i="12"/>
  <c r="BG225" i="12"/>
  <c r="BF287" i="12"/>
  <c r="BF418" i="12" s="1"/>
  <c r="A193" i="12"/>
  <c r="BI193" i="12" s="1"/>
  <c r="A254" i="12"/>
  <c r="D192" i="12"/>
  <c r="C192" i="12"/>
  <c r="E192" i="12"/>
  <c r="F192" i="12"/>
  <c r="G192" i="12"/>
  <c r="H192" i="12"/>
  <c r="I192" i="12"/>
  <c r="J192" i="12"/>
  <c r="K192" i="12"/>
  <c r="L192" i="12"/>
  <c r="M192" i="12"/>
  <c r="N192" i="12"/>
  <c r="O192" i="12"/>
  <c r="P192" i="12"/>
  <c r="Q192" i="12"/>
  <c r="R192" i="12"/>
  <c r="S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AJ192" i="12"/>
  <c r="AK192" i="12"/>
  <c r="AL192" i="12"/>
  <c r="AM192" i="12"/>
  <c r="AN192" i="12"/>
  <c r="AO192" i="12"/>
  <c r="AP192" i="12"/>
  <c r="AQ192" i="12"/>
  <c r="AR192" i="12"/>
  <c r="AS192" i="12"/>
  <c r="AT192" i="12"/>
  <c r="AU192" i="12"/>
  <c r="AV192" i="12"/>
  <c r="AW192" i="12"/>
  <c r="AX192" i="12"/>
  <c r="AY192" i="12"/>
  <c r="AZ192" i="12"/>
  <c r="BA192" i="12"/>
  <c r="BB192" i="12"/>
  <c r="BC192" i="12"/>
  <c r="BD192" i="12"/>
  <c r="BE192" i="12"/>
  <c r="BF192" i="12"/>
  <c r="BG192" i="12"/>
  <c r="BG203" i="12"/>
  <c r="BF265" i="12"/>
  <c r="BF396" i="12" s="1"/>
  <c r="BG212" i="12"/>
  <c r="BF274" i="12"/>
  <c r="BF405" i="12" s="1"/>
  <c r="BG238" i="12"/>
  <c r="BF300" i="12"/>
  <c r="BF431" i="12" s="1"/>
  <c r="BG230" i="12"/>
  <c r="BF292" i="12"/>
  <c r="BF423" i="12" s="1"/>
  <c r="BG205" i="12"/>
  <c r="BF267" i="12"/>
  <c r="BF398" i="12" s="1"/>
  <c r="BG239" i="12"/>
  <c r="BF301" i="12"/>
  <c r="BF432" i="12" s="1"/>
  <c r="P240" i="12"/>
  <c r="O302" i="12"/>
  <c r="O433" i="12" s="1"/>
  <c r="BG218" i="12"/>
  <c r="BF280" i="12"/>
  <c r="BF411" i="12" s="1"/>
  <c r="BG221" i="12"/>
  <c r="BF283" i="12"/>
  <c r="BF414" i="12" s="1"/>
  <c r="BG208" i="12"/>
  <c r="BF270" i="12"/>
  <c r="BF401" i="12" s="1"/>
  <c r="H248" i="12"/>
  <c r="G310" i="12"/>
  <c r="G441" i="12" s="1"/>
  <c r="BG248" i="12"/>
  <c r="BF310" i="12"/>
  <c r="BF441" i="12" s="1"/>
  <c r="BG215" i="12"/>
  <c r="BF277" i="12"/>
  <c r="BF408" i="12" s="1"/>
  <c r="K306" i="12"/>
  <c r="K437" i="12" s="1"/>
  <c r="L244" i="12"/>
  <c r="BG226" i="12"/>
  <c r="BF288" i="12"/>
  <c r="BF419" i="12" s="1"/>
  <c r="BG235" i="12"/>
  <c r="BF297" i="12"/>
  <c r="BF428" i="12" s="1"/>
  <c r="BG252" i="12"/>
  <c r="BF314" i="12"/>
  <c r="BF445" i="12" s="1"/>
  <c r="BG198" i="12"/>
  <c r="BF260" i="12"/>
  <c r="BG209" i="12"/>
  <c r="BF271" i="12"/>
  <c r="BF402" i="12" s="1"/>
  <c r="AE226" i="12"/>
  <c r="AE288" i="12" s="1"/>
  <c r="AD288" i="12"/>
  <c r="AD419" i="12" s="1"/>
  <c r="Q239" i="12"/>
  <c r="P301" i="12"/>
  <c r="P432" i="12" s="1"/>
  <c r="BG246" i="12"/>
  <c r="BF308" i="12"/>
  <c r="BF439" i="12" s="1"/>
  <c r="Z231" i="12"/>
  <c r="Y293" i="12"/>
  <c r="Y424" i="12" s="1"/>
  <c r="BG210" i="12"/>
  <c r="BF272" i="12"/>
  <c r="BF403" i="12" s="1"/>
  <c r="K246" i="12"/>
  <c r="J308" i="12"/>
  <c r="J439" i="12" s="1"/>
  <c r="BG211" i="12"/>
  <c r="BF273" i="12"/>
  <c r="BF404" i="12" s="1"/>
  <c r="G249" i="12"/>
  <c r="F311" i="12"/>
  <c r="F442" i="12" s="1"/>
  <c r="BI232" i="12"/>
  <c r="BH294" i="12"/>
  <c r="BH425" i="12" s="1"/>
  <c r="AA229" i="12"/>
  <c r="Z291" i="12"/>
  <c r="Z422" i="12" s="1"/>
  <c r="BG201" i="12"/>
  <c r="BF263" i="12"/>
  <c r="BF394" i="12" s="1"/>
  <c r="S238" i="12"/>
  <c r="R300" i="12"/>
  <c r="R431" i="12" s="1"/>
  <c r="BG243" i="12"/>
  <c r="BF305" i="12"/>
  <c r="BF436" i="12" s="1"/>
  <c r="BG200" i="12"/>
  <c r="BF262" i="12"/>
  <c r="BF393" i="12" s="1"/>
  <c r="BG242" i="12"/>
  <c r="BF304" i="12"/>
  <c r="BF435" i="12" s="1"/>
  <c r="BH192" i="12"/>
  <c r="BI192" i="12" s="1"/>
  <c r="P241" i="12"/>
  <c r="O303" i="12"/>
  <c r="O434" i="12" s="1"/>
  <c r="S237" i="12"/>
  <c r="R299" i="12"/>
  <c r="R430" i="12" s="1"/>
  <c r="BG228" i="12"/>
  <c r="BF290" i="12"/>
  <c r="BF421" i="12" s="1"/>
  <c r="BG237" i="12"/>
  <c r="BF299" i="12"/>
  <c r="BF430" i="12" s="1"/>
  <c r="BG241" i="12"/>
  <c r="BF303" i="12"/>
  <c r="BF434" i="12" s="1"/>
  <c r="BG206" i="12"/>
  <c r="BF268" i="12"/>
  <c r="BF399" i="12" s="1"/>
  <c r="BG202" i="12"/>
  <c r="BF264" i="12"/>
  <c r="BF395" i="12" s="1"/>
  <c r="T236" i="12"/>
  <c r="S298" i="12"/>
  <c r="S429" i="12" s="1"/>
  <c r="BH250" i="12"/>
  <c r="BH312" i="12" s="1"/>
  <c r="BH443" i="12" s="1"/>
  <c r="BG312" i="12"/>
  <c r="BG443" i="12" s="1"/>
  <c r="BG207" i="12"/>
  <c r="BF269" i="12"/>
  <c r="BF400" i="12" s="1"/>
  <c r="AB228" i="12"/>
  <c r="AA290" i="12"/>
  <c r="AA421" i="12" s="1"/>
  <c r="BG227" i="12"/>
  <c r="BF289" i="12"/>
  <c r="BF420" i="12" s="1"/>
  <c r="Z230" i="12"/>
  <c r="Y292" i="12"/>
  <c r="Y423" i="12" s="1"/>
  <c r="N242" i="12"/>
  <c r="M304" i="12"/>
  <c r="M435" i="12" s="1"/>
  <c r="V234" i="12"/>
  <c r="U296" i="12"/>
  <c r="U427" i="12" s="1"/>
  <c r="K245" i="12"/>
  <c r="J307" i="12"/>
  <c r="J438" i="12" s="1"/>
  <c r="BG247" i="12"/>
  <c r="BF309" i="12"/>
  <c r="BF440" i="12" s="1"/>
  <c r="BG213" i="12"/>
  <c r="BF275" i="12"/>
  <c r="BF406" i="12" s="1"/>
  <c r="BG217" i="12"/>
  <c r="BF279" i="12"/>
  <c r="BF410" i="12" s="1"/>
  <c r="BE391" i="12"/>
  <c r="BG253" i="12"/>
  <c r="BG315" i="12" s="1"/>
  <c r="BG446" i="12" s="1"/>
  <c r="A315" i="12"/>
  <c r="A383" i="12" s="1"/>
  <c r="A446" i="12" s="1"/>
  <c r="C253" i="12"/>
  <c r="F250" i="12"/>
  <c r="E312" i="12"/>
  <c r="E443" i="12" s="1"/>
  <c r="U235" i="12"/>
  <c r="T297" i="12"/>
  <c r="T428" i="12" s="1"/>
  <c r="BG251" i="12"/>
  <c r="BF313" i="12"/>
  <c r="BF444" i="12" s="1"/>
  <c r="BG231" i="12"/>
  <c r="BF293" i="12"/>
  <c r="BF424" i="12" s="1"/>
  <c r="BG224" i="12"/>
  <c r="BF286" i="12"/>
  <c r="BF417" i="12" s="1"/>
  <c r="BG236" i="12"/>
  <c r="BF298" i="12"/>
  <c r="BF429" i="12" s="1"/>
  <c r="BI214" i="12"/>
  <c r="BH276" i="12"/>
  <c r="BH407" i="12" s="1"/>
  <c r="BG249" i="12"/>
  <c r="BF311" i="12"/>
  <c r="BF442" i="12" s="1"/>
  <c r="BH26" i="20"/>
  <c r="BH5" i="23"/>
  <c r="BH5" i="22"/>
  <c r="BI25" i="20"/>
  <c r="G24" i="14" s="1"/>
  <c r="G25" i="14" s="1"/>
  <c r="BI4" i="22"/>
  <c r="BI4" i="23"/>
  <c r="C7" i="16"/>
  <c r="AR39" i="20"/>
  <c r="BH5" i="4"/>
  <c r="C6" i="16"/>
  <c r="C44" i="2" s="1"/>
  <c r="E6" i="16"/>
  <c r="E44" i="2" s="1"/>
  <c r="F6" i="16"/>
  <c r="F44" i="2" s="1"/>
  <c r="D6" i="16"/>
  <c r="D44" i="2" s="1"/>
  <c r="G6" i="16"/>
  <c r="G44" i="2" s="1"/>
  <c r="H6" i="16"/>
  <c r="H44" i="2" s="1"/>
  <c r="J6" i="16"/>
  <c r="J44" i="2" s="1"/>
  <c r="K6" i="16"/>
  <c r="K44" i="2" s="1"/>
  <c r="I6" i="16"/>
  <c r="I44" i="2" s="1"/>
  <c r="L6" i="16"/>
  <c r="L44" i="2" s="1"/>
  <c r="M6" i="16"/>
  <c r="N6" i="16"/>
  <c r="P6" i="16"/>
  <c r="O6" i="16"/>
  <c r="Q6" i="16"/>
  <c r="BH29" i="11"/>
  <c r="BH18" i="6"/>
  <c r="BH27" i="9"/>
  <c r="BH5" i="3"/>
  <c r="BH5" i="5"/>
  <c r="BH13" i="8"/>
  <c r="H48" i="1"/>
  <c r="L48" i="1"/>
  <c r="D48" i="1"/>
  <c r="I48" i="1"/>
  <c r="D49" i="1"/>
  <c r="F49" i="1"/>
  <c r="J49" i="1"/>
  <c r="M49" i="1"/>
  <c r="J48" i="1"/>
  <c r="N49" i="1"/>
  <c r="I49" i="1"/>
  <c r="M48" i="1"/>
  <c r="G48" i="1"/>
  <c r="G49" i="1"/>
  <c r="E48" i="1"/>
  <c r="F48" i="1"/>
  <c r="K48" i="1"/>
  <c r="H49" i="1"/>
  <c r="E49" i="1"/>
  <c r="N48" i="1"/>
  <c r="K49" i="1"/>
  <c r="L49" i="1"/>
  <c r="C17" i="16"/>
  <c r="E17" i="16"/>
  <c r="C13" i="16"/>
  <c r="C16" i="16"/>
  <c r="D18" i="16"/>
  <c r="D15" i="16"/>
  <c r="C15" i="16"/>
  <c r="F13" i="16"/>
  <c r="D12" i="16"/>
  <c r="C18" i="16"/>
  <c r="E18" i="16"/>
  <c r="E13" i="16"/>
  <c r="D14" i="16"/>
  <c r="E12" i="16"/>
  <c r="D13" i="16"/>
  <c r="D17" i="16"/>
  <c r="E16" i="16"/>
  <c r="C14" i="16"/>
  <c r="D16" i="16"/>
  <c r="C12" i="16"/>
  <c r="H16" i="16"/>
  <c r="F12" i="16"/>
  <c r="E15" i="16"/>
  <c r="I14" i="16"/>
  <c r="F14" i="16"/>
  <c r="F15" i="16"/>
  <c r="G13" i="16"/>
  <c r="F17" i="16"/>
  <c r="F18" i="16"/>
  <c r="G15" i="16"/>
  <c r="E14" i="16"/>
  <c r="G18" i="16"/>
  <c r="G14" i="16"/>
  <c r="I12" i="16"/>
  <c r="F16" i="16"/>
  <c r="G16" i="16"/>
  <c r="H17" i="16"/>
  <c r="K15" i="16"/>
  <c r="G12" i="16"/>
  <c r="G17" i="16"/>
  <c r="H13" i="16"/>
  <c r="I13" i="16"/>
  <c r="I16" i="16"/>
  <c r="H14" i="16"/>
  <c r="H18" i="16"/>
  <c r="K14" i="16"/>
  <c r="H15" i="16"/>
  <c r="J14" i="16"/>
  <c r="J18" i="16"/>
  <c r="I15" i="16"/>
  <c r="I18" i="16"/>
  <c r="I17" i="16"/>
  <c r="K16" i="16"/>
  <c r="H12" i="16"/>
  <c r="J16" i="16"/>
  <c r="L14" i="16"/>
  <c r="J12" i="16"/>
  <c r="L17" i="16"/>
  <c r="J15" i="16"/>
  <c r="L18" i="16"/>
  <c r="J17" i="16"/>
  <c r="L12" i="16"/>
  <c r="L13" i="16"/>
  <c r="N18" i="16"/>
  <c r="K12" i="16"/>
  <c r="K13" i="16"/>
  <c r="J13" i="16"/>
  <c r="O13" i="16"/>
  <c r="N15" i="16"/>
  <c r="L16" i="16"/>
  <c r="L15" i="16"/>
  <c r="M15" i="16"/>
  <c r="K17" i="16"/>
  <c r="M17" i="16"/>
  <c r="N17" i="16"/>
  <c r="M18" i="16"/>
  <c r="M16" i="16"/>
  <c r="M14" i="16"/>
  <c r="M12" i="16"/>
  <c r="O14" i="16"/>
  <c r="N16" i="16"/>
  <c r="N14" i="16"/>
  <c r="K18" i="16"/>
  <c r="Q13" i="16"/>
  <c r="P12" i="16"/>
  <c r="O18" i="16"/>
  <c r="N12" i="16"/>
  <c r="O16" i="16"/>
  <c r="P16" i="16"/>
  <c r="M13" i="16"/>
  <c r="O17" i="16"/>
  <c r="N13" i="16"/>
  <c r="Q14" i="16"/>
  <c r="O12" i="16"/>
  <c r="O15" i="16"/>
  <c r="P13" i="16"/>
  <c r="Q18" i="16"/>
  <c r="Q16" i="16"/>
  <c r="P17" i="16"/>
  <c r="Q12" i="16"/>
  <c r="P18" i="16"/>
  <c r="Q17" i="16"/>
  <c r="P15" i="16"/>
  <c r="P14" i="16"/>
  <c r="Q15" i="16"/>
  <c r="BI4" i="18"/>
  <c r="BI36" i="10"/>
  <c r="BI212" i="10"/>
  <c r="BI4" i="19"/>
  <c r="BH5" i="19"/>
  <c r="BH37" i="10"/>
  <c r="BH5" i="18"/>
  <c r="BH213" i="10"/>
  <c r="BI4" i="4"/>
  <c r="BI4" i="3"/>
  <c r="BI4" i="5"/>
  <c r="C28" i="7"/>
  <c r="C29" i="7" s="1"/>
  <c r="D34" i="1" s="1"/>
  <c r="E28" i="7"/>
  <c r="D28" i="7"/>
  <c r="F28" i="7"/>
  <c r="G28" i="7"/>
  <c r="J28" i="7"/>
  <c r="H28" i="7"/>
  <c r="L28" i="7"/>
  <c r="M28" i="7"/>
  <c r="I28" i="7"/>
  <c r="K28" i="7"/>
  <c r="O28" i="7"/>
  <c r="N28" i="7"/>
  <c r="Q28" i="7"/>
  <c r="P28" i="7"/>
  <c r="S28" i="7"/>
  <c r="R28" i="7"/>
  <c r="W28" i="7"/>
  <c r="U28" i="7"/>
  <c r="T28" i="7"/>
  <c r="V28" i="7"/>
  <c r="BI18" i="7"/>
  <c r="BI12" i="8"/>
  <c r="BI26" i="9"/>
  <c r="BI28" i="11"/>
  <c r="BI17" i="6"/>
  <c r="BI32" i="12"/>
  <c r="BH94" i="10" l="1"/>
  <c r="BH93" i="10"/>
  <c r="BI24" i="6"/>
  <c r="BI16" i="3" s="1"/>
  <c r="BI28" i="10"/>
  <c r="BI94" i="10" s="1"/>
  <c r="H66" i="9"/>
  <c r="I37" i="20"/>
  <c r="I40" i="20" s="1"/>
  <c r="I42" i="20" s="1"/>
  <c r="I43" i="20" s="1"/>
  <c r="H44" i="20"/>
  <c r="H10" i="3" s="1"/>
  <c r="H9" i="4"/>
  <c r="J247" i="12"/>
  <c r="K247" i="12" s="1"/>
  <c r="Z22" i="8"/>
  <c r="S36" i="17"/>
  <c r="T36" i="17"/>
  <c r="T37" i="17"/>
  <c r="S37" i="17"/>
  <c r="D36" i="17"/>
  <c r="C36" i="17"/>
  <c r="F36" i="17"/>
  <c r="G36" i="17"/>
  <c r="E36" i="17"/>
  <c r="H36" i="17"/>
  <c r="I36" i="17"/>
  <c r="J36" i="17"/>
  <c r="K36" i="17"/>
  <c r="L36" i="17"/>
  <c r="N36" i="17"/>
  <c r="O36" i="17"/>
  <c r="M36" i="17"/>
  <c r="Q36" i="17"/>
  <c r="P36" i="17"/>
  <c r="R36" i="17"/>
  <c r="C8" i="17"/>
  <c r="D32" i="17"/>
  <c r="C33" i="17"/>
  <c r="T34" i="17"/>
  <c r="S32" i="17"/>
  <c r="S34" i="17"/>
  <c r="S33" i="17"/>
  <c r="S35" i="17"/>
  <c r="T32" i="17"/>
  <c r="T35" i="17"/>
  <c r="T33" i="17"/>
  <c r="D33" i="17"/>
  <c r="C32" i="17"/>
  <c r="E32" i="17"/>
  <c r="G33" i="17"/>
  <c r="E33" i="17"/>
  <c r="F33" i="17"/>
  <c r="G32" i="17"/>
  <c r="I32" i="17"/>
  <c r="F32" i="17"/>
  <c r="K33" i="17"/>
  <c r="H33" i="17"/>
  <c r="I33" i="17"/>
  <c r="H32" i="17"/>
  <c r="J33" i="17"/>
  <c r="M33" i="17"/>
  <c r="K32" i="17"/>
  <c r="M32" i="17"/>
  <c r="J32" i="17"/>
  <c r="P32" i="17"/>
  <c r="L33" i="17"/>
  <c r="L32" i="17"/>
  <c r="N32" i="17"/>
  <c r="N33" i="17"/>
  <c r="R32" i="17"/>
  <c r="Q32" i="17"/>
  <c r="Q33" i="17"/>
  <c r="R33" i="17"/>
  <c r="O32" i="17"/>
  <c r="O33" i="17"/>
  <c r="P33" i="17"/>
  <c r="BI194" i="12"/>
  <c r="BI131" i="12" s="1"/>
  <c r="D314" i="12"/>
  <c r="D445" i="12" s="1"/>
  <c r="BI259" i="12"/>
  <c r="BI390" i="12" s="1"/>
  <c r="BH253" i="12"/>
  <c r="BH315" i="12" s="1"/>
  <c r="BH446" i="12" s="1"/>
  <c r="H249" i="12"/>
  <c r="G311" i="12"/>
  <c r="G442" i="12" s="1"/>
  <c r="H310" i="12"/>
  <c r="H441" i="12" s="1"/>
  <c r="I248" i="12"/>
  <c r="U236" i="12"/>
  <c r="T298" i="12"/>
  <c r="T429" i="12" s="1"/>
  <c r="BH233" i="12"/>
  <c r="BG295" i="12"/>
  <c r="BG426" i="12" s="1"/>
  <c r="BH201" i="12"/>
  <c r="BG263" i="12"/>
  <c r="BG394" i="12" s="1"/>
  <c r="N243" i="12"/>
  <c r="M305" i="12"/>
  <c r="M436" i="12" s="1"/>
  <c r="AD227" i="12"/>
  <c r="AC289" i="12"/>
  <c r="BH223" i="12"/>
  <c r="BG285" i="12"/>
  <c r="BG416" i="12" s="1"/>
  <c r="BH249" i="12"/>
  <c r="BG311" i="12"/>
  <c r="BG442" i="12" s="1"/>
  <c r="BH217" i="12"/>
  <c r="BG279" i="12"/>
  <c r="BG410" i="12" s="1"/>
  <c r="W234" i="12"/>
  <c r="V296" i="12"/>
  <c r="V427" i="12" s="1"/>
  <c r="AC228" i="12"/>
  <c r="AB290" i="12"/>
  <c r="AB421" i="12" s="1"/>
  <c r="BH202" i="12"/>
  <c r="BG264" i="12"/>
  <c r="BG395" i="12" s="1"/>
  <c r="BH228" i="12"/>
  <c r="BG290" i="12"/>
  <c r="BG421" i="12" s="1"/>
  <c r="BI250" i="12"/>
  <c r="BI312" i="12" s="1"/>
  <c r="BI443" i="12" s="1"/>
  <c r="E313" i="12"/>
  <c r="E444" i="12" s="1"/>
  <c r="F251" i="12"/>
  <c r="BH236" i="12"/>
  <c r="BG298" i="12"/>
  <c r="BG429" i="12" s="1"/>
  <c r="T238" i="12"/>
  <c r="S300" i="12"/>
  <c r="S431" i="12" s="1"/>
  <c r="BH226" i="12"/>
  <c r="BG288" i="12"/>
  <c r="BG419" i="12" s="1"/>
  <c r="BH238" i="12"/>
  <c r="BG300" i="12"/>
  <c r="BG431" i="12" s="1"/>
  <c r="BH216" i="12"/>
  <c r="BG278" i="12"/>
  <c r="BG409" i="12" s="1"/>
  <c r="BH227" i="12"/>
  <c r="BG289" i="12"/>
  <c r="BG420" i="12" s="1"/>
  <c r="M244" i="12"/>
  <c r="L306" i="12"/>
  <c r="L437" i="12" s="1"/>
  <c r="G250" i="12"/>
  <c r="F312" i="12"/>
  <c r="F443" i="12" s="1"/>
  <c r="BH211" i="12"/>
  <c r="BG273" i="12"/>
  <c r="BG404" i="12" s="1"/>
  <c r="BH208" i="12"/>
  <c r="BG270" i="12"/>
  <c r="BG401" i="12" s="1"/>
  <c r="BH231" i="12"/>
  <c r="BG293" i="12"/>
  <c r="BG424" i="12" s="1"/>
  <c r="L246" i="12"/>
  <c r="K308" i="12"/>
  <c r="K439" i="12" s="1"/>
  <c r="BH215" i="12"/>
  <c r="BG277" i="12"/>
  <c r="BG408" i="12" s="1"/>
  <c r="BH203" i="12"/>
  <c r="BG265" i="12"/>
  <c r="BG396" i="12" s="1"/>
  <c r="BH244" i="12"/>
  <c r="BG306" i="12"/>
  <c r="BG437" i="12" s="1"/>
  <c r="BH213" i="12"/>
  <c r="BG275" i="12"/>
  <c r="BG406" i="12" s="1"/>
  <c r="O242" i="12"/>
  <c r="N304" i="12"/>
  <c r="N435" i="12" s="1"/>
  <c r="BH207" i="12"/>
  <c r="BG269" i="12"/>
  <c r="BG400" i="12" s="1"/>
  <c r="BH206" i="12"/>
  <c r="BG268" i="12"/>
  <c r="BG399" i="12" s="1"/>
  <c r="T237" i="12"/>
  <c r="S299" i="12"/>
  <c r="S430" i="12" s="1"/>
  <c r="BH204" i="12"/>
  <c r="BG266" i="12"/>
  <c r="BG397" i="12" s="1"/>
  <c r="BH219" i="12"/>
  <c r="BG281" i="12"/>
  <c r="BG412" i="12" s="1"/>
  <c r="BH209" i="12"/>
  <c r="BG271" i="12"/>
  <c r="BG402" i="12" s="1"/>
  <c r="Q240" i="12"/>
  <c r="P302" i="12"/>
  <c r="P433" i="12" s="1"/>
  <c r="BH237" i="12"/>
  <c r="BG299" i="12"/>
  <c r="BG430" i="12" s="1"/>
  <c r="BF391" i="12"/>
  <c r="BH225" i="12"/>
  <c r="BG287" i="12"/>
  <c r="BG418" i="12" s="1"/>
  <c r="Y233" i="12"/>
  <c r="X295" i="12"/>
  <c r="X426" i="12" s="1"/>
  <c r="BH220" i="12"/>
  <c r="BG282" i="12"/>
  <c r="BG413" i="12" s="1"/>
  <c r="BH246" i="12"/>
  <c r="BG308" i="12"/>
  <c r="BG439" i="12" s="1"/>
  <c r="BH239" i="12"/>
  <c r="BG301" i="12"/>
  <c r="BG432" i="12" s="1"/>
  <c r="D253" i="12"/>
  <c r="C315" i="12"/>
  <c r="C446" i="12" s="1"/>
  <c r="BH200" i="12"/>
  <c r="BG262" i="12"/>
  <c r="BG393" i="12" s="1"/>
  <c r="R239" i="12"/>
  <c r="Q301" i="12"/>
  <c r="Q432" i="12" s="1"/>
  <c r="BH221" i="12"/>
  <c r="BG283" i="12"/>
  <c r="BG414" i="12" s="1"/>
  <c r="Y232" i="12"/>
  <c r="X294" i="12"/>
  <c r="X425" i="12" s="1"/>
  <c r="BI276" i="12"/>
  <c r="BI407" i="12" s="1"/>
  <c r="BH251" i="12"/>
  <c r="BG313" i="12"/>
  <c r="BG444" i="12" s="1"/>
  <c r="BH243" i="12"/>
  <c r="BG305" i="12"/>
  <c r="BG436" i="12" s="1"/>
  <c r="BI294" i="12"/>
  <c r="BI425" i="12" s="1"/>
  <c r="BH210" i="12"/>
  <c r="BG272" i="12"/>
  <c r="BG403" i="12" s="1"/>
  <c r="AE419" i="12"/>
  <c r="BH235" i="12"/>
  <c r="BG297" i="12"/>
  <c r="BG428" i="12" s="1"/>
  <c r="BG310" i="12"/>
  <c r="BG441" i="12" s="1"/>
  <c r="BH248" i="12"/>
  <c r="BH218" i="12"/>
  <c r="BG280" i="12"/>
  <c r="BG411" i="12" s="1"/>
  <c r="BH230" i="12"/>
  <c r="BG292" i="12"/>
  <c r="BG423" i="12" s="1"/>
  <c r="A316" i="12"/>
  <c r="A384" i="12" s="1"/>
  <c r="A447" i="12" s="1"/>
  <c r="C254" i="12"/>
  <c r="C316" i="12" s="1"/>
  <c r="C447" i="12" s="1"/>
  <c r="BH254" i="12"/>
  <c r="BH199" i="12"/>
  <c r="BG261" i="12"/>
  <c r="BG392" i="12" s="1"/>
  <c r="BH240" i="12"/>
  <c r="BG302" i="12"/>
  <c r="BG433" i="12" s="1"/>
  <c r="BH229" i="12"/>
  <c r="BG291" i="12"/>
  <c r="BG422" i="12" s="1"/>
  <c r="V235" i="12"/>
  <c r="U297" i="12"/>
  <c r="U428" i="12" s="1"/>
  <c r="AA231" i="12"/>
  <c r="Z293" i="12"/>
  <c r="Z424" i="12" s="1"/>
  <c r="L245" i="12"/>
  <c r="K307" i="12"/>
  <c r="K438" i="12" s="1"/>
  <c r="BH224" i="12"/>
  <c r="BG286" i="12"/>
  <c r="BG417" i="12" s="1"/>
  <c r="BH242" i="12"/>
  <c r="BG304" i="12"/>
  <c r="BG435" i="12" s="1"/>
  <c r="BH198" i="12"/>
  <c r="BG260" i="12"/>
  <c r="BH212" i="12"/>
  <c r="BG274" i="12"/>
  <c r="BG405" i="12" s="1"/>
  <c r="AB229" i="12"/>
  <c r="AA291" i="12"/>
  <c r="AA422" i="12" s="1"/>
  <c r="BG314" i="12"/>
  <c r="BG445" i="12" s="1"/>
  <c r="BH252" i="12"/>
  <c r="BH205" i="12"/>
  <c r="BG267" i="12"/>
  <c r="BG398" i="12" s="1"/>
  <c r="BH390" i="12"/>
  <c r="BH247" i="12"/>
  <c r="BG309" i="12"/>
  <c r="BG440" i="12" s="1"/>
  <c r="AA230" i="12"/>
  <c r="Z292" i="12"/>
  <c r="Z423" i="12" s="1"/>
  <c r="BH241" i="12"/>
  <c r="BG303" i="12"/>
  <c r="BG434" i="12" s="1"/>
  <c r="Q241" i="12"/>
  <c r="P303" i="12"/>
  <c r="P434" i="12" s="1"/>
  <c r="A255" i="12"/>
  <c r="C193" i="12"/>
  <c r="C194" i="12" s="1"/>
  <c r="C131" i="12" s="1"/>
  <c r="D193" i="12"/>
  <c r="D194" i="12" s="1"/>
  <c r="D131" i="12" s="1"/>
  <c r="E193" i="12"/>
  <c r="E194" i="12" s="1"/>
  <c r="E131" i="12" s="1"/>
  <c r="F193" i="12"/>
  <c r="F194" i="12" s="1"/>
  <c r="F131" i="12" s="1"/>
  <c r="G193" i="12"/>
  <c r="G194" i="12" s="1"/>
  <c r="G131" i="12" s="1"/>
  <c r="H193" i="12"/>
  <c r="H194" i="12" s="1"/>
  <c r="H131" i="12" s="1"/>
  <c r="I193" i="12"/>
  <c r="I194" i="12" s="1"/>
  <c r="I131" i="12" s="1"/>
  <c r="J193" i="12"/>
  <c r="J194" i="12" s="1"/>
  <c r="J131" i="12" s="1"/>
  <c r="K193" i="12"/>
  <c r="K194" i="12" s="1"/>
  <c r="K131" i="12" s="1"/>
  <c r="L193" i="12"/>
  <c r="L194" i="12" s="1"/>
  <c r="L131" i="12" s="1"/>
  <c r="M193" i="12"/>
  <c r="M194" i="12" s="1"/>
  <c r="M131" i="12" s="1"/>
  <c r="N193" i="12"/>
  <c r="N194" i="12" s="1"/>
  <c r="N131" i="12" s="1"/>
  <c r="O193" i="12"/>
  <c r="O194" i="12" s="1"/>
  <c r="O131" i="12" s="1"/>
  <c r="P193" i="12"/>
  <c r="P194" i="12" s="1"/>
  <c r="P131" i="12" s="1"/>
  <c r="Q193" i="12"/>
  <c r="Q194" i="12" s="1"/>
  <c r="Q131" i="12" s="1"/>
  <c r="R193" i="12"/>
  <c r="R194" i="12" s="1"/>
  <c r="R131" i="12" s="1"/>
  <c r="S193" i="12"/>
  <c r="S194" i="12" s="1"/>
  <c r="S131" i="12" s="1"/>
  <c r="T193" i="12"/>
  <c r="T194" i="12" s="1"/>
  <c r="T131" i="12" s="1"/>
  <c r="U193" i="12"/>
  <c r="U194" i="12" s="1"/>
  <c r="U131" i="12" s="1"/>
  <c r="V193" i="12"/>
  <c r="V194" i="12" s="1"/>
  <c r="V131" i="12" s="1"/>
  <c r="W193" i="12"/>
  <c r="W194" i="12" s="1"/>
  <c r="W131" i="12" s="1"/>
  <c r="X193" i="12"/>
  <c r="X194" i="12" s="1"/>
  <c r="X131" i="12" s="1"/>
  <c r="Y193" i="12"/>
  <c r="Y194" i="12" s="1"/>
  <c r="Y131" i="12" s="1"/>
  <c r="Z193" i="12"/>
  <c r="Z194" i="12" s="1"/>
  <c r="Z131" i="12" s="1"/>
  <c r="AA193" i="12"/>
  <c r="AA194" i="12" s="1"/>
  <c r="AA131" i="12" s="1"/>
  <c r="AB193" i="12"/>
  <c r="AB194" i="12" s="1"/>
  <c r="AB131" i="12" s="1"/>
  <c r="AC193" i="12"/>
  <c r="AC194" i="12" s="1"/>
  <c r="AC131" i="12" s="1"/>
  <c r="AD193" i="12"/>
  <c r="AD194" i="12" s="1"/>
  <c r="AD131" i="12" s="1"/>
  <c r="AE193" i="12"/>
  <c r="AE194" i="12" s="1"/>
  <c r="AE131" i="12" s="1"/>
  <c r="AF193" i="12"/>
  <c r="AF194" i="12" s="1"/>
  <c r="AF131" i="12" s="1"/>
  <c r="AG193" i="12"/>
  <c r="AG194" i="12" s="1"/>
  <c r="AG131" i="12" s="1"/>
  <c r="AH193" i="12"/>
  <c r="AH194" i="12" s="1"/>
  <c r="AH131" i="12" s="1"/>
  <c r="AI193" i="12"/>
  <c r="AI194" i="12" s="1"/>
  <c r="AI131" i="12" s="1"/>
  <c r="AJ193" i="12"/>
  <c r="AJ194" i="12" s="1"/>
  <c r="AJ131" i="12" s="1"/>
  <c r="AK193" i="12"/>
  <c r="AK194" i="12" s="1"/>
  <c r="AK131" i="12" s="1"/>
  <c r="AL193" i="12"/>
  <c r="AL194" i="12" s="1"/>
  <c r="AL131" i="12" s="1"/>
  <c r="AM193" i="12"/>
  <c r="AM194" i="12" s="1"/>
  <c r="AM131" i="12" s="1"/>
  <c r="AN193" i="12"/>
  <c r="AN194" i="12" s="1"/>
  <c r="AN131" i="12" s="1"/>
  <c r="AO193" i="12"/>
  <c r="AO194" i="12" s="1"/>
  <c r="AO131" i="12" s="1"/>
  <c r="AP193" i="12"/>
  <c r="AP194" i="12" s="1"/>
  <c r="AP131" i="12" s="1"/>
  <c r="AQ193" i="12"/>
  <c r="AQ194" i="12" s="1"/>
  <c r="AQ131" i="12" s="1"/>
  <c r="AR193" i="12"/>
  <c r="AR194" i="12" s="1"/>
  <c r="AR131" i="12" s="1"/>
  <c r="AS193" i="12"/>
  <c r="AS194" i="12" s="1"/>
  <c r="AS131" i="12" s="1"/>
  <c r="AT193" i="12"/>
  <c r="AT194" i="12" s="1"/>
  <c r="AT131" i="12" s="1"/>
  <c r="AU193" i="12"/>
  <c r="AU194" i="12" s="1"/>
  <c r="AU131" i="12" s="1"/>
  <c r="AV193" i="12"/>
  <c r="AV194" i="12" s="1"/>
  <c r="AV131" i="12" s="1"/>
  <c r="AW193" i="12"/>
  <c r="AW194" i="12" s="1"/>
  <c r="AW131" i="12" s="1"/>
  <c r="AX193" i="12"/>
  <c r="AX194" i="12" s="1"/>
  <c r="AX131" i="12" s="1"/>
  <c r="AY193" i="12"/>
  <c r="AY194" i="12" s="1"/>
  <c r="AY131" i="12" s="1"/>
  <c r="AZ193" i="12"/>
  <c r="AZ194" i="12" s="1"/>
  <c r="AZ131" i="12" s="1"/>
  <c r="BA193" i="12"/>
  <c r="BA194" i="12" s="1"/>
  <c r="BA131" i="12" s="1"/>
  <c r="BB193" i="12"/>
  <c r="BB194" i="12" s="1"/>
  <c r="BB131" i="12" s="1"/>
  <c r="BC193" i="12"/>
  <c r="BC194" i="12" s="1"/>
  <c r="BC131" i="12" s="1"/>
  <c r="BD193" i="12"/>
  <c r="BD194" i="12" s="1"/>
  <c r="BD131" i="12" s="1"/>
  <c r="BE193" i="12"/>
  <c r="BE194" i="12" s="1"/>
  <c r="BE131" i="12" s="1"/>
  <c r="BF193" i="12"/>
  <c r="BF194" i="12" s="1"/>
  <c r="BF131" i="12" s="1"/>
  <c r="BG193" i="12"/>
  <c r="BG194" i="12" s="1"/>
  <c r="BG131" i="12" s="1"/>
  <c r="BH193" i="12"/>
  <c r="BH194" i="12" s="1"/>
  <c r="BH131" i="12" s="1"/>
  <c r="E314" i="12"/>
  <c r="E445" i="12" s="1"/>
  <c r="F252" i="12"/>
  <c r="BH222" i="12"/>
  <c r="BG284" i="12"/>
  <c r="BG415" i="12" s="1"/>
  <c r="BH245" i="12"/>
  <c r="BG307" i="12"/>
  <c r="BG438" i="12" s="1"/>
  <c r="BH234" i="12"/>
  <c r="BG296" i="12"/>
  <c r="BG427" i="12" s="1"/>
  <c r="D24" i="14"/>
  <c r="D25" i="14" s="1"/>
  <c r="C24" i="14"/>
  <c r="C25" i="14" s="1"/>
  <c r="F24" i="14"/>
  <c r="F25" i="14" s="1"/>
  <c r="H24" i="14"/>
  <c r="H25" i="14" s="1"/>
  <c r="N24" i="14"/>
  <c r="N25" i="14" s="1"/>
  <c r="P24" i="14"/>
  <c r="P25" i="14" s="1"/>
  <c r="L24" i="14"/>
  <c r="L25" i="14" s="1"/>
  <c r="J24" i="14"/>
  <c r="J25" i="14" s="1"/>
  <c r="M24" i="14"/>
  <c r="M25" i="14" s="1"/>
  <c r="E24" i="14"/>
  <c r="E25" i="14" s="1"/>
  <c r="I24" i="14"/>
  <c r="I25" i="14" s="1"/>
  <c r="K24" i="14"/>
  <c r="K25" i="14" s="1"/>
  <c r="O24" i="14"/>
  <c r="O25" i="14" s="1"/>
  <c r="BI26" i="20"/>
  <c r="BI5" i="23"/>
  <c r="BI5" i="22"/>
  <c r="D14" i="15"/>
  <c r="D13" i="15"/>
  <c r="C14" i="15"/>
  <c r="C13" i="15"/>
  <c r="E14" i="15"/>
  <c r="E13" i="15"/>
  <c r="F13" i="15"/>
  <c r="F14" i="15"/>
  <c r="H14" i="15"/>
  <c r="I14" i="15"/>
  <c r="G13" i="15"/>
  <c r="G14" i="15"/>
  <c r="L13" i="15"/>
  <c r="I13" i="15"/>
  <c r="H13" i="15"/>
  <c r="K13" i="15"/>
  <c r="J13" i="15"/>
  <c r="M14" i="15"/>
  <c r="K14" i="15"/>
  <c r="L14" i="15"/>
  <c r="J14" i="15"/>
  <c r="O13" i="15"/>
  <c r="Q14" i="15"/>
  <c r="M13" i="15"/>
  <c r="N14" i="15"/>
  <c r="N13" i="15"/>
  <c r="O14" i="15"/>
  <c r="P13" i="15"/>
  <c r="P14" i="15"/>
  <c r="R13" i="15"/>
  <c r="Q13" i="15"/>
  <c r="R14" i="15"/>
  <c r="D7" i="17"/>
  <c r="C7" i="17"/>
  <c r="E7" i="17"/>
  <c r="F7" i="17"/>
  <c r="H7" i="17"/>
  <c r="I7" i="17"/>
  <c r="G7" i="17"/>
  <c r="J7" i="17"/>
  <c r="K7" i="17"/>
  <c r="L7" i="17"/>
  <c r="M7" i="17"/>
  <c r="N7" i="17"/>
  <c r="O7" i="17"/>
  <c r="P7" i="17"/>
  <c r="R7" i="17"/>
  <c r="Q7" i="17"/>
  <c r="D29" i="7"/>
  <c r="E34" i="1" s="1"/>
  <c r="C19" i="14"/>
  <c r="C23" i="2" s="1"/>
  <c r="D42" i="1" s="1"/>
  <c r="D40" i="1" s="1"/>
  <c r="S30" i="17"/>
  <c r="T30" i="17"/>
  <c r="T27" i="17"/>
  <c r="S28" i="17"/>
  <c r="S29" i="17"/>
  <c r="S27" i="17"/>
  <c r="S26" i="17"/>
  <c r="T31" i="17"/>
  <c r="T29" i="17"/>
  <c r="T28" i="17"/>
  <c r="T26" i="17"/>
  <c r="C27" i="17"/>
  <c r="C26" i="17"/>
  <c r="S31" i="17"/>
  <c r="D27" i="17"/>
  <c r="D26" i="17"/>
  <c r="F26" i="17"/>
  <c r="E26" i="17"/>
  <c r="F27" i="17"/>
  <c r="I27" i="17"/>
  <c r="E27" i="17"/>
  <c r="H27" i="17"/>
  <c r="G27" i="17"/>
  <c r="J26" i="17"/>
  <c r="G26" i="17"/>
  <c r="H26" i="17"/>
  <c r="J27" i="17"/>
  <c r="I26" i="17"/>
  <c r="K27" i="17"/>
  <c r="K26" i="17"/>
  <c r="L26" i="17"/>
  <c r="M26" i="17"/>
  <c r="L27" i="17"/>
  <c r="N27" i="17"/>
  <c r="P26" i="17"/>
  <c r="N26" i="17"/>
  <c r="M27" i="17"/>
  <c r="O26" i="17"/>
  <c r="O27" i="17"/>
  <c r="R27" i="17"/>
  <c r="P27" i="17"/>
  <c r="Q27" i="17"/>
  <c r="R26" i="17"/>
  <c r="Q26" i="17"/>
  <c r="C15" i="14"/>
  <c r="D15" i="14"/>
  <c r="G15" i="14"/>
  <c r="E15" i="14"/>
  <c r="F15" i="14"/>
  <c r="I15" i="14"/>
  <c r="H15" i="14"/>
  <c r="K15" i="14"/>
  <c r="M15" i="14"/>
  <c r="J15" i="14"/>
  <c r="P15" i="14"/>
  <c r="L15" i="14"/>
  <c r="O15" i="14"/>
  <c r="N15" i="14"/>
  <c r="BI5" i="19"/>
  <c r="BI37" i="10"/>
  <c r="BI5" i="18"/>
  <c r="BI213" i="10"/>
  <c r="C16" i="14"/>
  <c r="D16" i="14"/>
  <c r="E16" i="14"/>
  <c r="F16" i="14"/>
  <c r="H16" i="14"/>
  <c r="J16" i="14"/>
  <c r="G16" i="14"/>
  <c r="I16" i="14"/>
  <c r="L16" i="14"/>
  <c r="M16" i="14"/>
  <c r="K16" i="14"/>
  <c r="P16" i="14"/>
  <c r="N16" i="14"/>
  <c r="O16" i="14"/>
  <c r="T19" i="17"/>
  <c r="S15" i="17"/>
  <c r="T18" i="17"/>
  <c r="S18" i="17"/>
  <c r="S14" i="17"/>
  <c r="S24" i="17"/>
  <c r="T9" i="17"/>
  <c r="S9" i="17"/>
  <c r="S17" i="17"/>
  <c r="F14" i="17"/>
  <c r="F60" i="2" s="1"/>
  <c r="T14" i="17"/>
  <c r="C12" i="17"/>
  <c r="S6" i="17"/>
  <c r="C19" i="17"/>
  <c r="T21" i="17"/>
  <c r="T15" i="17"/>
  <c r="C18" i="17"/>
  <c r="C23" i="17"/>
  <c r="S10" i="17"/>
  <c r="C24" i="17"/>
  <c r="T12" i="17"/>
  <c r="D23" i="17"/>
  <c r="S25" i="17"/>
  <c r="C13" i="17"/>
  <c r="S23" i="17"/>
  <c r="T23" i="17"/>
  <c r="T13" i="17"/>
  <c r="S19" i="17"/>
  <c r="C17" i="17"/>
  <c r="T22" i="17"/>
  <c r="T6" i="17"/>
  <c r="E13" i="17"/>
  <c r="G14" i="17"/>
  <c r="G60" i="2" s="1"/>
  <c r="T17" i="17"/>
  <c r="S16" i="17"/>
  <c r="S11" i="17"/>
  <c r="S20" i="17"/>
  <c r="T20" i="17"/>
  <c r="S22" i="17"/>
  <c r="S21" i="17"/>
  <c r="D12" i="17"/>
  <c r="D17" i="17"/>
  <c r="T25" i="17"/>
  <c r="D13" i="17"/>
  <c r="T16" i="17"/>
  <c r="E18" i="17"/>
  <c r="F23" i="17"/>
  <c r="G19" i="17"/>
  <c r="T24" i="17"/>
  <c r="E12" i="17"/>
  <c r="T11" i="17"/>
  <c r="S13" i="17"/>
  <c r="E24" i="17"/>
  <c r="E14" i="17"/>
  <c r="E60" i="2" s="1"/>
  <c r="F18" i="17"/>
  <c r="F12" i="17"/>
  <c r="S12" i="17"/>
  <c r="D19" i="17"/>
  <c r="E17" i="17"/>
  <c r="F24" i="17"/>
  <c r="E23" i="17"/>
  <c r="D24" i="17"/>
  <c r="D18" i="17"/>
  <c r="G12" i="17"/>
  <c r="G17" i="17"/>
  <c r="G18" i="17"/>
  <c r="H12" i="17"/>
  <c r="E19" i="17"/>
  <c r="H19" i="17"/>
  <c r="F13" i="17"/>
  <c r="H13" i="17"/>
  <c r="I24" i="17"/>
  <c r="G13" i="17"/>
  <c r="G24" i="17"/>
  <c r="G23" i="17"/>
  <c r="H17" i="17"/>
  <c r="F17" i="17"/>
  <c r="T10" i="17"/>
  <c r="F19" i="17"/>
  <c r="H24" i="17"/>
  <c r="H18" i="17"/>
  <c r="I18" i="17"/>
  <c r="H23" i="17"/>
  <c r="J23" i="17"/>
  <c r="L23" i="17"/>
  <c r="I19" i="17"/>
  <c r="J17" i="17"/>
  <c r="J18" i="17"/>
  <c r="I13" i="17"/>
  <c r="J24" i="17"/>
  <c r="L19" i="17"/>
  <c r="J19" i="17"/>
  <c r="J12" i="17"/>
  <c r="I12" i="17"/>
  <c r="K13" i="17"/>
  <c r="J13" i="17"/>
  <c r="I23" i="17"/>
  <c r="K23" i="17"/>
  <c r="I17" i="17"/>
  <c r="K19" i="17"/>
  <c r="L18" i="17"/>
  <c r="K12" i="17"/>
  <c r="M13" i="17"/>
  <c r="L17" i="17"/>
  <c r="L14" i="17"/>
  <c r="L60" i="2" s="1"/>
  <c r="L12" i="17"/>
  <c r="L13" i="17"/>
  <c r="K18" i="17"/>
  <c r="L24" i="17"/>
  <c r="K17" i="17"/>
  <c r="K24" i="17"/>
  <c r="N23" i="17"/>
  <c r="M24" i="17"/>
  <c r="M23" i="17"/>
  <c r="N13" i="17"/>
  <c r="O19" i="17"/>
  <c r="M12" i="17"/>
  <c r="M19" i="17"/>
  <c r="M17" i="17"/>
  <c r="N12" i="17"/>
  <c r="N18" i="17"/>
  <c r="P24" i="17"/>
  <c r="N14" i="17"/>
  <c r="Q24" i="17"/>
  <c r="M18" i="17"/>
  <c r="P18" i="17"/>
  <c r="N19" i="17"/>
  <c r="O24" i="17"/>
  <c r="P17" i="17"/>
  <c r="N24" i="17"/>
  <c r="O23" i="17"/>
  <c r="O17" i="17"/>
  <c r="P14" i="17"/>
  <c r="N17" i="17"/>
  <c r="O12" i="17"/>
  <c r="O14" i="17"/>
  <c r="O13" i="17"/>
  <c r="O18" i="17"/>
  <c r="P19" i="17"/>
  <c r="P12" i="17"/>
  <c r="P23" i="17"/>
  <c r="Q17" i="17"/>
  <c r="Q23" i="17"/>
  <c r="Q18" i="17"/>
  <c r="P13" i="17"/>
  <c r="R24" i="17"/>
  <c r="Q13" i="17"/>
  <c r="Q14" i="17"/>
  <c r="Q12" i="17"/>
  <c r="R23" i="17"/>
  <c r="R12" i="17"/>
  <c r="R19" i="17"/>
  <c r="R14" i="17"/>
  <c r="Q19" i="17"/>
  <c r="R13" i="17"/>
  <c r="R18" i="17"/>
  <c r="R17" i="17"/>
  <c r="BI5" i="4"/>
  <c r="BI5" i="3"/>
  <c r="BI5" i="5"/>
  <c r="R6" i="15"/>
  <c r="BI29" i="11"/>
  <c r="BI33" i="12"/>
  <c r="BI27" i="9"/>
  <c r="BI13" i="8"/>
  <c r="BI18" i="6"/>
  <c r="BI93" i="10" l="1"/>
  <c r="I66" i="9"/>
  <c r="I9" i="4"/>
  <c r="I44" i="20"/>
  <c r="I10" i="3" s="1"/>
  <c r="J37" i="20"/>
  <c r="J40" i="20" s="1"/>
  <c r="J42" i="20" s="1"/>
  <c r="J43" i="20" s="1"/>
  <c r="BI253" i="12"/>
  <c r="BI315" i="12" s="1"/>
  <c r="BI446" i="12" s="1"/>
  <c r="J309" i="12"/>
  <c r="J440" i="12" s="1"/>
  <c r="Z23" i="8"/>
  <c r="Z24" i="8" s="1"/>
  <c r="AA20" i="8" s="1"/>
  <c r="X234" i="12"/>
  <c r="W296" i="12"/>
  <c r="W427" i="12" s="1"/>
  <c r="BI247" i="12"/>
  <c r="BI309" i="12" s="1"/>
  <c r="BI440" i="12" s="1"/>
  <c r="BH309" i="12"/>
  <c r="BH440" i="12" s="1"/>
  <c r="BI239" i="12"/>
  <c r="BI301" i="12" s="1"/>
  <c r="BI432" i="12" s="1"/>
  <c r="BH301" i="12"/>
  <c r="BH432" i="12" s="1"/>
  <c r="AC229" i="12"/>
  <c r="AB291" i="12"/>
  <c r="AB422" i="12" s="1"/>
  <c r="BI224" i="12"/>
  <c r="BI286" i="12" s="1"/>
  <c r="BI417" i="12" s="1"/>
  <c r="BH286" i="12"/>
  <c r="BH417" i="12" s="1"/>
  <c r="BI235" i="12"/>
  <c r="BI297" i="12" s="1"/>
  <c r="BI428" i="12" s="1"/>
  <c r="BH297" i="12"/>
  <c r="BH428" i="12" s="1"/>
  <c r="BI231" i="12"/>
  <c r="BI293" i="12" s="1"/>
  <c r="BI424" i="12" s="1"/>
  <c r="BH293" i="12"/>
  <c r="BH424" i="12" s="1"/>
  <c r="G251" i="12"/>
  <c r="F313" i="12"/>
  <c r="F444" i="12" s="1"/>
  <c r="BI228" i="12"/>
  <c r="BI290" i="12" s="1"/>
  <c r="BI421" i="12" s="1"/>
  <c r="BH290" i="12"/>
  <c r="BH421" i="12" s="1"/>
  <c r="BI217" i="12"/>
  <c r="BI279" i="12" s="1"/>
  <c r="BI410" i="12" s="1"/>
  <c r="BH279" i="12"/>
  <c r="BH410" i="12" s="1"/>
  <c r="J248" i="12"/>
  <c r="I310" i="12"/>
  <c r="I441" i="12" s="1"/>
  <c r="R241" i="12"/>
  <c r="Q303" i="12"/>
  <c r="Q434" i="12" s="1"/>
  <c r="W235" i="12"/>
  <c r="V297" i="12"/>
  <c r="V428" i="12" s="1"/>
  <c r="BI251" i="12"/>
  <c r="BI313" i="12" s="1"/>
  <c r="BI444" i="12" s="1"/>
  <c r="BH313" i="12"/>
  <c r="BH444" i="12" s="1"/>
  <c r="S239" i="12"/>
  <c r="R301" i="12"/>
  <c r="R432" i="12" s="1"/>
  <c r="BI246" i="12"/>
  <c r="BI308" i="12" s="1"/>
  <c r="BI439" i="12" s="1"/>
  <c r="BH308" i="12"/>
  <c r="BH439" i="12" s="1"/>
  <c r="BI209" i="12"/>
  <c r="BI271" i="12" s="1"/>
  <c r="BI402" i="12" s="1"/>
  <c r="BH271" i="12"/>
  <c r="BH402" i="12" s="1"/>
  <c r="BI204" i="12"/>
  <c r="BI266" i="12" s="1"/>
  <c r="BI397" i="12" s="1"/>
  <c r="BH266" i="12"/>
  <c r="BH397" i="12" s="1"/>
  <c r="P242" i="12"/>
  <c r="O304" i="12"/>
  <c r="O435" i="12" s="1"/>
  <c r="BI238" i="12"/>
  <c r="BI300" i="12" s="1"/>
  <c r="BI431" i="12" s="1"/>
  <c r="BH300" i="12"/>
  <c r="BH431" i="12" s="1"/>
  <c r="O243" i="12"/>
  <c r="N305" i="12"/>
  <c r="N436" i="12" s="1"/>
  <c r="AB231" i="12"/>
  <c r="AA293" i="12"/>
  <c r="AA424" i="12" s="1"/>
  <c r="D254" i="12"/>
  <c r="BI243" i="12"/>
  <c r="BI305" i="12" s="1"/>
  <c r="BI436" i="12" s="1"/>
  <c r="BH305" i="12"/>
  <c r="BH436" i="12" s="1"/>
  <c r="R240" i="12"/>
  <c r="Q302" i="12"/>
  <c r="Q433" i="12" s="1"/>
  <c r="BI207" i="12"/>
  <c r="BI269" i="12" s="1"/>
  <c r="BI400" i="12" s="1"/>
  <c r="BH269" i="12"/>
  <c r="BH400" i="12" s="1"/>
  <c r="H250" i="12"/>
  <c r="G312" i="12"/>
  <c r="G443" i="12" s="1"/>
  <c r="BI234" i="12"/>
  <c r="BI296" i="12" s="1"/>
  <c r="BI427" i="12" s="1"/>
  <c r="BH296" i="12"/>
  <c r="BH427" i="12" s="1"/>
  <c r="G252" i="12"/>
  <c r="F314" i="12"/>
  <c r="F445" i="12" s="1"/>
  <c r="BI241" i="12"/>
  <c r="BI303" i="12" s="1"/>
  <c r="BI434" i="12" s="1"/>
  <c r="BH303" i="12"/>
  <c r="BH434" i="12" s="1"/>
  <c r="BG391" i="12"/>
  <c r="BI229" i="12"/>
  <c r="BI291" i="12" s="1"/>
  <c r="BI422" i="12" s="1"/>
  <c r="BH291" i="12"/>
  <c r="BH422" i="12" s="1"/>
  <c r="BI200" i="12"/>
  <c r="BI262" i="12" s="1"/>
  <c r="BI393" i="12" s="1"/>
  <c r="BH262" i="12"/>
  <c r="BH393" i="12" s="1"/>
  <c r="BI220" i="12"/>
  <c r="BI282" i="12" s="1"/>
  <c r="BI413" i="12" s="1"/>
  <c r="BH282" i="12"/>
  <c r="BH413" i="12" s="1"/>
  <c r="BI237" i="12"/>
  <c r="BI299" i="12" s="1"/>
  <c r="BI430" i="12" s="1"/>
  <c r="BH299" i="12"/>
  <c r="BH430" i="12" s="1"/>
  <c r="BI219" i="12"/>
  <c r="BI281" i="12" s="1"/>
  <c r="BI412" i="12" s="1"/>
  <c r="BH281" i="12"/>
  <c r="BH412" i="12" s="1"/>
  <c r="U237" i="12"/>
  <c r="T299" i="12"/>
  <c r="T430" i="12" s="1"/>
  <c r="BI213" i="12"/>
  <c r="BI275" i="12" s="1"/>
  <c r="BI406" i="12" s="1"/>
  <c r="BH275" i="12"/>
  <c r="BH406" i="12" s="1"/>
  <c r="BI208" i="12"/>
  <c r="BI270" i="12" s="1"/>
  <c r="BI401" i="12" s="1"/>
  <c r="BH270" i="12"/>
  <c r="BH401" i="12" s="1"/>
  <c r="BI226" i="12"/>
  <c r="BI288" i="12" s="1"/>
  <c r="BI419" i="12" s="1"/>
  <c r="BH288" i="12"/>
  <c r="BH419" i="12" s="1"/>
  <c r="BI201" i="12"/>
  <c r="BI263" i="12" s="1"/>
  <c r="BI394" i="12" s="1"/>
  <c r="BH263" i="12"/>
  <c r="BH394" i="12" s="1"/>
  <c r="I249" i="12"/>
  <c r="H311" i="12"/>
  <c r="H442" i="12" s="1"/>
  <c r="BI255" i="12"/>
  <c r="BI317" i="12" s="1"/>
  <c r="BI448" i="12" s="1"/>
  <c r="C255" i="12"/>
  <c r="A317" i="12"/>
  <c r="A385" i="12" s="1"/>
  <c r="A448" i="12" s="1"/>
  <c r="BI221" i="12"/>
  <c r="BI283" i="12" s="1"/>
  <c r="BI414" i="12" s="1"/>
  <c r="BH283" i="12"/>
  <c r="BH414" i="12" s="1"/>
  <c r="N244" i="12"/>
  <c r="M306" i="12"/>
  <c r="M437" i="12" s="1"/>
  <c r="BI205" i="12"/>
  <c r="BI267" i="12" s="1"/>
  <c r="BI398" i="12" s="1"/>
  <c r="BH267" i="12"/>
  <c r="BH398" i="12" s="1"/>
  <c r="BI198" i="12"/>
  <c r="BI260" i="12" s="1"/>
  <c r="BH260" i="12"/>
  <c r="M245" i="12"/>
  <c r="L307" i="12"/>
  <c r="L438" i="12" s="1"/>
  <c r="BI218" i="12"/>
  <c r="BI280" i="12" s="1"/>
  <c r="BI411" i="12" s="1"/>
  <c r="BH280" i="12"/>
  <c r="BH411" i="12" s="1"/>
  <c r="BI210" i="12"/>
  <c r="BI272" i="12" s="1"/>
  <c r="BI403" i="12" s="1"/>
  <c r="BH272" i="12"/>
  <c r="BH403" i="12" s="1"/>
  <c r="Z232" i="12"/>
  <c r="Y294" i="12"/>
  <c r="Y425" i="12" s="1"/>
  <c r="BI215" i="12"/>
  <c r="BI277" i="12" s="1"/>
  <c r="BI408" i="12" s="1"/>
  <c r="BH277" i="12"/>
  <c r="BH408" i="12" s="1"/>
  <c r="BI227" i="12"/>
  <c r="BI289" i="12" s="1"/>
  <c r="BI420" i="12" s="1"/>
  <c r="BH289" i="12"/>
  <c r="BH420" i="12" s="1"/>
  <c r="AD228" i="12"/>
  <c r="AC290" i="12"/>
  <c r="AC421" i="12" s="1"/>
  <c r="BI223" i="12"/>
  <c r="BI285" i="12" s="1"/>
  <c r="BI416" i="12" s="1"/>
  <c r="BH285" i="12"/>
  <c r="BH416" i="12" s="1"/>
  <c r="BI242" i="12"/>
  <c r="BI304" i="12" s="1"/>
  <c r="BI435" i="12" s="1"/>
  <c r="BH304" i="12"/>
  <c r="BH435" i="12" s="1"/>
  <c r="M246" i="12"/>
  <c r="L308" i="12"/>
  <c r="L439" i="12" s="1"/>
  <c r="BI216" i="12"/>
  <c r="BI278" i="12" s="1"/>
  <c r="BI409" i="12" s="1"/>
  <c r="BH278" i="12"/>
  <c r="BH409" i="12" s="1"/>
  <c r="L247" i="12"/>
  <c r="K309" i="12"/>
  <c r="K440" i="12" s="1"/>
  <c r="AE227" i="12"/>
  <c r="AD289" i="12"/>
  <c r="BI199" i="12"/>
  <c r="BI261" i="12" s="1"/>
  <c r="BI392" i="12" s="1"/>
  <c r="BH261" i="12"/>
  <c r="BH392" i="12" s="1"/>
  <c r="BI225" i="12"/>
  <c r="BI287" i="12" s="1"/>
  <c r="BI418" i="12" s="1"/>
  <c r="BH287" i="12"/>
  <c r="BH418" i="12" s="1"/>
  <c r="BI244" i="12"/>
  <c r="BI306" i="12" s="1"/>
  <c r="BI437" i="12" s="1"/>
  <c r="BH306" i="12"/>
  <c r="BH437" i="12" s="1"/>
  <c r="BI236" i="12"/>
  <c r="BI298" i="12" s="1"/>
  <c r="BI429" i="12" s="1"/>
  <c r="BH298" i="12"/>
  <c r="BH429" i="12" s="1"/>
  <c r="V236" i="12"/>
  <c r="U298" i="12"/>
  <c r="U429" i="12" s="1"/>
  <c r="BI222" i="12"/>
  <c r="BI284" i="12" s="1"/>
  <c r="BI415" i="12" s="1"/>
  <c r="BH284" i="12"/>
  <c r="BH415" i="12" s="1"/>
  <c r="BI212" i="12"/>
  <c r="BI274" i="12" s="1"/>
  <c r="BI405" i="12" s="1"/>
  <c r="BH274" i="12"/>
  <c r="BH405" i="12" s="1"/>
  <c r="BI230" i="12"/>
  <c r="BI292" i="12" s="1"/>
  <c r="BI423" i="12" s="1"/>
  <c r="BH292" i="12"/>
  <c r="BH423" i="12" s="1"/>
  <c r="BI203" i="12"/>
  <c r="BI265" i="12" s="1"/>
  <c r="BI396" i="12" s="1"/>
  <c r="BH265" i="12"/>
  <c r="BH396" i="12" s="1"/>
  <c r="BI202" i="12"/>
  <c r="BI264" i="12" s="1"/>
  <c r="BI395" i="12" s="1"/>
  <c r="BH264" i="12"/>
  <c r="BH395" i="12" s="1"/>
  <c r="BI249" i="12"/>
  <c r="BI311" i="12" s="1"/>
  <c r="BI442" i="12" s="1"/>
  <c r="BH311" i="12"/>
  <c r="BH442" i="12" s="1"/>
  <c r="BI245" i="12"/>
  <c r="BI307" i="12" s="1"/>
  <c r="BI438" i="12" s="1"/>
  <c r="BH307" i="12"/>
  <c r="BH438" i="12" s="1"/>
  <c r="AB230" i="12"/>
  <c r="AA292" i="12"/>
  <c r="AA423" i="12" s="1"/>
  <c r="BI252" i="12"/>
  <c r="BI314" i="12" s="1"/>
  <c r="BI445" i="12" s="1"/>
  <c r="BH314" i="12"/>
  <c r="BH445" i="12" s="1"/>
  <c r="BI240" i="12"/>
  <c r="BI302" i="12" s="1"/>
  <c r="BI433" i="12" s="1"/>
  <c r="BH302" i="12"/>
  <c r="BH433" i="12" s="1"/>
  <c r="BI254" i="12"/>
  <c r="BI316" i="12" s="1"/>
  <c r="BI447" i="12" s="1"/>
  <c r="BH316" i="12"/>
  <c r="BH447" i="12" s="1"/>
  <c r="BI248" i="12"/>
  <c r="BI310" i="12" s="1"/>
  <c r="BI441" i="12" s="1"/>
  <c r="BH310" i="12"/>
  <c r="BH441" i="12" s="1"/>
  <c r="E253" i="12"/>
  <c r="D315" i="12"/>
  <c r="D446" i="12" s="1"/>
  <c r="Z233" i="12"/>
  <c r="Y295" i="12"/>
  <c r="Y426" i="12" s="1"/>
  <c r="BI206" i="12"/>
  <c r="BI268" i="12" s="1"/>
  <c r="BI399" i="12" s="1"/>
  <c r="BH268" i="12"/>
  <c r="BH399" i="12" s="1"/>
  <c r="BI211" i="12"/>
  <c r="BI273" i="12" s="1"/>
  <c r="BI404" i="12" s="1"/>
  <c r="BH273" i="12"/>
  <c r="BH404" i="12" s="1"/>
  <c r="U238" i="12"/>
  <c r="T300" i="12"/>
  <c r="T431" i="12" s="1"/>
  <c r="AC420" i="12"/>
  <c r="BI233" i="12"/>
  <c r="BI295" i="12" s="1"/>
  <c r="BI426" i="12" s="1"/>
  <c r="BH295" i="12"/>
  <c r="BH426" i="12" s="1"/>
  <c r="F59" i="12"/>
  <c r="AS39" i="20"/>
  <c r="E29" i="7"/>
  <c r="F34" i="1" s="1"/>
  <c r="D56" i="1"/>
  <c r="D33" i="1"/>
  <c r="C20" i="2"/>
  <c r="J66" i="9" l="1"/>
  <c r="J44" i="20"/>
  <c r="J10" i="3" s="1"/>
  <c r="J9" i="4"/>
  <c r="D7" i="16" s="1"/>
  <c r="K37" i="20"/>
  <c r="K40" i="20" s="1"/>
  <c r="K42" i="20" s="1"/>
  <c r="K43" i="20" s="1"/>
  <c r="AA22" i="8"/>
  <c r="V238" i="12"/>
  <c r="U300" i="12"/>
  <c r="U431" i="12" s="1"/>
  <c r="AD229" i="12"/>
  <c r="AC291" i="12"/>
  <c r="AC422" i="12" s="1"/>
  <c r="I250" i="12"/>
  <c r="H312" i="12"/>
  <c r="H443" i="12" s="1"/>
  <c r="T239" i="12"/>
  <c r="S301" i="12"/>
  <c r="S432" i="12" s="1"/>
  <c r="J249" i="12"/>
  <c r="I311" i="12"/>
  <c r="I442" i="12" s="1"/>
  <c r="AC231" i="12"/>
  <c r="AB293" i="12"/>
  <c r="AB424" i="12" s="1"/>
  <c r="K248" i="12"/>
  <c r="J310" i="12"/>
  <c r="J441" i="12" s="1"/>
  <c r="AD420" i="12"/>
  <c r="F253" i="12"/>
  <c r="E315" i="12"/>
  <c r="E446" i="12" s="1"/>
  <c r="AE228" i="12"/>
  <c r="AD290" i="12"/>
  <c r="AD421" i="12" s="1"/>
  <c r="H251" i="12"/>
  <c r="G313" i="12"/>
  <c r="G444" i="12" s="1"/>
  <c r="AC230" i="12"/>
  <c r="AB292" i="12"/>
  <c r="AB423" i="12" s="1"/>
  <c r="H252" i="12"/>
  <c r="G314" i="12"/>
  <c r="G445" i="12" s="1"/>
  <c r="P243" i="12"/>
  <c r="O305" i="12"/>
  <c r="O436" i="12" s="1"/>
  <c r="BH391" i="12"/>
  <c r="S240" i="12"/>
  <c r="R302" i="12"/>
  <c r="R433" i="12" s="1"/>
  <c r="X235" i="12"/>
  <c r="W297" i="12"/>
  <c r="W428" i="12" s="1"/>
  <c r="D316" i="12"/>
  <c r="D447" i="12" s="1"/>
  <c r="E254" i="12"/>
  <c r="V237" i="12"/>
  <c r="U299" i="12"/>
  <c r="U430" i="12" s="1"/>
  <c r="L309" i="12"/>
  <c r="L440" i="12" s="1"/>
  <c r="M247" i="12"/>
  <c r="AA232" i="12"/>
  <c r="Z294" i="12"/>
  <c r="Z425" i="12" s="1"/>
  <c r="BI391" i="12"/>
  <c r="BI449" i="12" s="1"/>
  <c r="BI52" i="6" s="1"/>
  <c r="BI318" i="12"/>
  <c r="BI62" i="12" s="1"/>
  <c r="D255" i="12"/>
  <c r="C317" i="12"/>
  <c r="Y234" i="12"/>
  <c r="X296" i="12"/>
  <c r="X427" i="12" s="1"/>
  <c r="Q242" i="12"/>
  <c r="P304" i="12"/>
  <c r="P435" i="12" s="1"/>
  <c r="S241" i="12"/>
  <c r="R303" i="12"/>
  <c r="R434" i="12" s="1"/>
  <c r="W236" i="12"/>
  <c r="V298" i="12"/>
  <c r="V429" i="12" s="1"/>
  <c r="N246" i="12"/>
  <c r="M308" i="12"/>
  <c r="M439" i="12" s="1"/>
  <c r="O244" i="12"/>
  <c r="N306" i="12"/>
  <c r="N437" i="12" s="1"/>
  <c r="AF227" i="12"/>
  <c r="AF289" i="12" s="1"/>
  <c r="AE289" i="12"/>
  <c r="N245" i="12"/>
  <c r="M307" i="12"/>
  <c r="M438" i="12" s="1"/>
  <c r="AA233" i="12"/>
  <c r="Z295" i="12"/>
  <c r="Z426" i="12" s="1"/>
  <c r="D19" i="14"/>
  <c r="D23" i="2" s="1"/>
  <c r="E42" i="1" s="1"/>
  <c r="E40" i="1" s="1"/>
  <c r="C25" i="2"/>
  <c r="D29" i="1"/>
  <c r="F29" i="7"/>
  <c r="G34" i="1" s="1"/>
  <c r="D53" i="1"/>
  <c r="D55" i="1"/>
  <c r="D52" i="1"/>
  <c r="D54" i="1"/>
  <c r="D20" i="2"/>
  <c r="E56" i="1"/>
  <c r="E33" i="1"/>
  <c r="K66" i="9" l="1"/>
  <c r="L37" i="20"/>
  <c r="L40" i="20" s="1"/>
  <c r="L42" i="20" s="1"/>
  <c r="L43" i="20" s="1"/>
  <c r="K9" i="4"/>
  <c r="K44" i="20"/>
  <c r="K10" i="3" s="1"/>
  <c r="AA23" i="8"/>
  <c r="AA24" i="8" s="1"/>
  <c r="AB20" i="8" s="1"/>
  <c r="F50" i="6"/>
  <c r="E50" i="6"/>
  <c r="O245" i="12"/>
  <c r="N307" i="12"/>
  <c r="N438" i="12" s="1"/>
  <c r="X236" i="12"/>
  <c r="W298" i="12"/>
  <c r="W429" i="12" s="1"/>
  <c r="E255" i="12"/>
  <c r="D317" i="12"/>
  <c r="W237" i="12"/>
  <c r="V299" i="12"/>
  <c r="V430" i="12" s="1"/>
  <c r="I251" i="12"/>
  <c r="H313" i="12"/>
  <c r="H444" i="12" s="1"/>
  <c r="L248" i="12"/>
  <c r="K310" i="12"/>
  <c r="K441" i="12" s="1"/>
  <c r="J250" i="12"/>
  <c r="I312" i="12"/>
  <c r="I443" i="12" s="1"/>
  <c r="Z234" i="12"/>
  <c r="Y296" i="12"/>
  <c r="Y427" i="12" s="1"/>
  <c r="AF420" i="12"/>
  <c r="Q243" i="12"/>
  <c r="P305" i="12"/>
  <c r="P436" i="12" s="1"/>
  <c r="AF228" i="12"/>
  <c r="AE290" i="12"/>
  <c r="AE421" i="12" s="1"/>
  <c r="AE229" i="12"/>
  <c r="AD291" i="12"/>
  <c r="AD422" i="12" s="1"/>
  <c r="O246" i="12"/>
  <c r="N308" i="12"/>
  <c r="N439" i="12" s="1"/>
  <c r="T240" i="12"/>
  <c r="S302" i="12"/>
  <c r="S433" i="12" s="1"/>
  <c r="T241" i="12"/>
  <c r="S303" i="12"/>
  <c r="S434" i="12" s="1"/>
  <c r="AD231" i="12"/>
  <c r="AC293" i="12"/>
  <c r="AC424" i="12" s="1"/>
  <c r="P244" i="12"/>
  <c r="O306" i="12"/>
  <c r="O437" i="12" s="1"/>
  <c r="R242" i="12"/>
  <c r="Q304" i="12"/>
  <c r="Q435" i="12" s="1"/>
  <c r="AB232" i="12"/>
  <c r="AA294" i="12"/>
  <c r="AA425" i="12" s="1"/>
  <c r="Y235" i="12"/>
  <c r="X297" i="12"/>
  <c r="X428" i="12" s="1"/>
  <c r="I252" i="12"/>
  <c r="H314" i="12"/>
  <c r="H445" i="12" s="1"/>
  <c r="G253" i="12"/>
  <c r="F315" i="12"/>
  <c r="F446" i="12" s="1"/>
  <c r="K249" i="12"/>
  <c r="J311" i="12"/>
  <c r="J442" i="12" s="1"/>
  <c r="AB233" i="12"/>
  <c r="AA295" i="12"/>
  <c r="AA426" i="12" s="1"/>
  <c r="AD230" i="12"/>
  <c r="AC292" i="12"/>
  <c r="AC423" i="12" s="1"/>
  <c r="U239" i="12"/>
  <c r="T301" i="12"/>
  <c r="T432" i="12" s="1"/>
  <c r="C318" i="12"/>
  <c r="C448" i="12"/>
  <c r="C449" i="12" s="1"/>
  <c r="AE420" i="12"/>
  <c r="E316" i="12"/>
  <c r="E447" i="12" s="1"/>
  <c r="F254" i="12"/>
  <c r="N247" i="12"/>
  <c r="M309" i="12"/>
  <c r="M440" i="12" s="1"/>
  <c r="W238" i="12"/>
  <c r="V300" i="12"/>
  <c r="V431" i="12" s="1"/>
  <c r="H59" i="12"/>
  <c r="G59" i="12"/>
  <c r="AT39" i="20"/>
  <c r="D51" i="1"/>
  <c r="C26" i="2"/>
  <c r="F33" i="1"/>
  <c r="E20" i="2"/>
  <c r="F56" i="1"/>
  <c r="D25" i="2"/>
  <c r="G29" i="7"/>
  <c r="H34" i="1" s="1"/>
  <c r="E53" i="1"/>
  <c r="E52" i="1"/>
  <c r="E55" i="1"/>
  <c r="E54" i="1"/>
  <c r="L66" i="9" l="1"/>
  <c r="L44" i="20"/>
  <c r="L10" i="3" s="1"/>
  <c r="M37" i="20"/>
  <c r="M40" i="20" s="1"/>
  <c r="M42" i="20" s="1"/>
  <c r="M43" i="20" s="1"/>
  <c r="L9" i="4"/>
  <c r="AB22" i="8"/>
  <c r="C52" i="6"/>
  <c r="C53" i="6" s="1"/>
  <c r="G50" i="6"/>
  <c r="C62" i="12"/>
  <c r="C63" i="12" s="1"/>
  <c r="C68" i="12" s="1"/>
  <c r="X238" i="12"/>
  <c r="W300" i="12"/>
  <c r="W431" i="12" s="1"/>
  <c r="L249" i="12"/>
  <c r="K311" i="12"/>
  <c r="K442" i="12" s="1"/>
  <c r="AC232" i="12"/>
  <c r="AB294" i="12"/>
  <c r="AB425" i="12" s="1"/>
  <c r="U241" i="12"/>
  <c r="T303" i="12"/>
  <c r="T434" i="12" s="1"/>
  <c r="AG228" i="12"/>
  <c r="AG290" i="12" s="1"/>
  <c r="AF290" i="12"/>
  <c r="K250" i="12"/>
  <c r="J312" i="12"/>
  <c r="J443" i="12" s="1"/>
  <c r="D318" i="12"/>
  <c r="D62" i="12" s="1"/>
  <c r="D63" i="12" s="1"/>
  <c r="D68" i="12" s="1"/>
  <c r="D448" i="12"/>
  <c r="D449" i="12" s="1"/>
  <c r="D52" i="6" s="1"/>
  <c r="D53" i="6" s="1"/>
  <c r="AE231" i="12"/>
  <c r="AD293" i="12"/>
  <c r="AD424" i="12" s="1"/>
  <c r="AA234" i="12"/>
  <c r="Z296" i="12"/>
  <c r="Z427" i="12" s="1"/>
  <c r="X237" i="12"/>
  <c r="W299" i="12"/>
  <c r="W430" i="12" s="1"/>
  <c r="O247" i="12"/>
  <c r="N309" i="12"/>
  <c r="N440" i="12" s="1"/>
  <c r="G315" i="12"/>
  <c r="G446" i="12" s="1"/>
  <c r="H253" i="12"/>
  <c r="U240" i="12"/>
  <c r="T302" i="12"/>
  <c r="T433" i="12" s="1"/>
  <c r="M248" i="12"/>
  <c r="L310" i="12"/>
  <c r="L441" i="12" s="1"/>
  <c r="G254" i="12"/>
  <c r="F316" i="12"/>
  <c r="F447" i="12" s="1"/>
  <c r="Y236" i="12"/>
  <c r="X298" i="12"/>
  <c r="X429" i="12" s="1"/>
  <c r="Z235" i="12"/>
  <c r="Y297" i="12"/>
  <c r="Y428" i="12" s="1"/>
  <c r="AF229" i="12"/>
  <c r="AE291" i="12"/>
  <c r="AE422" i="12" s="1"/>
  <c r="F255" i="12"/>
  <c r="E317" i="12"/>
  <c r="V239" i="12"/>
  <c r="U301" i="12"/>
  <c r="U432" i="12" s="1"/>
  <c r="S242" i="12"/>
  <c r="R304" i="12"/>
  <c r="R435" i="12" s="1"/>
  <c r="R243" i="12"/>
  <c r="Q305" i="12"/>
  <c r="Q436" i="12" s="1"/>
  <c r="AE230" i="12"/>
  <c r="AD292" i="12"/>
  <c r="AD423" i="12" s="1"/>
  <c r="J252" i="12"/>
  <c r="I314" i="12"/>
  <c r="I445" i="12" s="1"/>
  <c r="Q244" i="12"/>
  <c r="P306" i="12"/>
  <c r="P437" i="12" s="1"/>
  <c r="P246" i="12"/>
  <c r="O308" i="12"/>
  <c r="O439" i="12" s="1"/>
  <c r="J251" i="12"/>
  <c r="I313" i="12"/>
  <c r="I444" i="12" s="1"/>
  <c r="AC233" i="12"/>
  <c r="AB295" i="12"/>
  <c r="AB426" i="12" s="1"/>
  <c r="P245" i="12"/>
  <c r="O307" i="12"/>
  <c r="O438" i="12" s="1"/>
  <c r="I59" i="12"/>
  <c r="D26" i="2"/>
  <c r="H29" i="7"/>
  <c r="I34" i="1" s="1"/>
  <c r="E51" i="1"/>
  <c r="G33" i="1"/>
  <c r="G56" i="1"/>
  <c r="F20" i="2"/>
  <c r="F53" i="1"/>
  <c r="F52" i="1"/>
  <c r="F54" i="1"/>
  <c r="F55" i="1"/>
  <c r="E26" i="2" s="1"/>
  <c r="E25" i="2"/>
  <c r="M66" i="9" l="1"/>
  <c r="M44" i="20"/>
  <c r="M10" i="3" s="1"/>
  <c r="M9" i="4"/>
  <c r="N37" i="20"/>
  <c r="N40" i="20" s="1"/>
  <c r="N42" i="20" s="1"/>
  <c r="N43" i="20" s="1"/>
  <c r="AB23" i="8"/>
  <c r="AB24" i="8" s="1"/>
  <c r="AC20" i="8" s="1"/>
  <c r="D66" i="12"/>
  <c r="C66" i="12" s="1"/>
  <c r="D58" i="6"/>
  <c r="C58" i="6"/>
  <c r="H50" i="6"/>
  <c r="D32" i="11"/>
  <c r="D36" i="11" s="1"/>
  <c r="D42" i="11" s="1"/>
  <c r="C32" i="11"/>
  <c r="C36" i="11" s="1"/>
  <c r="C42" i="11" s="1"/>
  <c r="W239" i="12"/>
  <c r="V301" i="12"/>
  <c r="V432" i="12" s="1"/>
  <c r="AF231" i="12"/>
  <c r="AE293" i="12"/>
  <c r="AE424" i="12" s="1"/>
  <c r="AF230" i="12"/>
  <c r="AE292" i="12"/>
  <c r="AE423" i="12" s="1"/>
  <c r="G255" i="12"/>
  <c r="F317" i="12"/>
  <c r="H254" i="12"/>
  <c r="G316" i="12"/>
  <c r="G447" i="12" s="1"/>
  <c r="P247" i="12"/>
  <c r="O309" i="12"/>
  <c r="O440" i="12" s="1"/>
  <c r="AD232" i="12"/>
  <c r="AC294" i="12"/>
  <c r="AC425" i="12" s="1"/>
  <c r="Z236" i="12"/>
  <c r="Y298" i="12"/>
  <c r="Y429" i="12" s="1"/>
  <c r="V241" i="12"/>
  <c r="U303" i="12"/>
  <c r="U434" i="12" s="1"/>
  <c r="K251" i="12"/>
  <c r="J313" i="12"/>
  <c r="J444" i="12" s="1"/>
  <c r="Q245" i="12"/>
  <c r="P307" i="12"/>
  <c r="P438" i="12" s="1"/>
  <c r="Q246" i="12"/>
  <c r="P308" i="12"/>
  <c r="P439" i="12" s="1"/>
  <c r="S243" i="12"/>
  <c r="R305" i="12"/>
  <c r="R436" i="12" s="1"/>
  <c r="AG229" i="12"/>
  <c r="AF291" i="12"/>
  <c r="AF422" i="12" s="1"/>
  <c r="N248" i="12"/>
  <c r="M310" i="12"/>
  <c r="M441" i="12" s="1"/>
  <c r="Y237" i="12"/>
  <c r="X299" i="12"/>
  <c r="X430" i="12" s="1"/>
  <c r="L250" i="12"/>
  <c r="K312" i="12"/>
  <c r="K443" i="12" s="1"/>
  <c r="M249" i="12"/>
  <c r="L311" i="12"/>
  <c r="L442" i="12" s="1"/>
  <c r="K252" i="12"/>
  <c r="J314" i="12"/>
  <c r="J445" i="12" s="1"/>
  <c r="AF421" i="12"/>
  <c r="AD233" i="12"/>
  <c r="AC295" i="12"/>
  <c r="AC426" i="12" s="1"/>
  <c r="I253" i="12"/>
  <c r="H315" i="12"/>
  <c r="H446" i="12" s="1"/>
  <c r="E318" i="12"/>
  <c r="E62" i="12" s="1"/>
  <c r="E63" i="12" s="1"/>
  <c r="E68" i="12" s="1"/>
  <c r="E448" i="12"/>
  <c r="E449" i="12" s="1"/>
  <c r="E52" i="6" s="1"/>
  <c r="E53" i="6" s="1"/>
  <c r="Q306" i="12"/>
  <c r="Q437" i="12" s="1"/>
  <c r="R244" i="12"/>
  <c r="T242" i="12"/>
  <c r="S304" i="12"/>
  <c r="S435" i="12" s="1"/>
  <c r="AA235" i="12"/>
  <c r="Z297" i="12"/>
  <c r="Z428" i="12" s="1"/>
  <c r="V240" i="12"/>
  <c r="U302" i="12"/>
  <c r="U433" i="12" s="1"/>
  <c r="AB234" i="12"/>
  <c r="AA296" i="12"/>
  <c r="AA427" i="12" s="1"/>
  <c r="AG421" i="12"/>
  <c r="Y238" i="12"/>
  <c r="X300" i="12"/>
  <c r="X431" i="12" s="1"/>
  <c r="J59" i="12"/>
  <c r="AU39" i="20"/>
  <c r="F25" i="2"/>
  <c r="G28" i="1"/>
  <c r="H33" i="1"/>
  <c r="G20" i="2"/>
  <c r="H56" i="1"/>
  <c r="G55" i="1"/>
  <c r="F26" i="2" s="1"/>
  <c r="G54" i="1"/>
  <c r="G53" i="1"/>
  <c r="G52" i="1"/>
  <c r="F51" i="1"/>
  <c r="I29" i="7"/>
  <c r="J34" i="1" s="1"/>
  <c r="N66" i="9" l="1"/>
  <c r="O37" i="20"/>
  <c r="O40" i="20" s="1"/>
  <c r="O42" i="20" s="1"/>
  <c r="O43" i="20" s="1"/>
  <c r="N9" i="4"/>
  <c r="E7" i="16" s="1"/>
  <c r="N44" i="20"/>
  <c r="N10" i="3" s="1"/>
  <c r="AC22" i="8"/>
  <c r="D44" i="11"/>
  <c r="D8" i="5" s="1"/>
  <c r="C44" i="11"/>
  <c r="C8" i="5" s="1"/>
  <c r="E66" i="12"/>
  <c r="D59" i="6"/>
  <c r="D9" i="5" s="1"/>
  <c r="C59" i="6"/>
  <c r="C51" i="11" s="1"/>
  <c r="E58" i="6"/>
  <c r="E59" i="6" s="1"/>
  <c r="I50" i="6"/>
  <c r="C7" i="5"/>
  <c r="C50" i="11"/>
  <c r="C44" i="6" s="1"/>
  <c r="E32" i="11"/>
  <c r="E36" i="11" s="1"/>
  <c r="E42" i="11" s="1"/>
  <c r="D50" i="11"/>
  <c r="D7" i="5"/>
  <c r="AC234" i="12"/>
  <c r="AB296" i="12"/>
  <c r="AB427" i="12" s="1"/>
  <c r="W240" i="12"/>
  <c r="V302" i="12"/>
  <c r="V433" i="12" s="1"/>
  <c r="L252" i="12"/>
  <c r="K314" i="12"/>
  <c r="K445" i="12" s="1"/>
  <c r="O248" i="12"/>
  <c r="N310" i="12"/>
  <c r="N441" i="12" s="1"/>
  <c r="R245" i="12"/>
  <c r="Q307" i="12"/>
  <c r="Q438" i="12" s="1"/>
  <c r="R246" i="12"/>
  <c r="Q308" i="12"/>
  <c r="Q439" i="12" s="1"/>
  <c r="F318" i="12"/>
  <c r="F62" i="12" s="1"/>
  <c r="F63" i="12" s="1"/>
  <c r="F68" i="12" s="1"/>
  <c r="C21" i="2" s="1"/>
  <c r="F448" i="12"/>
  <c r="F449" i="12" s="1"/>
  <c r="F52" i="6" s="1"/>
  <c r="F53" i="6" s="1"/>
  <c r="F58" i="6" s="1"/>
  <c r="F59" i="6" s="1"/>
  <c r="AA236" i="12"/>
  <c r="Z298" i="12"/>
  <c r="Z429" i="12" s="1"/>
  <c r="AB235" i="12"/>
  <c r="AA297" i="12"/>
  <c r="AA428" i="12" s="1"/>
  <c r="N249" i="12"/>
  <c r="M311" i="12"/>
  <c r="M442" i="12" s="1"/>
  <c r="AH229" i="12"/>
  <c r="AH291" i="12" s="1"/>
  <c r="AG291" i="12"/>
  <c r="L251" i="12"/>
  <c r="K313" i="12"/>
  <c r="K444" i="12" s="1"/>
  <c r="Q247" i="12"/>
  <c r="P309" i="12"/>
  <c r="P440" i="12" s="1"/>
  <c r="AG231" i="12"/>
  <c r="AF293" i="12"/>
  <c r="AF424" i="12" s="1"/>
  <c r="Z237" i="12"/>
  <c r="Y299" i="12"/>
  <c r="Y430" i="12" s="1"/>
  <c r="H255" i="12"/>
  <c r="G317" i="12"/>
  <c r="AG230" i="12"/>
  <c r="AF292" i="12"/>
  <c r="AF423" i="12" s="1"/>
  <c r="Z238" i="12"/>
  <c r="Y300" i="12"/>
  <c r="Y431" i="12" s="1"/>
  <c r="U242" i="12"/>
  <c r="T304" i="12"/>
  <c r="T435" i="12" s="1"/>
  <c r="AE233" i="12"/>
  <c r="AD295" i="12"/>
  <c r="AD426" i="12" s="1"/>
  <c r="M250" i="12"/>
  <c r="L312" i="12"/>
  <c r="L443" i="12" s="1"/>
  <c r="T243" i="12"/>
  <c r="S305" i="12"/>
  <c r="S436" i="12" s="1"/>
  <c r="AE232" i="12"/>
  <c r="AD294" i="12"/>
  <c r="AD425" i="12" s="1"/>
  <c r="J253" i="12"/>
  <c r="I315" i="12"/>
  <c r="I446" i="12" s="1"/>
  <c r="S244" i="12"/>
  <c r="R306" i="12"/>
  <c r="R437" i="12" s="1"/>
  <c r="W241" i="12"/>
  <c r="V303" i="12"/>
  <c r="V434" i="12" s="1"/>
  <c r="I254" i="12"/>
  <c r="H316" i="12"/>
  <c r="H447" i="12" s="1"/>
  <c r="X239" i="12"/>
  <c r="W301" i="12"/>
  <c r="W432" i="12" s="1"/>
  <c r="K59" i="12"/>
  <c r="G51" i="1"/>
  <c r="H52" i="1"/>
  <c r="H55" i="1"/>
  <c r="G26" i="2" s="1"/>
  <c r="H54" i="1"/>
  <c r="H53" i="1"/>
  <c r="J29" i="7"/>
  <c r="K34" i="1" s="1"/>
  <c r="G25" i="2"/>
  <c r="H28" i="1"/>
  <c r="I33" i="1"/>
  <c r="H20" i="2"/>
  <c r="I56" i="1"/>
  <c r="O66" i="9" l="1"/>
  <c r="O9" i="4"/>
  <c r="O44" i="20"/>
  <c r="O10" i="3" s="1"/>
  <c r="P37" i="20"/>
  <c r="P40" i="20" s="1"/>
  <c r="P42" i="20" s="1"/>
  <c r="P43" i="20" s="1"/>
  <c r="AC23" i="8"/>
  <c r="AC24" i="8" s="1"/>
  <c r="AD20" i="8" s="1"/>
  <c r="D46" i="11"/>
  <c r="D8" i="3" s="1"/>
  <c r="E44" i="11"/>
  <c r="C46" i="11"/>
  <c r="C8" i="3" s="1"/>
  <c r="F66" i="12"/>
  <c r="C20" i="14" s="1"/>
  <c r="C24" i="2" s="1"/>
  <c r="C62" i="6"/>
  <c r="D62" i="6" s="1"/>
  <c r="E62" i="6" s="1"/>
  <c r="F62" i="6" s="1"/>
  <c r="C9" i="5"/>
  <c r="D51" i="11"/>
  <c r="D52" i="11" s="1"/>
  <c r="C69" i="11"/>
  <c r="D69" i="11" s="1"/>
  <c r="C37" i="6"/>
  <c r="C39" i="6" s="1"/>
  <c r="F9" i="5"/>
  <c r="F51" i="11"/>
  <c r="E9" i="5"/>
  <c r="E51" i="11"/>
  <c r="J50" i="6"/>
  <c r="C52" i="11"/>
  <c r="F32" i="11"/>
  <c r="F36" i="11" s="1"/>
  <c r="F42" i="11" s="1"/>
  <c r="D44" i="6"/>
  <c r="D37" i="6" s="1"/>
  <c r="D39" i="6" s="1"/>
  <c r="E50" i="11"/>
  <c r="E7" i="5"/>
  <c r="K253" i="12"/>
  <c r="J315" i="12"/>
  <c r="J446" i="12" s="1"/>
  <c r="G318" i="12"/>
  <c r="G62" i="12" s="1"/>
  <c r="G63" i="12" s="1"/>
  <c r="G68" i="12" s="1"/>
  <c r="G448" i="12"/>
  <c r="G449" i="12" s="1"/>
  <c r="G52" i="6" s="1"/>
  <c r="G53" i="6" s="1"/>
  <c r="G58" i="6" s="1"/>
  <c r="G59" i="6" s="1"/>
  <c r="AB236" i="12"/>
  <c r="AA298" i="12"/>
  <c r="AA429" i="12" s="1"/>
  <c r="V242" i="12"/>
  <c r="U304" i="12"/>
  <c r="U435" i="12" s="1"/>
  <c r="AA237" i="12"/>
  <c r="Z299" i="12"/>
  <c r="Z430" i="12" s="1"/>
  <c r="AH422" i="12"/>
  <c r="M252" i="12"/>
  <c r="L314" i="12"/>
  <c r="L445" i="12" s="1"/>
  <c r="J254" i="12"/>
  <c r="I316" i="12"/>
  <c r="I447" i="12" s="1"/>
  <c r="X241" i="12"/>
  <c r="W303" i="12"/>
  <c r="W434" i="12" s="1"/>
  <c r="U243" i="12"/>
  <c r="T305" i="12"/>
  <c r="T436" i="12" s="1"/>
  <c r="AA238" i="12"/>
  <c r="Z300" i="12"/>
  <c r="Z431" i="12" s="1"/>
  <c r="AH231" i="12"/>
  <c r="AG293" i="12"/>
  <c r="AG424" i="12" s="1"/>
  <c r="O249" i="12"/>
  <c r="N311" i="12"/>
  <c r="N442" i="12" s="1"/>
  <c r="S246" i="12"/>
  <c r="R308" i="12"/>
  <c r="R439" i="12" s="1"/>
  <c r="X240" i="12"/>
  <c r="W302" i="12"/>
  <c r="W433" i="12" s="1"/>
  <c r="AF233" i="12"/>
  <c r="AE295" i="12"/>
  <c r="AE426" i="12" s="1"/>
  <c r="M251" i="12"/>
  <c r="L313" i="12"/>
  <c r="L444" i="12" s="1"/>
  <c r="T244" i="12"/>
  <c r="S306" i="12"/>
  <c r="S437" i="12" s="1"/>
  <c r="N250" i="12"/>
  <c r="M312" i="12"/>
  <c r="M443" i="12" s="1"/>
  <c r="I255" i="12"/>
  <c r="H317" i="12"/>
  <c r="P248" i="12"/>
  <c r="O310" i="12"/>
  <c r="O441" i="12" s="1"/>
  <c r="AF232" i="12"/>
  <c r="AE294" i="12"/>
  <c r="AE425" i="12" s="1"/>
  <c r="AG422" i="12"/>
  <c r="Y239" i="12"/>
  <c r="X301" i="12"/>
  <c r="X432" i="12" s="1"/>
  <c r="AH230" i="12"/>
  <c r="AG292" i="12"/>
  <c r="AG423" i="12" s="1"/>
  <c r="R247" i="12"/>
  <c r="Q309" i="12"/>
  <c r="Q440" i="12" s="1"/>
  <c r="AC235" i="12"/>
  <c r="AB297" i="12"/>
  <c r="AB428" i="12" s="1"/>
  <c r="S245" i="12"/>
  <c r="R307" i="12"/>
  <c r="R438" i="12" s="1"/>
  <c r="AD234" i="12"/>
  <c r="AC296" i="12"/>
  <c r="AC427" i="12" s="1"/>
  <c r="L59" i="12"/>
  <c r="AV39" i="20"/>
  <c r="J33" i="1"/>
  <c r="I20" i="2"/>
  <c r="J56" i="1"/>
  <c r="K29" i="7"/>
  <c r="L34" i="1" s="1"/>
  <c r="H25" i="2"/>
  <c r="I28" i="1"/>
  <c r="I53" i="1"/>
  <c r="I54" i="1"/>
  <c r="I52" i="1"/>
  <c r="I55" i="1"/>
  <c r="H26" i="2" s="1"/>
  <c r="H51" i="1"/>
  <c r="P66" i="9" l="1"/>
  <c r="P44" i="20"/>
  <c r="P10" i="3" s="1"/>
  <c r="P9" i="4"/>
  <c r="Q37" i="20"/>
  <c r="Q40" i="20" s="1"/>
  <c r="Q42" i="20" s="1"/>
  <c r="Q43" i="20" s="1"/>
  <c r="AD22" i="8"/>
  <c r="D54" i="11"/>
  <c r="D34" i="9" s="1"/>
  <c r="E8" i="5"/>
  <c r="E46" i="11"/>
  <c r="E8" i="3" s="1"/>
  <c r="F44" i="11"/>
  <c r="F8" i="5" s="1"/>
  <c r="C54" i="11"/>
  <c r="B3" i="9" s="1"/>
  <c r="C7" i="15"/>
  <c r="G66" i="12"/>
  <c r="C43" i="6"/>
  <c r="C45" i="6" s="1"/>
  <c r="C70" i="11"/>
  <c r="G9" i="5"/>
  <c r="G51" i="11"/>
  <c r="G62" i="6"/>
  <c r="K50" i="6"/>
  <c r="E44" i="6"/>
  <c r="E37" i="6" s="1"/>
  <c r="E39" i="6" s="1"/>
  <c r="E52" i="11"/>
  <c r="F50" i="11"/>
  <c r="F7" i="5"/>
  <c r="C5" i="15" s="1"/>
  <c r="C35" i="2" s="1"/>
  <c r="G32" i="11"/>
  <c r="G36" i="11" s="1"/>
  <c r="E69" i="11"/>
  <c r="T245" i="12"/>
  <c r="S307" i="12"/>
  <c r="S438" i="12" s="1"/>
  <c r="Z239" i="12"/>
  <c r="Y301" i="12"/>
  <c r="Y432" i="12" s="1"/>
  <c r="J255" i="12"/>
  <c r="I317" i="12"/>
  <c r="AG233" i="12"/>
  <c r="AF295" i="12"/>
  <c r="AF426" i="12" s="1"/>
  <c r="AI231" i="12"/>
  <c r="AH293" i="12"/>
  <c r="AH424" i="12" s="1"/>
  <c r="K254" i="12"/>
  <c r="J316" i="12"/>
  <c r="J447" i="12" s="1"/>
  <c r="W242" i="12"/>
  <c r="V304" i="12"/>
  <c r="V435" i="12" s="1"/>
  <c r="Y240" i="12"/>
  <c r="X302" i="12"/>
  <c r="X433" i="12" s="1"/>
  <c r="AC236" i="12"/>
  <c r="AB298" i="12"/>
  <c r="AB429" i="12" s="1"/>
  <c r="S247" i="12"/>
  <c r="R309" i="12"/>
  <c r="R440" i="12" s="1"/>
  <c r="AG232" i="12"/>
  <c r="AF294" i="12"/>
  <c r="AF425" i="12" s="1"/>
  <c r="U244" i="12"/>
  <c r="T306" i="12"/>
  <c r="T437" i="12" s="1"/>
  <c r="T246" i="12"/>
  <c r="S308" i="12"/>
  <c r="S439" i="12" s="1"/>
  <c r="V243" i="12"/>
  <c r="U305" i="12"/>
  <c r="U436" i="12" s="1"/>
  <c r="AD235" i="12"/>
  <c r="AC297" i="12"/>
  <c r="AC428" i="12" s="1"/>
  <c r="AB238" i="12"/>
  <c r="AA300" i="12"/>
  <c r="AA431" i="12" s="1"/>
  <c r="H318" i="12"/>
  <c r="H62" i="12" s="1"/>
  <c r="H63" i="12" s="1"/>
  <c r="H68" i="12" s="1"/>
  <c r="H448" i="12"/>
  <c r="H449" i="12" s="1"/>
  <c r="H52" i="6" s="1"/>
  <c r="H53" i="6" s="1"/>
  <c r="H58" i="6" s="1"/>
  <c r="H59" i="6" s="1"/>
  <c r="O250" i="12"/>
  <c r="N312" i="12"/>
  <c r="N443" i="12" s="1"/>
  <c r="N252" i="12"/>
  <c r="M314" i="12"/>
  <c r="M445" i="12" s="1"/>
  <c r="AE234" i="12"/>
  <c r="AD296" i="12"/>
  <c r="AD427" i="12" s="1"/>
  <c r="AI230" i="12"/>
  <c r="AI292" i="12" s="1"/>
  <c r="AH292" i="12"/>
  <c r="Q248" i="12"/>
  <c r="P310" i="12"/>
  <c r="P441" i="12" s="1"/>
  <c r="N251" i="12"/>
  <c r="M313" i="12"/>
  <c r="M444" i="12" s="1"/>
  <c r="P249" i="12"/>
  <c r="O311" i="12"/>
  <c r="O442" i="12" s="1"/>
  <c r="Y241" i="12"/>
  <c r="X303" i="12"/>
  <c r="X434" i="12" s="1"/>
  <c r="AB237" i="12"/>
  <c r="AA299" i="12"/>
  <c r="AA430" i="12" s="1"/>
  <c r="L253" i="12"/>
  <c r="K315" i="12"/>
  <c r="K446" i="12" s="1"/>
  <c r="M59" i="12"/>
  <c r="I51" i="1"/>
  <c r="L29" i="7"/>
  <c r="M34" i="1" s="1"/>
  <c r="K56" i="1"/>
  <c r="K33" i="1"/>
  <c r="J20" i="2"/>
  <c r="J53" i="1"/>
  <c r="J52" i="1"/>
  <c r="J54" i="1"/>
  <c r="J55" i="1"/>
  <c r="I26" i="2" s="1"/>
  <c r="I25" i="2"/>
  <c r="J28" i="1"/>
  <c r="Q66" i="9" l="1"/>
  <c r="Q9" i="4"/>
  <c r="Q44" i="20"/>
  <c r="Q10" i="3" s="1"/>
  <c r="R37" i="20"/>
  <c r="R40" i="20" s="1"/>
  <c r="R42" i="20" s="1"/>
  <c r="R43" i="20" s="1"/>
  <c r="AD23" i="8"/>
  <c r="AD24" i="8" s="1"/>
  <c r="AE20" i="8" s="1"/>
  <c r="C59" i="11"/>
  <c r="D59" i="11"/>
  <c r="D62" i="11"/>
  <c r="C6" i="15"/>
  <c r="C36" i="2" s="1"/>
  <c r="C37" i="2" s="1"/>
  <c r="D36" i="1" s="1"/>
  <c r="G42" i="11"/>
  <c r="G44" i="11" s="1"/>
  <c r="E54" i="11"/>
  <c r="E34" i="9" s="1"/>
  <c r="F46" i="11"/>
  <c r="F8" i="3" s="1"/>
  <c r="C6" i="17" s="1"/>
  <c r="C55" i="2" s="1"/>
  <c r="C62" i="11"/>
  <c r="D44" i="1"/>
  <c r="D45" i="1" s="1"/>
  <c r="D46" i="1" s="1"/>
  <c r="H66" i="12"/>
  <c r="D70" i="11"/>
  <c r="C71" i="11"/>
  <c r="C90" i="6"/>
  <c r="C56" i="6"/>
  <c r="H62" i="6"/>
  <c r="H9" i="5"/>
  <c r="H51" i="11"/>
  <c r="L50" i="6"/>
  <c r="F44" i="6"/>
  <c r="F37" i="6" s="1"/>
  <c r="F39" i="6" s="1"/>
  <c r="F52" i="11"/>
  <c r="H32" i="11"/>
  <c r="H36" i="11" s="1"/>
  <c r="G50" i="11"/>
  <c r="G7" i="5"/>
  <c r="F69" i="11"/>
  <c r="O252" i="12"/>
  <c r="N314" i="12"/>
  <c r="N445" i="12" s="1"/>
  <c r="AH232" i="12"/>
  <c r="AG294" i="12"/>
  <c r="AG425" i="12" s="1"/>
  <c r="AC237" i="12"/>
  <c r="AB299" i="12"/>
  <c r="AB430" i="12" s="1"/>
  <c r="R248" i="12"/>
  <c r="Q310" i="12"/>
  <c r="Q441" i="12" s="1"/>
  <c r="P250" i="12"/>
  <c r="O312" i="12"/>
  <c r="O443" i="12" s="1"/>
  <c r="X242" i="12"/>
  <c r="W304" i="12"/>
  <c r="W435" i="12" s="1"/>
  <c r="K255" i="12"/>
  <c r="J317" i="12"/>
  <c r="M253" i="12"/>
  <c r="L315" i="12"/>
  <c r="L446" i="12" s="1"/>
  <c r="AH423" i="12"/>
  <c r="T247" i="12"/>
  <c r="S309" i="12"/>
  <c r="S440" i="12" s="1"/>
  <c r="Z241" i="12"/>
  <c r="Y303" i="12"/>
  <c r="Y434" i="12" s="1"/>
  <c r="AI423" i="12"/>
  <c r="L254" i="12"/>
  <c r="K316" i="12"/>
  <c r="K447" i="12" s="1"/>
  <c r="AA239" i="12"/>
  <c r="Z301" i="12"/>
  <c r="Z432" i="12" s="1"/>
  <c r="V244" i="12"/>
  <c r="U306" i="12"/>
  <c r="U437" i="12" s="1"/>
  <c r="O251" i="12"/>
  <c r="N313" i="12"/>
  <c r="N444" i="12" s="1"/>
  <c r="AE235" i="12"/>
  <c r="AD297" i="12"/>
  <c r="AD428" i="12" s="1"/>
  <c r="AH233" i="12"/>
  <c r="AG295" i="12"/>
  <c r="AG426" i="12" s="1"/>
  <c r="U246" i="12"/>
  <c r="T308" i="12"/>
  <c r="T439" i="12" s="1"/>
  <c r="AD236" i="12"/>
  <c r="AC298" i="12"/>
  <c r="AC429" i="12" s="1"/>
  <c r="Z240" i="12"/>
  <c r="Y302" i="12"/>
  <c r="Y433" i="12" s="1"/>
  <c r="I318" i="12"/>
  <c r="I62" i="12" s="1"/>
  <c r="I63" i="12" s="1"/>
  <c r="I68" i="12" s="1"/>
  <c r="I448" i="12"/>
  <c r="I449" i="12" s="1"/>
  <c r="I52" i="6" s="1"/>
  <c r="I53" i="6" s="1"/>
  <c r="I58" i="6" s="1"/>
  <c r="I59" i="6" s="1"/>
  <c r="W243" i="12"/>
  <c r="V305" i="12"/>
  <c r="V436" i="12" s="1"/>
  <c r="Q249" i="12"/>
  <c r="P311" i="12"/>
  <c r="P442" i="12" s="1"/>
  <c r="AF234" i="12"/>
  <c r="AE296" i="12"/>
  <c r="AE427" i="12" s="1"/>
  <c r="AC238" i="12"/>
  <c r="AB300" i="12"/>
  <c r="AB431" i="12" s="1"/>
  <c r="AJ231" i="12"/>
  <c r="AJ293" i="12" s="1"/>
  <c r="AI293" i="12"/>
  <c r="AI424" i="12" s="1"/>
  <c r="U245" i="12"/>
  <c r="T307" i="12"/>
  <c r="T438" i="12" s="1"/>
  <c r="N59" i="12"/>
  <c r="AW39" i="20"/>
  <c r="L33" i="1"/>
  <c r="K20" i="2"/>
  <c r="L56" i="1"/>
  <c r="J25" i="2"/>
  <c r="K30" i="1"/>
  <c r="K28" i="1"/>
  <c r="K54" i="1"/>
  <c r="K52" i="1"/>
  <c r="K55" i="1"/>
  <c r="J26" i="2" s="1"/>
  <c r="K53" i="1"/>
  <c r="M29" i="7"/>
  <c r="N34" i="1" s="1"/>
  <c r="J51" i="1"/>
  <c r="R66" i="9" l="1"/>
  <c r="S37" i="20"/>
  <c r="S40" i="20" s="1"/>
  <c r="S42" i="20" s="1"/>
  <c r="S43" i="20" s="1"/>
  <c r="R44" i="20"/>
  <c r="R10" i="3" s="1"/>
  <c r="R9" i="4"/>
  <c r="F7" i="16" s="1"/>
  <c r="AE22" i="8"/>
  <c r="C9" i="22"/>
  <c r="F54" i="11"/>
  <c r="F34" i="9" s="1"/>
  <c r="E59" i="11"/>
  <c r="G8" i="5"/>
  <c r="G46" i="11"/>
  <c r="G8" i="3" s="1"/>
  <c r="H42" i="11"/>
  <c r="H44" i="11" s="1"/>
  <c r="E62" i="11"/>
  <c r="I66" i="12"/>
  <c r="C57" i="9"/>
  <c r="D43" i="6"/>
  <c r="D45" i="6" s="1"/>
  <c r="C17" i="3"/>
  <c r="C18" i="3"/>
  <c r="C61" i="6"/>
  <c r="E70" i="11"/>
  <c r="D71" i="11"/>
  <c r="I9" i="5"/>
  <c r="I51" i="11"/>
  <c r="I62" i="6"/>
  <c r="M50" i="6"/>
  <c r="I32" i="11"/>
  <c r="I36" i="11" s="1"/>
  <c r="G44" i="6"/>
  <c r="G37" i="6" s="1"/>
  <c r="G39" i="6" s="1"/>
  <c r="G52" i="11"/>
  <c r="H50" i="11"/>
  <c r="H7" i="5"/>
  <c r="G69" i="11"/>
  <c r="V245" i="12"/>
  <c r="U307" i="12"/>
  <c r="U438" i="12" s="1"/>
  <c r="AE236" i="12"/>
  <c r="AD298" i="12"/>
  <c r="AD429" i="12" s="1"/>
  <c r="S248" i="12"/>
  <c r="R310" i="12"/>
  <c r="R441" i="12" s="1"/>
  <c r="AJ424" i="12"/>
  <c r="X243" i="12"/>
  <c r="W305" i="12"/>
  <c r="W436" i="12" s="1"/>
  <c r="V246" i="12"/>
  <c r="U308" i="12"/>
  <c r="U439" i="12" s="1"/>
  <c r="W244" i="12"/>
  <c r="V306" i="12"/>
  <c r="V437" i="12" s="1"/>
  <c r="AA241" i="12"/>
  <c r="Z303" i="12"/>
  <c r="Z434" i="12" s="1"/>
  <c r="L255" i="12"/>
  <c r="K317" i="12"/>
  <c r="AD237" i="12"/>
  <c r="AC299" i="12"/>
  <c r="AC430" i="12" s="1"/>
  <c r="AD238" i="12"/>
  <c r="AC300" i="12"/>
  <c r="AC431" i="12" s="1"/>
  <c r="AI233" i="12"/>
  <c r="AH295" i="12"/>
  <c r="AH426" i="12" s="1"/>
  <c r="AB239" i="12"/>
  <c r="AA301" i="12"/>
  <c r="AA432" i="12" s="1"/>
  <c r="U247" i="12"/>
  <c r="T309" i="12"/>
  <c r="T440" i="12" s="1"/>
  <c r="Y242" i="12"/>
  <c r="X304" i="12"/>
  <c r="X435" i="12" s="1"/>
  <c r="AI232" i="12"/>
  <c r="AH294" i="12"/>
  <c r="R249" i="12"/>
  <c r="Q311" i="12"/>
  <c r="Q442" i="12" s="1"/>
  <c r="N253" i="12"/>
  <c r="M315" i="12"/>
  <c r="M446" i="12" s="1"/>
  <c r="J318" i="12"/>
  <c r="J62" i="12" s="1"/>
  <c r="J63" i="12" s="1"/>
  <c r="J68" i="12" s="1"/>
  <c r="D21" i="2" s="1"/>
  <c r="D22" i="2" s="1"/>
  <c r="J448" i="12"/>
  <c r="J449" i="12" s="1"/>
  <c r="J52" i="6" s="1"/>
  <c r="J53" i="6" s="1"/>
  <c r="J58" i="6" s="1"/>
  <c r="J59" i="6" s="1"/>
  <c r="P251" i="12"/>
  <c r="O313" i="12"/>
  <c r="O444" i="12" s="1"/>
  <c r="AG234" i="12"/>
  <c r="AF296" i="12"/>
  <c r="AF427" i="12" s="1"/>
  <c r="AA240" i="12"/>
  <c r="Z302" i="12"/>
  <c r="Z433" i="12" s="1"/>
  <c r="AF235" i="12"/>
  <c r="AE297" i="12"/>
  <c r="AE428" i="12" s="1"/>
  <c r="M254" i="12"/>
  <c r="L316" i="12"/>
  <c r="L447" i="12" s="1"/>
  <c r="Q250" i="12"/>
  <c r="P312" i="12"/>
  <c r="P443" i="12" s="1"/>
  <c r="P252" i="12"/>
  <c r="O314" i="12"/>
  <c r="O445" i="12" s="1"/>
  <c r="O59" i="12"/>
  <c r="L20" i="2"/>
  <c r="M33" i="1"/>
  <c r="M56" i="1"/>
  <c r="K25" i="2"/>
  <c r="L28" i="1"/>
  <c r="L30" i="1"/>
  <c r="N29" i="7"/>
  <c r="O29" i="7" s="1"/>
  <c r="P29" i="7" s="1"/>
  <c r="Q29" i="7" s="1"/>
  <c r="R29" i="7" s="1"/>
  <c r="S29" i="7" s="1"/>
  <c r="T29" i="7" s="1"/>
  <c r="U29" i="7" s="1"/>
  <c r="V29" i="7" s="1"/>
  <c r="W29" i="7" s="1"/>
  <c r="L52" i="1"/>
  <c r="L55" i="1"/>
  <c r="K26" i="2" s="1"/>
  <c r="L53" i="1"/>
  <c r="L54" i="1"/>
  <c r="K51" i="1"/>
  <c r="S66" i="9" l="1"/>
  <c r="S9" i="4"/>
  <c r="S44" i="20"/>
  <c r="S10" i="3" s="1"/>
  <c r="T37" i="20"/>
  <c r="T40" i="20" s="1"/>
  <c r="T42" i="20" s="1"/>
  <c r="T43" i="20" s="1"/>
  <c r="AE23" i="8"/>
  <c r="AE24" i="8" s="1"/>
  <c r="AF20" i="8" s="1"/>
  <c r="F59" i="11"/>
  <c r="F62" i="11"/>
  <c r="D9" i="22"/>
  <c r="D45" i="22" s="1"/>
  <c r="H8" i="5"/>
  <c r="H46" i="11"/>
  <c r="H8" i="3" s="1"/>
  <c r="G54" i="11"/>
  <c r="G34" i="9" s="1"/>
  <c r="I42" i="11"/>
  <c r="I44" i="11" s="1"/>
  <c r="J66" i="12"/>
  <c r="D20" i="14" s="1"/>
  <c r="D24" i="2" s="1"/>
  <c r="C39" i="3"/>
  <c r="F70" i="11"/>
  <c r="E71" i="11"/>
  <c r="C64" i="6"/>
  <c r="D90" i="6"/>
  <c r="J9" i="5"/>
  <c r="D7" i="15" s="1"/>
  <c r="J51" i="11"/>
  <c r="J62" i="6"/>
  <c r="N50" i="6"/>
  <c r="I50" i="11"/>
  <c r="I7" i="5"/>
  <c r="H52" i="11"/>
  <c r="H44" i="6"/>
  <c r="H37" i="6" s="1"/>
  <c r="H39" i="6" s="1"/>
  <c r="J32" i="11"/>
  <c r="J36" i="11" s="1"/>
  <c r="H69" i="11"/>
  <c r="AI295" i="12"/>
  <c r="AI426" i="12" s="1"/>
  <c r="AJ233" i="12"/>
  <c r="AB241" i="12"/>
  <c r="AA303" i="12"/>
  <c r="AA434" i="12" s="1"/>
  <c r="AG235" i="12"/>
  <c r="AF297" i="12"/>
  <c r="AF428" i="12" s="1"/>
  <c r="Z242" i="12"/>
  <c r="Y304" i="12"/>
  <c r="Y435" i="12" s="1"/>
  <c r="AE238" i="12"/>
  <c r="AD300" i="12"/>
  <c r="AD431" i="12" s="1"/>
  <c r="Q251" i="12"/>
  <c r="P313" i="12"/>
  <c r="P444" i="12" s="1"/>
  <c r="X244" i="12"/>
  <c r="W306" i="12"/>
  <c r="W437" i="12" s="1"/>
  <c r="Q252" i="12"/>
  <c r="P314" i="12"/>
  <c r="P445" i="12" s="1"/>
  <c r="AB240" i="12"/>
  <c r="AA302" i="12"/>
  <c r="AA433" i="12" s="1"/>
  <c r="O253" i="12"/>
  <c r="N315" i="12"/>
  <c r="N446" i="12" s="1"/>
  <c r="V247" i="12"/>
  <c r="U309" i="12"/>
  <c r="U440" i="12" s="1"/>
  <c r="AE237" i="12"/>
  <c r="AD299" i="12"/>
  <c r="AD430" i="12" s="1"/>
  <c r="W246" i="12"/>
  <c r="V308" i="12"/>
  <c r="V439" i="12" s="1"/>
  <c r="AF236" i="12"/>
  <c r="AE298" i="12"/>
  <c r="AE429" i="12" s="1"/>
  <c r="AJ232" i="12"/>
  <c r="AI294" i="12"/>
  <c r="T248" i="12"/>
  <c r="S310" i="12"/>
  <c r="S441" i="12" s="1"/>
  <c r="R250" i="12"/>
  <c r="Q312" i="12"/>
  <c r="Q443" i="12" s="1"/>
  <c r="AH234" i="12"/>
  <c r="AG296" i="12"/>
  <c r="AG427" i="12" s="1"/>
  <c r="S249" i="12"/>
  <c r="R311" i="12"/>
  <c r="R442" i="12" s="1"/>
  <c r="AC239" i="12"/>
  <c r="AB301" i="12"/>
  <c r="AB432" i="12" s="1"/>
  <c r="K448" i="12"/>
  <c r="K449" i="12" s="1"/>
  <c r="K52" i="6" s="1"/>
  <c r="K53" i="6" s="1"/>
  <c r="K58" i="6" s="1"/>
  <c r="K59" i="6" s="1"/>
  <c r="K318" i="12"/>
  <c r="K62" i="12" s="1"/>
  <c r="K63" i="12" s="1"/>
  <c r="K68" i="12" s="1"/>
  <c r="N254" i="12"/>
  <c r="M316" i="12"/>
  <c r="M447" i="12" s="1"/>
  <c r="AH425" i="12"/>
  <c r="M255" i="12"/>
  <c r="L317" i="12"/>
  <c r="Y243" i="12"/>
  <c r="X305" i="12"/>
  <c r="X436" i="12" s="1"/>
  <c r="W245" i="12"/>
  <c r="V307" i="12"/>
  <c r="V438" i="12" s="1"/>
  <c r="P59" i="12"/>
  <c r="AX39" i="20"/>
  <c r="M53" i="1"/>
  <c r="M54" i="1"/>
  <c r="M55" i="1"/>
  <c r="L26" i="2" s="1"/>
  <c r="M52" i="1"/>
  <c r="L51" i="1"/>
  <c r="L25" i="2"/>
  <c r="M28" i="1"/>
  <c r="M30" i="1"/>
  <c r="N56" i="1"/>
  <c r="N33" i="1"/>
  <c r="T66" i="9" l="1"/>
  <c r="U37" i="20"/>
  <c r="U40" i="20" s="1"/>
  <c r="U42" i="20" s="1"/>
  <c r="U43" i="20" s="1"/>
  <c r="T44" i="20"/>
  <c r="T10" i="3" s="1"/>
  <c r="T9" i="4"/>
  <c r="AF22" i="8"/>
  <c r="E9" i="22"/>
  <c r="G59" i="11"/>
  <c r="G62" i="11"/>
  <c r="H54" i="11"/>
  <c r="H34" i="9" s="1"/>
  <c r="I8" i="5"/>
  <c r="I46" i="11"/>
  <c r="I8" i="3" s="1"/>
  <c r="J42" i="11"/>
  <c r="J44" i="11" s="1"/>
  <c r="J8" i="5" s="1"/>
  <c r="K66" i="12"/>
  <c r="C42" i="9"/>
  <c r="E43" i="6"/>
  <c r="E45" i="6" s="1"/>
  <c r="D57" i="9"/>
  <c r="C30" i="9"/>
  <c r="C58" i="11" s="1"/>
  <c r="C31" i="9"/>
  <c r="G70" i="11"/>
  <c r="F71" i="11"/>
  <c r="K9" i="5"/>
  <c r="K51" i="11"/>
  <c r="K62" i="6"/>
  <c r="O50" i="6"/>
  <c r="J50" i="11"/>
  <c r="J7" i="5"/>
  <c r="K32" i="11"/>
  <c r="K36" i="11" s="1"/>
  <c r="I52" i="11"/>
  <c r="I44" i="6"/>
  <c r="I37" i="6" s="1"/>
  <c r="I39" i="6" s="1"/>
  <c r="I69" i="11"/>
  <c r="Q314" i="12"/>
  <c r="Q445" i="12" s="1"/>
  <c r="R252" i="12"/>
  <c r="W247" i="12"/>
  <c r="V309" i="12"/>
  <c r="V440" i="12" s="1"/>
  <c r="X245" i="12"/>
  <c r="W307" i="12"/>
  <c r="W438" i="12" s="1"/>
  <c r="U248" i="12"/>
  <c r="T310" i="12"/>
  <c r="T441" i="12" s="1"/>
  <c r="AI234" i="12"/>
  <c r="AH296" i="12"/>
  <c r="AH427" i="12" s="1"/>
  <c r="R251" i="12"/>
  <c r="Q313" i="12"/>
  <c r="Q444" i="12" s="1"/>
  <c r="Z243" i="12"/>
  <c r="Y305" i="12"/>
  <c r="Y436" i="12" s="1"/>
  <c r="AC241" i="12"/>
  <c r="AB303" i="12"/>
  <c r="AB434" i="12" s="1"/>
  <c r="AD239" i="12"/>
  <c r="AC301" i="12"/>
  <c r="AC432" i="12" s="1"/>
  <c r="AA242" i="12"/>
  <c r="Z304" i="12"/>
  <c r="Z435" i="12" s="1"/>
  <c r="AI425" i="12"/>
  <c r="T249" i="12"/>
  <c r="S311" i="12"/>
  <c r="S442" i="12" s="1"/>
  <c r="AK232" i="12"/>
  <c r="AK294" i="12" s="1"/>
  <c r="AJ294" i="12"/>
  <c r="AH235" i="12"/>
  <c r="AG297" i="12"/>
  <c r="AG428" i="12" s="1"/>
  <c r="O254" i="12"/>
  <c r="N316" i="12"/>
  <c r="N447" i="12" s="1"/>
  <c r="AG236" i="12"/>
  <c r="AF298" i="12"/>
  <c r="AF429" i="12" s="1"/>
  <c r="L448" i="12"/>
  <c r="L449" i="12" s="1"/>
  <c r="L52" i="6" s="1"/>
  <c r="L53" i="6" s="1"/>
  <c r="L58" i="6" s="1"/>
  <c r="L59" i="6" s="1"/>
  <c r="L318" i="12"/>
  <c r="L62" i="12" s="1"/>
  <c r="L63" i="12" s="1"/>
  <c r="L68" i="12" s="1"/>
  <c r="S250" i="12"/>
  <c r="R312" i="12"/>
  <c r="R443" i="12" s="1"/>
  <c r="X246" i="12"/>
  <c r="W308" i="12"/>
  <c r="W439" i="12" s="1"/>
  <c r="AC240" i="12"/>
  <c r="AB302" i="12"/>
  <c r="AB433" i="12" s="1"/>
  <c r="AF238" i="12"/>
  <c r="AE300" i="12"/>
  <c r="AE431" i="12" s="1"/>
  <c r="AK233" i="12"/>
  <c r="AJ295" i="12"/>
  <c r="AJ426" i="12" s="1"/>
  <c r="AF237" i="12"/>
  <c r="AE299" i="12"/>
  <c r="AE430" i="12" s="1"/>
  <c r="Y244" i="12"/>
  <c r="X306" i="12"/>
  <c r="X437" i="12" s="1"/>
  <c r="P253" i="12"/>
  <c r="O315" i="12"/>
  <c r="O446" i="12" s="1"/>
  <c r="N255" i="12"/>
  <c r="M317" i="12"/>
  <c r="Q59" i="12"/>
  <c r="M51" i="1"/>
  <c r="N30" i="1"/>
  <c r="N28" i="1"/>
  <c r="N55" i="1"/>
  <c r="N54" i="1"/>
  <c r="N53" i="1"/>
  <c r="N52" i="1"/>
  <c r="E45" i="22" l="1"/>
  <c r="U66" i="9"/>
  <c r="U44" i="20"/>
  <c r="U10" i="3" s="1"/>
  <c r="V37" i="20"/>
  <c r="V40" i="20" s="1"/>
  <c r="V42" i="20" s="1"/>
  <c r="V43" i="20" s="1"/>
  <c r="U9" i="4"/>
  <c r="AF23" i="8"/>
  <c r="AF24" i="8" s="1"/>
  <c r="AG20" i="8" s="1"/>
  <c r="D36" i="9"/>
  <c r="D38" i="9" s="1"/>
  <c r="C38" i="9" s="1"/>
  <c r="H62" i="11"/>
  <c r="F9" i="22"/>
  <c r="F45" i="22" s="1"/>
  <c r="J46" i="11"/>
  <c r="J8" i="3" s="1"/>
  <c r="D6" i="17" s="1"/>
  <c r="D55" i="2" s="1"/>
  <c r="H59" i="11"/>
  <c r="K42" i="11"/>
  <c r="K44" i="11" s="1"/>
  <c r="I54" i="11"/>
  <c r="I34" i="9" s="1"/>
  <c r="L66" i="12"/>
  <c r="E56" i="6"/>
  <c r="E90" i="6"/>
  <c r="H70" i="11"/>
  <c r="G71" i="11"/>
  <c r="C50" i="9"/>
  <c r="L62" i="6"/>
  <c r="L9" i="5"/>
  <c r="L51" i="11"/>
  <c r="P50" i="6"/>
  <c r="J52" i="11"/>
  <c r="J44" i="6"/>
  <c r="J37" i="6" s="1"/>
  <c r="J39" i="6" s="1"/>
  <c r="L32" i="11"/>
  <c r="L36" i="11" s="1"/>
  <c r="K50" i="11"/>
  <c r="K7" i="5"/>
  <c r="J69" i="11"/>
  <c r="V248" i="12"/>
  <c r="U310" i="12"/>
  <c r="U441" i="12" s="1"/>
  <c r="AH236" i="12"/>
  <c r="AG298" i="12"/>
  <c r="AG429" i="12" s="1"/>
  <c r="Y246" i="12"/>
  <c r="X308" i="12"/>
  <c r="X439" i="12" s="1"/>
  <c r="O255" i="12"/>
  <c r="N317" i="12"/>
  <c r="AL233" i="12"/>
  <c r="AL295" i="12" s="1"/>
  <c r="AK295" i="12"/>
  <c r="AK426" i="12" s="1"/>
  <c r="T250" i="12"/>
  <c r="S312" i="12"/>
  <c r="S443" i="12" s="1"/>
  <c r="AI235" i="12"/>
  <c r="AH297" i="12"/>
  <c r="AH428" i="12" s="1"/>
  <c r="AB242" i="12"/>
  <c r="AA304" i="12"/>
  <c r="AA435" i="12" s="1"/>
  <c r="S251" i="12"/>
  <c r="R313" i="12"/>
  <c r="R444" i="12" s="1"/>
  <c r="X247" i="12"/>
  <c r="W309" i="12"/>
  <c r="W440" i="12" s="1"/>
  <c r="Z244" i="12"/>
  <c r="Y306" i="12"/>
  <c r="Y437" i="12" s="1"/>
  <c r="U249" i="12"/>
  <c r="T311" i="12"/>
  <c r="T442" i="12" s="1"/>
  <c r="AG237" i="12"/>
  <c r="AF299" i="12"/>
  <c r="AF430" i="12" s="1"/>
  <c r="P254" i="12"/>
  <c r="O316" i="12"/>
  <c r="O447" i="12" s="1"/>
  <c r="Y245" i="12"/>
  <c r="X307" i="12"/>
  <c r="X438" i="12" s="1"/>
  <c r="Q253" i="12"/>
  <c r="P315" i="12"/>
  <c r="P446" i="12" s="1"/>
  <c r="AJ425" i="12"/>
  <c r="S252" i="12"/>
  <c r="R314" i="12"/>
  <c r="R445" i="12" s="1"/>
  <c r="AD240" i="12"/>
  <c r="AC302" i="12"/>
  <c r="AC433" i="12" s="1"/>
  <c r="AD241" i="12"/>
  <c r="AC303" i="12"/>
  <c r="AC434" i="12" s="1"/>
  <c r="M448" i="12"/>
  <c r="M449" i="12" s="1"/>
  <c r="M52" i="6" s="1"/>
  <c r="M53" i="6" s="1"/>
  <c r="M58" i="6" s="1"/>
  <c r="M59" i="6" s="1"/>
  <c r="M318" i="12"/>
  <c r="M62" i="12" s="1"/>
  <c r="M63" i="12" s="1"/>
  <c r="M68" i="12" s="1"/>
  <c r="AA243" i="12"/>
  <c r="Z305" i="12"/>
  <c r="Z436" i="12" s="1"/>
  <c r="AG238" i="12"/>
  <c r="AF300" i="12"/>
  <c r="AF431" i="12" s="1"/>
  <c r="AK425" i="12"/>
  <c r="AE239" i="12"/>
  <c r="AD301" i="12"/>
  <c r="AD432" i="12" s="1"/>
  <c r="AI296" i="12"/>
  <c r="AJ234" i="12"/>
  <c r="R59" i="12"/>
  <c r="AY39" i="20"/>
  <c r="N51" i="1"/>
  <c r="V66" i="9" l="1"/>
  <c r="V9" i="4"/>
  <c r="G7" i="16" s="1"/>
  <c r="V44" i="20"/>
  <c r="V10" i="3" s="1"/>
  <c r="W37" i="20"/>
  <c r="W40" i="20" s="1"/>
  <c r="W42" i="20" s="1"/>
  <c r="W43" i="20" s="1"/>
  <c r="AG22" i="8"/>
  <c r="E36" i="9"/>
  <c r="E38" i="9" s="1"/>
  <c r="E43" i="9" s="1"/>
  <c r="D43" i="9"/>
  <c r="D51" i="9"/>
  <c r="D58" i="11"/>
  <c r="G9" i="22"/>
  <c r="G45" i="22" s="1"/>
  <c r="J54" i="11"/>
  <c r="J34" i="9" s="1"/>
  <c r="I59" i="11"/>
  <c r="K8" i="5"/>
  <c r="K46" i="11"/>
  <c r="K8" i="3" s="1"/>
  <c r="L42" i="11"/>
  <c r="L44" i="11" s="1"/>
  <c r="I62" i="11"/>
  <c r="C43" i="9"/>
  <c r="C51" i="9"/>
  <c r="M66" i="12"/>
  <c r="I70" i="11"/>
  <c r="H71" i="11"/>
  <c r="E57" i="9"/>
  <c r="F43" i="6"/>
  <c r="F45" i="6" s="1"/>
  <c r="E18" i="3"/>
  <c r="E39" i="3" s="1"/>
  <c r="E42" i="9" s="1"/>
  <c r="E17" i="3"/>
  <c r="M9" i="5"/>
  <c r="M51" i="11"/>
  <c r="M62" i="6"/>
  <c r="Q50" i="6"/>
  <c r="M32" i="11"/>
  <c r="M36" i="11" s="1"/>
  <c r="K52" i="11"/>
  <c r="K44" i="6"/>
  <c r="K37" i="6" s="1"/>
  <c r="K39" i="6" s="1"/>
  <c r="L50" i="11"/>
  <c r="L7" i="5"/>
  <c r="K69" i="11"/>
  <c r="V249" i="12"/>
  <c r="U311" i="12"/>
  <c r="U442" i="12" s="1"/>
  <c r="AK234" i="12"/>
  <c r="AJ296" i="12"/>
  <c r="Z245" i="12"/>
  <c r="Y307" i="12"/>
  <c r="Y438" i="12" s="1"/>
  <c r="AA244" i="12"/>
  <c r="Z306" i="12"/>
  <c r="Z437" i="12" s="1"/>
  <c r="AJ235" i="12"/>
  <c r="AI297" i="12"/>
  <c r="AI428" i="12" s="1"/>
  <c r="Z246" i="12"/>
  <c r="Y308" i="12"/>
  <c r="Y439" i="12" s="1"/>
  <c r="R253" i="12"/>
  <c r="Q315" i="12"/>
  <c r="Q446" i="12" s="1"/>
  <c r="AC242" i="12"/>
  <c r="AB304" i="12"/>
  <c r="AB435" i="12" s="1"/>
  <c r="AE240" i="12"/>
  <c r="AD302" i="12"/>
  <c r="AD433" i="12" s="1"/>
  <c r="T252" i="12"/>
  <c r="S314" i="12"/>
  <c r="S445" i="12" s="1"/>
  <c r="Q254" i="12"/>
  <c r="P316" i="12"/>
  <c r="P447" i="12" s="1"/>
  <c r="Y247" i="12"/>
  <c r="X309" i="12"/>
  <c r="X440" i="12" s="1"/>
  <c r="U250" i="12"/>
  <c r="T312" i="12"/>
  <c r="T443" i="12" s="1"/>
  <c r="AH298" i="12"/>
  <c r="AH429" i="12" s="1"/>
  <c r="AI236" i="12"/>
  <c r="AD303" i="12"/>
  <c r="AD434" i="12" s="1"/>
  <c r="AE241" i="12"/>
  <c r="AI427" i="12"/>
  <c r="AF239" i="12"/>
  <c r="AE301" i="12"/>
  <c r="AE432" i="12" s="1"/>
  <c r="N448" i="12"/>
  <c r="N449" i="12" s="1"/>
  <c r="N52" i="6" s="1"/>
  <c r="N53" i="6" s="1"/>
  <c r="N58" i="6" s="1"/>
  <c r="N59" i="6" s="1"/>
  <c r="N318" i="12"/>
  <c r="N62" i="12" s="1"/>
  <c r="N63" i="12" s="1"/>
  <c r="N68" i="12" s="1"/>
  <c r="E21" i="2" s="1"/>
  <c r="E22" i="2" s="1"/>
  <c r="P255" i="12"/>
  <c r="O317" i="12"/>
  <c r="AH238" i="12"/>
  <c r="AG300" i="12"/>
  <c r="AG431" i="12" s="1"/>
  <c r="AB243" i="12"/>
  <c r="AA305" i="12"/>
  <c r="AA436" i="12" s="1"/>
  <c r="AH237" i="12"/>
  <c r="AG299" i="12"/>
  <c r="AG430" i="12" s="1"/>
  <c r="T251" i="12"/>
  <c r="S313" i="12"/>
  <c r="S444" i="12" s="1"/>
  <c r="AL426" i="12"/>
  <c r="W248" i="12"/>
  <c r="V310" i="12"/>
  <c r="V441" i="12" s="1"/>
  <c r="S59" i="12"/>
  <c r="W66" i="9" l="1"/>
  <c r="W9" i="4"/>
  <c r="W44" i="20"/>
  <c r="W10" i="3" s="1"/>
  <c r="X37" i="20"/>
  <c r="X40" i="20" s="1"/>
  <c r="X42" i="20" s="1"/>
  <c r="X43" i="20" s="1"/>
  <c r="AG23" i="8"/>
  <c r="AG24" i="8" s="1"/>
  <c r="AH20" i="8" s="1"/>
  <c r="E51" i="9"/>
  <c r="F36" i="9"/>
  <c r="F38" i="9" s="1"/>
  <c r="F43" i="9" s="1"/>
  <c r="E58" i="11"/>
  <c r="H9" i="22"/>
  <c r="J62" i="11"/>
  <c r="J59" i="11"/>
  <c r="L8" i="5"/>
  <c r="L46" i="11"/>
  <c r="L8" i="3" s="1"/>
  <c r="M42" i="11"/>
  <c r="M44" i="11" s="1"/>
  <c r="K54" i="11"/>
  <c r="K34" i="9" s="1"/>
  <c r="N66" i="12"/>
  <c r="F56" i="6"/>
  <c r="F90" i="6"/>
  <c r="J70" i="11"/>
  <c r="I71" i="11"/>
  <c r="N62" i="6"/>
  <c r="N9" i="5"/>
  <c r="N51" i="11"/>
  <c r="R50" i="6"/>
  <c r="L52" i="11"/>
  <c r="L44" i="6"/>
  <c r="L37" i="6" s="1"/>
  <c r="L39" i="6" s="1"/>
  <c r="N32" i="11"/>
  <c r="N36" i="11" s="1"/>
  <c r="M50" i="11"/>
  <c r="M7" i="5"/>
  <c r="L69" i="11"/>
  <c r="AI238" i="12"/>
  <c r="AH300" i="12"/>
  <c r="AH431" i="12" s="1"/>
  <c r="AD242" i="12"/>
  <c r="AC304" i="12"/>
  <c r="AC435" i="12" s="1"/>
  <c r="Q255" i="12"/>
  <c r="P317" i="12"/>
  <c r="R254" i="12"/>
  <c r="Q316" i="12"/>
  <c r="Q447" i="12" s="1"/>
  <c r="S253" i="12"/>
  <c r="R315" i="12"/>
  <c r="R446" i="12" s="1"/>
  <c r="AA245" i="12"/>
  <c r="Z307" i="12"/>
  <c r="Z438" i="12" s="1"/>
  <c r="U252" i="12"/>
  <c r="T314" i="12"/>
  <c r="T445" i="12" s="1"/>
  <c r="AL234" i="12"/>
  <c r="AK296" i="12"/>
  <c r="Z247" i="12"/>
  <c r="Y309" i="12"/>
  <c r="Y440" i="12" s="1"/>
  <c r="AF241" i="12"/>
  <c r="AE303" i="12"/>
  <c r="AE434" i="12" s="1"/>
  <c r="U251" i="12"/>
  <c r="T313" i="12"/>
  <c r="T444" i="12" s="1"/>
  <c r="AJ236" i="12"/>
  <c r="AI298" i="12"/>
  <c r="AI429" i="12" s="1"/>
  <c r="AJ427" i="12"/>
  <c r="AI237" i="12"/>
  <c r="AH299" i="12"/>
  <c r="AH430" i="12" s="1"/>
  <c r="AA246" i="12"/>
  <c r="Z308" i="12"/>
  <c r="Z439" i="12" s="1"/>
  <c r="X248" i="12"/>
  <c r="W310" i="12"/>
  <c r="W441" i="12" s="1"/>
  <c r="AC243" i="12"/>
  <c r="AB305" i="12"/>
  <c r="AB436" i="12" s="1"/>
  <c r="AG239" i="12"/>
  <c r="AF301" i="12"/>
  <c r="AF432" i="12" s="1"/>
  <c r="V250" i="12"/>
  <c r="U312" i="12"/>
  <c r="U443" i="12" s="1"/>
  <c r="AF240" i="12"/>
  <c r="AE302" i="12"/>
  <c r="AE433" i="12" s="1"/>
  <c r="AK235" i="12"/>
  <c r="AJ297" i="12"/>
  <c r="AJ428" i="12" s="1"/>
  <c r="W249" i="12"/>
  <c r="V311" i="12"/>
  <c r="V442" i="12" s="1"/>
  <c r="AB244" i="12"/>
  <c r="AA306" i="12"/>
  <c r="AA437" i="12" s="1"/>
  <c r="O448" i="12"/>
  <c r="O449" i="12" s="1"/>
  <c r="O52" i="6" s="1"/>
  <c r="O53" i="6" s="1"/>
  <c r="O58" i="6" s="1"/>
  <c r="O59" i="6" s="1"/>
  <c r="O318" i="12"/>
  <c r="O62" i="12" s="1"/>
  <c r="O63" i="12" s="1"/>
  <c r="O68" i="12" s="1"/>
  <c r="T59" i="12"/>
  <c r="AZ39" i="20"/>
  <c r="H45" i="22" l="1"/>
  <c r="X66" i="9"/>
  <c r="X9" i="4"/>
  <c r="Y37" i="20"/>
  <c r="Y40" i="20" s="1"/>
  <c r="Y42" i="20" s="1"/>
  <c r="Y43" i="20" s="1"/>
  <c r="X44" i="20"/>
  <c r="X10" i="3" s="1"/>
  <c r="AH22" i="8"/>
  <c r="F58" i="11"/>
  <c r="F51" i="9"/>
  <c r="G36" i="9"/>
  <c r="G38" i="9" s="1"/>
  <c r="G51" i="9" s="1"/>
  <c r="I9" i="22"/>
  <c r="L54" i="11"/>
  <c r="L34" i="9" s="1"/>
  <c r="K59" i="11"/>
  <c r="K62" i="11"/>
  <c r="M8" i="5"/>
  <c r="M46" i="11"/>
  <c r="M8" i="3" s="1"/>
  <c r="N42" i="11"/>
  <c r="N44" i="11" s="1"/>
  <c r="N8" i="5" s="1"/>
  <c r="O66" i="12"/>
  <c r="K70" i="11"/>
  <c r="J71" i="11"/>
  <c r="G43" i="6"/>
  <c r="G45" i="6" s="1"/>
  <c r="G56" i="6" s="1"/>
  <c r="F57" i="9"/>
  <c r="F17" i="3"/>
  <c r="F18" i="3"/>
  <c r="F39" i="3" s="1"/>
  <c r="F42" i="9" s="1"/>
  <c r="O9" i="5"/>
  <c r="O51" i="11"/>
  <c r="O62" i="6"/>
  <c r="S50" i="6"/>
  <c r="O32" i="11"/>
  <c r="O36" i="11" s="1"/>
  <c r="M44" i="6"/>
  <c r="M37" i="6" s="1"/>
  <c r="M39" i="6" s="1"/>
  <c r="M52" i="11"/>
  <c r="N50" i="11"/>
  <c r="N7" i="5"/>
  <c r="E5" i="15" s="1"/>
  <c r="E35" i="2" s="1"/>
  <c r="M69" i="11"/>
  <c r="X310" i="12"/>
  <c r="X441" i="12" s="1"/>
  <c r="Y248" i="12"/>
  <c r="W250" i="12"/>
  <c r="V312" i="12"/>
  <c r="V443" i="12" s="1"/>
  <c r="V251" i="12"/>
  <c r="U313" i="12"/>
  <c r="U444" i="12" s="1"/>
  <c r="P448" i="12"/>
  <c r="P449" i="12" s="1"/>
  <c r="P52" i="6" s="1"/>
  <c r="P53" i="6" s="1"/>
  <c r="P58" i="6" s="1"/>
  <c r="P59" i="6" s="1"/>
  <c r="P318" i="12"/>
  <c r="P62" i="12" s="1"/>
  <c r="P63" i="12" s="1"/>
  <c r="P68" i="12" s="1"/>
  <c r="V252" i="12"/>
  <c r="U314" i="12"/>
  <c r="U445" i="12" s="1"/>
  <c r="R255" i="12"/>
  <c r="Q317" i="12"/>
  <c r="S254" i="12"/>
  <c r="R316" i="12"/>
  <c r="R447" i="12" s="1"/>
  <c r="AB246" i="12"/>
  <c r="AA308" i="12"/>
  <c r="AA439" i="12" s="1"/>
  <c r="AB245" i="12"/>
  <c r="AA307" i="12"/>
  <c r="AA438" i="12" s="1"/>
  <c r="AE242" i="12"/>
  <c r="AD304" i="12"/>
  <c r="AD435" i="12" s="1"/>
  <c r="AK236" i="12"/>
  <c r="AJ298" i="12"/>
  <c r="AJ429" i="12" s="1"/>
  <c r="AM234" i="12"/>
  <c r="AM296" i="12" s="1"/>
  <c r="AL296" i="12"/>
  <c r="AC244" i="12"/>
  <c r="AB306" i="12"/>
  <c r="AB437" i="12" s="1"/>
  <c r="AH239" i="12"/>
  <c r="AG301" i="12"/>
  <c r="AG432" i="12" s="1"/>
  <c r="AG241" i="12"/>
  <c r="AF303" i="12"/>
  <c r="AF434" i="12" s="1"/>
  <c r="AL235" i="12"/>
  <c r="AK297" i="12"/>
  <c r="AK428" i="12" s="1"/>
  <c r="AD243" i="12"/>
  <c r="AC305" i="12"/>
  <c r="AC436" i="12" s="1"/>
  <c r="AA247" i="12"/>
  <c r="Z309" i="12"/>
  <c r="Z440" i="12" s="1"/>
  <c r="AG240" i="12"/>
  <c r="AF302" i="12"/>
  <c r="AF433" i="12" s="1"/>
  <c r="AK427" i="12"/>
  <c r="X249" i="12"/>
  <c r="W311" i="12"/>
  <c r="W442" i="12" s="1"/>
  <c r="AJ237" i="12"/>
  <c r="AI299" i="12"/>
  <c r="AI430" i="12" s="1"/>
  <c r="T253" i="12"/>
  <c r="S315" i="12"/>
  <c r="S446" i="12" s="1"/>
  <c r="AJ238" i="12"/>
  <c r="AI300" i="12"/>
  <c r="AI431" i="12" s="1"/>
  <c r="U59" i="12"/>
  <c r="E7" i="15"/>
  <c r="I45" i="22" l="1"/>
  <c r="Y66" i="9"/>
  <c r="Y44" i="20"/>
  <c r="Y10" i="3" s="1"/>
  <c r="Z37" i="20"/>
  <c r="Z40" i="20" s="1"/>
  <c r="Z42" i="20" s="1"/>
  <c r="Z43" i="20" s="1"/>
  <c r="Y9" i="4"/>
  <c r="AH23" i="8"/>
  <c r="AH24" i="8" s="1"/>
  <c r="AI20" i="8" s="1"/>
  <c r="G58" i="11"/>
  <c r="G43" i="9"/>
  <c r="H36" i="9"/>
  <c r="H38" i="9" s="1"/>
  <c r="H51" i="9" s="1"/>
  <c r="L59" i="11"/>
  <c r="L62" i="11"/>
  <c r="J9" i="22"/>
  <c r="O42" i="11"/>
  <c r="O44" i="11" s="1"/>
  <c r="M54" i="11"/>
  <c r="M34" i="9" s="1"/>
  <c r="N46" i="11"/>
  <c r="N8" i="3" s="1"/>
  <c r="E6" i="17" s="1"/>
  <c r="E55" i="2" s="1"/>
  <c r="F44" i="1"/>
  <c r="P66" i="12"/>
  <c r="G90" i="6"/>
  <c r="H43" i="6" s="1"/>
  <c r="H45" i="6" s="1"/>
  <c r="H56" i="6" s="1"/>
  <c r="G17" i="3"/>
  <c r="G18" i="3"/>
  <c r="G39" i="3" s="1"/>
  <c r="G42" i="9" s="1"/>
  <c r="L70" i="11"/>
  <c r="K71" i="11"/>
  <c r="P9" i="5"/>
  <c r="P51" i="11"/>
  <c r="P62" i="6"/>
  <c r="T50" i="6"/>
  <c r="O50" i="11"/>
  <c r="O7" i="5"/>
  <c r="N52" i="11"/>
  <c r="N44" i="6"/>
  <c r="N37" i="6" s="1"/>
  <c r="N39" i="6" s="1"/>
  <c r="P32" i="11"/>
  <c r="P36" i="11" s="1"/>
  <c r="N69" i="11"/>
  <c r="AM427" i="12"/>
  <c r="AM235" i="12"/>
  <c r="AL297" i="12"/>
  <c r="AL428" i="12" s="1"/>
  <c r="AC246" i="12"/>
  <c r="AB308" i="12"/>
  <c r="AB439" i="12" s="1"/>
  <c r="AH240" i="12"/>
  <c r="AG302" i="12"/>
  <c r="AG433" i="12" s="1"/>
  <c r="AL236" i="12"/>
  <c r="AK298" i="12"/>
  <c r="W251" i="12"/>
  <c r="V313" i="12"/>
  <c r="V444" i="12" s="1"/>
  <c r="Q448" i="12"/>
  <c r="Q449" i="12" s="1"/>
  <c r="Q52" i="6" s="1"/>
  <c r="Q53" i="6" s="1"/>
  <c r="Q58" i="6" s="1"/>
  <c r="Q59" i="6" s="1"/>
  <c r="Q318" i="12"/>
  <c r="Q62" i="12" s="1"/>
  <c r="Q63" i="12" s="1"/>
  <c r="Q68" i="12" s="1"/>
  <c r="AK237" i="12"/>
  <c r="AJ299" i="12"/>
  <c r="AJ430" i="12" s="1"/>
  <c r="AB247" i="12"/>
  <c r="AA309" i="12"/>
  <c r="AA440" i="12" s="1"/>
  <c r="AI239" i="12"/>
  <c r="AH301" i="12"/>
  <c r="AH432" i="12" s="1"/>
  <c r="AF242" i="12"/>
  <c r="AE304" i="12"/>
  <c r="AE435" i="12" s="1"/>
  <c r="S255" i="12"/>
  <c r="R317" i="12"/>
  <c r="X250" i="12"/>
  <c r="W312" i="12"/>
  <c r="W443" i="12" s="1"/>
  <c r="AL427" i="12"/>
  <c r="AH241" i="12"/>
  <c r="AG303" i="12"/>
  <c r="AG434" i="12" s="1"/>
  <c r="Z248" i="12"/>
  <c r="Y310" i="12"/>
  <c r="Y441" i="12" s="1"/>
  <c r="AK238" i="12"/>
  <c r="AJ300" i="12"/>
  <c r="AJ431" i="12" s="1"/>
  <c r="U253" i="12"/>
  <c r="T315" i="12"/>
  <c r="T446" i="12" s="1"/>
  <c r="T254" i="12"/>
  <c r="S316" i="12"/>
  <c r="S447" i="12" s="1"/>
  <c r="Y249" i="12"/>
  <c r="X311" i="12"/>
  <c r="X442" i="12" s="1"/>
  <c r="AE243" i="12"/>
  <c r="AD305" i="12"/>
  <c r="AD436" i="12" s="1"/>
  <c r="AD244" i="12"/>
  <c r="AC306" i="12"/>
  <c r="AC437" i="12" s="1"/>
  <c r="AC245" i="12"/>
  <c r="AB307" i="12"/>
  <c r="AB438" i="12" s="1"/>
  <c r="W252" i="12"/>
  <c r="V314" i="12"/>
  <c r="V445" i="12" s="1"/>
  <c r="V59" i="12"/>
  <c r="BA39" i="20"/>
  <c r="J45" i="22" l="1"/>
  <c r="Z66" i="9"/>
  <c r="AA37" i="20"/>
  <c r="AA40" i="20" s="1"/>
  <c r="AA42" i="20" s="1"/>
  <c r="AA43" i="20" s="1"/>
  <c r="Z44" i="20"/>
  <c r="Z10" i="3" s="1"/>
  <c r="Z9" i="4"/>
  <c r="H7" i="16" s="1"/>
  <c r="AI22" i="8"/>
  <c r="H58" i="11"/>
  <c r="H43" i="9"/>
  <c r="I36" i="9"/>
  <c r="I38" i="9" s="1"/>
  <c r="I51" i="9" s="1"/>
  <c r="I58" i="11"/>
  <c r="K9" i="22"/>
  <c r="K45" i="22" s="1"/>
  <c r="N54" i="11"/>
  <c r="N34" i="9" s="1"/>
  <c r="M59" i="11"/>
  <c r="M62" i="11"/>
  <c r="O8" i="5"/>
  <c r="O46" i="11"/>
  <c r="O8" i="3" s="1"/>
  <c r="P42" i="11"/>
  <c r="P44" i="11" s="1"/>
  <c r="Q66" i="12"/>
  <c r="G57" i="9"/>
  <c r="H90" i="6"/>
  <c r="H57" i="9" s="1"/>
  <c r="H18" i="3"/>
  <c r="H39" i="3" s="1"/>
  <c r="H42" i="9" s="1"/>
  <c r="H17" i="3"/>
  <c r="M70" i="11"/>
  <c r="L71" i="11"/>
  <c r="Q9" i="5"/>
  <c r="Q51" i="11"/>
  <c r="Q62" i="6"/>
  <c r="U50" i="6"/>
  <c r="Q32" i="11"/>
  <c r="Q36" i="11" s="1"/>
  <c r="P50" i="11"/>
  <c r="P7" i="5"/>
  <c r="O52" i="11"/>
  <c r="O44" i="6"/>
  <c r="O37" i="6" s="1"/>
  <c r="O39" i="6" s="1"/>
  <c r="O69" i="11"/>
  <c r="Z249" i="12"/>
  <c r="Y311" i="12"/>
  <c r="Y442" i="12" s="1"/>
  <c r="AA248" i="12"/>
  <c r="Z310" i="12"/>
  <c r="Z441" i="12" s="1"/>
  <c r="AI240" i="12"/>
  <c r="AH302" i="12"/>
  <c r="AH433" i="12" s="1"/>
  <c r="X252" i="12"/>
  <c r="W314" i="12"/>
  <c r="W445" i="12" s="1"/>
  <c r="AI241" i="12"/>
  <c r="AH303" i="12"/>
  <c r="AH434" i="12" s="1"/>
  <c r="AE244" i="12"/>
  <c r="AD306" i="12"/>
  <c r="AD437" i="12" s="1"/>
  <c r="V253" i="12"/>
  <c r="U315" i="12"/>
  <c r="U446" i="12" s="1"/>
  <c r="AJ239" i="12"/>
  <c r="AI301" i="12"/>
  <c r="AI432" i="12" s="1"/>
  <c r="X251" i="12"/>
  <c r="W313" i="12"/>
  <c r="W444" i="12" s="1"/>
  <c r="AN235" i="12"/>
  <c r="AN297" i="12" s="1"/>
  <c r="AM297" i="12"/>
  <c r="T255" i="12"/>
  <c r="S317" i="12"/>
  <c r="AD245" i="12"/>
  <c r="AC307" i="12"/>
  <c r="AC438" i="12" s="1"/>
  <c r="U254" i="12"/>
  <c r="T316" i="12"/>
  <c r="T447" i="12" s="1"/>
  <c r="AG242" i="12"/>
  <c r="AF304" i="12"/>
  <c r="AF435" i="12" s="1"/>
  <c r="AD246" i="12"/>
  <c r="AC308" i="12"/>
  <c r="AC439" i="12" s="1"/>
  <c r="AK429" i="12"/>
  <c r="R448" i="12"/>
  <c r="R449" i="12" s="1"/>
  <c r="R52" i="6" s="1"/>
  <c r="R53" i="6" s="1"/>
  <c r="R58" i="6" s="1"/>
  <c r="R59" i="6" s="1"/>
  <c r="R318" i="12"/>
  <c r="R62" i="12" s="1"/>
  <c r="R63" i="12" s="1"/>
  <c r="R68" i="12" s="1"/>
  <c r="F21" i="2" s="1"/>
  <c r="F22" i="2" s="1"/>
  <c r="AL237" i="12"/>
  <c r="AK299" i="12"/>
  <c r="AK430" i="12" s="1"/>
  <c r="AF243" i="12"/>
  <c r="AE305" i="12"/>
  <c r="AE436" i="12" s="1"/>
  <c r="AL238" i="12"/>
  <c r="AK300" i="12"/>
  <c r="AK431" i="12" s="1"/>
  <c r="Y250" i="12"/>
  <c r="X312" i="12"/>
  <c r="X443" i="12" s="1"/>
  <c r="AC247" i="12"/>
  <c r="AB309" i="12"/>
  <c r="AB440" i="12" s="1"/>
  <c r="AM236" i="12"/>
  <c r="AL298" i="12"/>
  <c r="W59" i="12"/>
  <c r="AA66" i="9" l="1"/>
  <c r="AB37" i="20"/>
  <c r="AB40" i="20" s="1"/>
  <c r="AB42" i="20" s="1"/>
  <c r="AB43" i="20" s="1"/>
  <c r="AA44" i="20"/>
  <c r="AA10" i="3" s="1"/>
  <c r="AA9" i="4"/>
  <c r="AI23" i="8"/>
  <c r="AI24" i="8" s="1"/>
  <c r="AJ20" i="8" s="1"/>
  <c r="I43" i="9"/>
  <c r="J36" i="9"/>
  <c r="J38" i="9" s="1"/>
  <c r="J43" i="9" s="1"/>
  <c r="J58" i="11"/>
  <c r="L9" i="22"/>
  <c r="L45" i="22" s="1"/>
  <c r="N59" i="11"/>
  <c r="N62" i="11"/>
  <c r="P8" i="5"/>
  <c r="P46" i="11"/>
  <c r="P8" i="3" s="1"/>
  <c r="O54" i="11"/>
  <c r="Q42" i="11"/>
  <c r="Q44" i="11" s="1"/>
  <c r="R66" i="12"/>
  <c r="I43" i="6"/>
  <c r="I45" i="6" s="1"/>
  <c r="I56" i="6" s="1"/>
  <c r="I17" i="3" s="1"/>
  <c r="N70" i="11"/>
  <c r="M71" i="11"/>
  <c r="R62" i="6"/>
  <c r="R9" i="5"/>
  <c r="F7" i="15" s="1"/>
  <c r="R51" i="11"/>
  <c r="V50" i="6"/>
  <c r="R32" i="11"/>
  <c r="R36" i="11" s="1"/>
  <c r="P52" i="11"/>
  <c r="P44" i="6"/>
  <c r="P37" i="6" s="1"/>
  <c r="P39" i="6" s="1"/>
  <c r="Q50" i="11"/>
  <c r="Q7" i="5"/>
  <c r="P69" i="11"/>
  <c r="AE245" i="12"/>
  <c r="AD307" i="12"/>
  <c r="AD438" i="12" s="1"/>
  <c r="AE246" i="12"/>
  <c r="AD308" i="12"/>
  <c r="AD439" i="12" s="1"/>
  <c r="U255" i="12"/>
  <c r="T317" i="12"/>
  <c r="W253" i="12"/>
  <c r="V315" i="12"/>
  <c r="V446" i="12" s="1"/>
  <c r="AJ240" i="12"/>
  <c r="AI302" i="12"/>
  <c r="AI433" i="12" s="1"/>
  <c r="AM238" i="12"/>
  <c r="AL300" i="12"/>
  <c r="AL431" i="12" s="1"/>
  <c r="Y252" i="12"/>
  <c r="X314" i="12"/>
  <c r="X445" i="12" s="1"/>
  <c r="AG243" i="12"/>
  <c r="AF305" i="12"/>
  <c r="AF436" i="12" s="1"/>
  <c r="AM428" i="12"/>
  <c r="AD247" i="12"/>
  <c r="AC309" i="12"/>
  <c r="AC440" i="12" s="1"/>
  <c r="AM237" i="12"/>
  <c r="AL299" i="12"/>
  <c r="AL430" i="12" s="1"/>
  <c r="AH242" i="12"/>
  <c r="AG304" i="12"/>
  <c r="AG435" i="12" s="1"/>
  <c r="AN428" i="12"/>
  <c r="AF244" i="12"/>
  <c r="AE306" i="12"/>
  <c r="AE437" i="12" s="1"/>
  <c r="AB248" i="12"/>
  <c r="AA310" i="12"/>
  <c r="AA441" i="12" s="1"/>
  <c r="AK239" i="12"/>
  <c r="AJ301" i="12"/>
  <c r="AJ432" i="12" s="1"/>
  <c r="AN236" i="12"/>
  <c r="AM298" i="12"/>
  <c r="AM429" i="12" s="1"/>
  <c r="AL429" i="12"/>
  <c r="S448" i="12"/>
  <c r="S449" i="12" s="1"/>
  <c r="S52" i="6" s="1"/>
  <c r="S53" i="6" s="1"/>
  <c r="S58" i="6" s="1"/>
  <c r="S59" i="6" s="1"/>
  <c r="S318" i="12"/>
  <c r="S62" i="12" s="1"/>
  <c r="S63" i="12" s="1"/>
  <c r="S68" i="12" s="1"/>
  <c r="Z250" i="12"/>
  <c r="Y312" i="12"/>
  <c r="Y443" i="12" s="1"/>
  <c r="V254" i="12"/>
  <c r="U316" i="12"/>
  <c r="U447" i="12" s="1"/>
  <c r="Y251" i="12"/>
  <c r="X313" i="12"/>
  <c r="X444" i="12" s="1"/>
  <c r="AJ241" i="12"/>
  <c r="AI303" i="12"/>
  <c r="AI434" i="12" s="1"/>
  <c r="AA249" i="12"/>
  <c r="Z311" i="12"/>
  <c r="Z442" i="12" s="1"/>
  <c r="X59" i="12"/>
  <c r="BB39" i="20"/>
  <c r="AB66" i="9" l="1"/>
  <c r="AC37" i="20"/>
  <c r="AC40" i="20" s="1"/>
  <c r="AC42" i="20" s="1"/>
  <c r="AC43" i="20" s="1"/>
  <c r="AB44" i="20"/>
  <c r="AB10" i="3" s="1"/>
  <c r="AB9" i="4"/>
  <c r="AJ22" i="8"/>
  <c r="J51" i="9"/>
  <c r="O34" i="9"/>
  <c r="P54" i="11"/>
  <c r="P34" i="9" s="1"/>
  <c r="M9" i="22"/>
  <c r="M45" i="22" s="1"/>
  <c r="O62" i="11"/>
  <c r="O59" i="11"/>
  <c r="Q8" i="5"/>
  <c r="Q46" i="11"/>
  <c r="Q8" i="3" s="1"/>
  <c r="R42" i="11"/>
  <c r="R44" i="11" s="1"/>
  <c r="S66" i="12"/>
  <c r="I90" i="6"/>
  <c r="J43" i="6" s="1"/>
  <c r="J45" i="6" s="1"/>
  <c r="J56" i="6" s="1"/>
  <c r="I18" i="3"/>
  <c r="I39" i="3" s="1"/>
  <c r="I42" i="9" s="1"/>
  <c r="O70" i="11"/>
  <c r="N71" i="11"/>
  <c r="S9" i="5"/>
  <c r="S51" i="11"/>
  <c r="S62" i="6"/>
  <c r="W50" i="6"/>
  <c r="R50" i="11"/>
  <c r="R7" i="5"/>
  <c r="F5" i="15" s="1"/>
  <c r="F35" i="2" s="1"/>
  <c r="S32" i="11"/>
  <c r="S36" i="11" s="1"/>
  <c r="Q52" i="11"/>
  <c r="Q44" i="6"/>
  <c r="Q37" i="6" s="1"/>
  <c r="Q39" i="6" s="1"/>
  <c r="Q69" i="11"/>
  <c r="AA250" i="12"/>
  <c r="Z312" i="12"/>
  <c r="Z443" i="12" s="1"/>
  <c r="AC248" i="12"/>
  <c r="AB310" i="12"/>
  <c r="AB441" i="12" s="1"/>
  <c r="AN237" i="12"/>
  <c r="AM299" i="12"/>
  <c r="AM430" i="12" s="1"/>
  <c r="Z252" i="12"/>
  <c r="Y314" i="12"/>
  <c r="Y445" i="12" s="1"/>
  <c r="V255" i="12"/>
  <c r="U317" i="12"/>
  <c r="AB249" i="12"/>
  <c r="AA311" i="12"/>
  <c r="AA442" i="12" s="1"/>
  <c r="AI242" i="12"/>
  <c r="AH304" i="12"/>
  <c r="AH435" i="12" s="1"/>
  <c r="X253" i="12"/>
  <c r="W315" i="12"/>
  <c r="W446" i="12" s="1"/>
  <c r="AK241" i="12"/>
  <c r="AJ303" i="12"/>
  <c r="AJ434" i="12" s="1"/>
  <c r="Z251" i="12"/>
  <c r="Y313" i="12"/>
  <c r="Y444" i="12" s="1"/>
  <c r="AG244" i="12"/>
  <c r="AF306" i="12"/>
  <c r="AF437" i="12" s="1"/>
  <c r="AE247" i="12"/>
  <c r="AD309" i="12"/>
  <c r="AD440" i="12" s="1"/>
  <c r="AN238" i="12"/>
  <c r="AM300" i="12"/>
  <c r="AM431" i="12" s="1"/>
  <c r="AF246" i="12"/>
  <c r="AE308" i="12"/>
  <c r="AE439" i="12" s="1"/>
  <c r="AL239" i="12"/>
  <c r="AK301" i="12"/>
  <c r="AK432" i="12" s="1"/>
  <c r="AH243" i="12"/>
  <c r="AG305" i="12"/>
  <c r="AG436" i="12" s="1"/>
  <c r="T448" i="12"/>
  <c r="T449" i="12" s="1"/>
  <c r="T52" i="6" s="1"/>
  <c r="T53" i="6" s="1"/>
  <c r="T58" i="6" s="1"/>
  <c r="T59" i="6" s="1"/>
  <c r="T318" i="12"/>
  <c r="T62" i="12" s="1"/>
  <c r="T63" i="12" s="1"/>
  <c r="T68" i="12" s="1"/>
  <c r="W254" i="12"/>
  <c r="V316" i="12"/>
  <c r="V447" i="12" s="1"/>
  <c r="AO236" i="12"/>
  <c r="AO298" i="12" s="1"/>
  <c r="AN298" i="12"/>
  <c r="AK240" i="12"/>
  <c r="AJ302" i="12"/>
  <c r="AJ433" i="12" s="1"/>
  <c r="AF245" i="12"/>
  <c r="AE307" i="12"/>
  <c r="AE438" i="12" s="1"/>
  <c r="Y59" i="12"/>
  <c r="AC66" i="9" l="1"/>
  <c r="AD37" i="20"/>
  <c r="AD40" i="20" s="1"/>
  <c r="AD42" i="20" s="1"/>
  <c r="AD43" i="20" s="1"/>
  <c r="AC9" i="4"/>
  <c r="AC44" i="20"/>
  <c r="AC10" i="3" s="1"/>
  <c r="AJ23" i="8"/>
  <c r="AJ24" i="8" s="1"/>
  <c r="AK20" i="8" s="1"/>
  <c r="L36" i="9"/>
  <c r="L38" i="9" s="1"/>
  <c r="L51" i="9" s="1"/>
  <c r="K36" i="9"/>
  <c r="K38" i="9" s="1"/>
  <c r="L58" i="11"/>
  <c r="P62" i="11"/>
  <c r="P59" i="11"/>
  <c r="N9" i="22"/>
  <c r="N45" i="22" s="1"/>
  <c r="R8" i="5"/>
  <c r="F6" i="15" s="1"/>
  <c r="F36" i="2" s="1"/>
  <c r="F37" i="2" s="1"/>
  <c r="R46" i="11"/>
  <c r="R8" i="3" s="1"/>
  <c r="F6" i="17" s="1"/>
  <c r="F55" i="2" s="1"/>
  <c r="Q54" i="11"/>
  <c r="Q34" i="9" s="1"/>
  <c r="S42" i="11"/>
  <c r="S44" i="11" s="1"/>
  <c r="G44" i="1"/>
  <c r="T66" i="12"/>
  <c r="I57" i="9"/>
  <c r="J90" i="6"/>
  <c r="P70" i="11"/>
  <c r="O71" i="11"/>
  <c r="J18" i="3"/>
  <c r="J39" i="3" s="1"/>
  <c r="J42" i="9" s="1"/>
  <c r="J17" i="3"/>
  <c r="T9" i="5"/>
  <c r="T51" i="11"/>
  <c r="T62" i="6"/>
  <c r="X50" i="6"/>
  <c r="R44" i="6"/>
  <c r="R37" i="6" s="1"/>
  <c r="R39" i="6" s="1"/>
  <c r="R52" i="11"/>
  <c r="T32" i="11"/>
  <c r="T36" i="11" s="1"/>
  <c r="S50" i="11"/>
  <c r="S7" i="5"/>
  <c r="R69" i="11"/>
  <c r="AI243" i="12"/>
  <c r="AH305" i="12"/>
  <c r="AH436" i="12" s="1"/>
  <c r="Y253" i="12"/>
  <c r="X315" i="12"/>
  <c r="X446" i="12" s="1"/>
  <c r="AH244" i="12"/>
  <c r="AG306" i="12"/>
  <c r="AG437" i="12" s="1"/>
  <c r="AJ242" i="12"/>
  <c r="AI304" i="12"/>
  <c r="AI435" i="12" s="1"/>
  <c r="AO237" i="12"/>
  <c r="AN299" i="12"/>
  <c r="AN430" i="12" s="1"/>
  <c r="AN429" i="12"/>
  <c r="AG245" i="12"/>
  <c r="AF307" i="12"/>
  <c r="AF438" i="12" s="1"/>
  <c r="X254" i="12"/>
  <c r="W316" i="12"/>
  <c r="W447" i="12" s="1"/>
  <c r="AG246" i="12"/>
  <c r="AF308" i="12"/>
  <c r="AF439" i="12" s="1"/>
  <c r="AA251" i="12"/>
  <c r="Z313" i="12"/>
  <c r="Z444" i="12" s="1"/>
  <c r="AC249" i="12"/>
  <c r="AB311" i="12"/>
  <c r="AB442" i="12" s="1"/>
  <c r="AD248" i="12"/>
  <c r="AC310" i="12"/>
  <c r="AC441" i="12" s="1"/>
  <c r="AF247" i="12"/>
  <c r="AE309" i="12"/>
  <c r="AE440" i="12" s="1"/>
  <c r="AM239" i="12"/>
  <c r="AL301" i="12"/>
  <c r="AL432" i="12" s="1"/>
  <c r="U448" i="12"/>
  <c r="U449" i="12" s="1"/>
  <c r="U52" i="6" s="1"/>
  <c r="U53" i="6" s="1"/>
  <c r="U58" i="6" s="1"/>
  <c r="U59" i="6" s="1"/>
  <c r="U318" i="12"/>
  <c r="U62" i="12" s="1"/>
  <c r="U63" i="12" s="1"/>
  <c r="U68" i="12" s="1"/>
  <c r="AA252" i="12"/>
  <c r="Z314" i="12"/>
  <c r="Z445" i="12" s="1"/>
  <c r="AO429" i="12"/>
  <c r="AL240" i="12"/>
  <c r="AK302" i="12"/>
  <c r="AK433" i="12" s="1"/>
  <c r="AO238" i="12"/>
  <c r="AN300" i="12"/>
  <c r="AN431" i="12" s="1"/>
  <c r="AL241" i="12"/>
  <c r="AK303" i="12"/>
  <c r="AK434" i="12" s="1"/>
  <c r="W255" i="12"/>
  <c r="V317" i="12"/>
  <c r="AB250" i="12"/>
  <c r="AA312" i="12"/>
  <c r="AA443" i="12" s="1"/>
  <c r="Z59" i="12"/>
  <c r="BC39" i="20"/>
  <c r="AD66" i="9" l="1"/>
  <c r="AD9" i="4"/>
  <c r="I7" i="16" s="1"/>
  <c r="AE37" i="20"/>
  <c r="AE40" i="20" s="1"/>
  <c r="AE42" i="20" s="1"/>
  <c r="AE43" i="20" s="1"/>
  <c r="AD44" i="20"/>
  <c r="AD10" i="3" s="1"/>
  <c r="G36" i="1"/>
  <c r="AK22" i="8"/>
  <c r="K51" i="9"/>
  <c r="K58" i="11"/>
  <c r="K43" i="9"/>
  <c r="L43" i="9"/>
  <c r="M36" i="9"/>
  <c r="M38" i="9" s="1"/>
  <c r="M43" i="9" s="1"/>
  <c r="O9" i="22"/>
  <c r="O45" i="22" s="1"/>
  <c r="Q59" i="11"/>
  <c r="R54" i="11"/>
  <c r="R34" i="9" s="1"/>
  <c r="Q62" i="11"/>
  <c r="S8" i="5"/>
  <c r="S46" i="11"/>
  <c r="S8" i="3" s="1"/>
  <c r="T42" i="11"/>
  <c r="T44" i="11" s="1"/>
  <c r="U66" i="12"/>
  <c r="K43" i="6"/>
  <c r="K45" i="6" s="1"/>
  <c r="K56" i="6" s="1"/>
  <c r="J57" i="9"/>
  <c r="Q70" i="11"/>
  <c r="P71" i="11"/>
  <c r="U9" i="5"/>
  <c r="U51" i="11"/>
  <c r="U62" i="6"/>
  <c r="Y50" i="6"/>
  <c r="U32" i="11"/>
  <c r="U36" i="11" s="1"/>
  <c r="T50" i="11"/>
  <c r="T7" i="5"/>
  <c r="S44" i="6"/>
  <c r="S37" i="6" s="1"/>
  <c r="S39" i="6" s="1"/>
  <c r="S52" i="11"/>
  <c r="S69" i="11"/>
  <c r="Y254" i="12"/>
  <c r="X316" i="12"/>
  <c r="X447" i="12" s="1"/>
  <c r="AD249" i="12"/>
  <c r="AC311" i="12"/>
  <c r="AC442" i="12" s="1"/>
  <c r="AH245" i="12"/>
  <c r="AG307" i="12"/>
  <c r="AG438" i="12" s="1"/>
  <c r="AI244" i="12"/>
  <c r="AH306" i="12"/>
  <c r="AH437" i="12" s="1"/>
  <c r="AM241" i="12"/>
  <c r="AL303" i="12"/>
  <c r="AL434" i="12" s="1"/>
  <c r="AK242" i="12"/>
  <c r="AJ304" i="12"/>
  <c r="AJ435" i="12" s="1"/>
  <c r="AP238" i="12"/>
  <c r="AO300" i="12"/>
  <c r="AO431" i="12" s="1"/>
  <c r="AC250" i="12"/>
  <c r="AB312" i="12"/>
  <c r="AB443" i="12" s="1"/>
  <c r="AM240" i="12"/>
  <c r="AL302" i="12"/>
  <c r="AL433" i="12" s="1"/>
  <c r="AN239" i="12"/>
  <c r="AM301" i="12"/>
  <c r="AM432" i="12" s="1"/>
  <c r="AB251" i="12"/>
  <c r="AA313" i="12"/>
  <c r="AA444" i="12" s="1"/>
  <c r="Z253" i="12"/>
  <c r="Y315" i="12"/>
  <c r="Y446" i="12" s="1"/>
  <c r="AB252" i="12"/>
  <c r="AA314" i="12"/>
  <c r="AA445" i="12" s="1"/>
  <c r="V448" i="12"/>
  <c r="V449" i="12" s="1"/>
  <c r="V52" i="6" s="1"/>
  <c r="V53" i="6" s="1"/>
  <c r="V58" i="6" s="1"/>
  <c r="V59" i="6" s="1"/>
  <c r="V318" i="12"/>
  <c r="V62" i="12" s="1"/>
  <c r="V63" i="12" s="1"/>
  <c r="V68" i="12" s="1"/>
  <c r="G21" i="2" s="1"/>
  <c r="G22" i="2" s="1"/>
  <c r="AE248" i="12"/>
  <c r="AD310" i="12"/>
  <c r="AD441" i="12" s="1"/>
  <c r="X255" i="12"/>
  <c r="W317" i="12"/>
  <c r="AG247" i="12"/>
  <c r="AF309" i="12"/>
  <c r="AF440" i="12" s="1"/>
  <c r="AH246" i="12"/>
  <c r="AG308" i="12"/>
  <c r="AG439" i="12" s="1"/>
  <c r="AP237" i="12"/>
  <c r="AP299" i="12" s="1"/>
  <c r="AO299" i="12"/>
  <c r="AJ243" i="12"/>
  <c r="AI305" i="12"/>
  <c r="AI436" i="12" s="1"/>
  <c r="AA59" i="12"/>
  <c r="AE66" i="9" l="1"/>
  <c r="AE9" i="4"/>
  <c r="AE44" i="20"/>
  <c r="AE10" i="3" s="1"/>
  <c r="AF37" i="20"/>
  <c r="AF40" i="20" s="1"/>
  <c r="AF42" i="20" s="1"/>
  <c r="AF43" i="20" s="1"/>
  <c r="AK23" i="8"/>
  <c r="AK24" i="8" s="1"/>
  <c r="AL20" i="8" s="1"/>
  <c r="M58" i="11"/>
  <c r="M51" i="9"/>
  <c r="N36" i="9"/>
  <c r="N38" i="9" s="1"/>
  <c r="N51" i="9" s="1"/>
  <c r="N58" i="11"/>
  <c r="P9" i="22"/>
  <c r="P45" i="22" s="1"/>
  <c r="R59" i="11"/>
  <c r="R62" i="11"/>
  <c r="T8" i="5"/>
  <c r="T46" i="11"/>
  <c r="T8" i="3" s="1"/>
  <c r="U42" i="11"/>
  <c r="U44" i="11" s="1"/>
  <c r="S54" i="11"/>
  <c r="S34" i="9" s="1"/>
  <c r="V66" i="12"/>
  <c r="K90" i="6"/>
  <c r="K57" i="9" s="1"/>
  <c r="K17" i="3"/>
  <c r="K18" i="3"/>
  <c r="R70" i="11"/>
  <c r="Q71" i="11"/>
  <c r="V62" i="6"/>
  <c r="V9" i="5"/>
  <c r="V51" i="11"/>
  <c r="Z50" i="6"/>
  <c r="U50" i="11"/>
  <c r="U7" i="5"/>
  <c r="V32" i="11"/>
  <c r="V36" i="11" s="1"/>
  <c r="T52" i="11"/>
  <c r="T44" i="6"/>
  <c r="T37" i="6" s="1"/>
  <c r="T39" i="6" s="1"/>
  <c r="T69" i="11"/>
  <c r="AP430" i="12"/>
  <c r="AD250" i="12"/>
  <c r="AC312" i="12"/>
  <c r="AC443" i="12" s="1"/>
  <c r="AF248" i="12"/>
  <c r="AE310" i="12"/>
  <c r="AE441" i="12" s="1"/>
  <c r="AC251" i="12"/>
  <c r="AB313" i="12"/>
  <c r="AB444" i="12" s="1"/>
  <c r="AQ238" i="12"/>
  <c r="AQ300" i="12" s="1"/>
  <c r="AP300" i="12"/>
  <c r="AP431" i="12" s="1"/>
  <c r="AI245" i="12"/>
  <c r="AH307" i="12"/>
  <c r="AH438" i="12" s="1"/>
  <c r="Y255" i="12"/>
  <c r="X317" i="12"/>
  <c r="AI246" i="12"/>
  <c r="AH308" i="12"/>
  <c r="AH439" i="12" s="1"/>
  <c r="AH247" i="12"/>
  <c r="AG309" i="12"/>
  <c r="AG440" i="12" s="1"/>
  <c r="AO239" i="12"/>
  <c r="AN301" i="12"/>
  <c r="AN432" i="12" s="1"/>
  <c r="AL242" i="12"/>
  <c r="AK304" i="12"/>
  <c r="AK435" i="12" s="1"/>
  <c r="AE249" i="12"/>
  <c r="AD311" i="12"/>
  <c r="AD442" i="12" s="1"/>
  <c r="AO430" i="12"/>
  <c r="AJ244" i="12"/>
  <c r="AI306" i="12"/>
  <c r="AI437" i="12" s="1"/>
  <c r="AA253" i="12"/>
  <c r="Z315" i="12"/>
  <c r="Z446" i="12" s="1"/>
  <c r="AK243" i="12"/>
  <c r="AJ305" i="12"/>
  <c r="AJ436" i="12" s="1"/>
  <c r="W448" i="12"/>
  <c r="W449" i="12" s="1"/>
  <c r="W52" i="6" s="1"/>
  <c r="W53" i="6" s="1"/>
  <c r="W58" i="6" s="1"/>
  <c r="W59" i="6" s="1"/>
  <c r="W318" i="12"/>
  <c r="W62" i="12" s="1"/>
  <c r="W63" i="12" s="1"/>
  <c r="AC252" i="12"/>
  <c r="AB314" i="12"/>
  <c r="AB445" i="12" s="1"/>
  <c r="AN240" i="12"/>
  <c r="AM302" i="12"/>
  <c r="AM433" i="12" s="1"/>
  <c r="AN241" i="12"/>
  <c r="AM303" i="12"/>
  <c r="AM434" i="12" s="1"/>
  <c r="Z254" i="12"/>
  <c r="Y316" i="12"/>
  <c r="Y447" i="12" s="1"/>
  <c r="AB59" i="12"/>
  <c r="BD39" i="20"/>
  <c r="AG37" i="20" l="1"/>
  <c r="AG40" i="20" s="1"/>
  <c r="AG42" i="20" s="1"/>
  <c r="AG43" i="20" s="1"/>
  <c r="AF66" i="9"/>
  <c r="AF44" i="20"/>
  <c r="AF10" i="3" s="1"/>
  <c r="AF9" i="4"/>
  <c r="AL22" i="8"/>
  <c r="W68" i="12"/>
  <c r="O36" i="9"/>
  <c r="O38" i="9" s="1"/>
  <c r="O51" i="9" s="1"/>
  <c r="N43" i="9"/>
  <c r="O58" i="11"/>
  <c r="Q9" i="22"/>
  <c r="Q45" i="22" s="1"/>
  <c r="S62" i="11"/>
  <c r="S59" i="11"/>
  <c r="T54" i="11"/>
  <c r="T34" i="9" s="1"/>
  <c r="U8" i="5"/>
  <c r="U46" i="11"/>
  <c r="U8" i="3" s="1"/>
  <c r="V42" i="11"/>
  <c r="V44" i="11" s="1"/>
  <c r="V8" i="5" s="1"/>
  <c r="W66" i="12"/>
  <c r="K39" i="3"/>
  <c r="K42" i="9" s="1"/>
  <c r="L43" i="6"/>
  <c r="L45" i="6" s="1"/>
  <c r="L56" i="6" s="1"/>
  <c r="L17" i="3" s="1"/>
  <c r="S70" i="11"/>
  <c r="R71" i="11"/>
  <c r="W9" i="5"/>
  <c r="W51" i="11"/>
  <c r="W62" i="6"/>
  <c r="AA50" i="6"/>
  <c r="W32" i="11"/>
  <c r="W36" i="11" s="1"/>
  <c r="U52" i="11"/>
  <c r="U44" i="6"/>
  <c r="U37" i="6" s="1"/>
  <c r="U39" i="6" s="1"/>
  <c r="V50" i="11"/>
  <c r="V7" i="5"/>
  <c r="U69" i="11"/>
  <c r="AL243" i="12"/>
  <c r="AK305" i="12"/>
  <c r="AK436" i="12" s="1"/>
  <c r="AJ246" i="12"/>
  <c r="AI308" i="12"/>
  <c r="AI439" i="12" s="1"/>
  <c r="AO240" i="12"/>
  <c r="AN302" i="12"/>
  <c r="AN433" i="12" s="1"/>
  <c r="AB253" i="12"/>
  <c r="AA315" i="12"/>
  <c r="AA446" i="12" s="1"/>
  <c r="AM242" i="12"/>
  <c r="AL304" i="12"/>
  <c r="AL435" i="12" s="1"/>
  <c r="Z255" i="12"/>
  <c r="Y317" i="12"/>
  <c r="AG248" i="12"/>
  <c r="AF310" i="12"/>
  <c r="AF441" i="12" s="1"/>
  <c r="AO241" i="12"/>
  <c r="AN303" i="12"/>
  <c r="AN434" i="12" s="1"/>
  <c r="AF249" i="12"/>
  <c r="AE311" i="12"/>
  <c r="AE442" i="12" s="1"/>
  <c r="X448" i="12"/>
  <c r="X449" i="12" s="1"/>
  <c r="X52" i="6" s="1"/>
  <c r="X53" i="6" s="1"/>
  <c r="X58" i="6" s="1"/>
  <c r="X59" i="6" s="1"/>
  <c r="X318" i="12"/>
  <c r="X62" i="12" s="1"/>
  <c r="X63" i="12" s="1"/>
  <c r="AD252" i="12"/>
  <c r="AC314" i="12"/>
  <c r="AC445" i="12" s="1"/>
  <c r="AK244" i="12"/>
  <c r="AJ306" i="12"/>
  <c r="AJ437" i="12" s="1"/>
  <c r="AP239" i="12"/>
  <c r="AO301" i="12"/>
  <c r="AJ245" i="12"/>
  <c r="AI307" i="12"/>
  <c r="AI438" i="12" s="1"/>
  <c r="AE250" i="12"/>
  <c r="AD312" i="12"/>
  <c r="AD443" i="12" s="1"/>
  <c r="AD251" i="12"/>
  <c r="AC313" i="12"/>
  <c r="AC444" i="12" s="1"/>
  <c r="AA254" i="12"/>
  <c r="Z316" i="12"/>
  <c r="Z447" i="12" s="1"/>
  <c r="AI247" i="12"/>
  <c r="AH309" i="12"/>
  <c r="AH440" i="12" s="1"/>
  <c r="AQ431" i="12"/>
  <c r="AC59" i="12"/>
  <c r="G7" i="15"/>
  <c r="AG44" i="20" l="1"/>
  <c r="AG10" i="3" s="1"/>
  <c r="AG66" i="9"/>
  <c r="AH37" i="20"/>
  <c r="AH40" i="20" s="1"/>
  <c r="AH42" i="20" s="1"/>
  <c r="AH43" i="20" s="1"/>
  <c r="AG9" i="4"/>
  <c r="AL23" i="8"/>
  <c r="AL24" i="8" s="1"/>
  <c r="AM20" i="8" s="1"/>
  <c r="X68" i="12"/>
  <c r="T62" i="11"/>
  <c r="P36" i="9"/>
  <c r="P38" i="9" s="1"/>
  <c r="P43" i="9" s="1"/>
  <c r="O43" i="9"/>
  <c r="U54" i="11"/>
  <c r="U34" i="9" s="1"/>
  <c r="P58" i="11"/>
  <c r="R9" i="22"/>
  <c r="R45" i="22" s="1"/>
  <c r="T59" i="11"/>
  <c r="V46" i="11"/>
  <c r="V8" i="3" s="1"/>
  <c r="W42" i="11"/>
  <c r="X66" i="12"/>
  <c r="L18" i="3"/>
  <c r="L90" i="6"/>
  <c r="T70" i="11"/>
  <c r="S71" i="11"/>
  <c r="X9" i="5"/>
  <c r="X51" i="11"/>
  <c r="X62" i="6"/>
  <c r="AB50" i="6"/>
  <c r="V52" i="11"/>
  <c r="V44" i="6"/>
  <c r="V37" i="6" s="1"/>
  <c r="V39" i="6" s="1"/>
  <c r="X32" i="11"/>
  <c r="X36" i="11" s="1"/>
  <c r="W50" i="11"/>
  <c r="W7" i="5"/>
  <c r="V69" i="11"/>
  <c r="AE251" i="12"/>
  <c r="AD313" i="12"/>
  <c r="AD444" i="12" s="1"/>
  <c r="AF250" i="12"/>
  <c r="AE312" i="12"/>
  <c r="AE443" i="12" s="1"/>
  <c r="AE252" i="12"/>
  <c r="AD314" i="12"/>
  <c r="AD445" i="12" s="1"/>
  <c r="AH248" i="12"/>
  <c r="AG310" i="12"/>
  <c r="AG441" i="12" s="1"/>
  <c r="AP240" i="12"/>
  <c r="AO302" i="12"/>
  <c r="AO433" i="12" s="1"/>
  <c r="AL244" i="12"/>
  <c r="AK306" i="12"/>
  <c r="AK437" i="12" s="1"/>
  <c r="AC253" i="12"/>
  <c r="AB315" i="12"/>
  <c r="AB446" i="12" s="1"/>
  <c r="AK245" i="12"/>
  <c r="AJ307" i="12"/>
  <c r="AJ438" i="12" s="1"/>
  <c r="AA255" i="12"/>
  <c r="Z317" i="12"/>
  <c r="AK246" i="12"/>
  <c r="AJ308" i="12"/>
  <c r="AJ439" i="12" s="1"/>
  <c r="AP241" i="12"/>
  <c r="AO303" i="12"/>
  <c r="AO434" i="12" s="1"/>
  <c r="AJ247" i="12"/>
  <c r="AI309" i="12"/>
  <c r="AI440" i="12" s="1"/>
  <c r="Y448" i="12"/>
  <c r="Y449" i="12" s="1"/>
  <c r="Y52" i="6" s="1"/>
  <c r="Y53" i="6" s="1"/>
  <c r="Y58" i="6" s="1"/>
  <c r="Y59" i="6" s="1"/>
  <c r="Y318" i="12"/>
  <c r="Y62" i="12" s="1"/>
  <c r="Y63" i="12" s="1"/>
  <c r="AB254" i="12"/>
  <c r="AA316" i="12"/>
  <c r="AA447" i="12" s="1"/>
  <c r="AO432" i="12"/>
  <c r="AQ239" i="12"/>
  <c r="AP301" i="12"/>
  <c r="AG249" i="12"/>
  <c r="AF311" i="12"/>
  <c r="AF442" i="12" s="1"/>
  <c r="AN242" i="12"/>
  <c r="AM304" i="12"/>
  <c r="AM435" i="12" s="1"/>
  <c r="AM243" i="12"/>
  <c r="AL305" i="12"/>
  <c r="AL436" i="12" s="1"/>
  <c r="AD59" i="12"/>
  <c r="BE39" i="20"/>
  <c r="AI37" i="20" l="1"/>
  <c r="AI40" i="20" s="1"/>
  <c r="AI42" i="20" s="1"/>
  <c r="AI43" i="20" s="1"/>
  <c r="AH9" i="4"/>
  <c r="J7" i="16" s="1"/>
  <c r="AH66" i="9"/>
  <c r="AH44" i="20"/>
  <c r="AH10" i="3" s="1"/>
  <c r="AM22" i="8"/>
  <c r="W44" i="11"/>
  <c r="W46" i="11" s="1"/>
  <c r="W8" i="3" s="1"/>
  <c r="Y68" i="12"/>
  <c r="S9" i="22"/>
  <c r="S45" i="22" s="1"/>
  <c r="P51" i="9"/>
  <c r="Q36" i="9"/>
  <c r="Q38" i="9" s="1"/>
  <c r="Q51" i="9" s="1"/>
  <c r="U62" i="11"/>
  <c r="U59" i="11"/>
  <c r="Q58" i="11"/>
  <c r="V54" i="11"/>
  <c r="V34" i="9" s="1"/>
  <c r="X42" i="11"/>
  <c r="X44" i="11" s="1"/>
  <c r="L39" i="3"/>
  <c r="L42" i="9" s="1"/>
  <c r="Y66" i="12"/>
  <c r="L57" i="9"/>
  <c r="M43" i="6"/>
  <c r="M45" i="6" s="1"/>
  <c r="U70" i="11"/>
  <c r="T71" i="11"/>
  <c r="Y9" i="5"/>
  <c r="Y51" i="11"/>
  <c r="Y62" i="6"/>
  <c r="AC50" i="6"/>
  <c r="W44" i="6"/>
  <c r="W37" i="6" s="1"/>
  <c r="W39" i="6" s="1"/>
  <c r="W52" i="11"/>
  <c r="X50" i="11"/>
  <c r="X7" i="5"/>
  <c r="Y32" i="11"/>
  <c r="Y36" i="11" s="1"/>
  <c r="W69" i="11"/>
  <c r="AN243" i="12"/>
  <c r="AM305" i="12"/>
  <c r="AM436" i="12" s="1"/>
  <c r="AR239" i="12"/>
  <c r="AR301" i="12" s="1"/>
  <c r="AQ301" i="12"/>
  <c r="AL245" i="12"/>
  <c r="AK307" i="12"/>
  <c r="AK438" i="12" s="1"/>
  <c r="AD253" i="12"/>
  <c r="AC315" i="12"/>
  <c r="AC446" i="12" s="1"/>
  <c r="AC254" i="12"/>
  <c r="AB316" i="12"/>
  <c r="AB447" i="12" s="1"/>
  <c r="AL246" i="12"/>
  <c r="AK308" i="12"/>
  <c r="AK439" i="12" s="1"/>
  <c r="AM244" i="12"/>
  <c r="AL306" i="12"/>
  <c r="AL437" i="12" s="1"/>
  <c r="AG250" i="12"/>
  <c r="AF312" i="12"/>
  <c r="AF443" i="12" s="1"/>
  <c r="AJ309" i="12"/>
  <c r="AJ440" i="12" s="1"/>
  <c r="AK247" i="12"/>
  <c r="AF252" i="12"/>
  <c r="AE314" i="12"/>
  <c r="AE445" i="12" s="1"/>
  <c r="AH249" i="12"/>
  <c r="AG311" i="12"/>
  <c r="AG442" i="12" s="1"/>
  <c r="Z448" i="12"/>
  <c r="Z449" i="12" s="1"/>
  <c r="Z52" i="6" s="1"/>
  <c r="Z53" i="6" s="1"/>
  <c r="Z58" i="6" s="1"/>
  <c r="Z59" i="6" s="1"/>
  <c r="Z318" i="12"/>
  <c r="Z62" i="12" s="1"/>
  <c r="Z63" i="12" s="1"/>
  <c r="AI248" i="12"/>
  <c r="AH310" i="12"/>
  <c r="AH441" i="12" s="1"/>
  <c r="AQ241" i="12"/>
  <c r="AP303" i="12"/>
  <c r="AP434" i="12" s="1"/>
  <c r="AO242" i="12"/>
  <c r="AN304" i="12"/>
  <c r="AN435" i="12" s="1"/>
  <c r="AP432" i="12"/>
  <c r="AB255" i="12"/>
  <c r="AA317" i="12"/>
  <c r="AQ240" i="12"/>
  <c r="AP302" i="12"/>
  <c r="AP433" i="12" s="1"/>
  <c r="AF251" i="12"/>
  <c r="AE313" i="12"/>
  <c r="AE444" i="12" s="1"/>
  <c r="AE59" i="12"/>
  <c r="AI44" i="20" l="1"/>
  <c r="AI10" i="3" s="1"/>
  <c r="AJ37" i="20"/>
  <c r="AJ40" i="20" s="1"/>
  <c r="AJ42" i="20" s="1"/>
  <c r="AJ43" i="20" s="1"/>
  <c r="AI66" i="9"/>
  <c r="AI9" i="4"/>
  <c r="AM23" i="8"/>
  <c r="AM24" i="8" s="1"/>
  <c r="AN20" i="8" s="1"/>
  <c r="W8" i="5"/>
  <c r="Z68" i="12"/>
  <c r="H21" i="2" s="1"/>
  <c r="H22" i="2" s="1"/>
  <c r="R36" i="9"/>
  <c r="R38" i="9" s="1"/>
  <c r="R51" i="9" s="1"/>
  <c r="R58" i="9" s="1"/>
  <c r="Q43" i="9"/>
  <c r="T9" i="22"/>
  <c r="T45" i="22" s="1"/>
  <c r="R58" i="11"/>
  <c r="V59" i="11"/>
  <c r="V62" i="11"/>
  <c r="X8" i="5"/>
  <c r="X46" i="11"/>
  <c r="X8" i="3" s="1"/>
  <c r="W54" i="11"/>
  <c r="W34" i="9" s="1"/>
  <c r="Y42" i="11"/>
  <c r="Y44" i="11" s="1"/>
  <c r="Y8" i="5" s="1"/>
  <c r="Z66" i="12"/>
  <c r="M90" i="6"/>
  <c r="M56" i="6"/>
  <c r="V70" i="11"/>
  <c r="U71" i="11"/>
  <c r="Z62" i="6"/>
  <c r="Z9" i="5"/>
  <c r="Z51" i="11"/>
  <c r="AD50" i="6"/>
  <c r="X44" i="6"/>
  <c r="X37" i="6" s="1"/>
  <c r="X39" i="6" s="1"/>
  <c r="X52" i="11"/>
  <c r="Y50" i="11"/>
  <c r="Y7" i="5"/>
  <c r="Z32" i="11"/>
  <c r="Z36" i="11" s="1"/>
  <c r="X69" i="11"/>
  <c r="AG251" i="12"/>
  <c r="AF313" i="12"/>
  <c r="AF444" i="12" s="1"/>
  <c r="AP242" i="12"/>
  <c r="AO304" i="12"/>
  <c r="AO435" i="12" s="1"/>
  <c r="AI249" i="12"/>
  <c r="AH311" i="12"/>
  <c r="AH442" i="12" s="1"/>
  <c r="AN244" i="12"/>
  <c r="AM306" i="12"/>
  <c r="AM437" i="12" s="1"/>
  <c r="AM245" i="12"/>
  <c r="AL307" i="12"/>
  <c r="AL438" i="12" s="1"/>
  <c r="AE253" i="12"/>
  <c r="AD315" i="12"/>
  <c r="AD446" i="12" s="1"/>
  <c r="AQ432" i="12"/>
  <c r="AR240" i="12"/>
  <c r="AQ302" i="12"/>
  <c r="AQ433" i="12" s="1"/>
  <c r="AR241" i="12"/>
  <c r="AQ303" i="12"/>
  <c r="AQ434" i="12" s="1"/>
  <c r="AG252" i="12"/>
  <c r="AF314" i="12"/>
  <c r="AF445" i="12" s="1"/>
  <c r="AM246" i="12"/>
  <c r="AL308" i="12"/>
  <c r="AL439" i="12" s="1"/>
  <c r="AR432" i="12"/>
  <c r="AH250" i="12"/>
  <c r="AG312" i="12"/>
  <c r="AG443" i="12" s="1"/>
  <c r="AA448" i="12"/>
  <c r="AA449" i="12" s="1"/>
  <c r="AA52" i="6" s="1"/>
  <c r="AA53" i="6" s="1"/>
  <c r="AA58" i="6" s="1"/>
  <c r="AA59" i="6" s="1"/>
  <c r="AA318" i="12"/>
  <c r="AA62" i="12" s="1"/>
  <c r="AA63" i="12" s="1"/>
  <c r="AL247" i="12"/>
  <c r="AK309" i="12"/>
  <c r="AK440" i="12" s="1"/>
  <c r="AC255" i="12"/>
  <c r="AB317" i="12"/>
  <c r="AJ248" i="12"/>
  <c r="AI310" i="12"/>
  <c r="AI441" i="12" s="1"/>
  <c r="AD254" i="12"/>
  <c r="AC316" i="12"/>
  <c r="AC447" i="12" s="1"/>
  <c r="AO243" i="12"/>
  <c r="AN305" i="12"/>
  <c r="AN436" i="12" s="1"/>
  <c r="AF59" i="12"/>
  <c r="BF39" i="20"/>
  <c r="AJ9" i="4" l="1"/>
  <c r="AK37" i="20"/>
  <c r="AK40" i="20" s="1"/>
  <c r="AK42" i="20" s="1"/>
  <c r="AK43" i="20" s="1"/>
  <c r="AJ66" i="9"/>
  <c r="AJ44" i="20"/>
  <c r="AJ10" i="3" s="1"/>
  <c r="AN22" i="8"/>
  <c r="R43" i="9"/>
  <c r="AA68" i="12"/>
  <c r="S36" i="9"/>
  <c r="S38" i="9" s="1"/>
  <c r="W59" i="11"/>
  <c r="U9" i="22"/>
  <c r="U45" i="22" s="1"/>
  <c r="W62" i="11"/>
  <c r="Y46" i="11"/>
  <c r="Y8" i="3" s="1"/>
  <c r="X54" i="11"/>
  <c r="X34" i="9" s="1"/>
  <c r="Z42" i="11"/>
  <c r="Z44" i="11" s="1"/>
  <c r="Z8" i="5" s="1"/>
  <c r="H6" i="15" s="1"/>
  <c r="H36" i="2" s="1"/>
  <c r="T32" i="8"/>
  <c r="T45" i="8" s="1"/>
  <c r="R59" i="9"/>
  <c r="AA66" i="12"/>
  <c r="M17" i="3"/>
  <c r="M18" i="3"/>
  <c r="M57" i="9"/>
  <c r="N43" i="6"/>
  <c r="N45" i="6" s="1"/>
  <c r="N56" i="6" s="1"/>
  <c r="W70" i="11"/>
  <c r="V71" i="11"/>
  <c r="AA9" i="5"/>
  <c r="AA51" i="11"/>
  <c r="AA62" i="6"/>
  <c r="AE50" i="6"/>
  <c r="Y52" i="11"/>
  <c r="Y44" i="6"/>
  <c r="Y37" i="6" s="1"/>
  <c r="Y39" i="6" s="1"/>
  <c r="AA32" i="11"/>
  <c r="AA36" i="11" s="1"/>
  <c r="Z50" i="11"/>
  <c r="Z7" i="5"/>
  <c r="H5" i="15" s="1"/>
  <c r="H35" i="2" s="1"/>
  <c r="Y69" i="11"/>
  <c r="AB448" i="12"/>
  <c r="AB449" i="12" s="1"/>
  <c r="AB52" i="6" s="1"/>
  <c r="AB53" i="6" s="1"/>
  <c r="AB58" i="6" s="1"/>
  <c r="AB59" i="6" s="1"/>
  <c r="AB318" i="12"/>
  <c r="AB62" i="12" s="1"/>
  <c r="AB63" i="12" s="1"/>
  <c r="AP243" i="12"/>
  <c r="AO305" i="12"/>
  <c r="AO436" i="12" s="1"/>
  <c r="AM247" i="12"/>
  <c r="AL309" i="12"/>
  <c r="AL440" i="12" s="1"/>
  <c r="AN246" i="12"/>
  <c r="AM308" i="12"/>
  <c r="AM439" i="12" s="1"/>
  <c r="AJ249" i="12"/>
  <c r="AI311" i="12"/>
  <c r="AI442" i="12" s="1"/>
  <c r="AS240" i="12"/>
  <c r="AS302" i="12" s="1"/>
  <c r="AR302" i="12"/>
  <c r="AE254" i="12"/>
  <c r="AD316" i="12"/>
  <c r="AD447" i="12" s="1"/>
  <c r="AH252" i="12"/>
  <c r="AG314" i="12"/>
  <c r="AG445" i="12" s="1"/>
  <c r="AF253" i="12"/>
  <c r="AE315" i="12"/>
  <c r="AE446" i="12" s="1"/>
  <c r="AQ242" i="12"/>
  <c r="AP304" i="12"/>
  <c r="AP435" i="12" s="1"/>
  <c r="AO244" i="12"/>
  <c r="AN306" i="12"/>
  <c r="AN437" i="12" s="1"/>
  <c r="AD255" i="12"/>
  <c r="AC317" i="12"/>
  <c r="AK248" i="12"/>
  <c r="AJ310" i="12"/>
  <c r="AJ441" i="12" s="1"/>
  <c r="AI250" i="12"/>
  <c r="AH312" i="12"/>
  <c r="AH443" i="12" s="1"/>
  <c r="AS241" i="12"/>
  <c r="AR303" i="12"/>
  <c r="AR434" i="12" s="1"/>
  <c r="AN245" i="12"/>
  <c r="AM307" i="12"/>
  <c r="AM438" i="12" s="1"/>
  <c r="AH251" i="12"/>
  <c r="AG313" i="12"/>
  <c r="AG444" i="12" s="1"/>
  <c r="AG59" i="12"/>
  <c r="H7" i="15"/>
  <c r="AK66" i="9" l="1"/>
  <c r="AK44" i="20"/>
  <c r="AK10" i="3" s="1"/>
  <c r="AK9" i="4"/>
  <c r="AL37" i="20"/>
  <c r="AL40" i="20" s="1"/>
  <c r="AL42" i="20" s="1"/>
  <c r="AL43" i="20" s="1"/>
  <c r="AN23" i="8"/>
  <c r="AN24" i="8" s="1"/>
  <c r="AO20" i="8" s="1"/>
  <c r="S51" i="9"/>
  <c r="S58" i="9" s="1"/>
  <c r="S58" i="11"/>
  <c r="AB68" i="12"/>
  <c r="T36" i="9"/>
  <c r="T38" i="9" s="1"/>
  <c r="S43" i="9"/>
  <c r="Y54" i="11"/>
  <c r="Y34" i="9" s="1"/>
  <c r="V9" i="22"/>
  <c r="V45" i="22" s="1"/>
  <c r="X62" i="11"/>
  <c r="Z46" i="11"/>
  <c r="Z8" i="3" s="1"/>
  <c r="X59" i="11"/>
  <c r="AA42" i="11"/>
  <c r="AA44" i="11" s="1"/>
  <c r="T35" i="8"/>
  <c r="T48" i="8" s="1"/>
  <c r="T70" i="8" s="1"/>
  <c r="T33" i="8"/>
  <c r="T46" i="8" s="1"/>
  <c r="T68" i="8" s="1"/>
  <c r="I44" i="1"/>
  <c r="H37" i="2"/>
  <c r="M39" i="3"/>
  <c r="M42" i="9" s="1"/>
  <c r="AB66" i="12"/>
  <c r="N17" i="3"/>
  <c r="N18" i="3"/>
  <c r="N39" i="3" s="1"/>
  <c r="N42" i="9" s="1"/>
  <c r="N90" i="6"/>
  <c r="X70" i="11"/>
  <c r="W71" i="11"/>
  <c r="AB62" i="6"/>
  <c r="AB9" i="5"/>
  <c r="AB51" i="11"/>
  <c r="AF50" i="6"/>
  <c r="AB32" i="11"/>
  <c r="AB36" i="11" s="1"/>
  <c r="Z44" i="6"/>
  <c r="Z37" i="6" s="1"/>
  <c r="Z39" i="6" s="1"/>
  <c r="Z52" i="11"/>
  <c r="AA50" i="11"/>
  <c r="AA7" i="5"/>
  <c r="Z69" i="11"/>
  <c r="AR242" i="12"/>
  <c r="AQ304" i="12"/>
  <c r="AQ435" i="12" s="1"/>
  <c r="AS433" i="12"/>
  <c r="AQ243" i="12"/>
  <c r="AP305" i="12"/>
  <c r="AP436" i="12" s="1"/>
  <c r="AR433" i="12"/>
  <c r="AI251" i="12"/>
  <c r="AH313" i="12"/>
  <c r="AH444" i="12" s="1"/>
  <c r="AL248" i="12"/>
  <c r="AK310" i="12"/>
  <c r="AK441" i="12" s="1"/>
  <c r="AG253" i="12"/>
  <c r="AF315" i="12"/>
  <c r="AF446" i="12" s="1"/>
  <c r="AK249" i="12"/>
  <c r="AJ311" i="12"/>
  <c r="AJ442" i="12" s="1"/>
  <c r="AT241" i="12"/>
  <c r="AT303" i="12" s="1"/>
  <c r="AS303" i="12"/>
  <c r="AS434" i="12" s="1"/>
  <c r="AF254" i="12"/>
  <c r="AE316" i="12"/>
  <c r="AE447" i="12" s="1"/>
  <c r="AC448" i="12"/>
  <c r="AC449" i="12" s="1"/>
  <c r="AC52" i="6" s="1"/>
  <c r="AC53" i="6" s="1"/>
  <c r="AC58" i="6" s="1"/>
  <c r="AC59" i="6" s="1"/>
  <c r="AC318" i="12"/>
  <c r="AC62" i="12" s="1"/>
  <c r="AC63" i="12" s="1"/>
  <c r="AP244" i="12"/>
  <c r="AO306" i="12"/>
  <c r="AO437" i="12" s="1"/>
  <c r="AN247" i="12"/>
  <c r="AM309" i="12"/>
  <c r="AM440" i="12" s="1"/>
  <c r="AJ250" i="12"/>
  <c r="AI312" i="12"/>
  <c r="AI443" i="12" s="1"/>
  <c r="AO245" i="12"/>
  <c r="AN307" i="12"/>
  <c r="AN438" i="12" s="1"/>
  <c r="AE255" i="12"/>
  <c r="AD317" i="12"/>
  <c r="AI252" i="12"/>
  <c r="AH314" i="12"/>
  <c r="AH445" i="12" s="1"/>
  <c r="AO246" i="12"/>
  <c r="AN308" i="12"/>
  <c r="AN439" i="12" s="1"/>
  <c r="AH59" i="12"/>
  <c r="BG39" i="20"/>
  <c r="AL44" i="20" l="1"/>
  <c r="AL10" i="3" s="1"/>
  <c r="AL66" i="9"/>
  <c r="AM37" i="20"/>
  <c r="AM40" i="20" s="1"/>
  <c r="AM42" i="20" s="1"/>
  <c r="AM43" i="20" s="1"/>
  <c r="AL9" i="4"/>
  <c r="K7" i="16" s="1"/>
  <c r="I36" i="1"/>
  <c r="AO22" i="8"/>
  <c r="T51" i="9"/>
  <c r="T58" i="9" s="1"/>
  <c r="T58" i="11"/>
  <c r="S59" i="9"/>
  <c r="H6" i="17"/>
  <c r="H55" i="2" s="1"/>
  <c r="AC68" i="12"/>
  <c r="T43" i="9"/>
  <c r="U36" i="9"/>
  <c r="U38" i="9" s="1"/>
  <c r="Y59" i="11"/>
  <c r="Y62" i="11"/>
  <c r="W9" i="22"/>
  <c r="W45" i="22" s="1"/>
  <c r="Z54" i="11"/>
  <c r="Z34" i="9" s="1"/>
  <c r="AA8" i="5"/>
  <c r="AA46" i="11"/>
  <c r="AA8" i="3" s="1"/>
  <c r="AB42" i="11"/>
  <c r="AB44" i="11" s="1"/>
  <c r="AB8" i="5" s="1"/>
  <c r="T39" i="8"/>
  <c r="T52" i="8" s="1"/>
  <c r="T42" i="8"/>
  <c r="T55" i="8" s="1"/>
  <c r="T77" i="8" s="1"/>
  <c r="E16" i="17"/>
  <c r="E62" i="2" s="1"/>
  <c r="AC66" i="12"/>
  <c r="O43" i="6"/>
  <c r="O45" i="6" s="1"/>
  <c r="N57" i="9"/>
  <c r="Y70" i="11"/>
  <c r="X71" i="11"/>
  <c r="AC9" i="5"/>
  <c r="AC51" i="11"/>
  <c r="AC62" i="6"/>
  <c r="AG50" i="6"/>
  <c r="AC32" i="11"/>
  <c r="AC36" i="11" s="1"/>
  <c r="AA52" i="11"/>
  <c r="AA44" i="6"/>
  <c r="AA37" i="6" s="1"/>
  <c r="AA39" i="6" s="1"/>
  <c r="AB50" i="11"/>
  <c r="AB7" i="5"/>
  <c r="AA69" i="11"/>
  <c r="AL249" i="12"/>
  <c r="AK311" i="12"/>
  <c r="AK442" i="12" s="1"/>
  <c r="AP245" i="12"/>
  <c r="AO307" i="12"/>
  <c r="AO438" i="12" s="1"/>
  <c r="AH253" i="12"/>
  <c r="AG315" i="12"/>
  <c r="AG446" i="12" s="1"/>
  <c r="AR243" i="12"/>
  <c r="AQ305" i="12"/>
  <c r="AQ436" i="12" s="1"/>
  <c r="AF255" i="12"/>
  <c r="AE317" i="12"/>
  <c r="AK250" i="12"/>
  <c r="AJ312" i="12"/>
  <c r="AJ443" i="12" s="1"/>
  <c r="AG254" i="12"/>
  <c r="AF316" i="12"/>
  <c r="AF447" i="12" s="1"/>
  <c r="AM248" i="12"/>
  <c r="AL310" i="12"/>
  <c r="AL441" i="12" s="1"/>
  <c r="AP246" i="12"/>
  <c r="AO308" i="12"/>
  <c r="AO439" i="12" s="1"/>
  <c r="AJ252" i="12"/>
  <c r="AI314" i="12"/>
  <c r="AI445" i="12" s="1"/>
  <c r="AO247" i="12"/>
  <c r="AN309" i="12"/>
  <c r="AN440" i="12" s="1"/>
  <c r="AQ244" i="12"/>
  <c r="AP306" i="12"/>
  <c r="AP437" i="12" s="1"/>
  <c r="AD448" i="12"/>
  <c r="AD449" i="12" s="1"/>
  <c r="AD52" i="6" s="1"/>
  <c r="AD53" i="6" s="1"/>
  <c r="AD58" i="6" s="1"/>
  <c r="AD59" i="6" s="1"/>
  <c r="AD318" i="12"/>
  <c r="AD62" i="12" s="1"/>
  <c r="AD63" i="12" s="1"/>
  <c r="AT434" i="12"/>
  <c r="AJ251" i="12"/>
  <c r="AI313" i="12"/>
  <c r="AI444" i="12" s="1"/>
  <c r="AS242" i="12"/>
  <c r="AR304" i="12"/>
  <c r="AI59" i="12"/>
  <c r="AN37" i="20" l="1"/>
  <c r="AN40" i="20" s="1"/>
  <c r="AN42" i="20" s="1"/>
  <c r="AN43" i="20" s="1"/>
  <c r="AM66" i="9"/>
  <c r="AM44" i="20"/>
  <c r="AM10" i="3" s="1"/>
  <c r="AM9" i="4"/>
  <c r="AO23" i="8"/>
  <c r="AO24" i="8" s="1"/>
  <c r="AP20" i="8" s="1"/>
  <c r="T59" i="9"/>
  <c r="U51" i="9"/>
  <c r="U58" i="9" s="1"/>
  <c r="U59" i="9" s="1"/>
  <c r="U58" i="11"/>
  <c r="AD68" i="12"/>
  <c r="I21" i="2" s="1"/>
  <c r="I22" i="2" s="1"/>
  <c r="V36" i="9"/>
  <c r="V38" i="9" s="1"/>
  <c r="U43" i="9"/>
  <c r="X9" i="22"/>
  <c r="X45" i="22" s="1"/>
  <c r="Z62" i="11"/>
  <c r="Z59" i="11"/>
  <c r="AB46" i="11"/>
  <c r="AB8" i="3" s="1"/>
  <c r="AA54" i="11"/>
  <c r="AA34" i="9" s="1"/>
  <c r="AC42" i="11"/>
  <c r="AC44" i="11" s="1"/>
  <c r="U35" i="8"/>
  <c r="U48" i="8" s="1"/>
  <c r="U70" i="8" s="1"/>
  <c r="U41" i="8"/>
  <c r="T63" i="6"/>
  <c r="AD66" i="12"/>
  <c r="I20" i="14" s="1"/>
  <c r="I24" i="2" s="1"/>
  <c r="O56" i="6"/>
  <c r="O90" i="6"/>
  <c r="Z70" i="11"/>
  <c r="Y71" i="11"/>
  <c r="AD9" i="5"/>
  <c r="I7" i="15" s="1"/>
  <c r="AD51" i="11"/>
  <c r="AD62" i="6"/>
  <c r="AH50" i="6"/>
  <c r="AD32" i="11"/>
  <c r="AD36" i="11" s="1"/>
  <c r="AB44" i="6"/>
  <c r="AB37" i="6" s="1"/>
  <c r="AB39" i="6" s="1"/>
  <c r="AB52" i="11"/>
  <c r="AC50" i="11"/>
  <c r="AC7" i="5"/>
  <c r="AB69" i="11"/>
  <c r="AT242" i="12"/>
  <c r="AS304" i="12"/>
  <c r="AN248" i="12"/>
  <c r="AM310" i="12"/>
  <c r="AM441" i="12" s="1"/>
  <c r="AK251" i="12"/>
  <c r="AJ313" i="12"/>
  <c r="AJ444" i="12" s="1"/>
  <c r="AP247" i="12"/>
  <c r="AO309" i="12"/>
  <c r="AO440" i="12" s="1"/>
  <c r="AK312" i="12"/>
  <c r="AK443" i="12" s="1"/>
  <c r="AL250" i="12"/>
  <c r="AQ245" i="12"/>
  <c r="AP307" i="12"/>
  <c r="AP438" i="12" s="1"/>
  <c r="AR244" i="12"/>
  <c r="AQ306" i="12"/>
  <c r="AQ437" i="12" s="1"/>
  <c r="AS243" i="12"/>
  <c r="AR305" i="12"/>
  <c r="AR436" i="12" s="1"/>
  <c r="AH254" i="12"/>
  <c r="AG316" i="12"/>
  <c r="AG447" i="12" s="1"/>
  <c r="AQ246" i="12"/>
  <c r="AP308" i="12"/>
  <c r="AP439" i="12" s="1"/>
  <c r="AE448" i="12"/>
  <c r="AE449" i="12" s="1"/>
  <c r="AE52" i="6" s="1"/>
  <c r="AE53" i="6" s="1"/>
  <c r="AE58" i="6" s="1"/>
  <c r="AE59" i="6" s="1"/>
  <c r="AE318" i="12"/>
  <c r="AE62" i="12" s="1"/>
  <c r="AE63" i="12" s="1"/>
  <c r="AI253" i="12"/>
  <c r="AH315" i="12"/>
  <c r="AH446" i="12" s="1"/>
  <c r="AK252" i="12"/>
  <c r="AJ314" i="12"/>
  <c r="AJ445" i="12" s="1"/>
  <c r="AR435" i="12"/>
  <c r="AG255" i="12"/>
  <c r="AF317" i="12"/>
  <c r="AM249" i="12"/>
  <c r="AL311" i="12"/>
  <c r="AL442" i="12" s="1"/>
  <c r="AJ59" i="12"/>
  <c r="BH39" i="20"/>
  <c r="U54" i="8" l="1"/>
  <c r="U76" i="8" s="1"/>
  <c r="AN66" i="9"/>
  <c r="AN9" i="4"/>
  <c r="AO37" i="20"/>
  <c r="AO40" i="20" s="1"/>
  <c r="AO42" i="20" s="1"/>
  <c r="AO43" i="20" s="1"/>
  <c r="AN44" i="20"/>
  <c r="AN10" i="3" s="1"/>
  <c r="AP22" i="8"/>
  <c r="V43" i="9"/>
  <c r="V58" i="11"/>
  <c r="W36" i="9"/>
  <c r="W38" i="9" s="1"/>
  <c r="AE68" i="12"/>
  <c r="V51" i="9"/>
  <c r="V58" i="9" s="1"/>
  <c r="Y9" i="22"/>
  <c r="Y45" i="22" s="1"/>
  <c r="AB54" i="11"/>
  <c r="AB34" i="9" s="1"/>
  <c r="AA62" i="11"/>
  <c r="AA59" i="11"/>
  <c r="AC8" i="5"/>
  <c r="AC46" i="11"/>
  <c r="AC8" i="3" s="1"/>
  <c r="AD42" i="11"/>
  <c r="AD44" i="11" s="1"/>
  <c r="U37" i="8"/>
  <c r="U36" i="8"/>
  <c r="U49" i="8" s="1"/>
  <c r="U71" i="8" s="1"/>
  <c r="U42" i="8"/>
  <c r="U55" i="8" s="1"/>
  <c r="U77" i="8" s="1"/>
  <c r="AE66" i="12"/>
  <c r="O17" i="3"/>
  <c r="O18" i="3"/>
  <c r="O39" i="3" s="1"/>
  <c r="O42" i="9" s="1"/>
  <c r="P43" i="6"/>
  <c r="P45" i="6" s="1"/>
  <c r="P56" i="6" s="1"/>
  <c r="O57" i="9"/>
  <c r="AA70" i="11"/>
  <c r="Z71" i="11"/>
  <c r="AE9" i="5"/>
  <c r="AE51" i="11"/>
  <c r="AE62" i="6"/>
  <c r="AI50" i="6"/>
  <c r="AC52" i="11"/>
  <c r="AC44" i="6"/>
  <c r="AC37" i="6" s="1"/>
  <c r="AC39" i="6" s="1"/>
  <c r="AE32" i="11"/>
  <c r="AE36" i="11" s="1"/>
  <c r="AD50" i="11"/>
  <c r="AD7" i="5"/>
  <c r="I5" i="15" s="1"/>
  <c r="I35" i="2" s="1"/>
  <c r="AC69" i="11"/>
  <c r="AT243" i="12"/>
  <c r="AS305" i="12"/>
  <c r="AS436" i="12" s="1"/>
  <c r="AF448" i="12"/>
  <c r="AF449" i="12" s="1"/>
  <c r="AF52" i="6" s="1"/>
  <c r="AF53" i="6" s="1"/>
  <c r="AF58" i="6" s="1"/>
  <c r="AF59" i="6" s="1"/>
  <c r="AF318" i="12"/>
  <c r="AF62" i="12" s="1"/>
  <c r="AF63" i="12" s="1"/>
  <c r="AQ247" i="12"/>
  <c r="AP309" i="12"/>
  <c r="AP440" i="12" s="1"/>
  <c r="AH255" i="12"/>
  <c r="AG317" i="12"/>
  <c r="AL251" i="12"/>
  <c r="AK313" i="12"/>
  <c r="AK444" i="12" s="1"/>
  <c r="AR245" i="12"/>
  <c r="AQ307" i="12"/>
  <c r="AQ438" i="12" s="1"/>
  <c r="AM250" i="12"/>
  <c r="AL312" i="12"/>
  <c r="AL443" i="12" s="1"/>
  <c r="AO248" i="12"/>
  <c r="AN310" i="12"/>
  <c r="AN441" i="12" s="1"/>
  <c r="AN249" i="12"/>
  <c r="AM311" i="12"/>
  <c r="AM442" i="12" s="1"/>
  <c r="AJ253" i="12"/>
  <c r="AI315" i="12"/>
  <c r="AI446" i="12" s="1"/>
  <c r="AK314" i="12"/>
  <c r="AK445" i="12" s="1"/>
  <c r="AL252" i="12"/>
  <c r="AI254" i="12"/>
  <c r="AH316" i="12"/>
  <c r="AH447" i="12" s="1"/>
  <c r="AS435" i="12"/>
  <c r="AS244" i="12"/>
  <c r="AR306" i="12"/>
  <c r="AR437" i="12" s="1"/>
  <c r="AR246" i="12"/>
  <c r="AQ308" i="12"/>
  <c r="AQ439" i="12" s="1"/>
  <c r="AU242" i="12"/>
  <c r="AU304" i="12" s="1"/>
  <c r="AT304" i="12"/>
  <c r="AK59" i="12"/>
  <c r="U50" i="8" l="1"/>
  <c r="U72" i="8" s="1"/>
  <c r="AP37" i="20"/>
  <c r="AP40" i="20" s="1"/>
  <c r="AP42" i="20" s="1"/>
  <c r="AP43" i="20" s="1"/>
  <c r="AO44" i="20"/>
  <c r="AO10" i="3" s="1"/>
  <c r="AO9" i="4"/>
  <c r="AO66" i="9"/>
  <c r="AP23" i="8"/>
  <c r="AP24" i="8" s="1"/>
  <c r="AQ20" i="8" s="1"/>
  <c r="W58" i="11"/>
  <c r="W43" i="9"/>
  <c r="W51" i="9"/>
  <c r="W58" i="9" s="1"/>
  <c r="W59" i="9" s="1"/>
  <c r="AF68" i="12"/>
  <c r="V59" i="9"/>
  <c r="X36" i="9"/>
  <c r="X38" i="9" s="1"/>
  <c r="X51" i="9" s="1"/>
  <c r="X58" i="9" s="1"/>
  <c r="Z9" i="22"/>
  <c r="Z45" i="22" s="1"/>
  <c r="AB62" i="11"/>
  <c r="AB59" i="11"/>
  <c r="AC54" i="11"/>
  <c r="AC34" i="9" s="1"/>
  <c r="AD8" i="5"/>
  <c r="I6" i="15" s="1"/>
  <c r="I36" i="2" s="1"/>
  <c r="I37" i="2" s="1"/>
  <c r="AD46" i="11"/>
  <c r="AD8" i="3" s="1"/>
  <c r="AE42" i="11"/>
  <c r="AE44" i="11" s="1"/>
  <c r="V41" i="8"/>
  <c r="U63" i="6"/>
  <c r="U38" i="8"/>
  <c r="U51" i="8" s="1"/>
  <c r="V36" i="8"/>
  <c r="V49" i="8" s="1"/>
  <c r="V71" i="8" s="1"/>
  <c r="J44" i="1"/>
  <c r="AF66" i="12"/>
  <c r="P17" i="3"/>
  <c r="P18" i="3"/>
  <c r="P39" i="3" s="1"/>
  <c r="P42" i="9" s="1"/>
  <c r="P90" i="6"/>
  <c r="AB70" i="11"/>
  <c r="AA71" i="11"/>
  <c r="AF62" i="6"/>
  <c r="AF9" i="5"/>
  <c r="AF51" i="11"/>
  <c r="AJ50" i="6"/>
  <c r="AF32" i="11"/>
  <c r="AF36" i="11" s="1"/>
  <c r="AD52" i="11"/>
  <c r="AD44" i="6"/>
  <c r="AD37" i="6" s="1"/>
  <c r="AD39" i="6" s="1"/>
  <c r="AE50" i="11"/>
  <c r="AE7" i="5"/>
  <c r="AD69" i="11"/>
  <c r="AJ254" i="12"/>
  <c r="AI316" i="12"/>
  <c r="AI447" i="12" s="1"/>
  <c r="AP248" i="12"/>
  <c r="AO310" i="12"/>
  <c r="AO441" i="12" s="1"/>
  <c r="AI255" i="12"/>
  <c r="AH317" i="12"/>
  <c r="AM252" i="12"/>
  <c r="AL314" i="12"/>
  <c r="AL445" i="12" s="1"/>
  <c r="AR247" i="12"/>
  <c r="AQ309" i="12"/>
  <c r="AQ440" i="12" s="1"/>
  <c r="AT244" i="12"/>
  <c r="AS306" i="12"/>
  <c r="AK253" i="12"/>
  <c r="AJ315" i="12"/>
  <c r="AJ446" i="12" s="1"/>
  <c r="AS245" i="12"/>
  <c r="AR307" i="12"/>
  <c r="AR438" i="12" s="1"/>
  <c r="AT435" i="12"/>
  <c r="AU435" i="12"/>
  <c r="AG448" i="12"/>
  <c r="AG449" i="12" s="1"/>
  <c r="AG52" i="6" s="1"/>
  <c r="AG53" i="6" s="1"/>
  <c r="AG58" i="6" s="1"/>
  <c r="AG59" i="6" s="1"/>
  <c r="AG318" i="12"/>
  <c r="AG62" i="12" s="1"/>
  <c r="AG63" i="12" s="1"/>
  <c r="AS246" i="12"/>
  <c r="AR308" i="12"/>
  <c r="AR439" i="12" s="1"/>
  <c r="AN250" i="12"/>
  <c r="AM312" i="12"/>
  <c r="AM443" i="12" s="1"/>
  <c r="AO249" i="12"/>
  <c r="AN311" i="12"/>
  <c r="AN442" i="12" s="1"/>
  <c r="AM251" i="12"/>
  <c r="AL313" i="12"/>
  <c r="AL444" i="12" s="1"/>
  <c r="AU243" i="12"/>
  <c r="AT305" i="12"/>
  <c r="AT436" i="12" s="1"/>
  <c r="AL59" i="12"/>
  <c r="BI39" i="20"/>
  <c r="V54" i="8" l="1"/>
  <c r="V76" i="8" s="1"/>
  <c r="AP44" i="20"/>
  <c r="AP10" i="3" s="1"/>
  <c r="AQ37" i="20"/>
  <c r="AQ40" i="20" s="1"/>
  <c r="AQ42" i="20" s="1"/>
  <c r="AQ43" i="20" s="1"/>
  <c r="AP9" i="4"/>
  <c r="L7" i="16" s="1"/>
  <c r="AP66" i="9"/>
  <c r="J36" i="1"/>
  <c r="I41" i="2"/>
  <c r="AQ22" i="8"/>
  <c r="X58" i="11"/>
  <c r="I6" i="17"/>
  <c r="I55" i="2" s="1"/>
  <c r="AG68" i="12"/>
  <c r="X43" i="9"/>
  <c r="Y36" i="9"/>
  <c r="Y38" i="9" s="1"/>
  <c r="Y51" i="9" s="1"/>
  <c r="Y58" i="9" s="1"/>
  <c r="X59" i="9"/>
  <c r="AA9" i="22"/>
  <c r="AA45" i="22" s="1"/>
  <c r="AD54" i="11"/>
  <c r="AD34" i="9" s="1"/>
  <c r="AC59" i="11"/>
  <c r="AC62" i="11"/>
  <c r="AE8" i="5"/>
  <c r="AE46" i="11"/>
  <c r="AE8" i="3" s="1"/>
  <c r="AF42" i="11"/>
  <c r="AF44" i="11" s="1"/>
  <c r="V42" i="8"/>
  <c r="V55" i="8" s="1"/>
  <c r="V77" i="8" s="1"/>
  <c r="W36" i="8"/>
  <c r="W49" i="8" s="1"/>
  <c r="W71" i="8" s="1"/>
  <c r="U39" i="8"/>
  <c r="U52" i="8" s="1"/>
  <c r="AG66" i="12"/>
  <c r="Q43" i="6"/>
  <c r="Q45" i="6" s="1"/>
  <c r="P57" i="9"/>
  <c r="AC70" i="11"/>
  <c r="AB71" i="11"/>
  <c r="AG62" i="6"/>
  <c r="AG9" i="5"/>
  <c r="AG51" i="11"/>
  <c r="AK50" i="6"/>
  <c r="AF50" i="11"/>
  <c r="AF7" i="5"/>
  <c r="AG32" i="11"/>
  <c r="AG36" i="11" s="1"/>
  <c r="AE44" i="6"/>
  <c r="AE37" i="6" s="1"/>
  <c r="AE39" i="6" s="1"/>
  <c r="AE52" i="11"/>
  <c r="AE69" i="11"/>
  <c r="AT246" i="12"/>
  <c r="AS308" i="12"/>
  <c r="AS439" i="12" s="1"/>
  <c r="AH448" i="12"/>
  <c r="AH449" i="12" s="1"/>
  <c r="AH52" i="6" s="1"/>
  <c r="AH53" i="6" s="1"/>
  <c r="AH58" i="6" s="1"/>
  <c r="AH59" i="6" s="1"/>
  <c r="AH318" i="12"/>
  <c r="AH62" i="12" s="1"/>
  <c r="AH63" i="12" s="1"/>
  <c r="AV243" i="12"/>
  <c r="AV305" i="12" s="1"/>
  <c r="AU305" i="12"/>
  <c r="AN252" i="12"/>
  <c r="AM314" i="12"/>
  <c r="AM445" i="12" s="1"/>
  <c r="AN251" i="12"/>
  <c r="AM313" i="12"/>
  <c r="AM444" i="12" s="1"/>
  <c r="AJ255" i="12"/>
  <c r="AI317" i="12"/>
  <c r="AS437" i="12"/>
  <c r="AP249" i="12"/>
  <c r="AO311" i="12"/>
  <c r="AO442" i="12" s="1"/>
  <c r="AU244" i="12"/>
  <c r="AT306" i="12"/>
  <c r="AT437" i="12" s="1"/>
  <c r="AQ248" i="12"/>
  <c r="AP310" i="12"/>
  <c r="AP441" i="12" s="1"/>
  <c r="AT245" i="12"/>
  <c r="AS307" i="12"/>
  <c r="AS438" i="12" s="1"/>
  <c r="AL253" i="12"/>
  <c r="AK315" i="12"/>
  <c r="AK446" i="12" s="1"/>
  <c r="AO250" i="12"/>
  <c r="AN312" i="12"/>
  <c r="AN443" i="12" s="1"/>
  <c r="AS247" i="12"/>
  <c r="AR309" i="12"/>
  <c r="AR440" i="12" s="1"/>
  <c r="AK254" i="12"/>
  <c r="AJ316" i="12"/>
  <c r="AJ447" i="12" s="1"/>
  <c r="AM59" i="12"/>
  <c r="AR37" i="20" l="1"/>
  <c r="AR40" i="20" s="1"/>
  <c r="AR42" i="20" s="1"/>
  <c r="AQ66" i="9"/>
  <c r="AQ44" i="20"/>
  <c r="AQ10" i="3" s="1"/>
  <c r="AQ9" i="4"/>
  <c r="AQ23" i="8"/>
  <c r="AQ24" i="8" s="1"/>
  <c r="AR20" i="8" s="1"/>
  <c r="Y58" i="11"/>
  <c r="AH68" i="12"/>
  <c r="J21" i="2" s="1"/>
  <c r="J22" i="2" s="1"/>
  <c r="Z36" i="9"/>
  <c r="Z38" i="9" s="1"/>
  <c r="Z51" i="9" s="1"/>
  <c r="Z58" i="9" s="1"/>
  <c r="Y43" i="9"/>
  <c r="Y59" i="9"/>
  <c r="AD62" i="11"/>
  <c r="AD59" i="11"/>
  <c r="AB9" i="22"/>
  <c r="AB45" i="22" s="1"/>
  <c r="AF8" i="5"/>
  <c r="AF46" i="11"/>
  <c r="AF8" i="3" s="1"/>
  <c r="AE54" i="11"/>
  <c r="AE34" i="9" s="1"/>
  <c r="AG42" i="11"/>
  <c r="AG44" i="11" s="1"/>
  <c r="V35" i="8"/>
  <c r="V48" i="8" s="1"/>
  <c r="V70" i="8" s="1"/>
  <c r="V63" i="6"/>
  <c r="W41" i="8"/>
  <c r="X36" i="8"/>
  <c r="X49" i="8" s="1"/>
  <c r="X71" i="8" s="1"/>
  <c r="AH66" i="12"/>
  <c r="Q56" i="6"/>
  <c r="Q90" i="6"/>
  <c r="AD70" i="11"/>
  <c r="AC71" i="11"/>
  <c r="AH62" i="6"/>
  <c r="AH9" i="5"/>
  <c r="J7" i="15" s="1"/>
  <c r="AH51" i="11"/>
  <c r="AL50" i="6"/>
  <c r="AG50" i="11"/>
  <c r="AG7" i="5"/>
  <c r="AF52" i="11"/>
  <c r="AF44" i="6"/>
  <c r="AF37" i="6" s="1"/>
  <c r="AF39" i="6" s="1"/>
  <c r="AH32" i="11"/>
  <c r="AH36" i="11" s="1"/>
  <c r="AF69" i="11"/>
  <c r="AQ249" i="12"/>
  <c r="AP311" i="12"/>
  <c r="AP442" i="12" s="1"/>
  <c r="AV436" i="12"/>
  <c r="AR248" i="12"/>
  <c r="AQ310" i="12"/>
  <c r="AQ441" i="12" s="1"/>
  <c r="AP250" i="12"/>
  <c r="AO312" i="12"/>
  <c r="AO443" i="12" s="1"/>
  <c r="AK255" i="12"/>
  <c r="AJ317" i="12"/>
  <c r="AL254" i="12"/>
  <c r="AK316" i="12"/>
  <c r="AK447" i="12" s="1"/>
  <c r="AO252" i="12"/>
  <c r="AN314" i="12"/>
  <c r="AN445" i="12" s="1"/>
  <c r="AU436" i="12"/>
  <c r="AT247" i="12"/>
  <c r="AS309" i="12"/>
  <c r="AS440" i="12" s="1"/>
  <c r="AI448" i="12"/>
  <c r="AI449" i="12" s="1"/>
  <c r="AI52" i="6" s="1"/>
  <c r="AI53" i="6" s="1"/>
  <c r="AI58" i="6" s="1"/>
  <c r="AI59" i="6" s="1"/>
  <c r="AI318" i="12"/>
  <c r="AI62" i="12" s="1"/>
  <c r="AI63" i="12" s="1"/>
  <c r="AV244" i="12"/>
  <c r="AU306" i="12"/>
  <c r="AU437" i="12" s="1"/>
  <c r="AU245" i="12"/>
  <c r="AT307" i="12"/>
  <c r="AT438" i="12" s="1"/>
  <c r="AM253" i="12"/>
  <c r="AL315" i="12"/>
  <c r="AL446" i="12" s="1"/>
  <c r="AO251" i="12"/>
  <c r="AN313" i="12"/>
  <c r="AN444" i="12" s="1"/>
  <c r="AU246" i="12"/>
  <c r="AT308" i="12"/>
  <c r="AT439" i="12" s="1"/>
  <c r="AN59" i="12"/>
  <c r="W54" i="8" l="1"/>
  <c r="W76" i="8" s="1"/>
  <c r="AR43" i="20"/>
  <c r="AR22" i="8"/>
  <c r="Z58" i="11"/>
  <c r="AI68" i="12"/>
  <c r="AA36" i="9"/>
  <c r="AA38" i="9" s="1"/>
  <c r="AA51" i="9" s="1"/>
  <c r="AA58" i="9" s="1"/>
  <c r="Z43" i="9"/>
  <c r="Z59" i="9"/>
  <c r="AC9" i="22"/>
  <c r="AC45" i="22" s="1"/>
  <c r="AF54" i="11"/>
  <c r="AF34" i="9" s="1"/>
  <c r="AE62" i="11"/>
  <c r="AE59" i="11"/>
  <c r="AG8" i="5"/>
  <c r="AG46" i="11"/>
  <c r="AG8" i="3" s="1"/>
  <c r="AH42" i="11"/>
  <c r="AH44" i="11" s="1"/>
  <c r="W42" i="8"/>
  <c r="Y36" i="8"/>
  <c r="Y49" i="8" s="1"/>
  <c r="Y71" i="8" s="1"/>
  <c r="V37" i="8"/>
  <c r="V50" i="8" s="1"/>
  <c r="V72" i="8" s="1"/>
  <c r="AI66" i="12"/>
  <c r="Q17" i="3"/>
  <c r="Q18" i="3"/>
  <c r="Q39" i="3" s="1"/>
  <c r="Q42" i="9" s="1"/>
  <c r="R43" i="6"/>
  <c r="R45" i="6" s="1"/>
  <c r="R56" i="6" s="1"/>
  <c r="Q57" i="9"/>
  <c r="AE70" i="11"/>
  <c r="AD71" i="11"/>
  <c r="AI62" i="6"/>
  <c r="AI9" i="5"/>
  <c r="AI51" i="11"/>
  <c r="AM50" i="6"/>
  <c r="AI32" i="11"/>
  <c r="AI36" i="11" s="1"/>
  <c r="AG44" i="6"/>
  <c r="AG37" i="6" s="1"/>
  <c r="AG39" i="6" s="1"/>
  <c r="AG52" i="11"/>
  <c r="AH50" i="11"/>
  <c r="AH7" i="5"/>
  <c r="J5" i="15" s="1"/>
  <c r="J35" i="2" s="1"/>
  <c r="AG69" i="11"/>
  <c r="AV246" i="12"/>
  <c r="AU308" i="12"/>
  <c r="AU439" i="12" s="1"/>
  <c r="AP252" i="12"/>
  <c r="AO314" i="12"/>
  <c r="AO445" i="12" s="1"/>
  <c r="AS248" i="12"/>
  <c r="AR310" i="12"/>
  <c r="AR441" i="12" s="1"/>
  <c r="AQ250" i="12"/>
  <c r="AP312" i="12"/>
  <c r="AP443" i="12" s="1"/>
  <c r="AM254" i="12"/>
  <c r="AL316" i="12"/>
  <c r="AL447" i="12" s="1"/>
  <c r="AJ448" i="12"/>
  <c r="AJ449" i="12" s="1"/>
  <c r="AJ52" i="6" s="1"/>
  <c r="AJ53" i="6" s="1"/>
  <c r="AJ58" i="6" s="1"/>
  <c r="AJ59" i="6" s="1"/>
  <c r="AJ318" i="12"/>
  <c r="AJ62" i="12" s="1"/>
  <c r="AJ63" i="12" s="1"/>
  <c r="AV245" i="12"/>
  <c r="AU307" i="12"/>
  <c r="AW244" i="12"/>
  <c r="AW306" i="12" s="1"/>
  <c r="AV306" i="12"/>
  <c r="AP251" i="12"/>
  <c r="AO313" i="12"/>
  <c r="AO444" i="12" s="1"/>
  <c r="AN253" i="12"/>
  <c r="AM315" i="12"/>
  <c r="AM446" i="12" s="1"/>
  <c r="AU247" i="12"/>
  <c r="AT309" i="12"/>
  <c r="AT440" i="12" s="1"/>
  <c r="AL255" i="12"/>
  <c r="AK317" i="12"/>
  <c r="AR249" i="12"/>
  <c r="AQ311" i="12"/>
  <c r="AQ442" i="12" s="1"/>
  <c r="AO59" i="12"/>
  <c r="D8" i="17"/>
  <c r="E8" i="17"/>
  <c r="F8" i="17"/>
  <c r="G8" i="17"/>
  <c r="H8" i="17"/>
  <c r="I8" i="17"/>
  <c r="J8" i="17"/>
  <c r="K8" i="17"/>
  <c r="L8" i="17"/>
  <c r="R8" i="17"/>
  <c r="X41" i="8" l="1"/>
  <c r="X54" i="8" s="1"/>
  <c r="X76" i="8" s="1"/>
  <c r="W55" i="8"/>
  <c r="W77" i="8" s="1"/>
  <c r="AR9" i="4"/>
  <c r="AR66" i="9"/>
  <c r="AR44" i="20"/>
  <c r="AR10" i="3" s="1"/>
  <c r="AS37" i="20"/>
  <c r="AS40" i="20" s="1"/>
  <c r="AS42" i="20" s="1"/>
  <c r="AR23" i="8"/>
  <c r="AR24" i="8" s="1"/>
  <c r="AS20" i="8" s="1"/>
  <c r="AA58" i="11"/>
  <c r="AJ68" i="12"/>
  <c r="AA43" i="9"/>
  <c r="AB36" i="9"/>
  <c r="AB38" i="9" s="1"/>
  <c r="AB51" i="9" s="1"/>
  <c r="AB58" i="9" s="1"/>
  <c r="AA59" i="9"/>
  <c r="AF59" i="11"/>
  <c r="AD9" i="22"/>
  <c r="AD45" i="22" s="1"/>
  <c r="AF62" i="11"/>
  <c r="AH8" i="5"/>
  <c r="J6" i="15" s="1"/>
  <c r="J36" i="2" s="1"/>
  <c r="J37" i="2" s="1"/>
  <c r="AH46" i="11"/>
  <c r="AH8" i="3" s="1"/>
  <c r="AG54" i="11"/>
  <c r="AG34" i="9" s="1"/>
  <c r="AI42" i="11"/>
  <c r="AI44" i="11" s="1"/>
  <c r="W63" i="6"/>
  <c r="V38" i="8"/>
  <c r="V51" i="8" s="1"/>
  <c r="Z36" i="8"/>
  <c r="Z49" i="8" s="1"/>
  <c r="Z71" i="8" s="1"/>
  <c r="K44" i="1"/>
  <c r="AJ66" i="12"/>
  <c r="R17" i="3"/>
  <c r="F15" i="17" s="1"/>
  <c r="F61" i="2" s="1"/>
  <c r="R18" i="3"/>
  <c r="R39" i="3" s="1"/>
  <c r="R42" i="9" s="1"/>
  <c r="R90" i="6"/>
  <c r="AF70" i="11"/>
  <c r="AE71" i="11"/>
  <c r="AJ62" i="6"/>
  <c r="AJ9" i="5"/>
  <c r="AJ51" i="11"/>
  <c r="AN50" i="6"/>
  <c r="AJ32" i="11"/>
  <c r="AJ36" i="11" s="1"/>
  <c r="AH52" i="11"/>
  <c r="AH44" i="6"/>
  <c r="AH37" i="6" s="1"/>
  <c r="AH39" i="6" s="1"/>
  <c r="AI50" i="11"/>
  <c r="AI7" i="5"/>
  <c r="AH69" i="11"/>
  <c r="AT248" i="12"/>
  <c r="AS310" i="12"/>
  <c r="AS441" i="12" s="1"/>
  <c r="AR250" i="12"/>
  <c r="AQ312" i="12"/>
  <c r="AQ443" i="12" s="1"/>
  <c r="AO253" i="12"/>
  <c r="AN315" i="12"/>
  <c r="AN446" i="12" s="1"/>
  <c r="AS249" i="12"/>
  <c r="AR311" i="12"/>
  <c r="AR442" i="12" s="1"/>
  <c r="AQ251" i="12"/>
  <c r="AP313" i="12"/>
  <c r="AP444" i="12" s="1"/>
  <c r="AQ252" i="12"/>
  <c r="AP314" i="12"/>
  <c r="AP445" i="12" s="1"/>
  <c r="AU438" i="12"/>
  <c r="AW245" i="12"/>
  <c r="AV307" i="12"/>
  <c r="AV438" i="12" s="1"/>
  <c r="AK448" i="12"/>
  <c r="AK449" i="12" s="1"/>
  <c r="AK52" i="6" s="1"/>
  <c r="AK53" i="6" s="1"/>
  <c r="AK58" i="6" s="1"/>
  <c r="AK59" i="6" s="1"/>
  <c r="AK318" i="12"/>
  <c r="AK62" i="12" s="1"/>
  <c r="AK63" i="12" s="1"/>
  <c r="AV437" i="12"/>
  <c r="AV247" i="12"/>
  <c r="AU309" i="12"/>
  <c r="AU440" i="12" s="1"/>
  <c r="AM255" i="12"/>
  <c r="AL317" i="12"/>
  <c r="AW437" i="12"/>
  <c r="AN254" i="12"/>
  <c r="AM316" i="12"/>
  <c r="AM447" i="12" s="1"/>
  <c r="AW246" i="12"/>
  <c r="AV308" i="12"/>
  <c r="AV439" i="12" s="1"/>
  <c r="AP59" i="12"/>
  <c r="X42" i="8" l="1"/>
  <c r="X55" i="8" s="1"/>
  <c r="X77" i="8" s="1"/>
  <c r="AS43" i="20"/>
  <c r="K36" i="1"/>
  <c r="J41" i="2"/>
  <c r="AS22" i="8"/>
  <c r="AB58" i="11"/>
  <c r="AK68" i="12"/>
  <c r="AB43" i="9"/>
  <c r="AC36" i="9"/>
  <c r="AC38" i="9" s="1"/>
  <c r="AC43" i="9" s="1"/>
  <c r="AB59" i="9"/>
  <c r="AE9" i="22"/>
  <c r="AE45" i="22" s="1"/>
  <c r="AG59" i="11"/>
  <c r="AG62" i="11"/>
  <c r="AH54" i="11"/>
  <c r="AH34" i="9" s="1"/>
  <c r="AI8" i="5"/>
  <c r="AI46" i="11"/>
  <c r="AI8" i="3" s="1"/>
  <c r="AJ42" i="11"/>
  <c r="AJ44" i="11" s="1"/>
  <c r="AJ8" i="5" s="1"/>
  <c r="V39" i="8"/>
  <c r="V52" i="8" s="1"/>
  <c r="AA36" i="8"/>
  <c r="AA49" i="8" s="1"/>
  <c r="AA71" i="8" s="1"/>
  <c r="AK66" i="12"/>
  <c r="J6" i="17"/>
  <c r="J55" i="2" s="1"/>
  <c r="S43" i="6"/>
  <c r="S45" i="6" s="1"/>
  <c r="S56" i="6" s="1"/>
  <c r="R57" i="9"/>
  <c r="R60" i="9" s="1"/>
  <c r="R33" i="24" s="1"/>
  <c r="AG70" i="11"/>
  <c r="AF71" i="11"/>
  <c r="AK9" i="5"/>
  <c r="AK51" i="11"/>
  <c r="AK62" i="6"/>
  <c r="AO50" i="6"/>
  <c r="AI52" i="11"/>
  <c r="AI44" i="6"/>
  <c r="AI37" i="6" s="1"/>
  <c r="AI39" i="6" s="1"/>
  <c r="AK32" i="11"/>
  <c r="AK36" i="11" s="1"/>
  <c r="AJ50" i="11"/>
  <c r="AJ7" i="5"/>
  <c r="AI69" i="11"/>
  <c r="AN255" i="12"/>
  <c r="AM317" i="12"/>
  <c r="AT249" i="12"/>
  <c r="AS311" i="12"/>
  <c r="AS442" i="12" s="1"/>
  <c r="AX246" i="12"/>
  <c r="AW308" i="12"/>
  <c r="AW439" i="12" s="1"/>
  <c r="AP253" i="12"/>
  <c r="AO315" i="12"/>
  <c r="AO446" i="12" s="1"/>
  <c r="AO254" i="12"/>
  <c r="AN316" i="12"/>
  <c r="AN447" i="12" s="1"/>
  <c r="AR252" i="12"/>
  <c r="AQ314" i="12"/>
  <c r="AQ445" i="12" s="1"/>
  <c r="AS250" i="12"/>
  <c r="AR312" i="12"/>
  <c r="AR443" i="12" s="1"/>
  <c r="AW247" i="12"/>
  <c r="AV309" i="12"/>
  <c r="AV440" i="12" s="1"/>
  <c r="AL448" i="12"/>
  <c r="AL449" i="12" s="1"/>
  <c r="AL52" i="6" s="1"/>
  <c r="AL53" i="6" s="1"/>
  <c r="AL58" i="6" s="1"/>
  <c r="AL59" i="6" s="1"/>
  <c r="AL318" i="12"/>
  <c r="AL62" i="12" s="1"/>
  <c r="AL63" i="12" s="1"/>
  <c r="AX245" i="12"/>
  <c r="AX307" i="12" s="1"/>
  <c r="AW307" i="12"/>
  <c r="AR251" i="12"/>
  <c r="AQ313" i="12"/>
  <c r="AQ444" i="12" s="1"/>
  <c r="AU248" i="12"/>
  <c r="AT310" i="12"/>
  <c r="AT441" i="12" s="1"/>
  <c r="AQ59" i="12"/>
  <c r="R8" i="19" l="1"/>
  <c r="R157" i="24"/>
  <c r="Y41" i="8"/>
  <c r="Y54" i="8" s="1"/>
  <c r="Y76" i="8" s="1"/>
  <c r="X63" i="6"/>
  <c r="AT37" i="20"/>
  <c r="AT40" i="20" s="1"/>
  <c r="AT42" i="20" s="1"/>
  <c r="AS66" i="9"/>
  <c r="AS9" i="4"/>
  <c r="AS44" i="20"/>
  <c r="AS10" i="3" s="1"/>
  <c r="AS23" i="8"/>
  <c r="AS24" i="8" s="1"/>
  <c r="AT20" i="8" s="1"/>
  <c r="AC58" i="11"/>
  <c r="AL68" i="12"/>
  <c r="K21" i="2" s="1"/>
  <c r="K22" i="2" s="1"/>
  <c r="AC51" i="9"/>
  <c r="AC58" i="9" s="1"/>
  <c r="AC59" i="9" s="1"/>
  <c r="AD36" i="9"/>
  <c r="AD38" i="9" s="1"/>
  <c r="AD51" i="9" s="1"/>
  <c r="AD58" i="9" s="1"/>
  <c r="AF9" i="22"/>
  <c r="AF45" i="22" s="1"/>
  <c r="AH62" i="11"/>
  <c r="AJ46" i="11"/>
  <c r="AJ8" i="3" s="1"/>
  <c r="AH59" i="11"/>
  <c r="AI54" i="11"/>
  <c r="AI34" i="9" s="1"/>
  <c r="AK42" i="11"/>
  <c r="AK44" i="11" s="1"/>
  <c r="W35" i="8"/>
  <c r="W48" i="8" s="1"/>
  <c r="W70" i="8" s="1"/>
  <c r="AB36" i="8"/>
  <c r="AB49" i="8" s="1"/>
  <c r="AB71" i="8" s="1"/>
  <c r="AL66" i="12"/>
  <c r="S90" i="6"/>
  <c r="R8" i="18"/>
  <c r="R7" i="4"/>
  <c r="S17" i="3"/>
  <c r="S18" i="3"/>
  <c r="S39" i="3" s="1"/>
  <c r="S42" i="9" s="1"/>
  <c r="AH70" i="11"/>
  <c r="AG71" i="11"/>
  <c r="AL9" i="5"/>
  <c r="K7" i="15" s="1"/>
  <c r="AL51" i="11"/>
  <c r="AL62" i="6"/>
  <c r="AP50" i="6"/>
  <c r="AJ44" i="6"/>
  <c r="AJ37" i="6" s="1"/>
  <c r="AJ39" i="6" s="1"/>
  <c r="AJ52" i="11"/>
  <c r="AL32" i="11"/>
  <c r="AL36" i="11" s="1"/>
  <c r="AK50" i="11"/>
  <c r="AK7" i="5"/>
  <c r="AJ69" i="11"/>
  <c r="AT250" i="12"/>
  <c r="AS312" i="12"/>
  <c r="AS443" i="12" s="1"/>
  <c r="AW438" i="12"/>
  <c r="AU249" i="12"/>
  <c r="AT311" i="12"/>
  <c r="AT442" i="12" s="1"/>
  <c r="AQ253" i="12"/>
  <c r="AP315" i="12"/>
  <c r="AP446" i="12" s="1"/>
  <c r="AY246" i="12"/>
  <c r="AY308" i="12" s="1"/>
  <c r="AX308" i="12"/>
  <c r="AX439" i="12" s="1"/>
  <c r="AX438" i="12"/>
  <c r="AP254" i="12"/>
  <c r="AO316" i="12"/>
  <c r="AO447" i="12" s="1"/>
  <c r="AM448" i="12"/>
  <c r="AM449" i="12" s="1"/>
  <c r="AM52" i="6" s="1"/>
  <c r="AM53" i="6" s="1"/>
  <c r="AM58" i="6" s="1"/>
  <c r="AM59" i="6" s="1"/>
  <c r="AM318" i="12"/>
  <c r="AM62" i="12" s="1"/>
  <c r="AM63" i="12" s="1"/>
  <c r="AX247" i="12"/>
  <c r="AW309" i="12"/>
  <c r="AW440" i="12" s="1"/>
  <c r="AS251" i="12"/>
  <c r="AR313" i="12"/>
  <c r="AR444" i="12" s="1"/>
  <c r="AS252" i="12"/>
  <c r="AR314" i="12"/>
  <c r="AR445" i="12" s="1"/>
  <c r="AV248" i="12"/>
  <c r="AU310" i="12"/>
  <c r="AU441" i="12" s="1"/>
  <c r="AO255" i="12"/>
  <c r="AN317" i="12"/>
  <c r="AR59" i="12"/>
  <c r="Y42" i="8" l="1"/>
  <c r="Y55" i="8" s="1"/>
  <c r="Y77" i="8" s="1"/>
  <c r="AT43" i="20"/>
  <c r="AT22" i="8"/>
  <c r="AD58" i="11"/>
  <c r="AM68" i="12"/>
  <c r="AD43" i="9"/>
  <c r="AE36" i="9"/>
  <c r="AE38" i="9" s="1"/>
  <c r="AE51" i="9" s="1"/>
  <c r="AE58" i="9" s="1"/>
  <c r="AD59" i="9"/>
  <c r="AI62" i="11"/>
  <c r="AG9" i="22"/>
  <c r="AG45" i="22" s="1"/>
  <c r="AJ54" i="11"/>
  <c r="AJ34" i="9" s="1"/>
  <c r="AI59" i="11"/>
  <c r="AK8" i="5"/>
  <c r="AK46" i="11"/>
  <c r="AK8" i="3" s="1"/>
  <c r="AL42" i="11"/>
  <c r="AL44" i="11" s="1"/>
  <c r="AL8" i="5" s="1"/>
  <c r="Y63" i="6"/>
  <c r="W37" i="8"/>
  <c r="W50" i="8" s="1"/>
  <c r="W72" i="8" s="1"/>
  <c r="AC36" i="8"/>
  <c r="AC49" i="8" s="1"/>
  <c r="AC71" i="8" s="1"/>
  <c r="AM66" i="12"/>
  <c r="T43" i="6"/>
  <c r="T45" i="6" s="1"/>
  <c r="T56" i="6" s="1"/>
  <c r="S57" i="9"/>
  <c r="S60" i="9" s="1"/>
  <c r="S33" i="24" s="1"/>
  <c r="AI70" i="11"/>
  <c r="AH71" i="11"/>
  <c r="AM62" i="6"/>
  <c r="AM9" i="5"/>
  <c r="AM51" i="11"/>
  <c r="AQ50" i="6"/>
  <c r="AM32" i="11"/>
  <c r="AM36" i="11" s="1"/>
  <c r="AK44" i="6"/>
  <c r="AK37" i="6" s="1"/>
  <c r="AK39" i="6" s="1"/>
  <c r="AK52" i="11"/>
  <c r="AL50" i="11"/>
  <c r="AL7" i="5"/>
  <c r="K5" i="15" s="1"/>
  <c r="K35" i="2" s="1"/>
  <c r="AK69" i="11"/>
  <c r="AW248" i="12"/>
  <c r="AV310" i="12"/>
  <c r="AV441" i="12" s="1"/>
  <c r="AT252" i="12"/>
  <c r="AS314" i="12"/>
  <c r="AS445" i="12" s="1"/>
  <c r="AQ254" i="12"/>
  <c r="AP316" i="12"/>
  <c r="AP447" i="12" s="1"/>
  <c r="AV249" i="12"/>
  <c r="AU311" i="12"/>
  <c r="AU442" i="12" s="1"/>
  <c r="AT251" i="12"/>
  <c r="AS313" i="12"/>
  <c r="AS444" i="12" s="1"/>
  <c r="AN448" i="12"/>
  <c r="AN449" i="12" s="1"/>
  <c r="AN52" i="6" s="1"/>
  <c r="AN53" i="6" s="1"/>
  <c r="AN58" i="6" s="1"/>
  <c r="AN59" i="6" s="1"/>
  <c r="AN318" i="12"/>
  <c r="AN62" i="12" s="1"/>
  <c r="AN63" i="12" s="1"/>
  <c r="AR253" i="12"/>
  <c r="AQ315" i="12"/>
  <c r="AQ446" i="12" s="1"/>
  <c r="AO317" i="12"/>
  <c r="AP255" i="12"/>
  <c r="AY247" i="12"/>
  <c r="AX309" i="12"/>
  <c r="AY439" i="12"/>
  <c r="AU250" i="12"/>
  <c r="AT312" i="12"/>
  <c r="AT443" i="12" s="1"/>
  <c r="AS59" i="12"/>
  <c r="S8" i="19" l="1"/>
  <c r="S157" i="24"/>
  <c r="Z41" i="8"/>
  <c r="Z54" i="8" s="1"/>
  <c r="Z76" i="8" s="1"/>
  <c r="AT66" i="9"/>
  <c r="AT44" i="20"/>
  <c r="AT10" i="3" s="1"/>
  <c r="M8" i="17" s="1"/>
  <c r="AU37" i="20"/>
  <c r="AU40" i="20" s="1"/>
  <c r="AU42" i="20" s="1"/>
  <c r="AT9" i="4"/>
  <c r="M7" i="16" s="1"/>
  <c r="AT23" i="8"/>
  <c r="AT24" i="8" s="1"/>
  <c r="AU20" i="8" s="1"/>
  <c r="AE58" i="11"/>
  <c r="AN68" i="12"/>
  <c r="AE43" i="9"/>
  <c r="AF36" i="9"/>
  <c r="AF38" i="9" s="1"/>
  <c r="AF43" i="9" s="1"/>
  <c r="AE59" i="9"/>
  <c r="AH9" i="22"/>
  <c r="AH45" i="22" s="1"/>
  <c r="AJ59" i="11"/>
  <c r="AJ62" i="11"/>
  <c r="AL46" i="11"/>
  <c r="AL8" i="3" s="1"/>
  <c r="AK54" i="11"/>
  <c r="AK34" i="9" s="1"/>
  <c r="AM42" i="11"/>
  <c r="AM44" i="11" s="1"/>
  <c r="W38" i="8"/>
  <c r="W51" i="8" s="1"/>
  <c r="AD36" i="8"/>
  <c r="AD49" i="8" s="1"/>
  <c r="AD71" i="8" s="1"/>
  <c r="L44" i="1"/>
  <c r="AN66" i="12"/>
  <c r="T90" i="6"/>
  <c r="T57" i="9" s="1"/>
  <c r="T60" i="9" s="1"/>
  <c r="T33" i="24" s="1"/>
  <c r="T18" i="3"/>
  <c r="T39" i="3" s="1"/>
  <c r="T42" i="9" s="1"/>
  <c r="T17" i="3"/>
  <c r="S8" i="18"/>
  <c r="S7" i="4"/>
  <c r="AJ70" i="11"/>
  <c r="AI71" i="11"/>
  <c r="AN9" i="5"/>
  <c r="AN51" i="11"/>
  <c r="AN62" i="6"/>
  <c r="AR50" i="6"/>
  <c r="AL44" i="6"/>
  <c r="AL37" i="6" s="1"/>
  <c r="AL39" i="6" s="1"/>
  <c r="AL52" i="11"/>
  <c r="AN32" i="11"/>
  <c r="AN36" i="11" s="1"/>
  <c r="AM50" i="11"/>
  <c r="AM7" i="5"/>
  <c r="AL69" i="11"/>
  <c r="AO448" i="12"/>
  <c r="AO449" i="12" s="1"/>
  <c r="AO52" i="6" s="1"/>
  <c r="AO53" i="6" s="1"/>
  <c r="AO58" i="6" s="1"/>
  <c r="AO59" i="6" s="1"/>
  <c r="AO318" i="12"/>
  <c r="AO62" i="12" s="1"/>
  <c r="AO63" i="12" s="1"/>
  <c r="AW249" i="12"/>
  <c r="AV311" i="12"/>
  <c r="AV442" i="12" s="1"/>
  <c r="AV250" i="12"/>
  <c r="AU312" i="12"/>
  <c r="AU443" i="12" s="1"/>
  <c r="AR254" i="12"/>
  <c r="AQ316" i="12"/>
  <c r="AQ447" i="12" s="1"/>
  <c r="AX440" i="12"/>
  <c r="AU252" i="12"/>
  <c r="AT314" i="12"/>
  <c r="AT445" i="12" s="1"/>
  <c r="AS253" i="12"/>
  <c r="AR315" i="12"/>
  <c r="AR446" i="12" s="1"/>
  <c r="AZ247" i="12"/>
  <c r="AZ309" i="12" s="1"/>
  <c r="AY309" i="12"/>
  <c r="AQ255" i="12"/>
  <c r="AP317" i="12"/>
  <c r="AU251" i="12"/>
  <c r="AT313" i="12"/>
  <c r="AT444" i="12" s="1"/>
  <c r="AX248" i="12"/>
  <c r="AW310" i="12"/>
  <c r="AT59" i="12"/>
  <c r="T8" i="19" l="1"/>
  <c r="T157" i="24"/>
  <c r="Z42" i="8"/>
  <c r="Z55" i="8" s="1"/>
  <c r="Z77" i="8" s="1"/>
  <c r="Z63" i="6" s="1"/>
  <c r="AU43" i="20"/>
  <c r="AU22" i="8"/>
  <c r="AF58" i="11"/>
  <c r="AO68" i="12"/>
  <c r="AF51" i="9"/>
  <c r="AF58" i="9" s="1"/>
  <c r="AG36" i="9"/>
  <c r="AG38" i="9" s="1"/>
  <c r="AG51" i="9" s="1"/>
  <c r="AG58" i="9" s="1"/>
  <c r="AI9" i="22"/>
  <c r="AI45" i="22" s="1"/>
  <c r="AL54" i="11"/>
  <c r="AL34" i="9" s="1"/>
  <c r="AK59" i="11"/>
  <c r="AK62" i="11"/>
  <c r="AM8" i="5"/>
  <c r="AM46" i="11"/>
  <c r="AM8" i="3" s="1"/>
  <c r="AN42" i="11"/>
  <c r="AN44" i="11" s="1"/>
  <c r="AE36" i="8"/>
  <c r="AE49" i="8" s="1"/>
  <c r="AE71" i="8" s="1"/>
  <c r="W39" i="8"/>
  <c r="W52" i="8" s="1"/>
  <c r="AO66" i="12"/>
  <c r="K6" i="17"/>
  <c r="K55" i="2" s="1"/>
  <c r="U43" i="6"/>
  <c r="U45" i="6" s="1"/>
  <c r="U56" i="6" s="1"/>
  <c r="U17" i="3" s="1"/>
  <c r="T7" i="4"/>
  <c r="T8" i="18"/>
  <c r="AK70" i="11"/>
  <c r="AJ71" i="11"/>
  <c r="AO62" i="6"/>
  <c r="AO9" i="5"/>
  <c r="AO51" i="11"/>
  <c r="AS50" i="6"/>
  <c r="AM44" i="6"/>
  <c r="AM37" i="6" s="1"/>
  <c r="AM39" i="6" s="1"/>
  <c r="AM52" i="11"/>
  <c r="AO32" i="11"/>
  <c r="AO36" i="11" s="1"/>
  <c r="AN50" i="11"/>
  <c r="AN7" i="5"/>
  <c r="AM69" i="11"/>
  <c r="AZ440" i="12"/>
  <c r="AS254" i="12"/>
  <c r="AR316" i="12"/>
  <c r="AR447" i="12" s="1"/>
  <c r="AW250" i="12"/>
  <c r="AV312" i="12"/>
  <c r="AV443" i="12" s="1"/>
  <c r="AP448" i="12"/>
  <c r="AP449" i="12" s="1"/>
  <c r="AP52" i="6" s="1"/>
  <c r="AP53" i="6" s="1"/>
  <c r="AP58" i="6" s="1"/>
  <c r="AP59" i="6" s="1"/>
  <c r="AP318" i="12"/>
  <c r="AP62" i="12" s="1"/>
  <c r="AP63" i="12" s="1"/>
  <c r="AX249" i="12"/>
  <c r="AW311" i="12"/>
  <c r="AW442" i="12" s="1"/>
  <c r="AY248" i="12"/>
  <c r="AX310" i="12"/>
  <c r="AV251" i="12"/>
  <c r="AU313" i="12"/>
  <c r="AU444" i="12" s="1"/>
  <c r="AR255" i="12"/>
  <c r="AQ317" i="12"/>
  <c r="AW441" i="12"/>
  <c r="AT253" i="12"/>
  <c r="AS315" i="12"/>
  <c r="AS446" i="12" s="1"/>
  <c r="AV252" i="12"/>
  <c r="AU314" i="12"/>
  <c r="AU445" i="12" s="1"/>
  <c r="AY440" i="12"/>
  <c r="AU59" i="12"/>
  <c r="AA41" i="8" l="1"/>
  <c r="AA54" i="8" s="1"/>
  <c r="AA76" i="8" s="1"/>
  <c r="AU9" i="4"/>
  <c r="AU66" i="9"/>
  <c r="AU44" i="20"/>
  <c r="AU10" i="3" s="1"/>
  <c r="AV37" i="20"/>
  <c r="AV40" i="20" s="1"/>
  <c r="AV42" i="20" s="1"/>
  <c r="AU23" i="8"/>
  <c r="AU24" i="8" s="1"/>
  <c r="AV20" i="8" s="1"/>
  <c r="AG58" i="11"/>
  <c r="AG43" i="9"/>
  <c r="AP68" i="12"/>
  <c r="L21" i="2" s="1"/>
  <c r="L22" i="2" s="1"/>
  <c r="AF59" i="9"/>
  <c r="AH36" i="9"/>
  <c r="AH38" i="9" s="1"/>
  <c r="AH51" i="9" s="1"/>
  <c r="AH58" i="9" s="1"/>
  <c r="AG59" i="9"/>
  <c r="AL59" i="11"/>
  <c r="AM54" i="11"/>
  <c r="AM34" i="9" s="1"/>
  <c r="AL62" i="11"/>
  <c r="AJ9" i="22"/>
  <c r="AJ45" i="22" s="1"/>
  <c r="AN8" i="5"/>
  <c r="AN46" i="11"/>
  <c r="AN8" i="3" s="1"/>
  <c r="AO42" i="11"/>
  <c r="AO44" i="11" s="1"/>
  <c r="AF36" i="8"/>
  <c r="AF49" i="8" s="1"/>
  <c r="AF71" i="8" s="1"/>
  <c r="X35" i="8"/>
  <c r="X48" i="8" s="1"/>
  <c r="X70" i="8" s="1"/>
  <c r="AP66" i="12"/>
  <c r="U90" i="6"/>
  <c r="V43" i="6" s="1"/>
  <c r="V45" i="6" s="1"/>
  <c r="U18" i="3"/>
  <c r="U39" i="3" s="1"/>
  <c r="U42" i="9" s="1"/>
  <c r="AL70" i="11"/>
  <c r="AK71" i="11"/>
  <c r="AP9" i="5"/>
  <c r="AP51" i="11"/>
  <c r="AP62" i="6"/>
  <c r="AT50" i="6"/>
  <c r="AN52" i="11"/>
  <c r="AN44" i="6"/>
  <c r="AN37" i="6" s="1"/>
  <c r="AN39" i="6" s="1"/>
  <c r="AP32" i="11"/>
  <c r="AP36" i="11" s="1"/>
  <c r="AO50" i="11"/>
  <c r="AO7" i="5"/>
  <c r="AN69" i="11"/>
  <c r="AX250" i="12"/>
  <c r="AW312" i="12"/>
  <c r="AW443" i="12" s="1"/>
  <c r="AW251" i="12"/>
  <c r="AV313" i="12"/>
  <c r="AV444" i="12" s="1"/>
  <c r="AX441" i="12"/>
  <c r="AU253" i="12"/>
  <c r="AT315" i="12"/>
  <c r="AT446" i="12" s="1"/>
  <c r="AZ248" i="12"/>
  <c r="AY310" i="12"/>
  <c r="AT254" i="12"/>
  <c r="AS316" i="12"/>
  <c r="AS447" i="12" s="1"/>
  <c r="AQ448" i="12"/>
  <c r="AQ449" i="12" s="1"/>
  <c r="AQ52" i="6" s="1"/>
  <c r="AQ53" i="6" s="1"/>
  <c r="AQ58" i="6" s="1"/>
  <c r="AQ59" i="6" s="1"/>
  <c r="AQ318" i="12"/>
  <c r="AQ62" i="12" s="1"/>
  <c r="AQ63" i="12" s="1"/>
  <c r="AS255" i="12"/>
  <c r="AR317" i="12"/>
  <c r="AW252" i="12"/>
  <c r="AV314" i="12"/>
  <c r="AV445" i="12" s="1"/>
  <c r="AY249" i="12"/>
  <c r="AX311" i="12"/>
  <c r="AX442" i="12" s="1"/>
  <c r="AV59" i="12"/>
  <c r="AA42" i="8" l="1"/>
  <c r="AA55" i="8" s="1"/>
  <c r="AA77" i="8" s="1"/>
  <c r="AV43" i="20"/>
  <c r="AV22" i="8"/>
  <c r="AH58" i="11"/>
  <c r="AQ68" i="12"/>
  <c r="AI36" i="9"/>
  <c r="AI38" i="9" s="1"/>
  <c r="AI51" i="9" s="1"/>
  <c r="AI58" i="9" s="1"/>
  <c r="AH43" i="9"/>
  <c r="AH59" i="9"/>
  <c r="AK9" i="22"/>
  <c r="AK45" i="22" s="1"/>
  <c r="AM62" i="11"/>
  <c r="AM59" i="11"/>
  <c r="AN54" i="11"/>
  <c r="AN34" i="9" s="1"/>
  <c r="AO8" i="5"/>
  <c r="AO46" i="11"/>
  <c r="AO8" i="3" s="1"/>
  <c r="AP42" i="11"/>
  <c r="AP44" i="11" s="1"/>
  <c r="AB41" i="8"/>
  <c r="AA63" i="6"/>
  <c r="X37" i="8"/>
  <c r="X50" i="8" s="1"/>
  <c r="X72" i="8" s="1"/>
  <c r="AG36" i="8"/>
  <c r="AG49" i="8" s="1"/>
  <c r="AG71" i="8" s="1"/>
  <c r="AQ66" i="12"/>
  <c r="U57" i="9"/>
  <c r="U60" i="9" s="1"/>
  <c r="V90" i="6"/>
  <c r="V56" i="6"/>
  <c r="AM70" i="11"/>
  <c r="AL71" i="11"/>
  <c r="AQ62" i="6"/>
  <c r="AQ9" i="5"/>
  <c r="AQ51" i="11"/>
  <c r="AU50" i="6"/>
  <c r="AO52" i="11"/>
  <c r="AO44" i="6"/>
  <c r="AO37" i="6" s="1"/>
  <c r="AO39" i="6" s="1"/>
  <c r="AQ32" i="11"/>
  <c r="AQ36" i="11" s="1"/>
  <c r="AP50" i="11"/>
  <c r="AP7" i="5"/>
  <c r="AO69" i="11"/>
  <c r="AR448" i="12"/>
  <c r="AR449" i="12" s="1"/>
  <c r="AR52" i="6" s="1"/>
  <c r="AR53" i="6" s="1"/>
  <c r="AR58" i="6" s="1"/>
  <c r="AR59" i="6" s="1"/>
  <c r="AR318" i="12"/>
  <c r="AR62" i="12" s="1"/>
  <c r="AR63" i="12" s="1"/>
  <c r="AT255" i="12"/>
  <c r="AS317" i="12"/>
  <c r="AZ249" i="12"/>
  <c r="AY311" i="12"/>
  <c r="AY442" i="12" s="1"/>
  <c r="AU254" i="12"/>
  <c r="AT316" i="12"/>
  <c r="AT447" i="12" s="1"/>
  <c r="AX251" i="12"/>
  <c r="AW313" i="12"/>
  <c r="AW444" i="12" s="1"/>
  <c r="AV253" i="12"/>
  <c r="AU315" i="12"/>
  <c r="AU446" i="12" s="1"/>
  <c r="AY441" i="12"/>
  <c r="AX252" i="12"/>
  <c r="AW314" i="12"/>
  <c r="AW445" i="12" s="1"/>
  <c r="BA248" i="12"/>
  <c r="BA310" i="12" s="1"/>
  <c r="AZ310" i="12"/>
  <c r="AY250" i="12"/>
  <c r="AX312" i="12"/>
  <c r="AX443" i="12" s="1"/>
  <c r="AW59" i="12"/>
  <c r="L7" i="15"/>
  <c r="U8" i="18" l="1"/>
  <c r="U33" i="24"/>
  <c r="AB54" i="8"/>
  <c r="AB76" i="8" s="1"/>
  <c r="AV66" i="9"/>
  <c r="AW37" i="20"/>
  <c r="AW40" i="20" s="1"/>
  <c r="AW42" i="20" s="1"/>
  <c r="AW43" i="20" s="1"/>
  <c r="AV44" i="20"/>
  <c r="AV10" i="3" s="1"/>
  <c r="AV9" i="4"/>
  <c r="AJ36" i="9"/>
  <c r="AJ38" i="9" s="1"/>
  <c r="AJ51" i="9" s="1"/>
  <c r="AJ58" i="9" s="1"/>
  <c r="AV23" i="8"/>
  <c r="AV24" i="8" s="1"/>
  <c r="AW20" i="8" s="1"/>
  <c r="AI58" i="11"/>
  <c r="AI43" i="9"/>
  <c r="AR68" i="12"/>
  <c r="AI59" i="9"/>
  <c r="AO54" i="11"/>
  <c r="AO34" i="9" s="1"/>
  <c r="AL9" i="22"/>
  <c r="AL45" i="22" s="1"/>
  <c r="AN59" i="11"/>
  <c r="AN62" i="11"/>
  <c r="AP8" i="5"/>
  <c r="AP46" i="11"/>
  <c r="AP8" i="3" s="1"/>
  <c r="AQ42" i="11"/>
  <c r="AQ44" i="11" s="1"/>
  <c r="AQ8" i="5" s="1"/>
  <c r="AH36" i="8"/>
  <c r="AH49" i="8" s="1"/>
  <c r="AH71" i="8" s="1"/>
  <c r="AB42" i="8"/>
  <c r="AB55" i="8" s="1"/>
  <c r="AB77" i="8" s="1"/>
  <c r="X38" i="8"/>
  <c r="X51" i="8" s="1"/>
  <c r="AR66" i="12"/>
  <c r="U7" i="4"/>
  <c r="W43" i="6"/>
  <c r="W45" i="6" s="1"/>
  <c r="W90" i="6" s="1"/>
  <c r="V57" i="9"/>
  <c r="V60" i="9" s="1"/>
  <c r="V33" i="24" s="1"/>
  <c r="V17" i="3"/>
  <c r="V18" i="3"/>
  <c r="V39" i="3" s="1"/>
  <c r="V42" i="9" s="1"/>
  <c r="AN70" i="11"/>
  <c r="AM71" i="11"/>
  <c r="AR9" i="5"/>
  <c r="AR51" i="11"/>
  <c r="AR62" i="6"/>
  <c r="AV50" i="6"/>
  <c r="AR32" i="11"/>
  <c r="AR36" i="11" s="1"/>
  <c r="AP44" i="6"/>
  <c r="AP37" i="6" s="1"/>
  <c r="AP39" i="6" s="1"/>
  <c r="AP52" i="11"/>
  <c r="AQ50" i="11"/>
  <c r="AQ7" i="5"/>
  <c r="AP69" i="11"/>
  <c r="AZ250" i="12"/>
  <c r="AY312" i="12"/>
  <c r="AY443" i="12" s="1"/>
  <c r="AW253" i="12"/>
  <c r="AV315" i="12"/>
  <c r="AV446" i="12" s="1"/>
  <c r="AZ441" i="12"/>
  <c r="AS448" i="12"/>
  <c r="AS449" i="12" s="1"/>
  <c r="AS52" i="6" s="1"/>
  <c r="AS53" i="6" s="1"/>
  <c r="AS58" i="6" s="1"/>
  <c r="AS59" i="6" s="1"/>
  <c r="AS318" i="12"/>
  <c r="AS62" i="12" s="1"/>
  <c r="AS63" i="12" s="1"/>
  <c r="BA441" i="12"/>
  <c r="AY251" i="12"/>
  <c r="AX313" i="12"/>
  <c r="AX444" i="12" s="1"/>
  <c r="AU255" i="12"/>
  <c r="AT317" i="12"/>
  <c r="BA249" i="12"/>
  <c r="AZ311" i="12"/>
  <c r="AZ442" i="12" s="1"/>
  <c r="AY252" i="12"/>
  <c r="AX314" i="12"/>
  <c r="AX445" i="12" s="1"/>
  <c r="AV254" i="12"/>
  <c r="AU316" i="12"/>
  <c r="AU447" i="12" s="1"/>
  <c r="AX59" i="12"/>
  <c r="V8" i="19" l="1"/>
  <c r="V157" i="24"/>
  <c r="U8" i="19"/>
  <c r="U157" i="24"/>
  <c r="AW9" i="4"/>
  <c r="AW44" i="20"/>
  <c r="AW10" i="3" s="1"/>
  <c r="AX37" i="20"/>
  <c r="AX40" i="20" s="1"/>
  <c r="AX42" i="20" s="1"/>
  <c r="AX43" i="20" s="1"/>
  <c r="AW66" i="9"/>
  <c r="AJ43" i="9"/>
  <c r="AJ58" i="11"/>
  <c r="AW22" i="8"/>
  <c r="AS68" i="12"/>
  <c r="AK36" i="9"/>
  <c r="AK38" i="9" s="1"/>
  <c r="AK43" i="9" s="1"/>
  <c r="AJ59" i="9"/>
  <c r="AO62" i="11"/>
  <c r="AO59" i="11"/>
  <c r="AM9" i="22"/>
  <c r="AM45" i="22" s="1"/>
  <c r="AQ46" i="11"/>
  <c r="AQ8" i="3" s="1"/>
  <c r="AP54" i="11"/>
  <c r="AP34" i="9" s="1"/>
  <c r="AR42" i="11"/>
  <c r="AR44" i="11" s="1"/>
  <c r="AR8" i="5" s="1"/>
  <c r="X39" i="8"/>
  <c r="X52" i="8" s="1"/>
  <c r="AI36" i="8"/>
  <c r="AI49" i="8" s="1"/>
  <c r="AI71" i="8" s="1"/>
  <c r="AC41" i="8"/>
  <c r="AB63" i="6"/>
  <c r="AS66" i="12"/>
  <c r="L6" i="17"/>
  <c r="L55" i="2" s="1"/>
  <c r="V8" i="18"/>
  <c r="V7" i="4"/>
  <c r="G5" i="16" s="1"/>
  <c r="X43" i="6"/>
  <c r="X45" i="6" s="1"/>
  <c r="W57" i="9"/>
  <c r="W60" i="9" s="1"/>
  <c r="W33" i="24" s="1"/>
  <c r="AO70" i="11"/>
  <c r="AN71" i="11"/>
  <c r="AS62" i="6"/>
  <c r="AS9" i="5"/>
  <c r="AS51" i="11"/>
  <c r="AW50" i="6"/>
  <c r="AS32" i="11"/>
  <c r="AS36" i="11" s="1"/>
  <c r="AQ44" i="6"/>
  <c r="AQ37" i="6" s="1"/>
  <c r="AQ39" i="6" s="1"/>
  <c r="AQ52" i="11"/>
  <c r="AR50" i="11"/>
  <c r="AR7" i="5"/>
  <c r="AQ69" i="11"/>
  <c r="BB249" i="12"/>
  <c r="BB311" i="12" s="1"/>
  <c r="BA311" i="12"/>
  <c r="AT448" i="12"/>
  <c r="AT449" i="12" s="1"/>
  <c r="AT52" i="6" s="1"/>
  <c r="AT53" i="6" s="1"/>
  <c r="AT58" i="6" s="1"/>
  <c r="AT59" i="6" s="1"/>
  <c r="AT318" i="12"/>
  <c r="AT62" i="12" s="1"/>
  <c r="AT63" i="12" s="1"/>
  <c r="AV255" i="12"/>
  <c r="AU317" i="12"/>
  <c r="AZ251" i="12"/>
  <c r="AY313" i="12"/>
  <c r="AY444" i="12" s="1"/>
  <c r="AZ252" i="12"/>
  <c r="AY314" i="12"/>
  <c r="AY445" i="12" s="1"/>
  <c r="AX253" i="12"/>
  <c r="AW315" i="12"/>
  <c r="AW446" i="12" s="1"/>
  <c r="AW254" i="12"/>
  <c r="AV316" i="12"/>
  <c r="AV447" i="12" s="1"/>
  <c r="BA250" i="12"/>
  <c r="AZ312" i="12"/>
  <c r="O19" i="14"/>
  <c r="W8" i="19" l="1"/>
  <c r="W157" i="24"/>
  <c r="AC54" i="8"/>
  <c r="AC76" i="8" s="1"/>
  <c r="AX9" i="4"/>
  <c r="N7" i="16" s="1"/>
  <c r="AY37" i="20"/>
  <c r="AY40" i="20" s="1"/>
  <c r="AY42" i="20" s="1"/>
  <c r="AY43" i="20" s="1"/>
  <c r="AX66" i="9"/>
  <c r="AX44" i="20"/>
  <c r="AX10" i="3" s="1"/>
  <c r="N8" i="17" s="1"/>
  <c r="AW23" i="8"/>
  <c r="AW24" i="8" s="1"/>
  <c r="AX20" i="8" s="1"/>
  <c r="AK58" i="11"/>
  <c r="AT68" i="12"/>
  <c r="AK51" i="9"/>
  <c r="AK58" i="9" s="1"/>
  <c r="AL36" i="9"/>
  <c r="AL38" i="9" s="1"/>
  <c r="AL51" i="9" s="1"/>
  <c r="AL58" i="9" s="1"/>
  <c r="AN9" i="22"/>
  <c r="AN45" i="22" s="1"/>
  <c r="AP62" i="11"/>
  <c r="AP59" i="11"/>
  <c r="AQ54" i="11"/>
  <c r="AQ34" i="9" s="1"/>
  <c r="AM36" i="9" s="1"/>
  <c r="AM38" i="9" s="1"/>
  <c r="AR46" i="11"/>
  <c r="AR8" i="3" s="1"/>
  <c r="AS42" i="11"/>
  <c r="AS44" i="11" s="1"/>
  <c r="AC42" i="8"/>
  <c r="AJ36" i="8"/>
  <c r="AJ49" i="8" s="1"/>
  <c r="AJ71" i="8" s="1"/>
  <c r="Y35" i="8"/>
  <c r="Y48" i="8" s="1"/>
  <c r="Y70" i="8" s="1"/>
  <c r="AT66" i="12"/>
  <c r="X56" i="6"/>
  <c r="X90" i="6"/>
  <c r="W7" i="4"/>
  <c r="W8" i="18"/>
  <c r="G43" i="2"/>
  <c r="G45" i="2" s="1"/>
  <c r="H37" i="1" s="1"/>
  <c r="G30" i="14"/>
  <c r="AP70" i="11"/>
  <c r="AO71" i="11"/>
  <c r="AT9" i="5"/>
  <c r="M7" i="15" s="1"/>
  <c r="AT51" i="11"/>
  <c r="AT62" i="6"/>
  <c r="AX50" i="6"/>
  <c r="AS50" i="11"/>
  <c r="AS7" i="5"/>
  <c r="AR52" i="11"/>
  <c r="AR44" i="6"/>
  <c r="AR37" i="6" s="1"/>
  <c r="AR39" i="6" s="1"/>
  <c r="AT32" i="11"/>
  <c r="AT36" i="11" s="1"/>
  <c r="AR69" i="11"/>
  <c r="BB250" i="12"/>
  <c r="BA312" i="12"/>
  <c r="BA443" i="12" s="1"/>
  <c r="AX254" i="12"/>
  <c r="AW316" i="12"/>
  <c r="AW447" i="12" s="1"/>
  <c r="AW255" i="12"/>
  <c r="AV317" i="12"/>
  <c r="BA442" i="12"/>
  <c r="BA251" i="12"/>
  <c r="AZ313" i="12"/>
  <c r="AZ444" i="12" s="1"/>
  <c r="AU448" i="12"/>
  <c r="AU449" i="12" s="1"/>
  <c r="AU52" i="6" s="1"/>
  <c r="AU53" i="6" s="1"/>
  <c r="AU58" i="6" s="1"/>
  <c r="AU59" i="6" s="1"/>
  <c r="AU318" i="12"/>
  <c r="AU62" i="12" s="1"/>
  <c r="AU63" i="12" s="1"/>
  <c r="AY253" i="12"/>
  <c r="AX315" i="12"/>
  <c r="AX446" i="12" s="1"/>
  <c r="AZ443" i="12"/>
  <c r="BA252" i="12"/>
  <c r="AZ314" i="12"/>
  <c r="AZ445" i="12" s="1"/>
  <c r="BB442" i="12"/>
  <c r="AZ59" i="12"/>
  <c r="AY59" i="12"/>
  <c r="AD41" i="8" l="1"/>
  <c r="AD54" i="8" s="1"/>
  <c r="AD76" i="8" s="1"/>
  <c r="AC55" i="8"/>
  <c r="AC77" i="8" s="1"/>
  <c r="AC63" i="6" s="1"/>
  <c r="AY44" i="20"/>
  <c r="AY10" i="3" s="1"/>
  <c r="AY66" i="9"/>
  <c r="AZ37" i="20"/>
  <c r="AZ40" i="20" s="1"/>
  <c r="AZ42" i="20" s="1"/>
  <c r="AZ43" i="20" s="1"/>
  <c r="AY9" i="4"/>
  <c r="AX22" i="8"/>
  <c r="AL58" i="11"/>
  <c r="AK59" i="9"/>
  <c r="AU68" i="12"/>
  <c r="AL43" i="9"/>
  <c r="AL59" i="9"/>
  <c r="AO9" i="22"/>
  <c r="AO45" i="22" s="1"/>
  <c r="AQ59" i="11"/>
  <c r="AR54" i="11"/>
  <c r="AR34" i="9" s="1"/>
  <c r="AN36" i="9" s="1"/>
  <c r="AN38" i="9" s="1"/>
  <c r="AQ62" i="11"/>
  <c r="AS8" i="5"/>
  <c r="AS46" i="11"/>
  <c r="AS8" i="3" s="1"/>
  <c r="AT42" i="11"/>
  <c r="AT44" i="11" s="1"/>
  <c r="AT8" i="5" s="1"/>
  <c r="AM43" i="9"/>
  <c r="AM51" i="9"/>
  <c r="AM58" i="9" s="1"/>
  <c r="AK36" i="8"/>
  <c r="AK49" i="8" s="1"/>
  <c r="AK71" i="8" s="1"/>
  <c r="Y37" i="8"/>
  <c r="Y50" i="8" s="1"/>
  <c r="Y72" i="8" s="1"/>
  <c r="AU66" i="12"/>
  <c r="Y43" i="6"/>
  <c r="Y45" i="6" s="1"/>
  <c r="X57" i="9"/>
  <c r="X60" i="9" s="1"/>
  <c r="X33" i="24" s="1"/>
  <c r="X17" i="3"/>
  <c r="X18" i="3"/>
  <c r="X39" i="3" s="1"/>
  <c r="X42" i="9" s="1"/>
  <c r="AQ70" i="11"/>
  <c r="AP71" i="11"/>
  <c r="AU62" i="6"/>
  <c r="AU9" i="5"/>
  <c r="AU51" i="11"/>
  <c r="AY50" i="6"/>
  <c r="AT50" i="11"/>
  <c r="AT7" i="5"/>
  <c r="M5" i="15" s="1"/>
  <c r="AS52" i="11"/>
  <c r="AS44" i="6"/>
  <c r="AS37" i="6" s="1"/>
  <c r="AS39" i="6" s="1"/>
  <c r="AU32" i="11"/>
  <c r="AU36" i="11" s="1"/>
  <c r="AS69" i="11"/>
  <c r="AX255" i="12"/>
  <c r="AW317" i="12"/>
  <c r="AV448" i="12"/>
  <c r="AV449" i="12" s="1"/>
  <c r="AV52" i="6" s="1"/>
  <c r="AV53" i="6" s="1"/>
  <c r="AV58" i="6" s="1"/>
  <c r="AV59" i="6" s="1"/>
  <c r="AV318" i="12"/>
  <c r="AV62" i="12" s="1"/>
  <c r="AV63" i="12" s="1"/>
  <c r="AZ253" i="12"/>
  <c r="AY315" i="12"/>
  <c r="AY446" i="12" s="1"/>
  <c r="AY254" i="12"/>
  <c r="AX316" i="12"/>
  <c r="AX447" i="12" s="1"/>
  <c r="BB252" i="12"/>
  <c r="BA314" i="12"/>
  <c r="BA445" i="12" s="1"/>
  <c r="BB251" i="12"/>
  <c r="BA313" i="12"/>
  <c r="BC250" i="12"/>
  <c r="BC312" i="12" s="1"/>
  <c r="BB312" i="12"/>
  <c r="BA59" i="12"/>
  <c r="X8" i="19" l="1"/>
  <c r="X157" i="24"/>
  <c r="AD42" i="8"/>
  <c r="AD55" i="8" s="1"/>
  <c r="AD77" i="8" s="1"/>
  <c r="AD63" i="6" s="1"/>
  <c r="AZ9" i="4"/>
  <c r="AZ66" i="9"/>
  <c r="AZ44" i="20"/>
  <c r="AZ10" i="3" s="1"/>
  <c r="BA37" i="20"/>
  <c r="BA40" i="20" s="1"/>
  <c r="BA42" i="20" s="1"/>
  <c r="BA43" i="20" s="1"/>
  <c r="AM58" i="11"/>
  <c r="AX23" i="8"/>
  <c r="AX24" i="8" s="1"/>
  <c r="AY20" i="8" s="1"/>
  <c r="AV68" i="12"/>
  <c r="AM59" i="9"/>
  <c r="M6" i="15"/>
  <c r="AP9" i="22"/>
  <c r="AP45" i="22" s="1"/>
  <c r="AR62" i="11"/>
  <c r="AR59" i="11"/>
  <c r="AT46" i="11"/>
  <c r="AT8" i="3" s="1"/>
  <c r="AS54" i="11"/>
  <c r="AS34" i="9" s="1"/>
  <c r="AO36" i="9" s="1"/>
  <c r="AO38" i="9" s="1"/>
  <c r="AU42" i="11"/>
  <c r="AU44" i="11" s="1"/>
  <c r="Y38" i="8"/>
  <c r="Y51" i="8" s="1"/>
  <c r="AL36" i="8"/>
  <c r="AL49" i="8" s="1"/>
  <c r="AL71" i="8" s="1"/>
  <c r="AN43" i="9"/>
  <c r="AN51" i="9"/>
  <c r="AN58" i="9" s="1"/>
  <c r="N36" i="1"/>
  <c r="N44" i="1"/>
  <c r="AV66" i="12"/>
  <c r="Y56" i="6"/>
  <c r="Y90" i="6"/>
  <c r="X8" i="18"/>
  <c r="X7" i="4"/>
  <c r="AR70" i="11"/>
  <c r="AQ71" i="11"/>
  <c r="AV9" i="5"/>
  <c r="AV51" i="11"/>
  <c r="AV62" i="6"/>
  <c r="AZ50" i="6"/>
  <c r="AU50" i="11"/>
  <c r="AU7" i="5"/>
  <c r="AV32" i="11"/>
  <c r="AV36" i="11" s="1"/>
  <c r="AT44" i="6"/>
  <c r="AT37" i="6" s="1"/>
  <c r="AT39" i="6" s="1"/>
  <c r="AT52" i="11"/>
  <c r="AT69" i="11"/>
  <c r="AZ254" i="12"/>
  <c r="AY316" i="12"/>
  <c r="AY447" i="12" s="1"/>
  <c r="BA444" i="12"/>
  <c r="BC251" i="12"/>
  <c r="BB313" i="12"/>
  <c r="BB444" i="12" s="1"/>
  <c r="BC252" i="12"/>
  <c r="BB314" i="12"/>
  <c r="BB445" i="12" s="1"/>
  <c r="AW448" i="12"/>
  <c r="AW449" i="12" s="1"/>
  <c r="AW52" i="6" s="1"/>
  <c r="AW53" i="6" s="1"/>
  <c r="AW58" i="6" s="1"/>
  <c r="AW59" i="6" s="1"/>
  <c r="AW318" i="12"/>
  <c r="AW62" i="12" s="1"/>
  <c r="AW63" i="12" s="1"/>
  <c r="BB443" i="12"/>
  <c r="BC443" i="12"/>
  <c r="BA253" i="12"/>
  <c r="AZ315" i="12"/>
  <c r="AZ446" i="12" s="1"/>
  <c r="AY255" i="12"/>
  <c r="AX317" i="12"/>
  <c r="BB59" i="12"/>
  <c r="AE41" i="8" l="1"/>
  <c r="AE54" i="8" s="1"/>
  <c r="AE76" i="8" s="1"/>
  <c r="BA9" i="4"/>
  <c r="BA66" i="9"/>
  <c r="BB37" i="20"/>
  <c r="BB40" i="20" s="1"/>
  <c r="BB42" i="20" s="1"/>
  <c r="BB43" i="20" s="1"/>
  <c r="BA44" i="20"/>
  <c r="BA10" i="3" s="1"/>
  <c r="AN58" i="11"/>
  <c r="AY22" i="8"/>
  <c r="AW68" i="12"/>
  <c r="AN59" i="9"/>
  <c r="AQ9" i="22"/>
  <c r="AQ45" i="22" s="1"/>
  <c r="AS62" i="11"/>
  <c r="AT54" i="11"/>
  <c r="AT34" i="9" s="1"/>
  <c r="AP36" i="9" s="1"/>
  <c r="AP38" i="9" s="1"/>
  <c r="AS59" i="11"/>
  <c r="AU8" i="5"/>
  <c r="AU46" i="11"/>
  <c r="AU8" i="3" s="1"/>
  <c r="AV42" i="11"/>
  <c r="AV44" i="11" s="1"/>
  <c r="AO43" i="9"/>
  <c r="AO51" i="9"/>
  <c r="AO58" i="9" s="1"/>
  <c r="AM36" i="8"/>
  <c r="AM49" i="8" s="1"/>
  <c r="AM71" i="8" s="1"/>
  <c r="Y39" i="8"/>
  <c r="Y52" i="8" s="1"/>
  <c r="AW66" i="12"/>
  <c r="Y57" i="9"/>
  <c r="Y60" i="9" s="1"/>
  <c r="Z43" i="6"/>
  <c r="Z45" i="6" s="1"/>
  <c r="Y18" i="3"/>
  <c r="Y39" i="3" s="1"/>
  <c r="Y42" i="9" s="1"/>
  <c r="Y17" i="3"/>
  <c r="AS70" i="11"/>
  <c r="AR71" i="11"/>
  <c r="AW9" i="5"/>
  <c r="AW51" i="11"/>
  <c r="AW62" i="6"/>
  <c r="BA50" i="6"/>
  <c r="AW32" i="11"/>
  <c r="AW36" i="11" s="1"/>
  <c r="AU52" i="11"/>
  <c r="AU44" i="6"/>
  <c r="AU37" i="6" s="1"/>
  <c r="AU39" i="6" s="1"/>
  <c r="AV50" i="11"/>
  <c r="AV7" i="5"/>
  <c r="AU69" i="11"/>
  <c r="BD251" i="12"/>
  <c r="BD313" i="12" s="1"/>
  <c r="BC313" i="12"/>
  <c r="BD252" i="12"/>
  <c r="BC314" i="12"/>
  <c r="BC445" i="12" s="1"/>
  <c r="AX448" i="12"/>
  <c r="AX449" i="12" s="1"/>
  <c r="AX52" i="6" s="1"/>
  <c r="AX53" i="6" s="1"/>
  <c r="AX58" i="6" s="1"/>
  <c r="AX59" i="6" s="1"/>
  <c r="AX318" i="12"/>
  <c r="AX62" i="12" s="1"/>
  <c r="AX63" i="12" s="1"/>
  <c r="BB253" i="12"/>
  <c r="BA315" i="12"/>
  <c r="BA446" i="12" s="1"/>
  <c r="AZ255" i="12"/>
  <c r="AY317" i="12"/>
  <c r="BA254" i="12"/>
  <c r="AZ316" i="12"/>
  <c r="AZ447" i="12" s="1"/>
  <c r="BC59" i="12"/>
  <c r="Y33" i="24" l="1"/>
  <c r="Y8" i="19" s="1"/>
  <c r="AE42" i="8"/>
  <c r="AE55" i="8" s="1"/>
  <c r="AE77" i="8" s="1"/>
  <c r="AE63" i="6" s="1"/>
  <c r="BB9" i="4"/>
  <c r="O7" i="16" s="1"/>
  <c r="BB66" i="9"/>
  <c r="BB44" i="20"/>
  <c r="BB10" i="3" s="1"/>
  <c r="BC37" i="20"/>
  <c r="BC40" i="20" s="1"/>
  <c r="BC42" i="20" s="1"/>
  <c r="BC43" i="20" s="1"/>
  <c r="O8" i="17"/>
  <c r="AO58" i="11"/>
  <c r="AY23" i="8"/>
  <c r="AY24" i="8" s="1"/>
  <c r="AZ20" i="8" s="1"/>
  <c r="AX68" i="12"/>
  <c r="AO59" i="9"/>
  <c r="AR9" i="22"/>
  <c r="AR45" i="22" s="1"/>
  <c r="AU54" i="11"/>
  <c r="AU34" i="9" s="1"/>
  <c r="AQ36" i="9" s="1"/>
  <c r="AQ38" i="9" s="1"/>
  <c r="AT59" i="11"/>
  <c r="AT62" i="11"/>
  <c r="AV8" i="5"/>
  <c r="AV46" i="11"/>
  <c r="AV8" i="3" s="1"/>
  <c r="AW42" i="11"/>
  <c r="AW44" i="11" s="1"/>
  <c r="AN36" i="8"/>
  <c r="AN49" i="8" s="1"/>
  <c r="AN71" i="8" s="1"/>
  <c r="Z35" i="8"/>
  <c r="Z48" i="8" s="1"/>
  <c r="Z70" i="8" s="1"/>
  <c r="AP43" i="9"/>
  <c r="AP51" i="9"/>
  <c r="AP58" i="9" s="1"/>
  <c r="AX66" i="12"/>
  <c r="N20" i="14" s="1"/>
  <c r="Z56" i="6"/>
  <c r="Z90" i="6"/>
  <c r="Y8" i="18"/>
  <c r="Y7" i="4"/>
  <c r="AT70" i="11"/>
  <c r="AS71" i="11"/>
  <c r="AX9" i="5"/>
  <c r="AX51" i="11"/>
  <c r="AX62" i="6"/>
  <c r="BB50" i="6"/>
  <c r="AV44" i="6"/>
  <c r="AV37" i="6" s="1"/>
  <c r="AV39" i="6" s="1"/>
  <c r="AV52" i="11"/>
  <c r="AX32" i="11"/>
  <c r="AX36" i="11" s="1"/>
  <c r="AW50" i="11"/>
  <c r="AW7" i="5"/>
  <c r="AV69" i="11"/>
  <c r="AY448" i="12"/>
  <c r="AY449" i="12" s="1"/>
  <c r="AY52" i="6" s="1"/>
  <c r="AY53" i="6" s="1"/>
  <c r="AY58" i="6" s="1"/>
  <c r="AY59" i="6" s="1"/>
  <c r="AY318" i="12"/>
  <c r="AY62" i="12" s="1"/>
  <c r="AY63" i="12" s="1"/>
  <c r="BA255" i="12"/>
  <c r="AZ317" i="12"/>
  <c r="BE252" i="12"/>
  <c r="BE314" i="12" s="1"/>
  <c r="BD314" i="12"/>
  <c r="BD445" i="12" s="1"/>
  <c r="BB254" i="12"/>
  <c r="BA316" i="12"/>
  <c r="BA447" i="12" s="1"/>
  <c r="BC444" i="12"/>
  <c r="BC253" i="12"/>
  <c r="BB315" i="12"/>
  <c r="BB446" i="12" s="1"/>
  <c r="BD444" i="12"/>
  <c r="BD59" i="12"/>
  <c r="Y157" i="24" l="1"/>
  <c r="AF41" i="8"/>
  <c r="AF54" i="8" s="1"/>
  <c r="AF76" i="8" s="1"/>
  <c r="BC44" i="20"/>
  <c r="BC10" i="3" s="1"/>
  <c r="BD37" i="20"/>
  <c r="BD40" i="20" s="1"/>
  <c r="BD42" i="20" s="1"/>
  <c r="BD43" i="20" s="1"/>
  <c r="BC9" i="4"/>
  <c r="BC66" i="9"/>
  <c r="AP58" i="11"/>
  <c r="AZ22" i="8"/>
  <c r="AY68" i="12"/>
  <c r="AP59" i="9"/>
  <c r="AU62" i="11"/>
  <c r="AU59" i="11"/>
  <c r="AS9" i="22"/>
  <c r="AS45" i="22" s="1"/>
  <c r="AV54" i="11"/>
  <c r="AV34" i="9" s="1"/>
  <c r="AR36" i="9" s="1"/>
  <c r="AR38" i="9" s="1"/>
  <c r="AW8" i="5"/>
  <c r="AW46" i="11"/>
  <c r="AW8" i="3" s="1"/>
  <c r="AX42" i="11"/>
  <c r="AX44" i="11" s="1"/>
  <c r="AX8" i="5" s="1"/>
  <c r="AQ43" i="9"/>
  <c r="C47" i="9" s="1"/>
  <c r="AQ51" i="9"/>
  <c r="AQ58" i="9" s="1"/>
  <c r="AQ59" i="9" s="1"/>
  <c r="AO36" i="8"/>
  <c r="AO49" i="8" s="1"/>
  <c r="AO71" i="8" s="1"/>
  <c r="Z37" i="8"/>
  <c r="Z50" i="8" s="1"/>
  <c r="Z72" i="8" s="1"/>
  <c r="AY66" i="12"/>
  <c r="Z57" i="9"/>
  <c r="Z60" i="9" s="1"/>
  <c r="AA43" i="6"/>
  <c r="AA45" i="6" s="1"/>
  <c r="AA90" i="6" s="1"/>
  <c r="Z17" i="3"/>
  <c r="Z18" i="3"/>
  <c r="Z39" i="3" s="1"/>
  <c r="Z42" i="9" s="1"/>
  <c r="AU70" i="11"/>
  <c r="AT71" i="11"/>
  <c r="AY62" i="6"/>
  <c r="AY9" i="5"/>
  <c r="AY51" i="11"/>
  <c r="BC50" i="6"/>
  <c r="AY32" i="11"/>
  <c r="AY36" i="11" s="1"/>
  <c r="AW52" i="11"/>
  <c r="AW44" i="6"/>
  <c r="AW37" i="6" s="1"/>
  <c r="AW39" i="6" s="1"/>
  <c r="AX50" i="11"/>
  <c r="AX7" i="5"/>
  <c r="N5" i="15" s="1"/>
  <c r="AW69" i="11"/>
  <c r="BD253" i="12"/>
  <c r="BC315" i="12"/>
  <c r="BB255" i="12"/>
  <c r="BA317" i="12"/>
  <c r="BC254" i="12"/>
  <c r="BB316" i="12"/>
  <c r="BB447" i="12" s="1"/>
  <c r="BE445" i="12"/>
  <c r="AZ448" i="12"/>
  <c r="AZ449" i="12" s="1"/>
  <c r="AZ52" i="6" s="1"/>
  <c r="AZ53" i="6" s="1"/>
  <c r="AZ58" i="6" s="1"/>
  <c r="AZ59" i="6" s="1"/>
  <c r="AZ318" i="12"/>
  <c r="AZ62" i="12" s="1"/>
  <c r="AZ63" i="12" s="1"/>
  <c r="BE59" i="12"/>
  <c r="N7" i="15"/>
  <c r="AF42" i="8" l="1"/>
  <c r="AF55" i="8" s="1"/>
  <c r="AF77" i="8" s="1"/>
  <c r="AF63" i="6" s="1"/>
  <c r="BD66" i="9"/>
  <c r="BD44" i="20"/>
  <c r="BD10" i="3" s="1"/>
  <c r="BE37" i="20"/>
  <c r="BE40" i="20" s="1"/>
  <c r="BE42" i="20" s="1"/>
  <c r="BE43" i="20" s="1"/>
  <c r="BD9" i="4"/>
  <c r="AQ58" i="11"/>
  <c r="AR58" i="11" s="1"/>
  <c r="AZ23" i="8"/>
  <c r="AZ24" i="8" s="1"/>
  <c r="BA20" i="8" s="1"/>
  <c r="AZ68" i="12"/>
  <c r="AT9" i="22"/>
  <c r="AT45" i="22" s="1"/>
  <c r="AV62" i="11"/>
  <c r="AV59" i="11"/>
  <c r="AX46" i="11"/>
  <c r="AX8" i="3" s="1"/>
  <c r="AW54" i="11"/>
  <c r="AW34" i="9" s="1"/>
  <c r="AS36" i="9" s="1"/>
  <c r="AS38" i="9" s="1"/>
  <c r="AY42" i="11"/>
  <c r="AY44" i="11" s="1"/>
  <c r="AG41" i="8"/>
  <c r="AP36" i="8"/>
  <c r="AP49" i="8" s="1"/>
  <c r="AP71" i="8" s="1"/>
  <c r="Z38" i="8"/>
  <c r="Z51" i="8" s="1"/>
  <c r="AR43" i="9"/>
  <c r="D47" i="9" s="1"/>
  <c r="AR51" i="9"/>
  <c r="AR58" i="9" s="1"/>
  <c r="AR59" i="9" s="1"/>
  <c r="AZ66" i="12"/>
  <c r="AB43" i="6"/>
  <c r="AB45" i="6" s="1"/>
  <c r="AB56" i="6" s="1"/>
  <c r="AA57" i="9"/>
  <c r="AA60" i="9" s="1"/>
  <c r="Z8" i="18"/>
  <c r="Z7" i="4"/>
  <c r="H5" i="16" s="1"/>
  <c r="AV70" i="11"/>
  <c r="AU71" i="11"/>
  <c r="AZ9" i="5"/>
  <c r="AZ51" i="11"/>
  <c r="AZ62" i="6"/>
  <c r="BD50" i="6"/>
  <c r="AY50" i="11"/>
  <c r="AY7" i="5"/>
  <c r="AX44" i="6"/>
  <c r="AX37" i="6" s="1"/>
  <c r="AX39" i="6" s="1"/>
  <c r="AX52" i="11"/>
  <c r="AZ32" i="11"/>
  <c r="AZ36" i="11" s="1"/>
  <c r="AX69" i="11"/>
  <c r="BA448" i="12"/>
  <c r="BA449" i="12" s="1"/>
  <c r="BA52" i="6" s="1"/>
  <c r="BA53" i="6" s="1"/>
  <c r="BA58" i="6" s="1"/>
  <c r="BA59" i="6" s="1"/>
  <c r="BA318" i="12"/>
  <c r="BA62" i="12" s="1"/>
  <c r="BA63" i="12" s="1"/>
  <c r="BC255" i="12"/>
  <c r="BB317" i="12"/>
  <c r="BD254" i="12"/>
  <c r="BC316" i="12"/>
  <c r="BC447" i="12" s="1"/>
  <c r="BC446" i="12"/>
  <c r="BE253" i="12"/>
  <c r="BD315" i="12"/>
  <c r="BF59" i="12"/>
  <c r="AG54" i="8" l="1"/>
  <c r="AG76" i="8" s="1"/>
  <c r="BF37" i="20"/>
  <c r="BF40" i="20" s="1"/>
  <c r="BF42" i="20" s="1"/>
  <c r="BF43" i="20" s="1"/>
  <c r="BE66" i="9"/>
  <c r="BE44" i="20"/>
  <c r="BE10" i="3" s="1"/>
  <c r="BE9" i="4"/>
  <c r="BA22" i="8"/>
  <c r="AS58" i="11"/>
  <c r="BA68" i="12"/>
  <c r="AU9" i="22"/>
  <c r="AU45" i="22" s="1"/>
  <c r="AX54" i="11"/>
  <c r="AX34" i="9" s="1"/>
  <c r="AT36" i="9" s="1"/>
  <c r="AT38" i="9" s="1"/>
  <c r="AW62" i="11"/>
  <c r="AW59" i="11"/>
  <c r="AY8" i="5"/>
  <c r="AY46" i="11"/>
  <c r="AY8" i="3" s="1"/>
  <c r="AZ42" i="11"/>
  <c r="AZ44" i="11" s="1"/>
  <c r="AG42" i="8"/>
  <c r="Z39" i="8"/>
  <c r="Z52" i="8" s="1"/>
  <c r="Z33" i="24" s="1"/>
  <c r="AS43" i="9"/>
  <c r="E47" i="9" s="1"/>
  <c r="AS51" i="9"/>
  <c r="AS58" i="9" s="1"/>
  <c r="AS59" i="9" s="1"/>
  <c r="AQ36" i="8"/>
  <c r="AQ49" i="8" s="1"/>
  <c r="AQ71" i="8" s="1"/>
  <c r="H30" i="14"/>
  <c r="H43" i="2"/>
  <c r="H45" i="2" s="1"/>
  <c r="I37" i="1" s="1"/>
  <c r="BA66" i="12"/>
  <c r="N6" i="17"/>
  <c r="AB90" i="6"/>
  <c r="AC43" i="6" s="1"/>
  <c r="AC45" i="6" s="1"/>
  <c r="AC90" i="6" s="1"/>
  <c r="AA7" i="4"/>
  <c r="AA8" i="18"/>
  <c r="AB17" i="3"/>
  <c r="AB18" i="3"/>
  <c r="AB39" i="3" s="1"/>
  <c r="AB42" i="9" s="1"/>
  <c r="AW70" i="11"/>
  <c r="AV71" i="11"/>
  <c r="BA62" i="6"/>
  <c r="BA9" i="5"/>
  <c r="BA51" i="11"/>
  <c r="BE50" i="6"/>
  <c r="BA32" i="11"/>
  <c r="BA36" i="11" s="1"/>
  <c r="AZ50" i="11"/>
  <c r="AZ7" i="5"/>
  <c r="AY52" i="11"/>
  <c r="AY44" i="6"/>
  <c r="AY37" i="6" s="1"/>
  <c r="AY39" i="6" s="1"/>
  <c r="AY69" i="11"/>
  <c r="BE254" i="12"/>
  <c r="BD316" i="12"/>
  <c r="BD447" i="12" s="1"/>
  <c r="BB448" i="12"/>
  <c r="BB449" i="12" s="1"/>
  <c r="BB52" i="6" s="1"/>
  <c r="BB53" i="6" s="1"/>
  <c r="BB58" i="6" s="1"/>
  <c r="BB59" i="6" s="1"/>
  <c r="BB318" i="12"/>
  <c r="BB62" i="12" s="1"/>
  <c r="BB63" i="12" s="1"/>
  <c r="BD446" i="12"/>
  <c r="BD255" i="12"/>
  <c r="BC317" i="12"/>
  <c r="BF253" i="12"/>
  <c r="BF315" i="12" s="1"/>
  <c r="BE315" i="12"/>
  <c r="BG59" i="12"/>
  <c r="Z8" i="19" l="1"/>
  <c r="Z157" i="24"/>
  <c r="AH41" i="8"/>
  <c r="AH42" i="8" s="1"/>
  <c r="AG55" i="8"/>
  <c r="AG77" i="8" s="1"/>
  <c r="AG63" i="6" s="1"/>
  <c r="P8" i="17"/>
  <c r="BF44" i="20"/>
  <c r="BF10" i="3" s="1"/>
  <c r="BG37" i="20"/>
  <c r="BG40" i="20" s="1"/>
  <c r="BG42" i="20" s="1"/>
  <c r="BG43" i="20" s="1"/>
  <c r="BF66" i="9"/>
  <c r="BF9" i="4"/>
  <c r="P7" i="16" s="1"/>
  <c r="BA23" i="8"/>
  <c r="BA24" i="8" s="1"/>
  <c r="BB20" i="8" s="1"/>
  <c r="AT58" i="11"/>
  <c r="BB68" i="12"/>
  <c r="AX59" i="11"/>
  <c r="AX62" i="11"/>
  <c r="AV9" i="22"/>
  <c r="AV45" i="22" s="1"/>
  <c r="AZ8" i="5"/>
  <c r="AZ46" i="11"/>
  <c r="AZ8" i="3" s="1"/>
  <c r="AY54" i="11"/>
  <c r="AY34" i="9" s="1"/>
  <c r="AU36" i="9" s="1"/>
  <c r="AU38" i="9" s="1"/>
  <c r="BA42" i="11"/>
  <c r="BA44" i="11" s="1"/>
  <c r="AT43" i="9"/>
  <c r="F47" i="9" s="1"/>
  <c r="AT51" i="9"/>
  <c r="AT58" i="9" s="1"/>
  <c r="AT59" i="9" s="1"/>
  <c r="AR36" i="8"/>
  <c r="AR49" i="8" s="1"/>
  <c r="AR71" i="8" s="1"/>
  <c r="AA35" i="8"/>
  <c r="AA48" i="8" s="1"/>
  <c r="AA70" i="8" s="1"/>
  <c r="BB66" i="12"/>
  <c r="AB57" i="9"/>
  <c r="AB60" i="9" s="1"/>
  <c r="AC57" i="9"/>
  <c r="AC60" i="9" s="1"/>
  <c r="AD43" i="6"/>
  <c r="AD45" i="6" s="1"/>
  <c r="AD56" i="6" s="1"/>
  <c r="AX70" i="11"/>
  <c r="AW71" i="11"/>
  <c r="BB9" i="5"/>
  <c r="BB51" i="11"/>
  <c r="BB62" i="6"/>
  <c r="BF50" i="6"/>
  <c r="BA50" i="11"/>
  <c r="BA7" i="5"/>
  <c r="BB32" i="11"/>
  <c r="BB36" i="11" s="1"/>
  <c r="AZ44" i="6"/>
  <c r="AZ37" i="6" s="1"/>
  <c r="AZ39" i="6" s="1"/>
  <c r="AZ52" i="11"/>
  <c r="AZ69" i="11"/>
  <c r="BC448" i="12"/>
  <c r="BC449" i="12" s="1"/>
  <c r="BC52" i="6" s="1"/>
  <c r="BC53" i="6" s="1"/>
  <c r="BC58" i="6" s="1"/>
  <c r="BC59" i="6" s="1"/>
  <c r="BC318" i="12"/>
  <c r="BC62" i="12" s="1"/>
  <c r="BC63" i="12" s="1"/>
  <c r="BE255" i="12"/>
  <c r="BD317" i="12"/>
  <c r="BE446" i="12"/>
  <c r="BF446" i="12"/>
  <c r="BF254" i="12"/>
  <c r="BE316" i="12"/>
  <c r="BE447" i="12" s="1"/>
  <c r="BH59" i="12"/>
  <c r="AB7" i="4" l="1"/>
  <c r="AH55" i="8"/>
  <c r="AH77" i="8" s="1"/>
  <c r="AH63" i="6" s="1"/>
  <c r="AH54" i="8"/>
  <c r="AH76" i="8" s="1"/>
  <c r="BG9" i="4"/>
  <c r="Q7" i="16" s="1"/>
  <c r="BH37" i="20"/>
  <c r="BH40" i="20" s="1"/>
  <c r="BH42" i="20" s="1"/>
  <c r="BH43" i="20" s="1"/>
  <c r="BG66" i="9"/>
  <c r="BG44" i="20"/>
  <c r="BG10" i="3" s="1"/>
  <c r="AU58" i="11"/>
  <c r="BB22" i="8"/>
  <c r="BC68" i="12"/>
  <c r="AW9" i="22"/>
  <c r="AW45" i="22" s="1"/>
  <c r="AY59" i="11"/>
  <c r="AZ54" i="11"/>
  <c r="AZ34" i="9" s="1"/>
  <c r="AV36" i="9" s="1"/>
  <c r="AV38" i="9" s="1"/>
  <c r="AY62" i="11"/>
  <c r="BA8" i="5"/>
  <c r="BA46" i="11"/>
  <c r="BA8" i="3" s="1"/>
  <c r="BB42" i="11"/>
  <c r="BB44" i="11" s="1"/>
  <c r="AI41" i="8"/>
  <c r="AS36" i="8"/>
  <c r="AS49" i="8" s="1"/>
  <c r="AS71" i="8" s="1"/>
  <c r="AA37" i="8"/>
  <c r="AA50" i="8" s="1"/>
  <c r="AA72" i="8" s="1"/>
  <c r="AU43" i="9"/>
  <c r="G47" i="9" s="1"/>
  <c r="AU51" i="9"/>
  <c r="AU58" i="9" s="1"/>
  <c r="AU59" i="9" s="1"/>
  <c r="BC66" i="12"/>
  <c r="AB8" i="18"/>
  <c r="AD18" i="3"/>
  <c r="AD39" i="3" s="1"/>
  <c r="AD42" i="9" s="1"/>
  <c r="AD17" i="3"/>
  <c r="AC8" i="18"/>
  <c r="AC7" i="4"/>
  <c r="AD90" i="6"/>
  <c r="AY70" i="11"/>
  <c r="AX71" i="11"/>
  <c r="BC62" i="6"/>
  <c r="BC9" i="5"/>
  <c r="BC51" i="11"/>
  <c r="BG50" i="6"/>
  <c r="BB50" i="11"/>
  <c r="BB7" i="5"/>
  <c r="O5" i="15" s="1"/>
  <c r="BA52" i="11"/>
  <c r="BA44" i="6"/>
  <c r="BA37" i="6" s="1"/>
  <c r="BA39" i="6" s="1"/>
  <c r="BC32" i="11"/>
  <c r="BC36" i="11" s="1"/>
  <c r="BA69" i="11"/>
  <c r="BD448" i="12"/>
  <c r="BD449" i="12" s="1"/>
  <c r="BD52" i="6" s="1"/>
  <c r="BD53" i="6" s="1"/>
  <c r="BD58" i="6" s="1"/>
  <c r="BD59" i="6" s="1"/>
  <c r="BD318" i="12"/>
  <c r="BD62" i="12" s="1"/>
  <c r="BD63" i="12" s="1"/>
  <c r="BF255" i="12"/>
  <c r="BE317" i="12"/>
  <c r="BG254" i="12"/>
  <c r="BG316" i="12" s="1"/>
  <c r="BF316" i="12"/>
  <c r="BI59" i="12"/>
  <c r="E19" i="14"/>
  <c r="E23" i="2" s="1"/>
  <c r="F42" i="1" s="1"/>
  <c r="F19" i="14"/>
  <c r="F23" i="2" s="1"/>
  <c r="G42" i="1" s="1"/>
  <c r="G19" i="14"/>
  <c r="G23" i="2" s="1"/>
  <c r="H42" i="1" s="1"/>
  <c r="H19" i="14"/>
  <c r="H23" i="2" s="1"/>
  <c r="I42" i="1" s="1"/>
  <c r="I19" i="14"/>
  <c r="I23" i="2" s="1"/>
  <c r="J42" i="1" s="1"/>
  <c r="J19" i="14"/>
  <c r="J23" i="2" s="1"/>
  <c r="K42" i="1" s="1"/>
  <c r="K19" i="14"/>
  <c r="K23" i="2" s="1"/>
  <c r="L42" i="1" s="1"/>
  <c r="L19" i="14"/>
  <c r="L23" i="2" s="1"/>
  <c r="M42" i="1" s="1"/>
  <c r="M19" i="14"/>
  <c r="N42" i="1" s="1"/>
  <c r="N19" i="14"/>
  <c r="P19" i="14"/>
  <c r="O7" i="15"/>
  <c r="AI54" i="8" l="1"/>
  <c r="AI76" i="8" s="1"/>
  <c r="BH44" i="20"/>
  <c r="BH10" i="3" s="1"/>
  <c r="BH9" i="4"/>
  <c r="BI37" i="20"/>
  <c r="BI40" i="20" s="1"/>
  <c r="BI42" i="20" s="1"/>
  <c r="B45" i="20" s="1"/>
  <c r="BH66" i="9"/>
  <c r="BI43" i="20"/>
  <c r="AV58" i="11"/>
  <c r="BB23" i="8"/>
  <c r="BB24" i="8" s="1"/>
  <c r="BC20" i="8" s="1"/>
  <c r="BD68" i="12"/>
  <c r="AX9" i="22"/>
  <c r="AX45" i="22" s="1"/>
  <c r="AZ59" i="11"/>
  <c r="AZ62" i="11"/>
  <c r="BA54" i="11"/>
  <c r="BA34" i="9" s="1"/>
  <c r="AW36" i="9" s="1"/>
  <c r="AW38" i="9" s="1"/>
  <c r="BB8" i="5"/>
  <c r="O6" i="15" s="1"/>
  <c r="BB46" i="11"/>
  <c r="BB8" i="3" s="1"/>
  <c r="BC42" i="11"/>
  <c r="BC44" i="11" s="1"/>
  <c r="AI42" i="8"/>
  <c r="AV51" i="9"/>
  <c r="AV58" i="9" s="1"/>
  <c r="AV59" i="9" s="1"/>
  <c r="AV43" i="9"/>
  <c r="H47" i="9" s="1"/>
  <c r="AT36" i="8"/>
  <c r="AT49" i="8" s="1"/>
  <c r="AT71" i="8" s="1"/>
  <c r="AA38" i="8"/>
  <c r="AA51" i="8" s="1"/>
  <c r="BD66" i="12"/>
  <c r="AD57" i="9"/>
  <c r="AD60" i="9" s="1"/>
  <c r="AE43" i="6"/>
  <c r="AE45" i="6" s="1"/>
  <c r="AE56" i="6" s="1"/>
  <c r="AZ70" i="11"/>
  <c r="AY71" i="11"/>
  <c r="BD9" i="5"/>
  <c r="BD51" i="11"/>
  <c r="BD62" i="6"/>
  <c r="BH50" i="6"/>
  <c r="BD32" i="11"/>
  <c r="BD36" i="11" s="1"/>
  <c r="BB44" i="6"/>
  <c r="BB37" i="6" s="1"/>
  <c r="BB39" i="6" s="1"/>
  <c r="BB52" i="11"/>
  <c r="BC50" i="11"/>
  <c r="BC7" i="5"/>
  <c r="BB69" i="11"/>
  <c r="BG447" i="12"/>
  <c r="BE448" i="12"/>
  <c r="BE449" i="12" s="1"/>
  <c r="BE52" i="6" s="1"/>
  <c r="BE53" i="6" s="1"/>
  <c r="BE58" i="6" s="1"/>
  <c r="BE59" i="6" s="1"/>
  <c r="BE318" i="12"/>
  <c r="BE62" i="12" s="1"/>
  <c r="BE63" i="12" s="1"/>
  <c r="BF447" i="12"/>
  <c r="BG255" i="12"/>
  <c r="BF317" i="12"/>
  <c r="BF448" i="12" s="1"/>
  <c r="BI63" i="12"/>
  <c r="I40" i="1"/>
  <c r="I45" i="1"/>
  <c r="I46" i="1" s="1"/>
  <c r="L40" i="1"/>
  <c r="L45" i="1"/>
  <c r="L46" i="1" s="1"/>
  <c r="J40" i="1"/>
  <c r="J45" i="1"/>
  <c r="J46" i="1" s="1"/>
  <c r="G40" i="1"/>
  <c r="G45" i="1"/>
  <c r="G46" i="1" s="1"/>
  <c r="K40" i="1"/>
  <c r="K45" i="1"/>
  <c r="K46" i="1" s="1"/>
  <c r="N40" i="1"/>
  <c r="N45" i="1"/>
  <c r="N46" i="1" s="1"/>
  <c r="F40" i="1"/>
  <c r="F45" i="1"/>
  <c r="F46" i="1" s="1"/>
  <c r="H40" i="1"/>
  <c r="M40" i="1"/>
  <c r="D5" i="15"/>
  <c r="D35" i="2" s="1"/>
  <c r="AI55" i="8" l="1"/>
  <c r="AI77" i="8" s="1"/>
  <c r="AI63" i="6" s="1"/>
  <c r="BI66" i="9"/>
  <c r="BI9" i="4"/>
  <c r="BI44" i="20"/>
  <c r="BI10" i="3" s="1"/>
  <c r="Q8" i="17" s="1"/>
  <c r="AW58" i="11"/>
  <c r="BC22" i="8"/>
  <c r="BE68" i="12"/>
  <c r="BI68" i="12"/>
  <c r="BA59" i="11"/>
  <c r="AY9" i="22"/>
  <c r="AY45" i="22" s="1"/>
  <c r="BB54" i="11"/>
  <c r="BB34" i="9" s="1"/>
  <c r="AX36" i="9" s="1"/>
  <c r="AX38" i="9" s="1"/>
  <c r="BA62" i="11"/>
  <c r="BC8" i="5"/>
  <c r="BC46" i="11"/>
  <c r="BC8" i="3" s="1"/>
  <c r="BD42" i="11"/>
  <c r="BD44" i="11" s="1"/>
  <c r="AJ41" i="8"/>
  <c r="AA39" i="8"/>
  <c r="AA52" i="8" s="1"/>
  <c r="AA33" i="24" s="1"/>
  <c r="AW43" i="9"/>
  <c r="I47" i="9" s="1"/>
  <c r="AW51" i="9"/>
  <c r="AW58" i="9" s="1"/>
  <c r="AW59" i="9" s="1"/>
  <c r="AU36" i="8"/>
  <c r="AU49" i="8" s="1"/>
  <c r="AU71" i="8" s="1"/>
  <c r="BE66" i="12"/>
  <c r="BI32" i="11"/>
  <c r="BI36" i="11" s="1"/>
  <c r="BI42" i="11" s="1"/>
  <c r="BI66" i="12"/>
  <c r="O6" i="17"/>
  <c r="AE90" i="6"/>
  <c r="AE57" i="9" s="1"/>
  <c r="AE60" i="9" s="1"/>
  <c r="AE18" i="3"/>
  <c r="AE39" i="3" s="1"/>
  <c r="AE42" i="9" s="1"/>
  <c r="AE17" i="3"/>
  <c r="AD8" i="18"/>
  <c r="AD7" i="4"/>
  <c r="I5" i="16" s="1"/>
  <c r="BA70" i="11"/>
  <c r="AZ71" i="11"/>
  <c r="BE62" i="6"/>
  <c r="BE9" i="5"/>
  <c r="BE51" i="11"/>
  <c r="BI50" i="6"/>
  <c r="BI53" i="6" s="1"/>
  <c r="BD50" i="11"/>
  <c r="BD7" i="5"/>
  <c r="BC44" i="6"/>
  <c r="BC37" i="6" s="1"/>
  <c r="BC39" i="6" s="1"/>
  <c r="BC52" i="11"/>
  <c r="BE32" i="11"/>
  <c r="BE36" i="11" s="1"/>
  <c r="BC69" i="11"/>
  <c r="BF449" i="12"/>
  <c r="BF52" i="6" s="1"/>
  <c r="BF53" i="6" s="1"/>
  <c r="BF58" i="6" s="1"/>
  <c r="BF59" i="6" s="1"/>
  <c r="BF318" i="12"/>
  <c r="BF62" i="12" s="1"/>
  <c r="BF63" i="12" s="1"/>
  <c r="BH255" i="12"/>
  <c r="BH317" i="12" s="1"/>
  <c r="BG317" i="12"/>
  <c r="E20" i="14"/>
  <c r="E24" i="2" s="1"/>
  <c r="F20" i="14"/>
  <c r="F24" i="2" s="1"/>
  <c r="G20" i="14"/>
  <c r="G24" i="2" s="1"/>
  <c r="H20" i="14"/>
  <c r="H24" i="2" s="1"/>
  <c r="J20" i="14"/>
  <c r="J24" i="2" s="1"/>
  <c r="K20" i="14"/>
  <c r="K24" i="2" s="1"/>
  <c r="L20" i="14"/>
  <c r="L24" i="2" s="1"/>
  <c r="M20" i="14"/>
  <c r="O20" i="14"/>
  <c r="E44" i="1"/>
  <c r="E45" i="1" s="1"/>
  <c r="E46" i="1" s="1"/>
  <c r="M6" i="17"/>
  <c r="AA8" i="19" l="1"/>
  <c r="AA157" i="24"/>
  <c r="AJ54" i="8"/>
  <c r="AJ76" i="8" s="1"/>
  <c r="AX58" i="11"/>
  <c r="BC23" i="8"/>
  <c r="BC24" i="8" s="1"/>
  <c r="BD20" i="8" s="1"/>
  <c r="BF68" i="12"/>
  <c r="AZ9" i="22"/>
  <c r="AZ45" i="22" s="1"/>
  <c r="BC54" i="11"/>
  <c r="BC34" i="9" s="1"/>
  <c r="AY36" i="9" s="1"/>
  <c r="AY38" i="9" s="1"/>
  <c r="BB62" i="11"/>
  <c r="BB59" i="11"/>
  <c r="BD8" i="5"/>
  <c r="BD46" i="11"/>
  <c r="BD8" i="3" s="1"/>
  <c r="BE42" i="11"/>
  <c r="BE44" i="11" s="1"/>
  <c r="BE8" i="5" s="1"/>
  <c r="BI50" i="11"/>
  <c r="BI44" i="11"/>
  <c r="BI8" i="5" s="1"/>
  <c r="AJ42" i="8"/>
  <c r="AB35" i="8"/>
  <c r="AB48" i="8" s="1"/>
  <c r="AB70" i="8" s="1"/>
  <c r="AV36" i="8"/>
  <c r="AV49" i="8" s="1"/>
  <c r="AV71" i="8" s="1"/>
  <c r="AX43" i="9"/>
  <c r="J47" i="9" s="1"/>
  <c r="AX51" i="9"/>
  <c r="AX58" i="9" s="1"/>
  <c r="AX59" i="9" s="1"/>
  <c r="BF66" i="12"/>
  <c r="P20" i="14" s="1"/>
  <c r="AF43" i="6"/>
  <c r="AF45" i="6" s="1"/>
  <c r="AF56" i="6" s="1"/>
  <c r="AF17" i="3" s="1"/>
  <c r="I30" i="14"/>
  <c r="I43" i="2"/>
  <c r="I45" i="2" s="1"/>
  <c r="J37" i="1" s="1"/>
  <c r="AE8" i="18"/>
  <c r="AE7" i="4"/>
  <c r="BB70" i="11"/>
  <c r="BA71" i="11"/>
  <c r="BF9" i="5"/>
  <c r="P7" i="15" s="1"/>
  <c r="BF51" i="11"/>
  <c r="BF62" i="6"/>
  <c r="BE50" i="11"/>
  <c r="BE7" i="5"/>
  <c r="BD52" i="11"/>
  <c r="BD44" i="6"/>
  <c r="BD37" i="6" s="1"/>
  <c r="BD39" i="6" s="1"/>
  <c r="BF32" i="11"/>
  <c r="BF36" i="11" s="1"/>
  <c r="BD69" i="11"/>
  <c r="BG448" i="12"/>
  <c r="BG449" i="12" s="1"/>
  <c r="BG52" i="6" s="1"/>
  <c r="BG53" i="6" s="1"/>
  <c r="BG58" i="6" s="1"/>
  <c r="BG59" i="6" s="1"/>
  <c r="BG318" i="12"/>
  <c r="BG62" i="12" s="1"/>
  <c r="BG63" i="12" s="1"/>
  <c r="BH448" i="12"/>
  <c r="BH449" i="12" s="1"/>
  <c r="BH52" i="6" s="1"/>
  <c r="BH53" i="6" s="1"/>
  <c r="BH318" i="12"/>
  <c r="BH62" i="12" s="1"/>
  <c r="BH63" i="12" s="1"/>
  <c r="BI7" i="5"/>
  <c r="E15" i="17"/>
  <c r="E61" i="2" s="1"/>
  <c r="G15" i="17"/>
  <c r="G61" i="2" s="1"/>
  <c r="AJ55" i="8" l="1"/>
  <c r="AJ77" i="8" s="1"/>
  <c r="AJ63" i="6" s="1"/>
  <c r="AY58" i="11"/>
  <c r="BD22" i="8"/>
  <c r="BI44" i="6"/>
  <c r="BI37" i="6" s="1"/>
  <c r="BI39" i="6" s="1"/>
  <c r="BH68" i="12"/>
  <c r="BG68" i="12"/>
  <c r="BA9" i="22"/>
  <c r="BA45" i="22" s="1"/>
  <c r="BC59" i="11"/>
  <c r="BC62" i="11"/>
  <c r="BE46" i="11"/>
  <c r="BE8" i="3" s="1"/>
  <c r="BF42" i="11"/>
  <c r="BF44" i="11" s="1"/>
  <c r="BD54" i="11"/>
  <c r="BD34" i="9" s="1"/>
  <c r="AZ36" i="9" s="1"/>
  <c r="AZ38" i="9" s="1"/>
  <c r="BI46" i="11"/>
  <c r="BI8" i="3" s="1"/>
  <c r="D6" i="15"/>
  <c r="D36" i="2" s="1"/>
  <c r="D37" i="2" s="1"/>
  <c r="E6" i="15"/>
  <c r="E36" i="2" s="1"/>
  <c r="E37" i="2" s="1"/>
  <c r="G6" i="15"/>
  <c r="G36" i="2" s="1"/>
  <c r="K6" i="15"/>
  <c r="K36" i="2" s="1"/>
  <c r="K37" i="2" s="1"/>
  <c r="L6" i="15"/>
  <c r="L36" i="2" s="1"/>
  <c r="N6" i="15"/>
  <c r="AK41" i="8"/>
  <c r="AW36" i="8"/>
  <c r="AW49" i="8" s="1"/>
  <c r="AW71" i="8" s="1"/>
  <c r="AB37" i="8"/>
  <c r="AB50" i="8" s="1"/>
  <c r="AB72" i="8" s="1"/>
  <c r="AY43" i="9"/>
  <c r="K47" i="9" s="1"/>
  <c r="AY51" i="9"/>
  <c r="AY58" i="9" s="1"/>
  <c r="AY59" i="9" s="1"/>
  <c r="G5" i="15"/>
  <c r="G35" i="2" s="1"/>
  <c r="L5" i="15"/>
  <c r="L35" i="2" s="1"/>
  <c r="BH66" i="12"/>
  <c r="BG66" i="12"/>
  <c r="G6" i="17"/>
  <c r="G55" i="2" s="1"/>
  <c r="AF18" i="3"/>
  <c r="AF39" i="3" s="1"/>
  <c r="AF42" i="9" s="1"/>
  <c r="AF90" i="6"/>
  <c r="BH58" i="6"/>
  <c r="BC70" i="11"/>
  <c r="BB71" i="11"/>
  <c r="BG9" i="5"/>
  <c r="BG51" i="11"/>
  <c r="BG62" i="6"/>
  <c r="BI58" i="6"/>
  <c r="BI59" i="6" s="1"/>
  <c r="BH32" i="11"/>
  <c r="BH36" i="11" s="1"/>
  <c r="BG32" i="11"/>
  <c r="BG36" i="11" s="1"/>
  <c r="BF50" i="11"/>
  <c r="BF7" i="5"/>
  <c r="P5" i="15" s="1"/>
  <c r="BE44" i="6"/>
  <c r="BE37" i="6" s="1"/>
  <c r="BE39" i="6" s="1"/>
  <c r="BE52" i="11"/>
  <c r="BE69" i="11"/>
  <c r="AK42" i="8" l="1"/>
  <c r="AK54" i="8"/>
  <c r="AK76" i="8" s="1"/>
  <c r="AZ58" i="11"/>
  <c r="L36" i="1"/>
  <c r="K41" i="2"/>
  <c r="F36" i="1"/>
  <c r="E41" i="2"/>
  <c r="F41" i="2"/>
  <c r="E36" i="1"/>
  <c r="D41" i="2"/>
  <c r="BD23" i="8"/>
  <c r="BD24" i="8" s="1"/>
  <c r="BE20" i="8" s="1"/>
  <c r="BD59" i="11"/>
  <c r="BB9" i="22"/>
  <c r="BB45" i="22" s="1"/>
  <c r="BE54" i="11"/>
  <c r="BE34" i="9" s="1"/>
  <c r="BA36" i="9" s="1"/>
  <c r="BA38" i="9" s="1"/>
  <c r="BD62" i="11"/>
  <c r="BF8" i="5"/>
  <c r="P6" i="15" s="1"/>
  <c r="BF46" i="11"/>
  <c r="BF8" i="3" s="1"/>
  <c r="BG42" i="11"/>
  <c r="BG44" i="11" s="1"/>
  <c r="BG8" i="5" s="1"/>
  <c r="BH42" i="11"/>
  <c r="BH44" i="11" s="1"/>
  <c r="AZ43" i="9"/>
  <c r="L47" i="9" s="1"/>
  <c r="AZ51" i="9"/>
  <c r="AZ58" i="9" s="1"/>
  <c r="AZ59" i="9" s="1"/>
  <c r="AX36" i="8"/>
  <c r="AX49" i="8" s="1"/>
  <c r="AX71" i="8" s="1"/>
  <c r="AB38" i="8"/>
  <c r="AB51" i="8" s="1"/>
  <c r="H44" i="1"/>
  <c r="H45" i="1" s="1"/>
  <c r="H46" i="1" s="1"/>
  <c r="G37" i="2"/>
  <c r="M44" i="1"/>
  <c r="M45" i="1" s="1"/>
  <c r="M46" i="1" s="1"/>
  <c r="L37" i="2"/>
  <c r="BH59" i="6"/>
  <c r="BH51" i="11" s="1"/>
  <c r="AG43" i="6"/>
  <c r="AG45" i="6" s="1"/>
  <c r="AF57" i="9"/>
  <c r="AF60" i="9" s="1"/>
  <c r="BD70" i="11"/>
  <c r="BC71" i="11"/>
  <c r="BI9" i="5"/>
  <c r="BI51" i="11"/>
  <c r="BH50" i="11"/>
  <c r="BH7" i="5"/>
  <c r="BG50" i="11"/>
  <c r="BG7" i="5"/>
  <c r="BF44" i="6"/>
  <c r="BF37" i="6" s="1"/>
  <c r="BF39" i="6" s="1"/>
  <c r="BF52" i="11"/>
  <c r="BF69" i="11"/>
  <c r="AL41" i="8" l="1"/>
  <c r="AK55" i="8"/>
  <c r="AK77" i="8" s="1"/>
  <c r="AK63" i="6" s="1"/>
  <c r="BA58" i="11"/>
  <c r="M36" i="1"/>
  <c r="L41" i="2"/>
  <c r="H36" i="1"/>
  <c r="G41" i="2"/>
  <c r="H41" i="2"/>
  <c r="BE22" i="8"/>
  <c r="BI52" i="11"/>
  <c r="BI54" i="11" s="1"/>
  <c r="BI59" i="11" s="1"/>
  <c r="BC9" i="22"/>
  <c r="BC45" i="22" s="1"/>
  <c r="BE59" i="11"/>
  <c r="BE62" i="11"/>
  <c r="BH8" i="5"/>
  <c r="Q6" i="15" s="1"/>
  <c r="BH46" i="11"/>
  <c r="BH8" i="3" s="1"/>
  <c r="BF54" i="11"/>
  <c r="BF34" i="9" s="1"/>
  <c r="BB36" i="9" s="1"/>
  <c r="BB38" i="9" s="1"/>
  <c r="BG46" i="11"/>
  <c r="BG8" i="3" s="1"/>
  <c r="AY36" i="8"/>
  <c r="AY49" i="8" s="1"/>
  <c r="AY71" i="8" s="1"/>
  <c r="BA43" i="9"/>
  <c r="M47" i="9" s="1"/>
  <c r="BA51" i="9"/>
  <c r="BA58" i="9" s="1"/>
  <c r="BA59" i="9" s="1"/>
  <c r="AB39" i="8"/>
  <c r="AB52" i="8" s="1"/>
  <c r="AB33" i="24" s="1"/>
  <c r="BH9" i="5"/>
  <c r="BH62" i="6"/>
  <c r="BI62" i="6" s="1"/>
  <c r="P6" i="17"/>
  <c r="AF7" i="4"/>
  <c r="AF8" i="18"/>
  <c r="AG56" i="6"/>
  <c r="AG90" i="6"/>
  <c r="BE70" i="11"/>
  <c r="BD71" i="11"/>
  <c r="BG52" i="11"/>
  <c r="BG44" i="6"/>
  <c r="BG37" i="6" s="1"/>
  <c r="BG39" i="6" s="1"/>
  <c r="Q5" i="15"/>
  <c r="R5" i="15"/>
  <c r="BH44" i="6"/>
  <c r="BH37" i="6" s="1"/>
  <c r="BH39" i="6" s="1"/>
  <c r="BH52" i="11"/>
  <c r="BG69" i="11"/>
  <c r="AB8" i="19" l="1"/>
  <c r="AB157" i="24"/>
  <c r="AL54" i="8"/>
  <c r="AL76" i="8" s="1"/>
  <c r="AL42" i="8"/>
  <c r="BB58" i="11"/>
  <c r="BE23" i="8"/>
  <c r="BE24" i="8" s="1"/>
  <c r="BF20" i="8" s="1"/>
  <c r="BI34" i="9"/>
  <c r="BI36" i="9" s="1"/>
  <c r="BI62" i="11"/>
  <c r="BH9" i="22" s="1"/>
  <c r="BH54" i="11"/>
  <c r="BH34" i="9" s="1"/>
  <c r="BD36" i="9" s="1"/>
  <c r="BD38" i="9" s="1"/>
  <c r="BF59" i="11"/>
  <c r="BD9" i="22"/>
  <c r="BD45" i="22" s="1"/>
  <c r="BG54" i="11"/>
  <c r="BG34" i="9" s="1"/>
  <c r="BC36" i="9" s="1"/>
  <c r="BC38" i="9" s="1"/>
  <c r="BF62" i="11"/>
  <c r="BB43" i="9"/>
  <c r="N47" i="9" s="1"/>
  <c r="BB51" i="9"/>
  <c r="BB58" i="9" s="1"/>
  <c r="BB59" i="9" s="1"/>
  <c r="AZ36" i="8"/>
  <c r="AZ49" i="8" s="1"/>
  <c r="AZ71" i="8" s="1"/>
  <c r="AC35" i="8"/>
  <c r="AC48" i="8" s="1"/>
  <c r="AC70" i="8" s="1"/>
  <c r="R7" i="15"/>
  <c r="Q7" i="15"/>
  <c r="AG17" i="3"/>
  <c r="AG18" i="3"/>
  <c r="AG39" i="3" s="1"/>
  <c r="AG42" i="9" s="1"/>
  <c r="AH43" i="6"/>
  <c r="AH45" i="6" s="1"/>
  <c r="AH56" i="6" s="1"/>
  <c r="AG57" i="9"/>
  <c r="AG60" i="9" s="1"/>
  <c r="BF70" i="11"/>
  <c r="BE71" i="11"/>
  <c r="Q6" i="17"/>
  <c r="R6" i="17"/>
  <c r="BH69" i="11"/>
  <c r="AL55" i="8" l="1"/>
  <c r="AL77" i="8" s="1"/>
  <c r="AL63" i="6" s="1"/>
  <c r="AM41" i="8"/>
  <c r="BC58" i="11"/>
  <c r="BD58" i="11" s="1"/>
  <c r="BF22" i="8"/>
  <c r="BF36" i="9"/>
  <c r="BF38" i="9" s="1"/>
  <c r="BF43" i="9" s="1"/>
  <c r="R47" i="9" s="1"/>
  <c r="BH36" i="9"/>
  <c r="BH38" i="9" s="1"/>
  <c r="BH43" i="9" s="1"/>
  <c r="BG36" i="9"/>
  <c r="BG38" i="9" s="1"/>
  <c r="BE36" i="9"/>
  <c r="BE38" i="9" s="1"/>
  <c r="BE43" i="9" s="1"/>
  <c r="Q47" i="9" s="1"/>
  <c r="BH62" i="11"/>
  <c r="BH59" i="11"/>
  <c r="BE9" i="22"/>
  <c r="BE45" i="22" s="1"/>
  <c r="BG59" i="11"/>
  <c r="BG62" i="11"/>
  <c r="BD43" i="9"/>
  <c r="P47" i="9" s="1"/>
  <c r="BD51" i="9"/>
  <c r="BD58" i="9" s="1"/>
  <c r="BD59" i="9" s="1"/>
  <c r="BA36" i="8"/>
  <c r="BA49" i="8" s="1"/>
  <c r="BA71" i="8" s="1"/>
  <c r="BC43" i="9"/>
  <c r="O47" i="9" s="1"/>
  <c r="BC51" i="9"/>
  <c r="BC58" i="9" s="1"/>
  <c r="BC59" i="9" s="1"/>
  <c r="AC37" i="8"/>
  <c r="AC50" i="8" s="1"/>
  <c r="AC72" i="8" s="1"/>
  <c r="BI38" i="9"/>
  <c r="AG8" i="18"/>
  <c r="AG7" i="4"/>
  <c r="AH18" i="3"/>
  <c r="AH39" i="3" s="1"/>
  <c r="AH42" i="9" s="1"/>
  <c r="AH17" i="3"/>
  <c r="AH90" i="6"/>
  <c r="BG70" i="11"/>
  <c r="BF71" i="11"/>
  <c r="BI69" i="11"/>
  <c r="AM54" i="8" l="1"/>
  <c r="AM76" i="8" s="1"/>
  <c r="AM42" i="8"/>
  <c r="BF23" i="8"/>
  <c r="BF24" i="8" s="1"/>
  <c r="BG20" i="8" s="1"/>
  <c r="BE58" i="11"/>
  <c r="BF58" i="11" s="1"/>
  <c r="BG58" i="11" s="1"/>
  <c r="BH58" i="11" s="1"/>
  <c r="BI58" i="11" s="1"/>
  <c r="BF51" i="9"/>
  <c r="BF58" i="9" s="1"/>
  <c r="BF59" i="9" s="1"/>
  <c r="BH51" i="9"/>
  <c r="BH58" i="9" s="1"/>
  <c r="BH59" i="9" s="1"/>
  <c r="BE51" i="9"/>
  <c r="BE58" i="9" s="1"/>
  <c r="BE59" i="9" s="1"/>
  <c r="BG9" i="22"/>
  <c r="BG45" i="22" s="1"/>
  <c r="BF9" i="22"/>
  <c r="BF45" i="22" s="1"/>
  <c r="BI43" i="9"/>
  <c r="AK47" i="9" s="1"/>
  <c r="BG43" i="9"/>
  <c r="S47" i="9" s="1"/>
  <c r="AC38" i="8"/>
  <c r="AC51" i="8" s="1"/>
  <c r="BB36" i="8"/>
  <c r="BB49" i="8" s="1"/>
  <c r="BB71" i="8" s="1"/>
  <c r="T47" i="9"/>
  <c r="BI51" i="9"/>
  <c r="BI58" i="9" s="1"/>
  <c r="BI59" i="9" s="1"/>
  <c r="BG51" i="9"/>
  <c r="BG58" i="9" s="1"/>
  <c r="BG59" i="9" s="1"/>
  <c r="AI43" i="6"/>
  <c r="AI45" i="6" s="1"/>
  <c r="AI56" i="6" s="1"/>
  <c r="AH57" i="9"/>
  <c r="AH60" i="9" s="1"/>
  <c r="BH70" i="11"/>
  <c r="BG71" i="11"/>
  <c r="BI45" i="22" l="1"/>
  <c r="BH45" i="22"/>
  <c r="AM55" i="8"/>
  <c r="AM77" i="8" s="1"/>
  <c r="AM63" i="6" s="1"/>
  <c r="AN41" i="8"/>
  <c r="BG22" i="8"/>
  <c r="BF47" i="9"/>
  <c r="X47" i="9"/>
  <c r="BE47" i="9"/>
  <c r="BB47" i="9"/>
  <c r="AH47" i="9"/>
  <c r="BH47" i="9"/>
  <c r="AC47" i="9"/>
  <c r="BD47" i="9"/>
  <c r="AP47" i="9"/>
  <c r="AZ47" i="9"/>
  <c r="AT47" i="9"/>
  <c r="AJ47" i="9"/>
  <c r="AD47" i="9"/>
  <c r="Y47" i="9"/>
  <c r="AW47" i="9"/>
  <c r="AQ47" i="9"/>
  <c r="BG47" i="9"/>
  <c r="BI47" i="9"/>
  <c r="BI48" i="9" s="1"/>
  <c r="BI52" i="9" s="1"/>
  <c r="AM47" i="9"/>
  <c r="AF47" i="9"/>
  <c r="Z47" i="9"/>
  <c r="U47" i="9"/>
  <c r="AV47" i="9"/>
  <c r="AY47" i="9"/>
  <c r="AS47" i="9"/>
  <c r="BC47" i="9"/>
  <c r="AL47" i="9"/>
  <c r="AG47" i="9"/>
  <c r="AB47" i="9"/>
  <c r="V47" i="9"/>
  <c r="AO47" i="9"/>
  <c r="AX47" i="9"/>
  <c r="AR47" i="9"/>
  <c r="BA47" i="9"/>
  <c r="AU47" i="9"/>
  <c r="AI47" i="9"/>
  <c r="AE47" i="9"/>
  <c r="AA47" i="9"/>
  <c r="W47" i="9"/>
  <c r="AN47" i="9"/>
  <c r="AC39" i="8"/>
  <c r="AC52" i="8" s="1"/>
  <c r="AC33" i="24" s="1"/>
  <c r="BC36" i="8"/>
  <c r="BC49" i="8" s="1"/>
  <c r="BC71" i="8" s="1"/>
  <c r="AI90" i="6"/>
  <c r="AJ43" i="6" s="1"/>
  <c r="AJ45" i="6" s="1"/>
  <c r="AH7" i="4"/>
  <c r="J5" i="16" s="1"/>
  <c r="AH8" i="18"/>
  <c r="AI17" i="3"/>
  <c r="AI18" i="3"/>
  <c r="AI39" i="3" s="1"/>
  <c r="AI42" i="9" s="1"/>
  <c r="BI70" i="11"/>
  <c r="BI71" i="11" s="1"/>
  <c r="B72" i="11" s="1"/>
  <c r="BH71" i="11"/>
  <c r="AC8" i="19" l="1"/>
  <c r="AC157" i="24"/>
  <c r="AN54" i="8"/>
  <c r="AN76" i="8" s="1"/>
  <c r="AN42" i="8"/>
  <c r="BG23" i="8"/>
  <c r="BG24" i="8" s="1"/>
  <c r="BH20" i="8" s="1"/>
  <c r="AD35" i="8"/>
  <c r="AD48" i="8" s="1"/>
  <c r="AD70" i="8" s="1"/>
  <c r="BD36" i="8"/>
  <c r="BD49" i="8" s="1"/>
  <c r="BD71" i="8" s="1"/>
  <c r="AI57" i="9"/>
  <c r="AI60" i="9" s="1"/>
  <c r="J30" i="14"/>
  <c r="J43" i="2"/>
  <c r="J45" i="2" s="1"/>
  <c r="K37" i="1" s="1"/>
  <c r="AJ90" i="6"/>
  <c r="AI8" i="18" l="1"/>
  <c r="AO41" i="8"/>
  <c r="AO42" i="8" s="1"/>
  <c r="AN55" i="8"/>
  <c r="AN77" i="8" s="1"/>
  <c r="AN63" i="6" s="1"/>
  <c r="BH22" i="8"/>
  <c r="AD37" i="8"/>
  <c r="AD50" i="8" s="1"/>
  <c r="AD72" i="8" s="1"/>
  <c r="BE36" i="8"/>
  <c r="BE49" i="8" s="1"/>
  <c r="BE71" i="8" s="1"/>
  <c r="AI7" i="4"/>
  <c r="AK43" i="6"/>
  <c r="AK45" i="6" s="1"/>
  <c r="AJ57" i="9"/>
  <c r="AJ60" i="9" s="1"/>
  <c r="AO55" i="8" l="1"/>
  <c r="AO77" i="8" s="1"/>
  <c r="AO63" i="6" s="1"/>
  <c r="AP41" i="8"/>
  <c r="AO54" i="8"/>
  <c r="AO76" i="8" s="1"/>
  <c r="BH23" i="8"/>
  <c r="BH24" i="8" s="1"/>
  <c r="BI20" i="8" s="1"/>
  <c r="BF36" i="8"/>
  <c r="BF49" i="8" s="1"/>
  <c r="BF71" i="8" s="1"/>
  <c r="AD38" i="8"/>
  <c r="AD51" i="8" s="1"/>
  <c r="AK56" i="6"/>
  <c r="AK90" i="6"/>
  <c r="AJ8" i="18"/>
  <c r="AJ7" i="4"/>
  <c r="AP54" i="8" l="1"/>
  <c r="AP76" i="8" s="1"/>
  <c r="AP42" i="8"/>
  <c r="BI22" i="8"/>
  <c r="AD39" i="8"/>
  <c r="AD52" i="8" s="1"/>
  <c r="AD33" i="24" s="1"/>
  <c r="BG36" i="8"/>
  <c r="BG49" i="8" s="1"/>
  <c r="BG71" i="8" s="1"/>
  <c r="AK57" i="9"/>
  <c r="AK60" i="9" s="1"/>
  <c r="AL43" i="6"/>
  <c r="AL45" i="6" s="1"/>
  <c r="AK17" i="3"/>
  <c r="AK18" i="3"/>
  <c r="AK39" i="3" s="1"/>
  <c r="AK42" i="9" s="1"/>
  <c r="AD8" i="19" l="1"/>
  <c r="AD157" i="24"/>
  <c r="AP55" i="8"/>
  <c r="AP77" i="8" s="1"/>
  <c r="AP63" i="6" s="1"/>
  <c r="AQ41" i="8"/>
  <c r="BI23" i="8"/>
  <c r="BI24" i="8" s="1"/>
  <c r="AE35" i="8"/>
  <c r="AE48" i="8" s="1"/>
  <c r="AE70" i="8" s="1"/>
  <c r="BH36" i="8"/>
  <c r="BH49" i="8" s="1"/>
  <c r="BH71" i="8" s="1"/>
  <c r="AL56" i="6"/>
  <c r="AL90" i="6"/>
  <c r="AK7" i="4"/>
  <c r="AK8" i="18"/>
  <c r="AQ54" i="8" l="1"/>
  <c r="AQ76" i="8" s="1"/>
  <c r="AQ42" i="8"/>
  <c r="AE37" i="8"/>
  <c r="AE50" i="8" s="1"/>
  <c r="AE72" i="8" s="1"/>
  <c r="BI36" i="8"/>
  <c r="AL57" i="9"/>
  <c r="AL60" i="9" s="1"/>
  <c r="AM43" i="6"/>
  <c r="AM45" i="6" s="1"/>
  <c r="AL18" i="3"/>
  <c r="AL17" i="3"/>
  <c r="AR41" i="8" l="1"/>
  <c r="AR42" i="8" s="1"/>
  <c r="AQ55" i="8"/>
  <c r="AQ77" i="8" s="1"/>
  <c r="AQ63" i="6" s="1"/>
  <c r="BI49" i="8"/>
  <c r="BI71" i="8" s="1"/>
  <c r="AE38" i="8"/>
  <c r="AE51" i="8" s="1"/>
  <c r="AL39" i="3"/>
  <c r="AL42" i="9" s="1"/>
  <c r="AM56" i="6"/>
  <c r="AM90" i="6"/>
  <c r="AL8" i="18"/>
  <c r="AL7" i="4"/>
  <c r="K5" i="16" s="1"/>
  <c r="AR55" i="8" l="1"/>
  <c r="AR77" i="8" s="1"/>
  <c r="AR63" i="6" s="1"/>
  <c r="AS41" i="8"/>
  <c r="AR54" i="8"/>
  <c r="AR76" i="8" s="1"/>
  <c r="AE39" i="8"/>
  <c r="AE52" i="8" s="1"/>
  <c r="AE33" i="24" s="1"/>
  <c r="AM57" i="9"/>
  <c r="AM60" i="9" s="1"/>
  <c r="AN43" i="6"/>
  <c r="AN45" i="6" s="1"/>
  <c r="AN56" i="6" s="1"/>
  <c r="K30" i="14"/>
  <c r="K43" i="2"/>
  <c r="K45" i="2" s="1"/>
  <c r="L37" i="1" s="1"/>
  <c r="AM18" i="3"/>
  <c r="AM39" i="3" s="1"/>
  <c r="AM17" i="3"/>
  <c r="AE8" i="19" l="1"/>
  <c r="AE157" i="24"/>
  <c r="AS54" i="8"/>
  <c r="AS76" i="8" s="1"/>
  <c r="AS42" i="8"/>
  <c r="AF35" i="8"/>
  <c r="AF48" i="8" s="1"/>
  <c r="AF70" i="8" s="1"/>
  <c r="AM42" i="9"/>
  <c r="AN90" i="6"/>
  <c r="AN57" i="9" s="1"/>
  <c r="AN60" i="9" s="1"/>
  <c r="AN17" i="3"/>
  <c r="AN18" i="3"/>
  <c r="AN39" i="3" s="1"/>
  <c r="AN42" i="9" s="1"/>
  <c r="AM7" i="4"/>
  <c r="AM8" i="18"/>
  <c r="AS55" i="8" l="1"/>
  <c r="AS77" i="8" s="1"/>
  <c r="AS63" i="6" s="1"/>
  <c r="AT41" i="8"/>
  <c r="AF37" i="8"/>
  <c r="AF50" i="8" s="1"/>
  <c r="AF72" i="8" s="1"/>
  <c r="AO43" i="6"/>
  <c r="AO45" i="6" s="1"/>
  <c r="AO56" i="6" s="1"/>
  <c r="AO17" i="3" s="1"/>
  <c r="AN7" i="4"/>
  <c r="AN8" i="18"/>
  <c r="AT54" i="8" l="1"/>
  <c r="AT76" i="8" s="1"/>
  <c r="AT42" i="8"/>
  <c r="AF38" i="8"/>
  <c r="AF51" i="8" s="1"/>
  <c r="AO90" i="6"/>
  <c r="AO57" i="9" s="1"/>
  <c r="AO60" i="9" s="1"/>
  <c r="AO18" i="3"/>
  <c r="AO39" i="3" s="1"/>
  <c r="AT55" i="8" l="1"/>
  <c r="AT77" i="8" s="1"/>
  <c r="AT63" i="6" s="1"/>
  <c r="AU41" i="8"/>
  <c r="AF39" i="8"/>
  <c r="AF52" i="8" s="1"/>
  <c r="AF33" i="24" s="1"/>
  <c r="AO42" i="9"/>
  <c r="AP43" i="6"/>
  <c r="AP45" i="6" s="1"/>
  <c r="AP56" i="6" s="1"/>
  <c r="AP17" i="3" s="1"/>
  <c r="AO8" i="18"/>
  <c r="AO7" i="4"/>
  <c r="AF8" i="19" l="1"/>
  <c r="AF157" i="24"/>
  <c r="AU54" i="8"/>
  <c r="AU76" i="8" s="1"/>
  <c r="AU42" i="8"/>
  <c r="AG35" i="8"/>
  <c r="AG48" i="8" s="1"/>
  <c r="AG70" i="8" s="1"/>
  <c r="AP18" i="3"/>
  <c r="AP90" i="6"/>
  <c r="AQ43" i="6" s="1"/>
  <c r="AQ45" i="6" s="1"/>
  <c r="AQ56" i="6" s="1"/>
  <c r="AU55" i="8" l="1"/>
  <c r="AU77" i="8" s="1"/>
  <c r="AU63" i="6" s="1"/>
  <c r="AV41" i="8"/>
  <c r="AG37" i="8"/>
  <c r="AG50" i="8" s="1"/>
  <c r="AG72" i="8" s="1"/>
  <c r="L16" i="17"/>
  <c r="L62" i="2" s="1"/>
  <c r="AP39" i="3"/>
  <c r="AP57" i="9"/>
  <c r="AP60" i="9" s="1"/>
  <c r="AQ90" i="6"/>
  <c r="AQ57" i="9" s="1"/>
  <c r="AQ60" i="9" s="1"/>
  <c r="AQ17" i="3"/>
  <c r="AQ18" i="3"/>
  <c r="AQ39" i="3" s="1"/>
  <c r="AQ42" i="9" s="1"/>
  <c r="AP7" i="4" l="1"/>
  <c r="L5" i="16" s="1"/>
  <c r="L43" i="2" s="1"/>
  <c r="L45" i="2" s="1"/>
  <c r="M37" i="1" s="1"/>
  <c r="AV54" i="8"/>
  <c r="AV76" i="8" s="1"/>
  <c r="AV42" i="8"/>
  <c r="AG38" i="8"/>
  <c r="AG51" i="8" s="1"/>
  <c r="AP42" i="9"/>
  <c r="L37" i="17"/>
  <c r="AP8" i="18"/>
  <c r="AR43" i="6"/>
  <c r="AR45" i="6" s="1"/>
  <c r="AQ8" i="18"/>
  <c r="AQ7" i="4"/>
  <c r="L30" i="14" l="1"/>
  <c r="AV55" i="8"/>
  <c r="AV77" i="8" s="1"/>
  <c r="AV63" i="6" s="1"/>
  <c r="AW41" i="8"/>
  <c r="AG39" i="8"/>
  <c r="AG52" i="8" s="1"/>
  <c r="AG33" i="24" s="1"/>
  <c r="AR90" i="6"/>
  <c r="AS43" i="6" s="1"/>
  <c r="AS45" i="6" s="1"/>
  <c r="AG8" i="19" l="1"/>
  <c r="AG157" i="24"/>
  <c r="AW42" i="8"/>
  <c r="AW54" i="8"/>
  <c r="AW76" i="8" s="1"/>
  <c r="AH35" i="8"/>
  <c r="AH48" i="8" s="1"/>
  <c r="AH70" i="8" s="1"/>
  <c r="AR57" i="9"/>
  <c r="AR60" i="9" s="1"/>
  <c r="AS56" i="6"/>
  <c r="AS90" i="6"/>
  <c r="AR7" i="4" l="1"/>
  <c r="AW55" i="8"/>
  <c r="AW77" i="8" s="1"/>
  <c r="AW63" i="6" s="1"/>
  <c r="AX41" i="8"/>
  <c r="AX42" i="8" s="1"/>
  <c r="AH37" i="8"/>
  <c r="AH50" i="8" s="1"/>
  <c r="AH72" i="8" s="1"/>
  <c r="AR8" i="18"/>
  <c r="AS57" i="9"/>
  <c r="AS60" i="9" s="1"/>
  <c r="AT43" i="6"/>
  <c r="AT45" i="6" s="1"/>
  <c r="AT56" i="6" s="1"/>
  <c r="AS17" i="3"/>
  <c r="AS18" i="3"/>
  <c r="AS39" i="3" s="1"/>
  <c r="AX55" i="8" l="1"/>
  <c r="AX77" i="8" s="1"/>
  <c r="AX63" i="6" s="1"/>
  <c r="AY41" i="8"/>
  <c r="AX54" i="8"/>
  <c r="AX76" i="8" s="1"/>
  <c r="AH38" i="8"/>
  <c r="AH51" i="8" s="1"/>
  <c r="AS42" i="9"/>
  <c r="AT90" i="6"/>
  <c r="AU43" i="6" s="1"/>
  <c r="AU45" i="6" s="1"/>
  <c r="AT18" i="3"/>
  <c r="AT17" i="3"/>
  <c r="AS7" i="4"/>
  <c r="AS8" i="18"/>
  <c r="AY54" i="8" l="1"/>
  <c r="AY76" i="8" s="1"/>
  <c r="AY42" i="8"/>
  <c r="AH39" i="8"/>
  <c r="AH52" i="8" s="1"/>
  <c r="AH33" i="24" s="1"/>
  <c r="AT39" i="3"/>
  <c r="AT57" i="9"/>
  <c r="AT60" i="9" s="1"/>
  <c r="AU56" i="6"/>
  <c r="AU90" i="6"/>
  <c r="AH8" i="19" l="1"/>
  <c r="AH157" i="24"/>
  <c r="AT7" i="4"/>
  <c r="M5" i="16" s="1"/>
  <c r="M30" i="14" s="1"/>
  <c r="AY55" i="8"/>
  <c r="AY77" i="8" s="1"/>
  <c r="AY63" i="6" s="1"/>
  <c r="AZ41" i="8"/>
  <c r="AI35" i="8"/>
  <c r="AI48" i="8" s="1"/>
  <c r="AI70" i="8" s="1"/>
  <c r="AT42" i="9"/>
  <c r="AT8" i="18"/>
  <c r="N37" i="1"/>
  <c r="AU57" i="9"/>
  <c r="AU60" i="9" s="1"/>
  <c r="AV43" i="6"/>
  <c r="AV45" i="6" s="1"/>
  <c r="AU17" i="3"/>
  <c r="AU18" i="3"/>
  <c r="AU39" i="3" s="1"/>
  <c r="AU42" i="9" s="1"/>
  <c r="AZ54" i="8" l="1"/>
  <c r="AZ76" i="8" s="1"/>
  <c r="AZ42" i="8"/>
  <c r="AI37" i="8"/>
  <c r="AI50" i="8" s="1"/>
  <c r="AI72" i="8" s="1"/>
  <c r="AV90" i="6"/>
  <c r="AV56" i="6"/>
  <c r="AU7" i="4"/>
  <c r="AU8" i="18"/>
  <c r="C82" i="8"/>
  <c r="C89" i="20"/>
  <c r="C77" i="20"/>
  <c r="C64" i="9" s="1"/>
  <c r="D82" i="20"/>
  <c r="BA41" i="8" l="1"/>
  <c r="BA42" i="8" s="1"/>
  <c r="AZ55" i="8"/>
  <c r="AZ77" i="8" s="1"/>
  <c r="AZ63" i="6" s="1"/>
  <c r="AI38" i="8"/>
  <c r="AI51" i="8" s="1"/>
  <c r="AV18" i="3"/>
  <c r="AV39" i="3" s="1"/>
  <c r="AV17" i="3"/>
  <c r="AW43" i="6"/>
  <c r="AW45" i="6" s="1"/>
  <c r="AV57" i="9"/>
  <c r="AV60" i="9" s="1"/>
  <c r="D85" i="20"/>
  <c r="D84" i="20" s="1"/>
  <c r="D86" i="20" s="1"/>
  <c r="D87" i="20" s="1"/>
  <c r="BA55" i="8" l="1"/>
  <c r="BA77" i="8" s="1"/>
  <c r="BA63" i="6" s="1"/>
  <c r="BB41" i="8"/>
  <c r="BA54" i="8"/>
  <c r="BA76" i="8" s="1"/>
  <c r="AI39" i="8"/>
  <c r="AI52" i="8" s="1"/>
  <c r="AI33" i="24" s="1"/>
  <c r="AV42" i="9"/>
  <c r="AV7" i="4"/>
  <c r="AV8" i="18"/>
  <c r="AW90" i="6"/>
  <c r="AW56" i="6"/>
  <c r="D11" i="3"/>
  <c r="D11" i="5"/>
  <c r="AI8" i="19" l="1"/>
  <c r="AI157" i="24"/>
  <c r="BB54" i="8"/>
  <c r="BB76" i="8" s="1"/>
  <c r="BB42" i="8"/>
  <c r="AJ35" i="8"/>
  <c r="AJ48" i="8" s="1"/>
  <c r="AJ70" i="8" s="1"/>
  <c r="AW57" i="9"/>
  <c r="AW60" i="9" s="1"/>
  <c r="AX43" i="6"/>
  <c r="AX45" i="6" s="1"/>
  <c r="AW18" i="3"/>
  <c r="AW39" i="3" s="1"/>
  <c r="AW17" i="3"/>
  <c r="D82" i="8"/>
  <c r="E82" i="20"/>
  <c r="D89" i="20"/>
  <c r="D77" i="20"/>
  <c r="D64" i="9" s="1"/>
  <c r="BC41" i="8" l="1"/>
  <c r="BC42" i="8" s="1"/>
  <c r="BB55" i="8"/>
  <c r="BB77" i="8" s="1"/>
  <c r="BB63" i="6" s="1"/>
  <c r="AJ37" i="8"/>
  <c r="AJ50" i="8" s="1"/>
  <c r="AJ72" i="8" s="1"/>
  <c r="AW42" i="9"/>
  <c r="AX56" i="6"/>
  <c r="AX90" i="6"/>
  <c r="AW7" i="4"/>
  <c r="AW8" i="18"/>
  <c r="E85" i="20"/>
  <c r="E84" i="20" s="1"/>
  <c r="E86" i="20" s="1"/>
  <c r="E87" i="20" s="1"/>
  <c r="BC55" i="8" l="1"/>
  <c r="BC77" i="8" s="1"/>
  <c r="BC63" i="6" s="1"/>
  <c r="BD41" i="8"/>
  <c r="BC54" i="8"/>
  <c r="BC76" i="8" s="1"/>
  <c r="AJ38" i="8"/>
  <c r="AJ51" i="8" s="1"/>
  <c r="E11" i="5"/>
  <c r="E11" i="3"/>
  <c r="AX57" i="9"/>
  <c r="AX60" i="9" s="1"/>
  <c r="AY43" i="6"/>
  <c r="AY45" i="6" s="1"/>
  <c r="AX18" i="3"/>
  <c r="AX17" i="3"/>
  <c r="BD54" i="8" l="1"/>
  <c r="BD76" i="8" s="1"/>
  <c r="BD42" i="8"/>
  <c r="AJ39" i="8"/>
  <c r="AJ52" i="8" s="1"/>
  <c r="AJ33" i="24" s="1"/>
  <c r="N16" i="17"/>
  <c r="AX39" i="3"/>
  <c r="AY56" i="6"/>
  <c r="AY90" i="6"/>
  <c r="AX7" i="4"/>
  <c r="N5" i="16" s="1"/>
  <c r="N30" i="14" s="1"/>
  <c r="AX8" i="18"/>
  <c r="F82" i="20"/>
  <c r="F85" i="20" s="1"/>
  <c r="E89" i="20"/>
  <c r="E82" i="8"/>
  <c r="E77" i="20"/>
  <c r="E64" i="9" s="1"/>
  <c r="AJ8" i="19" l="1"/>
  <c r="AJ157" i="24"/>
  <c r="BD55" i="8"/>
  <c r="BD77" i="8" s="1"/>
  <c r="BD63" i="6" s="1"/>
  <c r="BE41" i="8"/>
  <c r="AK35" i="8"/>
  <c r="AK48" i="8" s="1"/>
  <c r="AK70" i="8" s="1"/>
  <c r="AX42" i="9"/>
  <c r="N37" i="17"/>
  <c r="AZ43" i="6"/>
  <c r="AZ45" i="6" s="1"/>
  <c r="AY57" i="9"/>
  <c r="AY60" i="9" s="1"/>
  <c r="AY17" i="3"/>
  <c r="AY18" i="3"/>
  <c r="AY39" i="3" s="1"/>
  <c r="AY42" i="9" s="1"/>
  <c r="F11" i="3"/>
  <c r="C9" i="17" s="1"/>
  <c r="F84" i="20"/>
  <c r="F86" i="20" s="1"/>
  <c r="F87" i="20" s="1"/>
  <c r="F11" i="5"/>
  <c r="C9" i="15" s="1"/>
  <c r="BE54" i="8" l="1"/>
  <c r="BE76" i="8" s="1"/>
  <c r="BE42" i="8"/>
  <c r="AK37" i="8"/>
  <c r="AK50" i="8" s="1"/>
  <c r="AK72" i="8" s="1"/>
  <c r="AY8" i="18"/>
  <c r="AY7" i="4"/>
  <c r="AZ56" i="6"/>
  <c r="AZ90" i="6"/>
  <c r="F82" i="8"/>
  <c r="F77" i="20"/>
  <c r="F64" i="9" s="1"/>
  <c r="F89" i="20"/>
  <c r="G82" i="20"/>
  <c r="BE55" i="8" l="1"/>
  <c r="BE77" i="8" s="1"/>
  <c r="BE63" i="6" s="1"/>
  <c r="BF41" i="8"/>
  <c r="AK38" i="8"/>
  <c r="AK51" i="8" s="1"/>
  <c r="D62" i="1"/>
  <c r="AZ18" i="3"/>
  <c r="AZ39" i="3" s="1"/>
  <c r="AZ17" i="3"/>
  <c r="AZ57" i="9"/>
  <c r="AZ60" i="9" s="1"/>
  <c r="BA43" i="6"/>
  <c r="BA45" i="6" s="1"/>
  <c r="G85" i="20"/>
  <c r="G84" i="20" s="1"/>
  <c r="G86" i="20" s="1"/>
  <c r="BF54" i="8" l="1"/>
  <c r="BF76" i="8" s="1"/>
  <c r="BF42" i="8"/>
  <c r="AK39" i="8"/>
  <c r="AK52" i="8" s="1"/>
  <c r="AK33" i="24" s="1"/>
  <c r="AZ42" i="9"/>
  <c r="BA56" i="6"/>
  <c r="BA90" i="6"/>
  <c r="AZ8" i="18"/>
  <c r="AZ7" i="4"/>
  <c r="G87" i="20"/>
  <c r="G77" i="20" s="1"/>
  <c r="G64" i="9" s="1"/>
  <c r="G11" i="5"/>
  <c r="G11" i="3"/>
  <c r="AK8" i="19" l="1"/>
  <c r="AK157" i="24"/>
  <c r="BF55" i="8"/>
  <c r="BF77" i="8" s="1"/>
  <c r="BF63" i="6" s="1"/>
  <c r="BG41" i="8"/>
  <c r="AL35" i="8"/>
  <c r="AL48" i="8" s="1"/>
  <c r="AL70" i="8" s="1"/>
  <c r="G82" i="8"/>
  <c r="H82" i="20"/>
  <c r="H85" i="20" s="1"/>
  <c r="H84" i="20" s="1"/>
  <c r="H86" i="20" s="1"/>
  <c r="H87" i="20" s="1"/>
  <c r="G89" i="20"/>
  <c r="BB43" i="6"/>
  <c r="BB45" i="6" s="1"/>
  <c r="BA57" i="9"/>
  <c r="BA60" i="9" s="1"/>
  <c r="BA17" i="3"/>
  <c r="BA18" i="3"/>
  <c r="BA39" i="3" s="1"/>
  <c r="BG54" i="8" l="1"/>
  <c r="BG76" i="8" s="1"/>
  <c r="BG42" i="8"/>
  <c r="AL37" i="8"/>
  <c r="AL50" i="8" s="1"/>
  <c r="AL72" i="8" s="1"/>
  <c r="BA42" i="9"/>
  <c r="BA8" i="18"/>
  <c r="BA7" i="4"/>
  <c r="BB90" i="6"/>
  <c r="BB56" i="6"/>
  <c r="H82" i="8"/>
  <c r="H11" i="5"/>
  <c r="H11" i="3"/>
  <c r="I82" i="20"/>
  <c r="H77" i="20"/>
  <c r="H64" i="9" s="1"/>
  <c r="H89" i="20"/>
  <c r="BG55" i="8" l="1"/>
  <c r="BG77" i="8" s="1"/>
  <c r="BG63" i="6" s="1"/>
  <c r="BH41" i="8"/>
  <c r="AL38" i="8"/>
  <c r="AL51" i="8" s="1"/>
  <c r="BB18" i="3"/>
  <c r="BB17" i="3"/>
  <c r="O15" i="17" s="1"/>
  <c r="BB57" i="9"/>
  <c r="BB60" i="9" s="1"/>
  <c r="BC43" i="6"/>
  <c r="BC45" i="6" s="1"/>
  <c r="I85" i="20"/>
  <c r="I11" i="3" s="1"/>
  <c r="BH54" i="8" l="1"/>
  <c r="BH76" i="8" s="1"/>
  <c r="BH42" i="8"/>
  <c r="AL39" i="8"/>
  <c r="AL52" i="8" s="1"/>
  <c r="AL33" i="24" s="1"/>
  <c r="O16" i="17"/>
  <c r="BB39" i="3"/>
  <c r="BC90" i="6"/>
  <c r="BC56" i="6"/>
  <c r="BB8" i="18"/>
  <c r="BB7" i="4"/>
  <c r="O5" i="16" s="1"/>
  <c r="O30" i="14" s="1"/>
  <c r="I11" i="5"/>
  <c r="I84" i="20"/>
  <c r="I86" i="20" s="1"/>
  <c r="I87" i="20" s="1"/>
  <c r="AL8" i="19" l="1"/>
  <c r="AL157" i="24"/>
  <c r="BH55" i="8"/>
  <c r="BH77" i="8" s="1"/>
  <c r="BH63" i="6" s="1"/>
  <c r="BI41" i="8"/>
  <c r="AM35" i="8"/>
  <c r="AM48" i="8" s="1"/>
  <c r="AM70" i="8" s="1"/>
  <c r="BB42" i="9"/>
  <c r="O37" i="17"/>
  <c r="BC18" i="3"/>
  <c r="BC39" i="3" s="1"/>
  <c r="BC42" i="9" s="1"/>
  <c r="BC17" i="3"/>
  <c r="BC57" i="9"/>
  <c r="BC60" i="9" s="1"/>
  <c r="BD43" i="6"/>
  <c r="BD45" i="6" s="1"/>
  <c r="I77" i="20"/>
  <c r="I64" i="9" s="1"/>
  <c r="I82" i="8"/>
  <c r="I89" i="20"/>
  <c r="J82" i="20"/>
  <c r="BI54" i="8" l="1"/>
  <c r="BI76" i="8" s="1"/>
  <c r="BI42" i="8"/>
  <c r="AM37" i="8"/>
  <c r="AM50" i="8" s="1"/>
  <c r="AM72" i="8" s="1"/>
  <c r="BD56" i="6"/>
  <c r="BD90" i="6"/>
  <c r="BC8" i="18"/>
  <c r="BC7" i="4"/>
  <c r="J85" i="20"/>
  <c r="J84" i="20" s="1"/>
  <c r="J86" i="20" s="1"/>
  <c r="J87" i="20" s="1"/>
  <c r="BI55" i="8" l="1"/>
  <c r="BI77" i="8" s="1"/>
  <c r="BI63" i="6" s="1"/>
  <c r="AM38" i="8"/>
  <c r="AM51" i="8" s="1"/>
  <c r="BE43" i="6"/>
  <c r="BE45" i="6" s="1"/>
  <c r="BD57" i="9"/>
  <c r="BD60" i="9" s="1"/>
  <c r="BD17" i="3"/>
  <c r="BD18" i="3"/>
  <c r="BD39" i="3" s="1"/>
  <c r="J11" i="5"/>
  <c r="J11" i="3"/>
  <c r="BJ76" i="8" l="1"/>
  <c r="BJ77" i="8" s="1"/>
  <c r="AM39" i="8"/>
  <c r="AM52" i="8" s="1"/>
  <c r="AM33" i="24" s="1"/>
  <c r="BD42" i="9"/>
  <c r="BD8" i="18"/>
  <c r="BD7" i="4"/>
  <c r="BE90" i="6"/>
  <c r="BE56" i="6"/>
  <c r="J77" i="20"/>
  <c r="J64" i="9" s="1"/>
  <c r="K82" i="20"/>
  <c r="J89" i="20"/>
  <c r="J82" i="8"/>
  <c r="AM8" i="19" l="1"/>
  <c r="AM157" i="24"/>
  <c r="BK76" i="8"/>
  <c r="BK77" i="8" s="1"/>
  <c r="BL76" i="8" s="1"/>
  <c r="BL77" i="8" s="1"/>
  <c r="AN35" i="8"/>
  <c r="AN48" i="8" s="1"/>
  <c r="AN70" i="8" s="1"/>
  <c r="E62" i="1"/>
  <c r="BE18" i="3"/>
  <c r="BE39" i="3" s="1"/>
  <c r="BE17" i="3"/>
  <c r="BF43" i="6"/>
  <c r="BF45" i="6" s="1"/>
  <c r="BE57" i="9"/>
  <c r="BE60" i="9" s="1"/>
  <c r="K85" i="20"/>
  <c r="K84" i="20" s="1"/>
  <c r="K86" i="20" s="1"/>
  <c r="K87" i="20" s="1"/>
  <c r="D28" i="1"/>
  <c r="BM76" i="8" l="1"/>
  <c r="BM77" i="8" s="1"/>
  <c r="AN37" i="8"/>
  <c r="AN50" i="8" s="1"/>
  <c r="AN72" i="8" s="1"/>
  <c r="BE42" i="9"/>
  <c r="BF56" i="6"/>
  <c r="BF90" i="6"/>
  <c r="BE7" i="4"/>
  <c r="BE8" i="18"/>
  <c r="K11" i="5"/>
  <c r="K11" i="3"/>
  <c r="BN76" i="8" l="1"/>
  <c r="BN77" i="8" s="1"/>
  <c r="AN38" i="8"/>
  <c r="AN51" i="8" s="1"/>
  <c r="BF57" i="9"/>
  <c r="BF60" i="9" s="1"/>
  <c r="BG43" i="6"/>
  <c r="BG45" i="6" s="1"/>
  <c r="BG56" i="6" s="1"/>
  <c r="BF18" i="3"/>
  <c r="BF17" i="3"/>
  <c r="P15" i="17" s="1"/>
  <c r="K82" i="8"/>
  <c r="L82" i="20"/>
  <c r="K77" i="20"/>
  <c r="K64" i="9" s="1"/>
  <c r="K89" i="20"/>
  <c r="BO76" i="8" l="1"/>
  <c r="BO77" i="8" s="1"/>
  <c r="AN39" i="8"/>
  <c r="AN52" i="8" s="1"/>
  <c r="AN33" i="24" s="1"/>
  <c r="P16" i="17"/>
  <c r="BF39" i="3"/>
  <c r="BG18" i="3"/>
  <c r="BG17" i="3"/>
  <c r="BG90" i="6"/>
  <c r="BF7" i="4"/>
  <c r="P5" i="16" s="1"/>
  <c r="P30" i="14" s="1"/>
  <c r="BF8" i="18"/>
  <c r="L85" i="20"/>
  <c r="L84" i="20" s="1"/>
  <c r="L86" i="20" s="1"/>
  <c r="L87" i="20" s="1"/>
  <c r="F16" i="17"/>
  <c r="F62" i="2" s="1"/>
  <c r="G16" i="17"/>
  <c r="G62" i="2" s="1"/>
  <c r="AN8" i="19" l="1"/>
  <c r="AN157" i="24"/>
  <c r="BP76" i="8"/>
  <c r="BP77" i="8" s="1"/>
  <c r="AO35" i="8"/>
  <c r="AO48" i="8" s="1"/>
  <c r="AO70" i="8" s="1"/>
  <c r="BF42" i="9"/>
  <c r="P37" i="17"/>
  <c r="BG39" i="3"/>
  <c r="BG42" i="9" s="1"/>
  <c r="BG57" i="9"/>
  <c r="BG60" i="9" s="1"/>
  <c r="BH43" i="6"/>
  <c r="BH45" i="6" s="1"/>
  <c r="BH90" i="6" s="1"/>
  <c r="L11" i="5"/>
  <c r="L11" i="3"/>
  <c r="BQ76" i="8" l="1"/>
  <c r="BQ77" i="8" s="1"/>
  <c r="BR76" i="8" s="1"/>
  <c r="BR77" i="8" s="1"/>
  <c r="BS76" i="8" s="1"/>
  <c r="BS77" i="8" s="1"/>
  <c r="BT76" i="8" s="1"/>
  <c r="BT77" i="8" s="1"/>
  <c r="BU76" i="8" s="1"/>
  <c r="BU77" i="8" s="1"/>
  <c r="AO37" i="8"/>
  <c r="AO50" i="8" s="1"/>
  <c r="AO72" i="8" s="1"/>
  <c r="BI43" i="6"/>
  <c r="BH57" i="9"/>
  <c r="BH60" i="9" s="1"/>
  <c r="BH56" i="6"/>
  <c r="BI45" i="6"/>
  <c r="BI56" i="6" s="1"/>
  <c r="BG7" i="4"/>
  <c r="Q5" i="16" s="1"/>
  <c r="BG8" i="18"/>
  <c r="N15" i="17"/>
  <c r="L82" i="8"/>
  <c r="L89" i="20"/>
  <c r="M82" i="20"/>
  <c r="L77" i="20"/>
  <c r="L64" i="9" s="1"/>
  <c r="AO38" i="8" l="1"/>
  <c r="AO51" i="8" s="1"/>
  <c r="BI18" i="3"/>
  <c r="BI39" i="3" s="1"/>
  <c r="BI42" i="9" s="1"/>
  <c r="BI17" i="3"/>
  <c r="B46" i="6"/>
  <c r="BI90" i="6"/>
  <c r="BI57" i="9" s="1"/>
  <c r="BI60" i="9" s="1"/>
  <c r="BH18" i="3"/>
  <c r="BH17" i="3"/>
  <c r="BH7" i="4"/>
  <c r="BH8" i="18"/>
  <c r="M85" i="20"/>
  <c r="M84" i="20" s="1"/>
  <c r="M86" i="20" s="1"/>
  <c r="M87" i="20" s="1"/>
  <c r="Q15" i="17" l="1"/>
  <c r="AO39" i="8"/>
  <c r="AO52" i="8" s="1"/>
  <c r="AO33" i="24" s="1"/>
  <c r="BH39" i="3"/>
  <c r="Q37" i="17" s="1"/>
  <c r="Q16" i="17"/>
  <c r="L15" i="17"/>
  <c r="L61" i="2" s="1"/>
  <c r="R37" i="17"/>
  <c r="E37" i="17"/>
  <c r="F37" i="17"/>
  <c r="G37" i="17"/>
  <c r="R15" i="17"/>
  <c r="R16" i="17"/>
  <c r="BI7" i="4"/>
  <c r="BI8" i="18"/>
  <c r="M77" i="20"/>
  <c r="M64" i="9" s="1"/>
  <c r="N82" i="20"/>
  <c r="M82" i="8"/>
  <c r="M89" i="20"/>
  <c r="M11" i="3"/>
  <c r="M11" i="5"/>
  <c r="AO8" i="19" l="1"/>
  <c r="AO157" i="24"/>
  <c r="AP35" i="8"/>
  <c r="AP48" i="8" s="1"/>
  <c r="AP70" i="8" s="1"/>
  <c r="BH42" i="9"/>
  <c r="N85" i="20"/>
  <c r="N84" i="20" s="1"/>
  <c r="AP37" i="8" l="1"/>
  <c r="AP50" i="8" s="1"/>
  <c r="AP72" i="8" s="1"/>
  <c r="N11" i="5"/>
  <c r="N11" i="3"/>
  <c r="N86" i="20"/>
  <c r="N87" i="20" s="1"/>
  <c r="AP38" i="8" l="1"/>
  <c r="AP51" i="8" s="1"/>
  <c r="N82" i="8"/>
  <c r="O82" i="20"/>
  <c r="N89" i="20"/>
  <c r="N77" i="20"/>
  <c r="N64" i="9" s="1"/>
  <c r="AP39" i="8" l="1"/>
  <c r="AP52" i="8" s="1"/>
  <c r="AP33" i="24" s="1"/>
  <c r="F62" i="1"/>
  <c r="O85" i="20"/>
  <c r="AP8" i="19" l="1"/>
  <c r="AP157" i="24"/>
  <c r="AQ35" i="8"/>
  <c r="AQ48" i="8" s="1"/>
  <c r="AQ70" i="8" s="1"/>
  <c r="O84" i="20"/>
  <c r="O86" i="20" s="1"/>
  <c r="O87" i="20" s="1"/>
  <c r="O11" i="3"/>
  <c r="O11" i="5"/>
  <c r="AQ37" i="8" l="1"/>
  <c r="AQ50" i="8" s="1"/>
  <c r="AQ72" i="8" s="1"/>
  <c r="O82" i="8"/>
  <c r="O89" i="20"/>
  <c r="O77" i="20"/>
  <c r="O64" i="9" s="1"/>
  <c r="P82" i="20"/>
  <c r="P85" i="20" s="1"/>
  <c r="P84" i="20" s="1"/>
  <c r="AQ38" i="8" l="1"/>
  <c r="AQ51" i="8" s="1"/>
  <c r="P11" i="5"/>
  <c r="P11" i="3"/>
  <c r="P86" i="20"/>
  <c r="P87" i="20" s="1"/>
  <c r="AQ39" i="8" l="1"/>
  <c r="AQ52" i="8" s="1"/>
  <c r="AQ33" i="24" s="1"/>
  <c r="P89" i="20"/>
  <c r="P77" i="20"/>
  <c r="P64" i="9" s="1"/>
  <c r="Q82" i="20"/>
  <c r="P82" i="8"/>
  <c r="AQ8" i="19" l="1"/>
  <c r="AQ157" i="24"/>
  <c r="AR35" i="8"/>
  <c r="AR48" i="8" s="1"/>
  <c r="AR70" i="8" s="1"/>
  <c r="Q85" i="20"/>
  <c r="Q84" i="20" s="1"/>
  <c r="AR37" i="8" l="1"/>
  <c r="AR50" i="8" s="1"/>
  <c r="AR72" i="8" s="1"/>
  <c r="Q11" i="5"/>
  <c r="Q11" i="3"/>
  <c r="Q86" i="20"/>
  <c r="Q87" i="20" s="1"/>
  <c r="AR38" i="8" l="1"/>
  <c r="AR51" i="8" s="1"/>
  <c r="Q89" i="20"/>
  <c r="Q77" i="20"/>
  <c r="Q64" i="9" s="1"/>
  <c r="Q82" i="8"/>
  <c r="R82" i="20"/>
  <c r="AR39" i="8" l="1"/>
  <c r="AR52" i="8" s="1"/>
  <c r="AR33" i="24" s="1"/>
  <c r="R85" i="20"/>
  <c r="R84" i="20" s="1"/>
  <c r="AR8" i="19" l="1"/>
  <c r="AR157" i="24"/>
  <c r="AS35" i="8"/>
  <c r="AS48" i="8" s="1"/>
  <c r="AS70" i="8" s="1"/>
  <c r="R11" i="5"/>
  <c r="R11" i="3"/>
  <c r="R86" i="20"/>
  <c r="R87" i="20" s="1"/>
  <c r="AS37" i="8" l="1"/>
  <c r="AS50" i="8" s="1"/>
  <c r="AS72" i="8" s="1"/>
  <c r="R77" i="20"/>
  <c r="R64" i="9" s="1"/>
  <c r="R82" i="8"/>
  <c r="S82" i="20"/>
  <c r="R89" i="20"/>
  <c r="AS38" i="8" l="1"/>
  <c r="AS51" i="8" s="1"/>
  <c r="G62" i="1"/>
  <c r="S85" i="20"/>
  <c r="S84" i="20" s="1"/>
  <c r="E19" i="1"/>
  <c r="E21" i="1"/>
  <c r="E8" i="1"/>
  <c r="E18" i="1"/>
  <c r="E6" i="1"/>
  <c r="E7" i="1"/>
  <c r="E5" i="1"/>
  <c r="E13" i="1"/>
  <c r="E20" i="1"/>
  <c r="E23" i="1"/>
  <c r="E22" i="1"/>
  <c r="E4" i="1"/>
  <c r="E28" i="1"/>
  <c r="E29" i="1"/>
  <c r="AS39" i="8" l="1"/>
  <c r="AS52" i="8" s="1"/>
  <c r="AS33" i="24" s="1"/>
  <c r="S11" i="3"/>
  <c r="S11" i="5"/>
  <c r="S86" i="20"/>
  <c r="S87" i="20" s="1"/>
  <c r="AS8" i="19" l="1"/>
  <c r="AS157" i="24"/>
  <c r="AT35" i="8"/>
  <c r="AT48" i="8" s="1"/>
  <c r="AT70" i="8" s="1"/>
  <c r="S82" i="8"/>
  <c r="S89" i="20"/>
  <c r="S77" i="20"/>
  <c r="S64" i="9" s="1"/>
  <c r="T82" i="20"/>
  <c r="AT37" i="8" l="1"/>
  <c r="AT50" i="8" s="1"/>
  <c r="AT72" i="8" s="1"/>
  <c r="T85" i="20"/>
  <c r="AT38" i="8" l="1"/>
  <c r="AT51" i="8" s="1"/>
  <c r="T84" i="20"/>
  <c r="T86" i="20" s="1"/>
  <c r="T87" i="20" s="1"/>
  <c r="T11" i="5"/>
  <c r="T11" i="3"/>
  <c r="AT39" i="8" l="1"/>
  <c r="AT52" i="8" s="1"/>
  <c r="AT33" i="24" s="1"/>
  <c r="U82" i="20"/>
  <c r="U85" i="20" s="1"/>
  <c r="T82" i="8"/>
  <c r="T77" i="20"/>
  <c r="T64" i="9" s="1"/>
  <c r="T89" i="20"/>
  <c r="AT8" i="19" l="1"/>
  <c r="AT157" i="24"/>
  <c r="AU35" i="8"/>
  <c r="AU48" i="8" s="1"/>
  <c r="AU70" i="8" s="1"/>
  <c r="U84" i="20"/>
  <c r="U86" i="20" s="1"/>
  <c r="U87" i="20" s="1"/>
  <c r="U11" i="3"/>
  <c r="U11" i="5"/>
  <c r="AU37" i="8" l="1"/>
  <c r="AU50" i="8" s="1"/>
  <c r="AU72" i="8" s="1"/>
  <c r="U89" i="20"/>
  <c r="U77" i="20"/>
  <c r="U64" i="9" s="1"/>
  <c r="V82" i="20"/>
  <c r="V85" i="20" s="1"/>
  <c r="V84" i="20" s="1"/>
  <c r="V86" i="20" s="1"/>
  <c r="V87" i="20" s="1"/>
  <c r="U82" i="8"/>
  <c r="AU38" i="8" l="1"/>
  <c r="AU51" i="8" s="1"/>
  <c r="V11" i="5"/>
  <c r="V11" i="3"/>
  <c r="V89" i="20"/>
  <c r="V82" i="8"/>
  <c r="V77" i="20"/>
  <c r="V64" i="9" s="1"/>
  <c r="W82" i="20"/>
  <c r="AU39" i="8" l="1"/>
  <c r="AU52" i="8" s="1"/>
  <c r="AU33" i="24" s="1"/>
  <c r="H62" i="1"/>
  <c r="W85" i="20"/>
  <c r="AU8" i="19" l="1"/>
  <c r="AU157" i="24"/>
  <c r="AV35" i="8"/>
  <c r="AV48" i="8" s="1"/>
  <c r="AV70" i="8" s="1"/>
  <c r="W84" i="20"/>
  <c r="W86" i="20" s="1"/>
  <c r="W87" i="20" s="1"/>
  <c r="W11" i="5"/>
  <c r="W11" i="3"/>
  <c r="AV37" i="8" l="1"/>
  <c r="AV50" i="8" s="1"/>
  <c r="AV72" i="8" s="1"/>
  <c r="W77" i="20"/>
  <c r="W64" i="9" s="1"/>
  <c r="W82" i="8"/>
  <c r="W89" i="20"/>
  <c r="X82" i="20"/>
  <c r="AV38" i="8" l="1"/>
  <c r="AV51" i="8" s="1"/>
  <c r="X85" i="20"/>
  <c r="X84" i="20" s="1"/>
  <c r="AV39" i="8" l="1"/>
  <c r="AV52" i="8" s="1"/>
  <c r="AV33" i="24" s="1"/>
  <c r="X86" i="20"/>
  <c r="X87" i="20" s="1"/>
  <c r="X11" i="3"/>
  <c r="X11" i="5"/>
  <c r="AV8" i="19" l="1"/>
  <c r="AV157" i="24"/>
  <c r="AW35" i="8"/>
  <c r="AW48" i="8" s="1"/>
  <c r="AW70" i="8" s="1"/>
  <c r="AW37" i="8" l="1"/>
  <c r="AW50" i="8" s="1"/>
  <c r="AW72" i="8" s="1"/>
  <c r="X89" i="20"/>
  <c r="X82" i="8"/>
  <c r="X77" i="20"/>
  <c r="X64" i="9" s="1"/>
  <c r="Y82" i="20"/>
  <c r="AW38" i="8" l="1"/>
  <c r="AW51" i="8" s="1"/>
  <c r="Y85" i="20"/>
  <c r="AW39" i="8" l="1"/>
  <c r="AW52" i="8" s="1"/>
  <c r="AW33" i="24" s="1"/>
  <c r="Y84" i="20"/>
  <c r="Y86" i="20" s="1"/>
  <c r="Y87" i="20" s="1"/>
  <c r="Y11" i="5"/>
  <c r="Y11" i="3"/>
  <c r="AW8" i="19" l="1"/>
  <c r="AW157" i="24"/>
  <c r="AX35" i="8"/>
  <c r="AX48" i="8" s="1"/>
  <c r="AX70" i="8" s="1"/>
  <c r="Y82" i="8"/>
  <c r="Y89" i="20"/>
  <c r="Y77" i="20"/>
  <c r="Y64" i="9" s="1"/>
  <c r="Z82" i="20"/>
  <c r="AX37" i="8" l="1"/>
  <c r="AX50" i="8" s="1"/>
  <c r="AX72" i="8" s="1"/>
  <c r="Z85" i="20"/>
  <c r="Z84" i="20" s="1"/>
  <c r="AX38" i="8" l="1"/>
  <c r="AX51" i="8" s="1"/>
  <c r="Z86" i="20"/>
  <c r="Z87" i="20" s="1"/>
  <c r="Z11" i="5"/>
  <c r="Z11" i="3"/>
  <c r="H9" i="17" s="1"/>
  <c r="AX39" i="8" l="1"/>
  <c r="AX52" i="8" s="1"/>
  <c r="AX33" i="24" s="1"/>
  <c r="Z82" i="8"/>
  <c r="Z89" i="20"/>
  <c r="Z77" i="20"/>
  <c r="Z64" i="9" s="1"/>
  <c r="AA82" i="20"/>
  <c r="AX8" i="19" l="1"/>
  <c r="AX157" i="24"/>
  <c r="AY35" i="8"/>
  <c r="AY48" i="8" s="1"/>
  <c r="AY70" i="8" s="1"/>
  <c r="I62" i="1"/>
  <c r="AA85" i="20"/>
  <c r="AA84" i="20" s="1"/>
  <c r="F19" i="1"/>
  <c r="F21" i="1"/>
  <c r="F8" i="1"/>
  <c r="F18" i="1"/>
  <c r="F6" i="1"/>
  <c r="F7" i="1"/>
  <c r="F5" i="1"/>
  <c r="F13" i="1"/>
  <c r="F20" i="1"/>
  <c r="F23" i="1"/>
  <c r="F22" i="1"/>
  <c r="F4" i="1"/>
  <c r="F28" i="1"/>
  <c r="F30" i="1"/>
  <c r="F29" i="1"/>
  <c r="AY37" i="8" l="1"/>
  <c r="AY50" i="8" s="1"/>
  <c r="AY72" i="8" s="1"/>
  <c r="AA86" i="20"/>
  <c r="AA87" i="20" s="1"/>
  <c r="AA11" i="5"/>
  <c r="AA11" i="3"/>
  <c r="AY38" i="8" l="1"/>
  <c r="AY51" i="8" s="1"/>
  <c r="AA82" i="8"/>
  <c r="AB82" i="20"/>
  <c r="AA89" i="20"/>
  <c r="AA77" i="20"/>
  <c r="AA64" i="9" s="1"/>
  <c r="AY39" i="8" l="1"/>
  <c r="AY52" i="8" s="1"/>
  <c r="AY33" i="24" s="1"/>
  <c r="AB85" i="20"/>
  <c r="AB84" i="20" s="1"/>
  <c r="AY8" i="19" l="1"/>
  <c r="AY157" i="24"/>
  <c r="AZ35" i="8"/>
  <c r="AZ48" i="8" s="1"/>
  <c r="AZ70" i="8" s="1"/>
  <c r="AB86" i="20"/>
  <c r="AB87" i="20" s="1"/>
  <c r="AB11" i="3"/>
  <c r="AB11" i="5"/>
  <c r="AZ37" i="8" l="1"/>
  <c r="AZ50" i="8" s="1"/>
  <c r="AZ72" i="8" s="1"/>
  <c r="AC82" i="20"/>
  <c r="AB77" i="20"/>
  <c r="AB64" i="9" s="1"/>
  <c r="AB82" i="8"/>
  <c r="AB89" i="20"/>
  <c r="AZ38" i="8" l="1"/>
  <c r="AZ51" i="8" s="1"/>
  <c r="AC85" i="20"/>
  <c r="AZ39" i="8" l="1"/>
  <c r="AZ52" i="8" s="1"/>
  <c r="AZ33" i="24" s="1"/>
  <c r="AC84" i="20"/>
  <c r="AC86" i="20" s="1"/>
  <c r="AC11" i="3"/>
  <c r="AC11" i="5"/>
  <c r="AZ8" i="19" l="1"/>
  <c r="AZ157" i="24"/>
  <c r="BA35" i="8"/>
  <c r="BA48" i="8" s="1"/>
  <c r="BA70" i="8" s="1"/>
  <c r="AC87" i="20"/>
  <c r="AC77" i="20" s="1"/>
  <c r="AC64" i="9" s="1"/>
  <c r="BA37" i="8" l="1"/>
  <c r="BA50" i="8" s="1"/>
  <c r="BA72" i="8" s="1"/>
  <c r="AD82" i="20"/>
  <c r="AD85" i="20" s="1"/>
  <c r="AC89" i="20"/>
  <c r="AC82" i="8"/>
  <c r="BA38" i="8" l="1"/>
  <c r="BA51" i="8" s="1"/>
  <c r="AD84" i="20"/>
  <c r="AD86" i="20" s="1"/>
  <c r="AD87" i="20" s="1"/>
  <c r="AD11" i="5"/>
  <c r="AD11" i="3"/>
  <c r="I9" i="17" s="1"/>
  <c r="BA39" i="8" l="1"/>
  <c r="BA52" i="8" s="1"/>
  <c r="BA33" i="24" s="1"/>
  <c r="BA8" i="19" l="1"/>
  <c r="BA157" i="24"/>
  <c r="BB35" i="8"/>
  <c r="BB48" i="8" s="1"/>
  <c r="BB70" i="8" s="1"/>
  <c r="AE82" i="20"/>
  <c r="AD82" i="8"/>
  <c r="AD89" i="20"/>
  <c r="AD77" i="20"/>
  <c r="AD64" i="9" s="1"/>
  <c r="BB37" i="8" l="1"/>
  <c r="BB50" i="8" s="1"/>
  <c r="BB72" i="8" s="1"/>
  <c r="J62" i="1"/>
  <c r="AE85" i="20"/>
  <c r="BB38" i="8" l="1"/>
  <c r="BB51" i="8" s="1"/>
  <c r="AE84" i="20"/>
  <c r="AE86" i="20" s="1"/>
  <c r="AE87" i="20" s="1"/>
  <c r="AE11" i="5"/>
  <c r="AE11" i="3"/>
  <c r="BB39" i="8" l="1"/>
  <c r="BB52" i="8" s="1"/>
  <c r="BB33" i="24" s="1"/>
  <c r="BB8" i="19" l="1"/>
  <c r="BB157" i="24"/>
  <c r="BC35" i="8"/>
  <c r="BC48" i="8" s="1"/>
  <c r="BC70" i="8" s="1"/>
  <c r="AF82" i="20"/>
  <c r="AE77" i="20"/>
  <c r="AE64" i="9" s="1"/>
  <c r="AE82" i="8"/>
  <c r="AE89" i="20"/>
  <c r="BC37" i="8" l="1"/>
  <c r="BC50" i="8" s="1"/>
  <c r="BC72" i="8" s="1"/>
  <c r="AF85" i="20"/>
  <c r="AF84" i="20" s="1"/>
  <c r="BC38" i="8" l="1"/>
  <c r="BC51" i="8" s="1"/>
  <c r="AF86" i="20"/>
  <c r="AF87" i="20" s="1"/>
  <c r="AF11" i="3"/>
  <c r="AF11" i="5"/>
  <c r="BC39" i="8" l="1"/>
  <c r="BC52" i="8" s="1"/>
  <c r="BC33" i="24" s="1"/>
  <c r="AF77" i="20"/>
  <c r="AF64" i="9" s="1"/>
  <c r="AF82" i="8"/>
  <c r="AG82" i="20"/>
  <c r="AF89" i="20"/>
  <c r="BC8" i="19" l="1"/>
  <c r="BC157" i="24"/>
  <c r="BD35" i="8"/>
  <c r="BD48" i="8" s="1"/>
  <c r="BD70" i="8" s="1"/>
  <c r="AG85" i="20"/>
  <c r="AG84" i="20" s="1"/>
  <c r="BD37" i="8" l="1"/>
  <c r="BD50" i="8" s="1"/>
  <c r="BD72" i="8" s="1"/>
  <c r="AG86" i="20"/>
  <c r="AG87" i="20" s="1"/>
  <c r="AG11" i="5"/>
  <c r="AG11" i="3"/>
  <c r="BD38" i="8" l="1"/>
  <c r="BD51" i="8" s="1"/>
  <c r="AH82" i="20"/>
  <c r="AH85" i="20" s="1"/>
  <c r="AH84" i="20" s="1"/>
  <c r="AG77" i="20"/>
  <c r="AG64" i="9" s="1"/>
  <c r="AG82" i="8"/>
  <c r="AG89" i="20"/>
  <c r="BD39" i="8" l="1"/>
  <c r="BD52" i="8" s="1"/>
  <c r="BD33" i="24" s="1"/>
  <c r="AH86" i="20"/>
  <c r="AH87" i="20" s="1"/>
  <c r="AH11" i="5"/>
  <c r="J9" i="15" s="1"/>
  <c r="AH11" i="3"/>
  <c r="J9" i="17" s="1"/>
  <c r="BD8" i="19" l="1"/>
  <c r="BD157" i="24"/>
  <c r="BE35" i="8"/>
  <c r="BE48" i="8" s="1"/>
  <c r="BE70" i="8" s="1"/>
  <c r="AH89" i="20"/>
  <c r="AH77" i="20"/>
  <c r="AH64" i="9" s="1"/>
  <c r="AI82" i="20"/>
  <c r="AH82" i="8"/>
  <c r="G21" i="1"/>
  <c r="G18" i="1"/>
  <c r="G19" i="1"/>
  <c r="G7" i="1"/>
  <c r="G8" i="1"/>
  <c r="G5" i="1"/>
  <c r="G6" i="1"/>
  <c r="G20" i="1"/>
  <c r="G22" i="1"/>
  <c r="G13" i="1"/>
  <c r="G23" i="1"/>
  <c r="G30" i="1"/>
  <c r="G4" i="1"/>
  <c r="G29" i="1"/>
  <c r="BE37" i="8" l="1"/>
  <c r="BE50" i="8" s="1"/>
  <c r="BE72" i="8" s="1"/>
  <c r="K62" i="1"/>
  <c r="AI85" i="20"/>
  <c r="AI84" i="20" s="1"/>
  <c r="BE38" i="8" l="1"/>
  <c r="BE51" i="8" s="1"/>
  <c r="AI86" i="20"/>
  <c r="AI87" i="20" s="1"/>
  <c r="AI11" i="3"/>
  <c r="AI11" i="5"/>
  <c r="BE39" i="8" l="1"/>
  <c r="BE52" i="8" s="1"/>
  <c r="BE33" i="24" s="1"/>
  <c r="AI82" i="8"/>
  <c r="AI77" i="20"/>
  <c r="AI64" i="9" s="1"/>
  <c r="AI89" i="20"/>
  <c r="AJ82" i="20"/>
  <c r="BE8" i="19" l="1"/>
  <c r="BE157" i="24"/>
  <c r="BF35" i="8"/>
  <c r="BF48" i="8" s="1"/>
  <c r="BF70" i="8" s="1"/>
  <c r="AJ85" i="20"/>
  <c r="AJ84" i="20" s="1"/>
  <c r="BF37" i="8" l="1"/>
  <c r="BF50" i="8" s="1"/>
  <c r="BF72" i="8" s="1"/>
  <c r="AJ86" i="20"/>
  <c r="AJ87" i="20" s="1"/>
  <c r="AJ11" i="3"/>
  <c r="AJ11" i="5"/>
  <c r="BF38" i="8" l="1"/>
  <c r="BF51" i="8" s="1"/>
  <c r="AK82" i="20"/>
  <c r="AJ89" i="20"/>
  <c r="AJ82" i="8"/>
  <c r="AJ77" i="20"/>
  <c r="AJ64" i="9" s="1"/>
  <c r="BF39" i="8" l="1"/>
  <c r="BF52" i="8" s="1"/>
  <c r="BF33" i="24" s="1"/>
  <c r="AK85" i="20"/>
  <c r="AK84" i="20" s="1"/>
  <c r="BF8" i="19" l="1"/>
  <c r="BF157" i="24"/>
  <c r="BG35" i="8"/>
  <c r="BG48" i="8" s="1"/>
  <c r="BG70" i="8" s="1"/>
  <c r="AK86" i="20"/>
  <c r="AK87" i="20" s="1"/>
  <c r="AK11" i="3"/>
  <c r="AK11" i="5"/>
  <c r="BG37" i="8" l="1"/>
  <c r="BG50" i="8" s="1"/>
  <c r="BG72" i="8" s="1"/>
  <c r="BG38" i="8" l="1"/>
  <c r="BG51" i="8" s="1"/>
  <c r="AK89" i="20"/>
  <c r="AK77" i="20"/>
  <c r="AK64" i="9" s="1"/>
  <c r="AK82" i="8"/>
  <c r="AL82" i="20"/>
  <c r="BG39" i="8" l="1"/>
  <c r="BG52" i="8" s="1"/>
  <c r="BG33" i="24" s="1"/>
  <c r="AL85" i="20"/>
  <c r="BG8" i="19" l="1"/>
  <c r="BG157" i="24"/>
  <c r="BH35" i="8"/>
  <c r="BH48" i="8" s="1"/>
  <c r="BH70" i="8" s="1"/>
  <c r="AL84" i="20"/>
  <c r="AL86" i="20" s="1"/>
  <c r="AL87" i="20" s="1"/>
  <c r="AL11" i="5"/>
  <c r="K9" i="15" s="1"/>
  <c r="AL11" i="3"/>
  <c r="K9" i="17" s="1"/>
  <c r="BH37" i="8" l="1"/>
  <c r="BH50" i="8" s="1"/>
  <c r="BH72" i="8" s="1"/>
  <c r="AL89" i="20"/>
  <c r="AL77" i="20"/>
  <c r="AL64" i="9" s="1"/>
  <c r="AM82" i="20"/>
  <c r="AL82" i="8"/>
  <c r="BH38" i="8" l="1"/>
  <c r="BH51" i="8" s="1"/>
  <c r="L62" i="1"/>
  <c r="AM85" i="20"/>
  <c r="BH39" i="8" l="1"/>
  <c r="BH52" i="8" s="1"/>
  <c r="BH33" i="24" s="1"/>
  <c r="AM84" i="20"/>
  <c r="AM86" i="20" s="1"/>
  <c r="AM87" i="20" s="1"/>
  <c r="AM11" i="5"/>
  <c r="AM11" i="3"/>
  <c r="BH8" i="19" l="1"/>
  <c r="BH157" i="24"/>
  <c r="BI35" i="8"/>
  <c r="BI48" i="8" s="1"/>
  <c r="BI70" i="8" s="1"/>
  <c r="AM77" i="20"/>
  <c r="AM64" i="9" s="1"/>
  <c r="AN82" i="20"/>
  <c r="AM82" i="8"/>
  <c r="AM89" i="20"/>
  <c r="BI37" i="8" l="1"/>
  <c r="BI50" i="8" s="1"/>
  <c r="BI72" i="8" s="1"/>
  <c r="R21" i="17"/>
  <c r="AN85" i="20"/>
  <c r="AN84" i="20" s="1"/>
  <c r="BI38" i="8" l="1"/>
  <c r="BI51" i="8" s="1"/>
  <c r="AN86" i="20"/>
  <c r="AN87" i="20" s="1"/>
  <c r="AN11" i="5"/>
  <c r="AN11" i="3"/>
  <c r="BI39" i="8" l="1"/>
  <c r="AN77" i="20"/>
  <c r="AN64" i="9" s="1"/>
  <c r="AO82" i="20"/>
  <c r="AN89" i="20"/>
  <c r="AN82" i="8"/>
  <c r="BI52" i="8" l="1"/>
  <c r="BI33" i="24" s="1"/>
  <c r="AO85" i="20"/>
  <c r="AO84" i="20" s="1"/>
  <c r="BI8" i="19" l="1"/>
  <c r="BI157" i="24"/>
  <c r="AO86" i="20"/>
  <c r="AO87" i="20" s="1"/>
  <c r="H30" i="1"/>
  <c r="AO11" i="5"/>
  <c r="AO11" i="3"/>
  <c r="H19" i="1"/>
  <c r="H21" i="1"/>
  <c r="H8" i="1"/>
  <c r="H18" i="1"/>
  <c r="H6" i="1"/>
  <c r="H7" i="1"/>
  <c r="H20" i="1"/>
  <c r="H5" i="1"/>
  <c r="H22" i="1"/>
  <c r="H13" i="1"/>
  <c r="H23" i="1"/>
  <c r="H4" i="1"/>
  <c r="H29" i="1"/>
  <c r="H59" i="1"/>
  <c r="H38" i="1"/>
  <c r="AO89" i="20" l="1"/>
  <c r="AP82" i="20"/>
  <c r="AO77" i="20"/>
  <c r="AO64" i="9" s="1"/>
  <c r="AO82" i="8"/>
  <c r="AP85" i="20" l="1"/>
  <c r="AP84" i="20" s="1"/>
  <c r="AP86" i="20" l="1"/>
  <c r="AP87" i="20" s="1"/>
  <c r="AP11" i="3"/>
  <c r="L9" i="17" s="1"/>
  <c r="AP11" i="5"/>
  <c r="L9" i="15" s="1"/>
  <c r="AP82" i="8" l="1"/>
  <c r="AP89" i="20"/>
  <c r="AQ82" i="20"/>
  <c r="AQ85" i="20" s="1"/>
  <c r="AQ84" i="20" s="1"/>
  <c r="AP77" i="20"/>
  <c r="AP64" i="9" s="1"/>
  <c r="M62" i="1" l="1"/>
  <c r="AQ86" i="20"/>
  <c r="AQ87" i="20" s="1"/>
  <c r="AQ11" i="3"/>
  <c r="AQ11" i="5"/>
  <c r="AQ77" i="20" l="1"/>
  <c r="AQ64" i="9" s="1"/>
  <c r="AR82" i="20"/>
  <c r="AQ82" i="8"/>
  <c r="AQ89" i="20"/>
  <c r="AR85" i="20" l="1"/>
  <c r="AR84" i="20" s="1"/>
  <c r="AR86" i="20" l="1"/>
  <c r="AR87" i="20" s="1"/>
  <c r="AR11" i="3"/>
  <c r="AR11" i="5"/>
  <c r="AR77" i="20" l="1"/>
  <c r="AR64" i="9" s="1"/>
  <c r="AS82" i="20"/>
  <c r="AR89" i="20"/>
  <c r="AR82" i="8"/>
  <c r="AS85" i="20" l="1"/>
  <c r="AS84" i="20" s="1"/>
  <c r="AS86" i="20" l="1"/>
  <c r="AS87" i="20" s="1"/>
  <c r="AS11" i="5"/>
  <c r="AS11" i="3"/>
  <c r="AS89" i="20" l="1"/>
  <c r="AS82" i="8"/>
  <c r="AT82" i="20"/>
  <c r="AS77" i="20"/>
  <c r="AS64" i="9" s="1"/>
  <c r="AT85" i="20" l="1"/>
  <c r="AT84" i="20" l="1"/>
  <c r="AT86" i="20" s="1"/>
  <c r="AT87" i="20" s="1"/>
  <c r="AT11" i="3"/>
  <c r="AT11" i="5"/>
  <c r="AT77" i="20" l="1"/>
  <c r="AT64" i="9" s="1"/>
  <c r="AT82" i="8"/>
  <c r="AT89" i="20"/>
  <c r="AU82" i="20"/>
  <c r="N62" i="1" l="1"/>
  <c r="AU85" i="20"/>
  <c r="AU84" i="20" l="1"/>
  <c r="AU86" i="20" s="1"/>
  <c r="AU87" i="20" s="1"/>
  <c r="N58" i="1"/>
  <c r="AU11" i="3"/>
  <c r="AU11" i="5"/>
  <c r="AU77" i="20" l="1"/>
  <c r="AU64" i="9" s="1"/>
  <c r="AU89" i="20"/>
  <c r="AU82" i="8"/>
  <c r="AV82" i="20"/>
  <c r="AV85" i="20" l="1"/>
  <c r="AV84" i="20" s="1"/>
  <c r="AV86" i="20" l="1"/>
  <c r="AV87" i="20" s="1"/>
  <c r="AV11" i="5"/>
  <c r="AV11" i="3"/>
  <c r="AV82" i="8" l="1"/>
  <c r="AV89" i="20"/>
  <c r="AV77" i="20"/>
  <c r="AV64" i="9" s="1"/>
  <c r="AW82" i="20"/>
  <c r="AW85" i="20" l="1"/>
  <c r="AW84" i="20" s="1"/>
  <c r="I38" i="1"/>
  <c r="I59" i="1"/>
  <c r="AW86" i="20" l="1"/>
  <c r="AW87" i="20" s="1"/>
  <c r="AW11" i="5"/>
  <c r="AW11" i="3"/>
  <c r="I19" i="1"/>
  <c r="I21" i="1"/>
  <c r="I8" i="1"/>
  <c r="I18" i="1"/>
  <c r="I6" i="1"/>
  <c r="I7" i="1"/>
  <c r="I20" i="1"/>
  <c r="I5" i="1"/>
  <c r="I22" i="1"/>
  <c r="I13" i="1"/>
  <c r="I23" i="1"/>
  <c r="I4" i="1"/>
  <c r="I29" i="1"/>
  <c r="AX82" i="20" l="1"/>
  <c r="AW89" i="20"/>
  <c r="AW77" i="20"/>
  <c r="AW64" i="9" s="1"/>
  <c r="AW82" i="8"/>
  <c r="AX85" i="20" l="1"/>
  <c r="AX84" i="20" s="1"/>
  <c r="AX86" i="20" l="1"/>
  <c r="AX87" i="20" s="1"/>
  <c r="AX11" i="3"/>
  <c r="N9" i="17" s="1"/>
  <c r="AX11" i="5"/>
  <c r="N9" i="15" s="1"/>
  <c r="AX89" i="20" l="1"/>
  <c r="AX77" i="20"/>
  <c r="AX64" i="9" s="1"/>
  <c r="AX82" i="8"/>
  <c r="AY82" i="20"/>
  <c r="AY85" i="20" l="1"/>
  <c r="AY84" i="20" s="1"/>
  <c r="AY86" i="20" l="1"/>
  <c r="AY87" i="20" s="1"/>
  <c r="AY11" i="3"/>
  <c r="AY11" i="5"/>
  <c r="AY82" i="8" l="1"/>
  <c r="AZ82" i="20"/>
  <c r="AZ85" i="20" s="1"/>
  <c r="AZ84" i="20" s="1"/>
  <c r="AY77" i="20"/>
  <c r="AY64" i="9" s="1"/>
  <c r="AY89" i="20"/>
  <c r="AZ86" i="20" l="1"/>
  <c r="AZ87" i="20" s="1"/>
  <c r="AZ11" i="5"/>
  <c r="AZ11" i="3"/>
  <c r="D9" i="17"/>
  <c r="E9" i="17"/>
  <c r="F9" i="17"/>
  <c r="G9" i="17"/>
  <c r="D9" i="15"/>
  <c r="E9" i="15"/>
  <c r="F9" i="15"/>
  <c r="G9" i="15"/>
  <c r="H9" i="15"/>
  <c r="I9" i="15"/>
  <c r="AZ82" i="8" l="1"/>
  <c r="BA82" i="20"/>
  <c r="BA85" i="20" s="1"/>
  <c r="BA84" i="20" s="1"/>
  <c r="AZ89" i="20"/>
  <c r="AZ77" i="20"/>
  <c r="AZ64" i="9" s="1"/>
  <c r="BA86" i="20" l="1"/>
  <c r="BA87" i="20" s="1"/>
  <c r="BA11" i="3"/>
  <c r="BA11" i="5"/>
  <c r="BA82" i="8" l="1"/>
  <c r="BA89" i="20"/>
  <c r="BA77" i="20"/>
  <c r="BA64" i="9" s="1"/>
  <c r="BB82" i="20"/>
  <c r="BB85" i="20" l="1"/>
  <c r="BB84" i="20" l="1"/>
  <c r="BB86" i="20" s="1"/>
  <c r="BB87" i="20" s="1"/>
  <c r="BB11" i="3"/>
  <c r="O9" i="17" s="1"/>
  <c r="BB11" i="5"/>
  <c r="O9" i="15" s="1"/>
  <c r="BB82" i="8" l="1"/>
  <c r="BB77" i="20"/>
  <c r="BB64" i="9" s="1"/>
  <c r="BB89" i="20"/>
  <c r="BC82" i="20"/>
  <c r="BC85" i="20" l="1"/>
  <c r="BC84" i="20" l="1"/>
  <c r="BC86" i="20" s="1"/>
  <c r="BC87" i="20" s="1"/>
  <c r="BC11" i="5"/>
  <c r="BC11" i="3"/>
  <c r="BC82" i="8" l="1"/>
  <c r="BC89" i="20"/>
  <c r="BC77" i="20"/>
  <c r="BC64" i="9" s="1"/>
  <c r="BD82" i="20"/>
  <c r="BD85" i="20" l="1"/>
  <c r="BD84" i="20" s="1"/>
  <c r="BD86" i="20" l="1"/>
  <c r="BD87" i="20" s="1"/>
  <c r="BD11" i="3"/>
  <c r="BD11" i="5"/>
  <c r="BE82" i="20" l="1"/>
  <c r="BD82" i="8"/>
  <c r="BD77" i="20"/>
  <c r="BD64" i="9" s="1"/>
  <c r="BD89" i="20"/>
  <c r="BE85" i="20" l="1"/>
  <c r="BE84" i="20" s="1"/>
  <c r="BE86" i="20" l="1"/>
  <c r="BE87" i="20" s="1"/>
  <c r="BE11" i="3"/>
  <c r="BE11" i="5"/>
  <c r="J23" i="1"/>
  <c r="J4" i="1"/>
  <c r="J29" i="1"/>
  <c r="J38" i="1"/>
  <c r="J59" i="1"/>
  <c r="BE89" i="20" l="1"/>
  <c r="BE77" i="20"/>
  <c r="BE64" i="9" s="1"/>
  <c r="BE82" i="8"/>
  <c r="BF82" i="20"/>
  <c r="J19" i="1"/>
  <c r="J21" i="1"/>
  <c r="J8" i="1"/>
  <c r="J18" i="1"/>
  <c r="J6" i="1"/>
  <c r="J7" i="1"/>
  <c r="J20" i="1"/>
  <c r="J5" i="1"/>
  <c r="J22" i="1"/>
  <c r="J13" i="1"/>
  <c r="BF85" i="20" l="1"/>
  <c r="BF84" i="20" s="1"/>
  <c r="BF86" i="20" l="1"/>
  <c r="BF87" i="20" s="1"/>
  <c r="BF11" i="3"/>
  <c r="BF11" i="5"/>
  <c r="P9" i="15" s="1"/>
  <c r="BF77" i="20" l="1"/>
  <c r="BF64" i="9" s="1"/>
  <c r="BF82" i="8"/>
  <c r="BG82" i="20"/>
  <c r="BF89" i="20"/>
  <c r="BG85" i="20" l="1"/>
  <c r="BG84" i="20" s="1"/>
  <c r="BG86" i="20" l="1"/>
  <c r="BG87" i="20" s="1"/>
  <c r="BG11" i="5"/>
  <c r="BG11" i="3"/>
  <c r="BH82" i="20" l="1"/>
  <c r="BG82" i="8"/>
  <c r="BG89" i="20"/>
  <c r="BG77" i="20"/>
  <c r="BG64" i="9" s="1"/>
  <c r="BH85" i="20" l="1"/>
  <c r="BH84" i="20" s="1"/>
  <c r="BH86" i="20" l="1"/>
  <c r="BH87" i="20" s="1"/>
  <c r="BH11" i="5"/>
  <c r="BH11" i="3"/>
  <c r="BH77" i="20" l="1"/>
  <c r="BH64" i="9" s="1"/>
  <c r="BI82" i="20"/>
  <c r="BH89" i="20"/>
  <c r="BH82" i="8"/>
  <c r="Q8" i="16" l="1"/>
  <c r="I30" i="1"/>
  <c r="BI85" i="20"/>
  <c r="BI84" i="20" s="1"/>
  <c r="Q11" i="16" l="1"/>
  <c r="BI86" i="20"/>
  <c r="BI87" i="20" s="1"/>
  <c r="BI11" i="3"/>
  <c r="BI11" i="5"/>
  <c r="M9" i="17" l="1"/>
  <c r="P9" i="17"/>
  <c r="Q9" i="17"/>
  <c r="R9" i="17"/>
  <c r="BI89" i="20"/>
  <c r="BI77" i="20"/>
  <c r="BI64" i="9" s="1"/>
  <c r="BI82" i="8"/>
  <c r="M9" i="15"/>
  <c r="Q9" i="15"/>
  <c r="R9" i="15"/>
  <c r="R20" i="17" l="1"/>
  <c r="R22" i="17" l="1"/>
  <c r="K19" i="1" l="1"/>
  <c r="K21" i="1"/>
  <c r="K8" i="1"/>
  <c r="K18" i="1"/>
  <c r="K6" i="1"/>
  <c r="K7" i="1"/>
  <c r="K20" i="1"/>
  <c r="K5" i="1"/>
  <c r="K22" i="1"/>
  <c r="K13" i="1"/>
  <c r="K23" i="1"/>
  <c r="K4" i="1"/>
  <c r="K29" i="1"/>
  <c r="K59" i="1"/>
  <c r="K38" i="1"/>
  <c r="AC24" i="6" l="1"/>
  <c r="AC56" i="6" l="1"/>
  <c r="AC16" i="3"/>
  <c r="J14" i="17" s="1"/>
  <c r="J60" i="2" s="1"/>
  <c r="AC17" i="3" l="1"/>
  <c r="J15" i="17" s="1"/>
  <c r="J61" i="2" s="1"/>
  <c r="AC18" i="3"/>
  <c r="J30" i="1"/>
  <c r="L29" i="1"/>
  <c r="L59" i="1"/>
  <c r="L38" i="1"/>
  <c r="J16" i="17" l="1"/>
  <c r="J62" i="2" s="1"/>
  <c r="AC39" i="3"/>
  <c r="L19" i="1"/>
  <c r="L21" i="1"/>
  <c r="L8" i="1"/>
  <c r="L18" i="1"/>
  <c r="L6" i="1"/>
  <c r="L7" i="1"/>
  <c r="L20" i="1"/>
  <c r="L5" i="1"/>
  <c r="L22" i="1"/>
  <c r="L13" i="1"/>
  <c r="L23" i="1"/>
  <c r="L4" i="1"/>
  <c r="J37" i="17" l="1"/>
  <c r="AC42" i="9"/>
  <c r="M29" i="1"/>
  <c r="M38" i="1"/>
  <c r="M59" i="1"/>
  <c r="M19" i="1" l="1"/>
  <c r="M21" i="1"/>
  <c r="M8" i="1"/>
  <c r="M18" i="1"/>
  <c r="M6" i="1"/>
  <c r="M7" i="1"/>
  <c r="M20" i="1"/>
  <c r="M5" i="1"/>
  <c r="M22" i="1"/>
  <c r="M13" i="1"/>
  <c r="M23" i="1"/>
  <c r="M4" i="1"/>
  <c r="N19" i="1" l="1"/>
  <c r="N21" i="1"/>
  <c r="N8" i="1"/>
  <c r="N18" i="1"/>
  <c r="N6" i="1"/>
  <c r="N7" i="1"/>
  <c r="N20" i="1"/>
  <c r="N5" i="1"/>
  <c r="N22" i="1"/>
  <c r="N13" i="1"/>
  <c r="N23" i="1"/>
  <c r="N4" i="1"/>
  <c r="N29" i="1"/>
  <c r="N38" i="1"/>
  <c r="N59" i="1"/>
  <c r="N60" i="1" s="1"/>
  <c r="D22" i="1" l="1"/>
  <c r="D23" i="1"/>
  <c r="D19" i="1"/>
  <c r="D21" i="1"/>
  <c r="D18" i="1"/>
  <c r="D7" i="1"/>
  <c r="D8" i="1"/>
  <c r="D5" i="1"/>
  <c r="D6" i="1"/>
  <c r="D20" i="1"/>
  <c r="D4" i="1"/>
  <c r="D13" i="1"/>
  <c r="W24" i="6" l="1"/>
  <c r="W56" i="6" l="1"/>
  <c r="W16" i="3"/>
  <c r="H14" i="17" s="1"/>
  <c r="H60" i="2" s="1"/>
  <c r="W18" i="3" l="1"/>
  <c r="W39" i="3" s="1"/>
  <c r="W17" i="3"/>
  <c r="H15" i="17" s="1"/>
  <c r="H61" i="2" s="1"/>
  <c r="H37" i="17" l="1"/>
  <c r="W42" i="9"/>
  <c r="H16" i="17"/>
  <c r="H62" i="2" s="1"/>
  <c r="AA24" i="6" l="1"/>
  <c r="AA56" i="6" s="1"/>
  <c r="AA16" i="3" l="1"/>
  <c r="I14" i="17" s="1"/>
  <c r="I60" i="2" s="1"/>
  <c r="AA18" i="3"/>
  <c r="AA17" i="3"/>
  <c r="I15" i="17" s="1"/>
  <c r="I61" i="2" s="1"/>
  <c r="D24" i="6"/>
  <c r="D16" i="3" s="1"/>
  <c r="D14" i="17" l="1"/>
  <c r="D60" i="2" s="1"/>
  <c r="C14" i="17"/>
  <c r="C60" i="2" s="1"/>
  <c r="I16" i="17"/>
  <c r="I62" i="2" s="1"/>
  <c r="AA39" i="3"/>
  <c r="D56" i="6"/>
  <c r="D17" i="3" s="1"/>
  <c r="D15" i="17" l="1"/>
  <c r="D61" i="2" s="1"/>
  <c r="C15" i="17"/>
  <c r="C61" i="2" s="1"/>
  <c r="I37" i="17"/>
  <c r="AA42" i="9"/>
  <c r="D18" i="3"/>
  <c r="C16" i="17" s="1"/>
  <c r="C62" i="2" s="1"/>
  <c r="D61" i="6"/>
  <c r="E61" i="6" s="1"/>
  <c r="D16" i="17" l="1"/>
  <c r="D62" i="2" s="1"/>
  <c r="D39" i="3"/>
  <c r="C37" i="17" s="1"/>
  <c r="D64" i="6"/>
  <c r="D31" i="9" s="1"/>
  <c r="F61" i="6"/>
  <c r="E64" i="6"/>
  <c r="D30" i="9" l="1"/>
  <c r="D37" i="17"/>
  <c r="D42" i="9"/>
  <c r="E31" i="9"/>
  <c r="E30" i="9"/>
  <c r="F64" i="6"/>
  <c r="C29" i="14" s="1"/>
  <c r="G61" i="6"/>
  <c r="D50" i="9"/>
  <c r="H61" i="6" l="1"/>
  <c r="G64" i="6"/>
  <c r="F30" i="9"/>
  <c r="F31" i="9"/>
  <c r="E50" i="9"/>
  <c r="G30" i="9" l="1"/>
  <c r="G31" i="9"/>
  <c r="F50" i="9"/>
  <c r="H64" i="6"/>
  <c r="I61" i="6"/>
  <c r="H31" i="9" l="1"/>
  <c r="H30" i="9"/>
  <c r="J61" i="6"/>
  <c r="I64" i="6"/>
  <c r="G50" i="9"/>
  <c r="I31" i="9" l="1"/>
  <c r="I30" i="9"/>
  <c r="J64" i="6"/>
  <c r="D29" i="14" s="1"/>
  <c r="K61" i="6"/>
  <c r="H50" i="9"/>
  <c r="I50" i="9" l="1"/>
  <c r="J30" i="9"/>
  <c r="J31" i="9"/>
  <c r="L61" i="6"/>
  <c r="K64" i="6"/>
  <c r="J50" i="9" l="1"/>
  <c r="K31" i="9"/>
  <c r="K30" i="9"/>
  <c r="L64" i="6"/>
  <c r="M61" i="6"/>
  <c r="K50" i="9" l="1"/>
  <c r="N61" i="6"/>
  <c r="M64" i="6"/>
  <c r="L31" i="9"/>
  <c r="L30" i="9"/>
  <c r="N64" i="6" l="1"/>
  <c r="E29" i="14" s="1"/>
  <c r="O61" i="6"/>
  <c r="L50" i="9"/>
  <c r="M31" i="9"/>
  <c r="M30" i="9"/>
  <c r="P61" i="6" l="1"/>
  <c r="O64" i="6"/>
  <c r="M50" i="9"/>
  <c r="N31" i="9"/>
  <c r="N30" i="9"/>
  <c r="N50" i="9" l="1"/>
  <c r="P64" i="6"/>
  <c r="Q61" i="6"/>
  <c r="O31" i="9"/>
  <c r="O30" i="9"/>
  <c r="R61" i="6" l="1"/>
  <c r="Q64" i="6"/>
  <c r="O50" i="9"/>
  <c r="P31" i="9"/>
  <c r="P30" i="9"/>
  <c r="P50" i="9" l="1"/>
  <c r="Q30" i="9"/>
  <c r="Q31" i="9"/>
  <c r="S61" i="6"/>
  <c r="R64" i="6"/>
  <c r="F29" i="14" s="1"/>
  <c r="R30" i="9" l="1"/>
  <c r="R70" i="9" s="1"/>
  <c r="R31" i="9"/>
  <c r="Q50" i="9"/>
  <c r="T61" i="6"/>
  <c r="S64" i="6"/>
  <c r="R50" i="9" l="1"/>
  <c r="S30" i="9"/>
  <c r="S70" i="9" s="1"/>
  <c r="S31" i="9"/>
  <c r="U61" i="6"/>
  <c r="T64" i="6"/>
  <c r="T30" i="9" l="1"/>
  <c r="T70" i="9" s="1"/>
  <c r="T31" i="9"/>
  <c r="V61" i="6"/>
  <c r="U64" i="6"/>
  <c r="S50" i="9"/>
  <c r="U30" i="9" l="1"/>
  <c r="U70" i="9" s="1"/>
  <c r="U31" i="9"/>
  <c r="T50" i="9"/>
  <c r="V64" i="6"/>
  <c r="G29" i="14" s="1"/>
  <c r="W61" i="6"/>
  <c r="U50" i="9" l="1"/>
  <c r="V30" i="9"/>
  <c r="V70" i="9" s="1"/>
  <c r="V31" i="9"/>
  <c r="W64" i="6"/>
  <c r="X61" i="6"/>
  <c r="V50" i="9" l="1"/>
  <c r="X64" i="6"/>
  <c r="Y61" i="6"/>
  <c r="W30" i="9"/>
  <c r="W70" i="9" s="1"/>
  <c r="W31" i="9"/>
  <c r="X30" i="9" l="1"/>
  <c r="X70" i="9" s="1"/>
  <c r="X31" i="9"/>
  <c r="W50" i="9"/>
  <c r="Y64" i="6"/>
  <c r="Z61" i="6"/>
  <c r="X50" i="9" l="1"/>
  <c r="Z64" i="6"/>
  <c r="H29" i="14" s="1"/>
  <c r="AA61" i="6"/>
  <c r="Y30" i="9"/>
  <c r="Y70" i="9" s="1"/>
  <c r="Y31" i="9"/>
  <c r="Y50" i="9" l="1"/>
  <c r="AA64" i="6"/>
  <c r="AB61" i="6"/>
  <c r="Z30" i="9"/>
  <c r="Z70" i="9" s="1"/>
  <c r="Z31" i="9"/>
  <c r="AB64" i="6" l="1"/>
  <c r="AC61" i="6"/>
  <c r="Z50" i="9"/>
  <c r="AA30" i="9"/>
  <c r="AA70" i="9" s="1"/>
  <c r="AA31" i="9"/>
  <c r="AC64" i="6" l="1"/>
  <c r="AD61" i="6"/>
  <c r="AA50" i="9"/>
  <c r="AB30" i="9"/>
  <c r="AB70" i="9" s="1"/>
  <c r="AB31" i="9"/>
  <c r="AD64" i="6" l="1"/>
  <c r="I29" i="14" s="1"/>
  <c r="AE61" i="6"/>
  <c r="AB50" i="9"/>
  <c r="AC30" i="9"/>
  <c r="AC70" i="9" s="1"/>
  <c r="AC31" i="9"/>
  <c r="AE64" i="6" l="1"/>
  <c r="AF61" i="6"/>
  <c r="AC50" i="9"/>
  <c r="AD30" i="9"/>
  <c r="AD70" i="9" s="1"/>
  <c r="AD31" i="9"/>
  <c r="AE30" i="9" l="1"/>
  <c r="AE70" i="9" s="1"/>
  <c r="AE31" i="9"/>
  <c r="AF64" i="6"/>
  <c r="AG61" i="6"/>
  <c r="AD50" i="9"/>
  <c r="AG64" i="6" l="1"/>
  <c r="AH61" i="6"/>
  <c r="AE50" i="9"/>
  <c r="AF30" i="9"/>
  <c r="AF70" i="9" s="1"/>
  <c r="AF31" i="9"/>
  <c r="AG30" i="9" l="1"/>
  <c r="AG70" i="9" s="1"/>
  <c r="AG31" i="9"/>
  <c r="AF50" i="9"/>
  <c r="AH64" i="6"/>
  <c r="J29" i="14" s="1"/>
  <c r="AI61" i="6"/>
  <c r="AH30" i="9" l="1"/>
  <c r="AH70" i="9" s="1"/>
  <c r="AH31" i="9"/>
  <c r="AG50" i="9"/>
  <c r="AI64" i="6"/>
  <c r="AH50" i="9" l="1"/>
  <c r="AI30" i="9"/>
  <c r="AI70" i="9" s="1"/>
  <c r="AI31" i="9"/>
  <c r="AI50" i="9" l="1"/>
  <c r="R11" i="15" l="1"/>
  <c r="AR44" i="9" l="1"/>
  <c r="AS44" i="9"/>
  <c r="AT44" i="9"/>
  <c r="AT48" i="9" s="1"/>
  <c r="AT52" i="9" s="1"/>
  <c r="AU44" i="9"/>
  <c r="AV44" i="9"/>
  <c r="AW44" i="9"/>
  <c r="AX44" i="9"/>
  <c r="AY44" i="9"/>
  <c r="AZ44" i="9"/>
  <c r="BA44" i="9"/>
  <c r="BB44" i="9"/>
  <c r="BB48" i="9" s="1"/>
  <c r="BB52" i="9" s="1"/>
  <c r="BC44" i="9"/>
  <c r="BD44" i="9"/>
  <c r="BE44" i="9"/>
  <c r="BF44" i="9"/>
  <c r="BG44" i="9"/>
  <c r="BH44" i="9"/>
  <c r="BF48" i="9" l="1"/>
  <c r="BF52" i="9" s="1"/>
  <c r="AX48" i="9"/>
  <c r="AX52" i="9" s="1"/>
  <c r="BH48" i="9"/>
  <c r="BH52" i="9" s="1"/>
  <c r="AY48" i="9"/>
  <c r="AY52" i="9" s="1"/>
  <c r="BE48" i="9"/>
  <c r="BE52" i="9" s="1"/>
  <c r="BC48" i="9"/>
  <c r="BC52" i="9" s="1"/>
  <c r="AU48" i="9"/>
  <c r="AU52" i="9" s="1"/>
  <c r="AZ48" i="9"/>
  <c r="AZ52" i="9" s="1"/>
  <c r="AW48" i="9"/>
  <c r="AW52" i="9" s="1"/>
  <c r="BD48" i="9"/>
  <c r="BD52" i="9" s="1"/>
  <c r="AR48" i="9"/>
  <c r="AR52" i="9" s="1"/>
  <c r="BG48" i="9"/>
  <c r="BG52" i="9" s="1"/>
  <c r="AV48" i="9"/>
  <c r="AV52" i="9" s="1"/>
  <c r="BA48" i="9"/>
  <c r="BA52" i="9" s="1"/>
  <c r="AS48" i="9"/>
  <c r="AS52" i="9" s="1"/>
  <c r="P58" i="9"/>
  <c r="M58" i="9"/>
  <c r="N58" i="9"/>
  <c r="P59" i="9" l="1"/>
  <c r="P60" i="9" s="1"/>
  <c r="O58" i="9"/>
  <c r="Q58" i="9"/>
  <c r="K58" i="9"/>
  <c r="J58" i="9"/>
  <c r="L58" i="9"/>
  <c r="H58" i="9"/>
  <c r="G58" i="9"/>
  <c r="I58" i="9"/>
  <c r="N59" i="9"/>
  <c r="N60" i="9" s="1"/>
  <c r="N33" i="24" s="1"/>
  <c r="M59" i="9"/>
  <c r="M60" i="9" s="1"/>
  <c r="M33" i="24" s="1"/>
  <c r="M8" i="19" l="1"/>
  <c r="M157" i="24"/>
  <c r="N8" i="19"/>
  <c r="N157" i="24"/>
  <c r="P8" i="18"/>
  <c r="P33" i="24"/>
  <c r="K59" i="9"/>
  <c r="K60" i="9" s="1"/>
  <c r="P70" i="9"/>
  <c r="P7" i="4"/>
  <c r="H59" i="9"/>
  <c r="H60" i="9" s="1"/>
  <c r="H33" i="24" s="1"/>
  <c r="O59" i="9"/>
  <c r="O60" i="9" s="1"/>
  <c r="L59" i="9"/>
  <c r="L60" i="9" s="1"/>
  <c r="J59" i="9"/>
  <c r="J60" i="9" s="1"/>
  <c r="I59" i="9"/>
  <c r="I60" i="9" s="1"/>
  <c r="Q59" i="9"/>
  <c r="Q60" i="9" s="1"/>
  <c r="G59" i="9"/>
  <c r="G60" i="9" s="1"/>
  <c r="M8" i="18"/>
  <c r="M7" i="4"/>
  <c r="M70" i="9"/>
  <c r="N8" i="18"/>
  <c r="N7" i="4"/>
  <c r="N70" i="9"/>
  <c r="P8" i="19" l="1"/>
  <c r="P157" i="24"/>
  <c r="H8" i="19"/>
  <c r="H157" i="24"/>
  <c r="K7" i="4"/>
  <c r="K33" i="24"/>
  <c r="L7" i="4"/>
  <c r="L33" i="24"/>
  <c r="G8" i="18"/>
  <c r="G33" i="24"/>
  <c r="O8" i="18"/>
  <c r="O33" i="24"/>
  <c r="Q8" i="18"/>
  <c r="Q33" i="24"/>
  <c r="I7" i="4"/>
  <c r="I33" i="24"/>
  <c r="J70" i="9"/>
  <c r="J33" i="24"/>
  <c r="K70" i="9"/>
  <c r="K8" i="18"/>
  <c r="Q7" i="4"/>
  <c r="O70" i="9"/>
  <c r="Q70" i="9"/>
  <c r="O7" i="4"/>
  <c r="G70" i="9"/>
  <c r="H70" i="9"/>
  <c r="H7" i="4"/>
  <c r="J7" i="4"/>
  <c r="G7" i="4"/>
  <c r="H8" i="18"/>
  <c r="J8" i="18"/>
  <c r="I70" i="9"/>
  <c r="I8" i="18"/>
  <c r="L8" i="18"/>
  <c r="L70" i="9"/>
  <c r="E5" i="16"/>
  <c r="F5" i="16"/>
  <c r="O8" i="19" l="1"/>
  <c r="O157" i="24"/>
  <c r="G8" i="19"/>
  <c r="G157" i="24"/>
  <c r="I8" i="19"/>
  <c r="I157" i="24"/>
  <c r="L8" i="19"/>
  <c r="L157" i="24"/>
  <c r="Q8" i="19"/>
  <c r="Q157" i="24"/>
  <c r="K8" i="19"/>
  <c r="K157" i="24"/>
  <c r="J8" i="19"/>
  <c r="J157" i="24"/>
  <c r="D5" i="16"/>
  <c r="D43" i="2" s="1"/>
  <c r="D45" i="2" s="1"/>
  <c r="E37" i="1" s="1"/>
  <c r="E43" i="2"/>
  <c r="E45" i="2" s="1"/>
  <c r="F37" i="1" s="1"/>
  <c r="E30" i="14"/>
  <c r="F43" i="2"/>
  <c r="F45" i="2" s="1"/>
  <c r="G37" i="1" s="1"/>
  <c r="F30" i="14"/>
  <c r="D30" i="14" l="1"/>
  <c r="F38" i="1"/>
  <c r="F59" i="1"/>
  <c r="E59" i="1"/>
  <c r="E38" i="1"/>
  <c r="G59" i="1"/>
  <c r="G38" i="1"/>
  <c r="C92" i="10" l="1"/>
  <c r="Q31" i="17" l="1"/>
  <c r="Q30" i="17"/>
  <c r="R10" i="17" l="1"/>
  <c r="R8" i="15"/>
  <c r="R10" i="15" l="1"/>
  <c r="R11" i="17"/>
  <c r="R25" i="17" l="1"/>
  <c r="R12" i="15"/>
  <c r="R28" i="17" l="1"/>
  <c r="R30" i="17" l="1"/>
  <c r="R29" i="17"/>
  <c r="R31" i="17" l="1"/>
  <c r="R34" i="17"/>
  <c r="R35" i="17" l="1"/>
  <c r="Q10" i="16"/>
  <c r="Q9" i="16"/>
  <c r="E30" i="1"/>
  <c r="F9" i="1"/>
  <c r="E9" i="1"/>
  <c r="L9" i="1"/>
  <c r="K9" i="1"/>
  <c r="J9" i="1"/>
  <c r="N9" i="1"/>
  <c r="M9" i="1"/>
  <c r="D9" i="1"/>
  <c r="I9" i="1"/>
  <c r="H9" i="1"/>
  <c r="G9" i="1"/>
  <c r="D30" i="1"/>
  <c r="D92" i="10" l="1"/>
  <c r="E92" i="10"/>
  <c r="F92" i="10"/>
  <c r="G92" i="10"/>
  <c r="H92" i="10"/>
  <c r="I92" i="10"/>
  <c r="J92" i="10"/>
  <c r="K92" i="10"/>
  <c r="L92" i="10"/>
  <c r="M92" i="10"/>
  <c r="N92" i="10"/>
  <c r="O92" i="10"/>
  <c r="P92" i="10"/>
  <c r="Q92" i="10"/>
  <c r="R92" i="10"/>
  <c r="S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AJ92" i="10"/>
  <c r="AK92" i="10"/>
  <c r="AL92" i="10"/>
  <c r="AM92" i="10"/>
  <c r="AN92" i="10"/>
  <c r="AO92" i="10"/>
  <c r="AP92" i="10"/>
  <c r="AQ92" i="10"/>
  <c r="AR92" i="10"/>
  <c r="AS92" i="10"/>
  <c r="AT92" i="10"/>
  <c r="AU92" i="10"/>
  <c r="AV92" i="10"/>
  <c r="AW92" i="10"/>
  <c r="AX92" i="10"/>
  <c r="AY92" i="10"/>
  <c r="AZ92" i="10"/>
  <c r="BA92" i="10"/>
  <c r="BB92" i="10"/>
  <c r="BC92" i="10"/>
  <c r="BD92" i="10"/>
  <c r="BE92" i="10"/>
  <c r="BF92" i="10"/>
  <c r="BG92" i="10"/>
  <c r="BH92" i="10"/>
  <c r="BI92" i="10"/>
  <c r="D58" i="9" l="1"/>
  <c r="D59" i="9" s="1"/>
  <c r="D60" i="9" s="1"/>
  <c r="E58" i="9"/>
  <c r="F58" i="9"/>
  <c r="D70" i="9" l="1"/>
  <c r="D33" i="24"/>
  <c r="D8" i="18"/>
  <c r="D7" i="4"/>
  <c r="E59" i="9"/>
  <c r="E60" i="9" s="1"/>
  <c r="E33" i="24" s="1"/>
  <c r="F59" i="9"/>
  <c r="F60" i="9" s="1"/>
  <c r="F33" i="24" s="1"/>
  <c r="E8" i="19" l="1"/>
  <c r="E157" i="24"/>
  <c r="F8" i="19"/>
  <c r="F157" i="24"/>
  <c r="D8" i="19"/>
  <c r="D157" i="24"/>
  <c r="E8" i="18"/>
  <c r="E70" i="9"/>
  <c r="E7" i="4"/>
  <c r="F70" i="9"/>
  <c r="F7" i="4"/>
  <c r="F8" i="18"/>
  <c r="C5" i="16" l="1"/>
  <c r="C30" i="14" l="1"/>
  <c r="C43" i="2"/>
  <c r="C45" i="2" s="1"/>
  <c r="D37" i="1" s="1"/>
  <c r="D59" i="1" l="1"/>
  <c r="D38" i="1"/>
  <c r="AR24" i="6" l="1"/>
  <c r="AR56" i="6"/>
  <c r="AR17" i="3" s="1"/>
  <c r="M15" i="17" s="1"/>
  <c r="AR16" i="3"/>
  <c r="M14" i="17" s="1"/>
  <c r="AR18" i="3" l="1"/>
  <c r="M16" i="17"/>
  <c r="AR39" i="3"/>
  <c r="M37" i="17" l="1"/>
  <c r="AR42" i="9"/>
  <c r="AM44" i="9" l="1"/>
  <c r="AM48" i="9" s="1"/>
  <c r="AM52" i="9" s="1"/>
  <c r="AN44" i="9"/>
  <c r="AN48" i="9" s="1"/>
  <c r="AN52" i="9" s="1"/>
  <c r="AO44" i="9"/>
  <c r="AO48" i="9" s="1"/>
  <c r="AO52" i="9" s="1"/>
  <c r="AP44" i="9"/>
  <c r="AP48" i="9" s="1"/>
  <c r="AP52" i="9" s="1"/>
  <c r="AJ44" i="9"/>
  <c r="AJ48" i="9" s="1"/>
  <c r="AJ52" i="9" s="1"/>
  <c r="AK44" i="9"/>
  <c r="AK48" i="9" s="1"/>
  <c r="AK52" i="9" s="1"/>
  <c r="AL44" i="9"/>
  <c r="AL48" i="9" s="1"/>
  <c r="AL52" i="9" s="1"/>
  <c r="AQ44" i="9"/>
  <c r="AQ48" i="9" s="1"/>
  <c r="AQ52" i="9" s="1"/>
  <c r="C58" i="9"/>
  <c r="C59" i="9" s="1"/>
  <c r="C60" i="9" s="1"/>
  <c r="C33" i="24" s="1"/>
  <c r="C8" i="19" l="1"/>
  <c r="C157" i="24"/>
  <c r="C7" i="4"/>
  <c r="C8" i="18"/>
  <c r="C70" i="9"/>
  <c r="C133" i="24" l="1"/>
  <c r="C153" i="24" l="1"/>
  <c r="B20" i="11" l="1"/>
  <c r="B32" i="10" l="1"/>
  <c r="B181" i="10" s="1"/>
  <c r="B165" i="24" l="1"/>
  <c r="D133" i="24" l="1"/>
  <c r="E133" i="24"/>
  <c r="F133" i="24"/>
  <c r="G133" i="24"/>
  <c r="H133" i="24"/>
  <c r="I133" i="24"/>
  <c r="J133" i="24"/>
  <c r="K133" i="24"/>
  <c r="L133" i="24"/>
  <c r="M133" i="24"/>
  <c r="N133" i="24"/>
  <c r="O133" i="24"/>
  <c r="P133" i="24"/>
  <c r="Q133" i="24"/>
  <c r="R133" i="24"/>
  <c r="S133" i="24"/>
  <c r="T133" i="24"/>
  <c r="U133" i="24"/>
  <c r="V133" i="24"/>
  <c r="W133" i="24"/>
  <c r="X133" i="24"/>
  <c r="Y133" i="24"/>
  <c r="Z133" i="24"/>
  <c r="AA133" i="24"/>
  <c r="AB133" i="24"/>
  <c r="AC133" i="24"/>
  <c r="AD133" i="24"/>
  <c r="AE133" i="24"/>
  <c r="AF133" i="24"/>
  <c r="AG133" i="24"/>
  <c r="AH133" i="24"/>
  <c r="AI133" i="24"/>
  <c r="AJ133" i="24"/>
  <c r="AK133" i="24"/>
  <c r="AL133" i="24"/>
  <c r="AM133" i="24"/>
  <c r="AN133" i="24"/>
  <c r="AO133" i="24"/>
  <c r="AP133" i="24"/>
  <c r="AQ133" i="24"/>
  <c r="AR133" i="24"/>
  <c r="AS133" i="24"/>
  <c r="AT133" i="24"/>
  <c r="AU133" i="24"/>
  <c r="AV133" i="24"/>
  <c r="AW133" i="24"/>
  <c r="AX133" i="24"/>
  <c r="AY133" i="24"/>
  <c r="AZ133" i="24"/>
  <c r="BA133" i="24"/>
  <c r="BB133" i="24"/>
  <c r="BC133" i="24"/>
  <c r="BD133" i="24"/>
  <c r="BE133" i="24"/>
  <c r="BF133" i="24"/>
  <c r="BG133" i="24"/>
  <c r="BH133" i="24"/>
  <c r="BI133" i="24"/>
  <c r="D153" i="24"/>
  <c r="E153" i="24"/>
  <c r="F153" i="24"/>
  <c r="G153" i="24"/>
  <c r="H153" i="24"/>
  <c r="I153" i="24"/>
  <c r="J153" i="24"/>
  <c r="K153" i="24"/>
  <c r="L153" i="24"/>
  <c r="M153" i="24"/>
  <c r="N153" i="24"/>
  <c r="O153" i="24"/>
  <c r="P153" i="24"/>
  <c r="Q153" i="24"/>
  <c r="R153" i="24"/>
  <c r="S153" i="24"/>
  <c r="T153" i="24"/>
  <c r="U153" i="24"/>
  <c r="V153" i="24"/>
  <c r="W153" i="24"/>
  <c r="X153" i="24"/>
  <c r="Y153" i="24"/>
  <c r="Z153" i="24"/>
  <c r="AA153" i="24"/>
  <c r="AB153" i="24"/>
  <c r="AC153" i="24"/>
  <c r="AD153" i="24"/>
  <c r="AE153" i="24"/>
  <c r="AF153" i="24"/>
  <c r="AG153" i="24"/>
  <c r="AH153" i="24"/>
  <c r="AI153" i="24"/>
  <c r="AJ153" i="24"/>
  <c r="AK153" i="24"/>
  <c r="AL153" i="24"/>
  <c r="AM153" i="24"/>
  <c r="AN153" i="24"/>
  <c r="AO153" i="24"/>
  <c r="AP153" i="24"/>
  <c r="AQ153" i="24"/>
  <c r="AR153" i="24"/>
  <c r="AS153" i="24"/>
  <c r="AT153" i="24"/>
  <c r="AU153" i="24"/>
  <c r="AV153" i="24"/>
  <c r="AW153" i="24"/>
  <c r="AX153" i="24"/>
  <c r="AY153" i="24"/>
  <c r="AZ153" i="24"/>
  <c r="BA153" i="24"/>
  <c r="BB153" i="24"/>
  <c r="BC153" i="24"/>
  <c r="BD153" i="24"/>
  <c r="BE153" i="24"/>
  <c r="BF153" i="24"/>
  <c r="BG153" i="24"/>
  <c r="BH153" i="24"/>
  <c r="BI153" i="24"/>
  <c r="N63" i="1"/>
  <c r="N64" i="1" s="1"/>
  <c r="C8" i="23" l="1"/>
  <c r="D8" i="23"/>
  <c r="E8" i="23"/>
  <c r="F8" i="23"/>
  <c r="G8" i="23"/>
  <c r="H8" i="23"/>
  <c r="I8" i="23"/>
  <c r="J8" i="23"/>
  <c r="K8" i="23"/>
  <c r="L8" i="23"/>
  <c r="M8" i="23"/>
  <c r="N8" i="23"/>
  <c r="O8" i="23"/>
  <c r="P8" i="23"/>
  <c r="Q8" i="23"/>
  <c r="R8" i="23"/>
  <c r="S8" i="23"/>
  <c r="T8" i="23"/>
  <c r="U8" i="23"/>
  <c r="V8" i="23"/>
  <c r="W8" i="23"/>
  <c r="X8" i="23"/>
  <c r="Y8" i="23"/>
  <c r="Z8" i="23"/>
  <c r="AA8" i="23"/>
  <c r="AB8" i="23"/>
  <c r="AC8" i="23"/>
  <c r="AD8" i="23"/>
  <c r="AE8" i="23"/>
  <c r="AF8" i="23"/>
  <c r="AG8" i="23"/>
  <c r="AH8" i="23"/>
  <c r="AI8" i="23"/>
  <c r="AJ8" i="23"/>
  <c r="AK8" i="23"/>
  <c r="AL8" i="23"/>
  <c r="AM8" i="23"/>
  <c r="AN8" i="23"/>
  <c r="AO8" i="23"/>
  <c r="AP8" i="23"/>
  <c r="AQ8" i="23"/>
  <c r="AR8" i="23"/>
  <c r="AS8" i="23"/>
  <c r="AT8" i="23"/>
  <c r="AU8" i="23"/>
  <c r="AV8" i="23"/>
  <c r="AW8" i="23"/>
  <c r="AX8" i="23"/>
  <c r="AY8" i="23"/>
  <c r="AZ8" i="23"/>
  <c r="BA8" i="23"/>
  <c r="BB8" i="23"/>
  <c r="BC8" i="23"/>
  <c r="BD8" i="23"/>
  <c r="BE8" i="23"/>
  <c r="BF8" i="23"/>
  <c r="BG8" i="23"/>
  <c r="BH8" i="23"/>
  <c r="BI8" i="23"/>
  <c r="C165" i="24"/>
  <c r="D165" i="24"/>
  <c r="E165" i="24"/>
  <c r="F165" i="24"/>
  <c r="G165" i="24"/>
  <c r="H165" i="24"/>
  <c r="I165" i="24"/>
  <c r="J165" i="24"/>
  <c r="K165" i="24"/>
  <c r="L165" i="24"/>
  <c r="M165" i="24"/>
  <c r="N165" i="24"/>
  <c r="O165" i="24"/>
  <c r="P165" i="24"/>
  <c r="Q165" i="24"/>
  <c r="R165" i="24"/>
  <c r="S165" i="24"/>
  <c r="T165" i="24"/>
  <c r="U165" i="24"/>
  <c r="V165" i="24"/>
  <c r="W165" i="24"/>
  <c r="X165" i="24"/>
  <c r="Y165" i="24"/>
  <c r="Z165" i="24"/>
  <c r="AA165" i="24"/>
  <c r="AB165" i="24"/>
  <c r="AC165" i="24"/>
  <c r="AD165" i="24"/>
  <c r="AE165" i="24"/>
  <c r="AF165" i="24"/>
  <c r="AG165" i="24"/>
  <c r="AH165" i="24"/>
  <c r="AI165" i="24"/>
  <c r="AJ165" i="24"/>
  <c r="AK165" i="24"/>
  <c r="AL165" i="24"/>
  <c r="AM165" i="24"/>
  <c r="AN165" i="24"/>
  <c r="AO165" i="24"/>
  <c r="AP165" i="24"/>
  <c r="AQ165" i="24"/>
  <c r="AR165" i="24"/>
  <c r="AS165" i="24"/>
  <c r="AT165" i="24"/>
  <c r="AU165" i="24"/>
  <c r="AV165" i="24"/>
  <c r="AW165" i="24"/>
  <c r="AX165" i="24"/>
  <c r="AY165" i="24"/>
  <c r="AZ165" i="24"/>
  <c r="BA165" i="24"/>
  <c r="BB165" i="24"/>
  <c r="BC165" i="24"/>
  <c r="BD165" i="24"/>
  <c r="BE165" i="24"/>
  <c r="BF165" i="24"/>
  <c r="BG165" i="24"/>
  <c r="BH165" i="24"/>
  <c r="BI165" i="24"/>
  <c r="AJ23" i="6" l="1"/>
  <c r="AJ24" i="6"/>
  <c r="AJ56" i="6"/>
  <c r="AJ61" i="6"/>
  <c r="AK61" i="6"/>
  <c r="AL61" i="6"/>
  <c r="AM61" i="6"/>
  <c r="AN61" i="6"/>
  <c r="AO61" i="6"/>
  <c r="AP61" i="6"/>
  <c r="AQ61" i="6"/>
  <c r="AR61" i="6"/>
  <c r="AS61" i="6"/>
  <c r="AT61" i="6"/>
  <c r="AU61" i="6"/>
  <c r="AV61" i="6"/>
  <c r="AW61" i="6"/>
  <c r="AX61" i="6"/>
  <c r="AY61" i="6"/>
  <c r="AZ61" i="6"/>
  <c r="BA61" i="6"/>
  <c r="BB61" i="6"/>
  <c r="BC61" i="6"/>
  <c r="BD61" i="6"/>
  <c r="BE61" i="6"/>
  <c r="BF61" i="6"/>
  <c r="BG61" i="6"/>
  <c r="BH61" i="6"/>
  <c r="BI61" i="6"/>
  <c r="AJ64" i="6"/>
  <c r="AK64" i="6"/>
  <c r="AL64" i="6"/>
  <c r="AM64" i="6"/>
  <c r="AN64" i="6"/>
  <c r="AO64" i="6"/>
  <c r="AP64" i="6"/>
  <c r="AQ64" i="6"/>
  <c r="AR64" i="6"/>
  <c r="AS64" i="6"/>
  <c r="AT64" i="6"/>
  <c r="AU64" i="6"/>
  <c r="AV64" i="6"/>
  <c r="AW64" i="6"/>
  <c r="AX64" i="6"/>
  <c r="AY64" i="6"/>
  <c r="AZ64" i="6"/>
  <c r="BA64" i="6"/>
  <c r="BB64" i="6"/>
  <c r="BC64" i="6"/>
  <c r="BD64" i="6"/>
  <c r="BE64" i="6"/>
  <c r="BF64" i="6"/>
  <c r="BG64" i="6"/>
  <c r="BH64" i="6"/>
  <c r="BI64" i="6"/>
  <c r="C8" i="16"/>
  <c r="D8" i="16"/>
  <c r="E8" i="16"/>
  <c r="F8" i="16"/>
  <c r="G8" i="16"/>
  <c r="H8" i="16"/>
  <c r="I8" i="16"/>
  <c r="J8" i="16"/>
  <c r="K8" i="16"/>
  <c r="L8" i="16"/>
  <c r="M8" i="16"/>
  <c r="N8" i="16"/>
  <c r="O8" i="16"/>
  <c r="P8" i="16"/>
  <c r="C9" i="16"/>
  <c r="D9" i="16"/>
  <c r="E9" i="16"/>
  <c r="F9" i="16"/>
  <c r="G9" i="16"/>
  <c r="H9" i="16"/>
  <c r="I9" i="16"/>
  <c r="J9" i="16"/>
  <c r="K9" i="16"/>
  <c r="L9" i="16"/>
  <c r="M9" i="16"/>
  <c r="N9" i="16"/>
  <c r="O9" i="16"/>
  <c r="P9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P11" i="16"/>
  <c r="C10" i="17"/>
  <c r="D10" i="17"/>
  <c r="E10" i="17"/>
  <c r="F10" i="17"/>
  <c r="G10" i="17"/>
  <c r="H10" i="17"/>
  <c r="I10" i="17"/>
  <c r="J10" i="17"/>
  <c r="K10" i="17"/>
  <c r="L10" i="17"/>
  <c r="M10" i="17"/>
  <c r="N10" i="17"/>
  <c r="O10" i="17"/>
  <c r="P10" i="17"/>
  <c r="Q10" i="17"/>
  <c r="C11" i="17"/>
  <c r="D11" i="17"/>
  <c r="E11" i="17"/>
  <c r="F11" i="17"/>
  <c r="G11" i="17"/>
  <c r="H11" i="17"/>
  <c r="I11" i="17"/>
  <c r="J11" i="17"/>
  <c r="K11" i="17"/>
  <c r="L11" i="17"/>
  <c r="M11" i="17"/>
  <c r="N11" i="17"/>
  <c r="O11" i="17"/>
  <c r="P11" i="17"/>
  <c r="Q11" i="17"/>
  <c r="K14" i="17"/>
  <c r="K15" i="17"/>
  <c r="K16" i="17"/>
  <c r="C20" i="17"/>
  <c r="D20" i="17"/>
  <c r="E20" i="17"/>
  <c r="F20" i="17"/>
  <c r="G20" i="17"/>
  <c r="H20" i="17"/>
  <c r="I20" i="17"/>
  <c r="J20" i="17"/>
  <c r="K20" i="17"/>
  <c r="L20" i="17"/>
  <c r="M20" i="17"/>
  <c r="N20" i="17"/>
  <c r="O20" i="17"/>
  <c r="P20" i="17"/>
  <c r="Q20" i="17"/>
  <c r="C21" i="17"/>
  <c r="D21" i="17"/>
  <c r="E21" i="17"/>
  <c r="F21" i="17"/>
  <c r="G21" i="17"/>
  <c r="H21" i="17"/>
  <c r="I21" i="17"/>
  <c r="J21" i="17"/>
  <c r="K21" i="17"/>
  <c r="L21" i="17"/>
  <c r="M21" i="17"/>
  <c r="N21" i="17"/>
  <c r="O21" i="17"/>
  <c r="P21" i="17"/>
  <c r="Q21" i="17"/>
  <c r="C22" i="17"/>
  <c r="D22" i="17"/>
  <c r="E22" i="17"/>
  <c r="F22" i="17"/>
  <c r="G22" i="17"/>
  <c r="H22" i="17"/>
  <c r="I22" i="17"/>
  <c r="J22" i="17"/>
  <c r="K22" i="17"/>
  <c r="L22" i="17"/>
  <c r="M22" i="17"/>
  <c r="N22" i="17"/>
  <c r="O22" i="17"/>
  <c r="P22" i="17"/>
  <c r="Q22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C28" i="17"/>
  <c r="D28" i="17"/>
  <c r="E28" i="17"/>
  <c r="F28" i="17"/>
  <c r="G28" i="17"/>
  <c r="H28" i="17"/>
  <c r="I28" i="17"/>
  <c r="J28" i="17"/>
  <c r="K28" i="17"/>
  <c r="L28" i="17"/>
  <c r="M28" i="17"/>
  <c r="N28" i="17"/>
  <c r="O28" i="17"/>
  <c r="P28" i="17"/>
  <c r="Q28" i="17"/>
  <c r="C29" i="17"/>
  <c r="D29" i="17"/>
  <c r="E29" i="17"/>
  <c r="F29" i="17"/>
  <c r="G29" i="17"/>
  <c r="H29" i="17"/>
  <c r="I29" i="17"/>
  <c r="J29" i="17"/>
  <c r="K29" i="17"/>
  <c r="L29" i="17"/>
  <c r="M29" i="17"/>
  <c r="N29" i="17"/>
  <c r="O29" i="17"/>
  <c r="P29" i="17"/>
  <c r="Q29" i="17"/>
  <c r="C30" i="17"/>
  <c r="D30" i="17"/>
  <c r="E30" i="17"/>
  <c r="F30" i="17"/>
  <c r="G30" i="17"/>
  <c r="H30" i="17"/>
  <c r="I30" i="17"/>
  <c r="J30" i="17"/>
  <c r="K30" i="17"/>
  <c r="L30" i="17"/>
  <c r="M30" i="17"/>
  <c r="N30" i="17"/>
  <c r="O30" i="17"/>
  <c r="P30" i="17"/>
  <c r="C31" i="17"/>
  <c r="D31" i="17"/>
  <c r="E31" i="17"/>
  <c r="F31" i="17"/>
  <c r="G31" i="17"/>
  <c r="H31" i="17"/>
  <c r="I31" i="17"/>
  <c r="J31" i="17"/>
  <c r="K31" i="17"/>
  <c r="L31" i="17"/>
  <c r="M31" i="17"/>
  <c r="N31" i="17"/>
  <c r="O31" i="17"/>
  <c r="P31" i="17"/>
  <c r="C34" i="17"/>
  <c r="D34" i="17"/>
  <c r="E34" i="17"/>
  <c r="F34" i="17"/>
  <c r="G34" i="17"/>
  <c r="H34" i="17"/>
  <c r="I34" i="17"/>
  <c r="J34" i="17"/>
  <c r="K34" i="17"/>
  <c r="L34" i="17"/>
  <c r="M34" i="17"/>
  <c r="N34" i="17"/>
  <c r="O34" i="17"/>
  <c r="P34" i="17"/>
  <c r="Q34" i="17"/>
  <c r="C35" i="17"/>
  <c r="D35" i="17"/>
  <c r="E35" i="17"/>
  <c r="F35" i="17"/>
  <c r="G35" i="17"/>
  <c r="H35" i="17"/>
  <c r="I35" i="17"/>
  <c r="J35" i="17"/>
  <c r="K35" i="17"/>
  <c r="L35" i="17"/>
  <c r="M35" i="17"/>
  <c r="N35" i="17"/>
  <c r="O35" i="17"/>
  <c r="P35" i="17"/>
  <c r="Q35" i="17"/>
  <c r="K37" i="17"/>
  <c r="C34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P34" i="24"/>
  <c r="Q34" i="24"/>
  <c r="R34" i="24"/>
  <c r="S34" i="24"/>
  <c r="T34" i="24"/>
  <c r="U34" i="24"/>
  <c r="V34" i="24"/>
  <c r="W34" i="24"/>
  <c r="X34" i="24"/>
  <c r="Y34" i="24"/>
  <c r="Z34" i="24"/>
  <c r="AA34" i="24"/>
  <c r="AB34" i="24"/>
  <c r="AC34" i="24"/>
  <c r="AD34" i="24"/>
  <c r="AE34" i="24"/>
  <c r="AF34" i="24"/>
  <c r="AG34" i="24"/>
  <c r="AH34" i="24"/>
  <c r="AI34" i="24"/>
  <c r="AJ34" i="24"/>
  <c r="AK34" i="24"/>
  <c r="AL34" i="24"/>
  <c r="AM34" i="24"/>
  <c r="AN34" i="24"/>
  <c r="AO34" i="24"/>
  <c r="AP34" i="24"/>
  <c r="AQ34" i="24"/>
  <c r="AR34" i="24"/>
  <c r="AS34" i="24"/>
  <c r="AT34" i="24"/>
  <c r="AU34" i="24"/>
  <c r="AV34" i="24"/>
  <c r="AW34" i="24"/>
  <c r="AX34" i="24"/>
  <c r="AY34" i="24"/>
  <c r="AZ34" i="24"/>
  <c r="BA34" i="24"/>
  <c r="BB34" i="24"/>
  <c r="BC34" i="24"/>
  <c r="BD34" i="24"/>
  <c r="BE34" i="24"/>
  <c r="BF34" i="24"/>
  <c r="BG34" i="24"/>
  <c r="BH34" i="24"/>
  <c r="BI34" i="24"/>
  <c r="C35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P35" i="24"/>
  <c r="Q35" i="24"/>
  <c r="R35" i="24"/>
  <c r="S35" i="24"/>
  <c r="T35" i="24"/>
  <c r="U35" i="24"/>
  <c r="V35" i="24"/>
  <c r="W35" i="24"/>
  <c r="X35" i="24"/>
  <c r="Y35" i="24"/>
  <c r="Z35" i="24"/>
  <c r="AA35" i="24"/>
  <c r="AB35" i="24"/>
  <c r="AC35" i="24"/>
  <c r="AD35" i="24"/>
  <c r="AE35" i="24"/>
  <c r="AF35" i="24"/>
  <c r="AG35" i="24"/>
  <c r="AH35" i="24"/>
  <c r="AI35" i="24"/>
  <c r="AJ35" i="24"/>
  <c r="AK35" i="24"/>
  <c r="AL35" i="24"/>
  <c r="AM35" i="24"/>
  <c r="AN35" i="24"/>
  <c r="AO35" i="24"/>
  <c r="AP35" i="24"/>
  <c r="AQ35" i="24"/>
  <c r="AR35" i="24"/>
  <c r="AS35" i="24"/>
  <c r="AT35" i="24"/>
  <c r="AU35" i="24"/>
  <c r="AV35" i="24"/>
  <c r="AW35" i="24"/>
  <c r="AX35" i="24"/>
  <c r="AY35" i="24"/>
  <c r="AZ35" i="24"/>
  <c r="BA35" i="24"/>
  <c r="BB35" i="24"/>
  <c r="BC35" i="24"/>
  <c r="BD35" i="24"/>
  <c r="BE35" i="24"/>
  <c r="BF35" i="24"/>
  <c r="BG35" i="24"/>
  <c r="BH35" i="24"/>
  <c r="BI35" i="24"/>
  <c r="C36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P36" i="24"/>
  <c r="Q36" i="24"/>
  <c r="R36" i="24"/>
  <c r="S36" i="24"/>
  <c r="T36" i="24"/>
  <c r="U36" i="24"/>
  <c r="V36" i="24"/>
  <c r="W36" i="24"/>
  <c r="X36" i="24"/>
  <c r="Y36" i="24"/>
  <c r="Z36" i="24"/>
  <c r="AA36" i="24"/>
  <c r="AB36" i="24"/>
  <c r="AC36" i="24"/>
  <c r="AD36" i="24"/>
  <c r="AE36" i="24"/>
  <c r="AF36" i="24"/>
  <c r="AG36" i="24"/>
  <c r="AH36" i="24"/>
  <c r="AI36" i="24"/>
  <c r="AJ36" i="24"/>
  <c r="AK36" i="24"/>
  <c r="AL36" i="24"/>
  <c r="AM36" i="24"/>
  <c r="AN36" i="24"/>
  <c r="AO36" i="24"/>
  <c r="AP36" i="24"/>
  <c r="AQ36" i="24"/>
  <c r="AR36" i="24"/>
  <c r="AS36" i="24"/>
  <c r="AT36" i="24"/>
  <c r="AU36" i="24"/>
  <c r="AV36" i="24"/>
  <c r="AW36" i="24"/>
  <c r="AX36" i="24"/>
  <c r="AY36" i="24"/>
  <c r="AZ36" i="24"/>
  <c r="BA36" i="24"/>
  <c r="BB36" i="24"/>
  <c r="BC36" i="24"/>
  <c r="BD36" i="24"/>
  <c r="BE36" i="24"/>
  <c r="BF36" i="24"/>
  <c r="BG36" i="24"/>
  <c r="BH36" i="24"/>
  <c r="BI36" i="24"/>
  <c r="C38" i="24"/>
  <c r="D38" i="24"/>
  <c r="E38" i="24"/>
  <c r="F38" i="24"/>
  <c r="G38" i="24"/>
  <c r="H38" i="24"/>
  <c r="I38" i="24"/>
  <c r="J38" i="24"/>
  <c r="K38" i="24"/>
  <c r="L38" i="24"/>
  <c r="M38" i="24"/>
  <c r="N38" i="24"/>
  <c r="O38" i="24"/>
  <c r="P38" i="24"/>
  <c r="Q38" i="24"/>
  <c r="R38" i="24"/>
  <c r="S38" i="24"/>
  <c r="T38" i="24"/>
  <c r="U38" i="24"/>
  <c r="V38" i="24"/>
  <c r="W38" i="24"/>
  <c r="X38" i="24"/>
  <c r="Y38" i="24"/>
  <c r="Z38" i="24"/>
  <c r="AA38" i="24"/>
  <c r="AB38" i="24"/>
  <c r="AC38" i="24"/>
  <c r="AD38" i="24"/>
  <c r="AE38" i="24"/>
  <c r="AF38" i="24"/>
  <c r="AG38" i="24"/>
  <c r="AH38" i="24"/>
  <c r="AI38" i="24"/>
  <c r="AJ38" i="24"/>
  <c r="AK38" i="24"/>
  <c r="AL38" i="24"/>
  <c r="AM38" i="24"/>
  <c r="AN38" i="24"/>
  <c r="AO38" i="24"/>
  <c r="AP38" i="24"/>
  <c r="AQ38" i="24"/>
  <c r="AR38" i="24"/>
  <c r="AS38" i="24"/>
  <c r="AT38" i="24"/>
  <c r="AU38" i="24"/>
  <c r="AV38" i="24"/>
  <c r="AW38" i="24"/>
  <c r="AX38" i="24"/>
  <c r="AY38" i="24"/>
  <c r="AZ38" i="24"/>
  <c r="BA38" i="24"/>
  <c r="BB38" i="24"/>
  <c r="BC38" i="24"/>
  <c r="BD38" i="24"/>
  <c r="BE38" i="24"/>
  <c r="BF38" i="24"/>
  <c r="BG38" i="24"/>
  <c r="BH38" i="24"/>
  <c r="BI38" i="24"/>
  <c r="C39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P39" i="24"/>
  <c r="Q39" i="24"/>
  <c r="R39" i="24"/>
  <c r="S39" i="24"/>
  <c r="T39" i="24"/>
  <c r="U39" i="24"/>
  <c r="V39" i="24"/>
  <c r="W39" i="24"/>
  <c r="X39" i="24"/>
  <c r="Y39" i="24"/>
  <c r="Z39" i="24"/>
  <c r="AA39" i="24"/>
  <c r="AB39" i="24"/>
  <c r="AC39" i="24"/>
  <c r="AD39" i="24"/>
  <c r="AE39" i="24"/>
  <c r="AF39" i="24"/>
  <c r="AG39" i="24"/>
  <c r="AH39" i="24"/>
  <c r="AI39" i="24"/>
  <c r="AJ39" i="24"/>
  <c r="AK39" i="24"/>
  <c r="AL39" i="24"/>
  <c r="AM39" i="24"/>
  <c r="AN39" i="24"/>
  <c r="AO39" i="24"/>
  <c r="AP39" i="24"/>
  <c r="AQ39" i="24"/>
  <c r="AR39" i="24"/>
  <c r="AS39" i="24"/>
  <c r="AT39" i="24"/>
  <c r="AU39" i="24"/>
  <c r="AV39" i="24"/>
  <c r="AW39" i="24"/>
  <c r="AX39" i="24"/>
  <c r="AY39" i="24"/>
  <c r="AZ39" i="24"/>
  <c r="BA39" i="24"/>
  <c r="BB39" i="24"/>
  <c r="BC39" i="24"/>
  <c r="BD39" i="24"/>
  <c r="BE39" i="24"/>
  <c r="BF39" i="24"/>
  <c r="BG39" i="24"/>
  <c r="BH39" i="24"/>
  <c r="BI39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AH43" i="24"/>
  <c r="AI43" i="24"/>
  <c r="AJ43" i="24"/>
  <c r="AK43" i="24"/>
  <c r="AL43" i="24"/>
  <c r="AM43" i="24"/>
  <c r="AN43" i="24"/>
  <c r="AO43" i="24"/>
  <c r="AP43" i="24"/>
  <c r="AQ43" i="24"/>
  <c r="AR43" i="24"/>
  <c r="AS43" i="24"/>
  <c r="AT43" i="24"/>
  <c r="AU43" i="24"/>
  <c r="AV43" i="24"/>
  <c r="AW43" i="24"/>
  <c r="AX43" i="24"/>
  <c r="AY43" i="24"/>
  <c r="AZ43" i="24"/>
  <c r="BA43" i="24"/>
  <c r="BB43" i="24"/>
  <c r="BC43" i="24"/>
  <c r="BD43" i="24"/>
  <c r="BE43" i="24"/>
  <c r="BF43" i="24"/>
  <c r="BG43" i="24"/>
  <c r="BH43" i="24"/>
  <c r="BI43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AH44" i="24"/>
  <c r="AI44" i="24"/>
  <c r="AJ44" i="24"/>
  <c r="AK44" i="24"/>
  <c r="AL44" i="24"/>
  <c r="AM44" i="24"/>
  <c r="AN44" i="24"/>
  <c r="AO44" i="24"/>
  <c r="AP44" i="24"/>
  <c r="AQ44" i="24"/>
  <c r="AR44" i="24"/>
  <c r="AS44" i="24"/>
  <c r="AT44" i="24"/>
  <c r="AU44" i="24"/>
  <c r="AV44" i="24"/>
  <c r="AW44" i="24"/>
  <c r="AX44" i="24"/>
  <c r="AY44" i="24"/>
  <c r="AZ44" i="24"/>
  <c r="BA44" i="24"/>
  <c r="BB44" i="24"/>
  <c r="BC44" i="24"/>
  <c r="BD44" i="24"/>
  <c r="BE44" i="24"/>
  <c r="BF44" i="24"/>
  <c r="BG44" i="24"/>
  <c r="BH44" i="24"/>
  <c r="BI44" i="24"/>
  <c r="C45" i="24"/>
  <c r="D45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R45" i="24"/>
  <c r="S45" i="24"/>
  <c r="T45" i="24"/>
  <c r="U45" i="24"/>
  <c r="V45" i="24"/>
  <c r="W45" i="24"/>
  <c r="X45" i="24"/>
  <c r="Y45" i="24"/>
  <c r="Z45" i="24"/>
  <c r="AA45" i="24"/>
  <c r="AB45" i="24"/>
  <c r="AC45" i="24"/>
  <c r="AD45" i="24"/>
  <c r="AE45" i="24"/>
  <c r="AF45" i="24"/>
  <c r="AG45" i="24"/>
  <c r="AH45" i="24"/>
  <c r="AI45" i="24"/>
  <c r="AJ45" i="24"/>
  <c r="AK45" i="24"/>
  <c r="AL45" i="24"/>
  <c r="AM45" i="24"/>
  <c r="AN45" i="24"/>
  <c r="AO45" i="24"/>
  <c r="AP45" i="24"/>
  <c r="AQ45" i="24"/>
  <c r="AR45" i="24"/>
  <c r="AS45" i="24"/>
  <c r="AT45" i="24"/>
  <c r="AU45" i="24"/>
  <c r="AV45" i="24"/>
  <c r="AW45" i="24"/>
  <c r="AX45" i="24"/>
  <c r="AY45" i="24"/>
  <c r="AZ45" i="24"/>
  <c r="BA45" i="24"/>
  <c r="BB45" i="24"/>
  <c r="BC45" i="24"/>
  <c r="BD45" i="24"/>
  <c r="BE45" i="24"/>
  <c r="BF45" i="24"/>
  <c r="BG45" i="24"/>
  <c r="BH45" i="24"/>
  <c r="BI45" i="24"/>
  <c r="C46" i="24"/>
  <c r="D46" i="24"/>
  <c r="E46" i="24"/>
  <c r="F46" i="24"/>
  <c r="G46" i="24"/>
  <c r="H46" i="24"/>
  <c r="I46" i="24"/>
  <c r="J46" i="24"/>
  <c r="K46" i="24"/>
  <c r="L46" i="24"/>
  <c r="M46" i="24"/>
  <c r="N46" i="24"/>
  <c r="O46" i="24"/>
  <c r="P46" i="24"/>
  <c r="Q46" i="24"/>
  <c r="R46" i="24"/>
  <c r="S46" i="24"/>
  <c r="T46" i="24"/>
  <c r="U46" i="24"/>
  <c r="V46" i="24"/>
  <c r="W46" i="24"/>
  <c r="X46" i="24"/>
  <c r="Y46" i="24"/>
  <c r="Z46" i="24"/>
  <c r="AA46" i="24"/>
  <c r="AB46" i="24"/>
  <c r="AC46" i="24"/>
  <c r="AD46" i="24"/>
  <c r="AE46" i="24"/>
  <c r="AF46" i="24"/>
  <c r="AG46" i="24"/>
  <c r="AH46" i="24"/>
  <c r="AI46" i="24"/>
  <c r="AJ46" i="24"/>
  <c r="AK46" i="24"/>
  <c r="AL46" i="24"/>
  <c r="AM46" i="24"/>
  <c r="AN46" i="24"/>
  <c r="AO46" i="24"/>
  <c r="AP46" i="24"/>
  <c r="AQ46" i="24"/>
  <c r="AR46" i="24"/>
  <c r="AS46" i="24"/>
  <c r="AT46" i="24"/>
  <c r="AU46" i="24"/>
  <c r="AV46" i="24"/>
  <c r="AW46" i="24"/>
  <c r="AX46" i="24"/>
  <c r="AY46" i="24"/>
  <c r="AZ46" i="24"/>
  <c r="BA46" i="24"/>
  <c r="BB46" i="24"/>
  <c r="BC46" i="24"/>
  <c r="BD46" i="24"/>
  <c r="BE46" i="24"/>
  <c r="BF46" i="24"/>
  <c r="BG46" i="24"/>
  <c r="BH46" i="24"/>
  <c r="BI46" i="24"/>
  <c r="C47" i="24"/>
  <c r="D47" i="24"/>
  <c r="E47" i="24"/>
  <c r="F47" i="24"/>
  <c r="G47" i="24"/>
  <c r="H47" i="24"/>
  <c r="I47" i="24"/>
  <c r="J47" i="24"/>
  <c r="K47" i="24"/>
  <c r="L47" i="24"/>
  <c r="M47" i="24"/>
  <c r="N47" i="24"/>
  <c r="O47" i="24"/>
  <c r="P47" i="24"/>
  <c r="Q47" i="24"/>
  <c r="R47" i="24"/>
  <c r="S47" i="24"/>
  <c r="T47" i="24"/>
  <c r="U47" i="24"/>
  <c r="V47" i="24"/>
  <c r="W47" i="24"/>
  <c r="X47" i="24"/>
  <c r="Y47" i="24"/>
  <c r="Z47" i="24"/>
  <c r="AA47" i="24"/>
  <c r="AB47" i="24"/>
  <c r="AC47" i="24"/>
  <c r="AD47" i="24"/>
  <c r="AE47" i="24"/>
  <c r="AF47" i="24"/>
  <c r="AG47" i="24"/>
  <c r="AH47" i="24"/>
  <c r="AI47" i="24"/>
  <c r="AJ47" i="24"/>
  <c r="AK47" i="24"/>
  <c r="AL47" i="24"/>
  <c r="AM47" i="24"/>
  <c r="AN47" i="24"/>
  <c r="AO47" i="24"/>
  <c r="AP47" i="24"/>
  <c r="AQ47" i="24"/>
  <c r="AR47" i="24"/>
  <c r="AS47" i="24"/>
  <c r="AT47" i="24"/>
  <c r="AU47" i="24"/>
  <c r="AV47" i="24"/>
  <c r="AW47" i="24"/>
  <c r="AX47" i="24"/>
  <c r="AY47" i="24"/>
  <c r="AZ47" i="24"/>
  <c r="BA47" i="24"/>
  <c r="BB47" i="24"/>
  <c r="BC47" i="24"/>
  <c r="BD47" i="24"/>
  <c r="BE47" i="24"/>
  <c r="BF47" i="24"/>
  <c r="BG47" i="24"/>
  <c r="BH47" i="24"/>
  <c r="BI47" i="24"/>
  <c r="C48" i="24"/>
  <c r="D48" i="24"/>
  <c r="E48" i="24"/>
  <c r="F48" i="24"/>
  <c r="G48" i="24"/>
  <c r="H48" i="24"/>
  <c r="I48" i="24"/>
  <c r="J48" i="24"/>
  <c r="K48" i="24"/>
  <c r="L48" i="24"/>
  <c r="M48" i="24"/>
  <c r="N48" i="24"/>
  <c r="O48" i="24"/>
  <c r="P48" i="24"/>
  <c r="Q48" i="24"/>
  <c r="R48" i="24"/>
  <c r="S48" i="24"/>
  <c r="T48" i="24"/>
  <c r="U48" i="24"/>
  <c r="V48" i="24"/>
  <c r="W48" i="24"/>
  <c r="X48" i="24"/>
  <c r="Y48" i="24"/>
  <c r="Z48" i="24"/>
  <c r="AA48" i="24"/>
  <c r="AB48" i="24"/>
  <c r="AC48" i="24"/>
  <c r="AD48" i="24"/>
  <c r="AE48" i="24"/>
  <c r="AF48" i="24"/>
  <c r="AG48" i="24"/>
  <c r="AH48" i="24"/>
  <c r="AI48" i="24"/>
  <c r="AJ48" i="24"/>
  <c r="AK48" i="24"/>
  <c r="AL48" i="24"/>
  <c r="AM48" i="24"/>
  <c r="AN48" i="24"/>
  <c r="AO48" i="24"/>
  <c r="AP48" i="24"/>
  <c r="AQ48" i="24"/>
  <c r="AR48" i="24"/>
  <c r="AS48" i="24"/>
  <c r="AT48" i="24"/>
  <c r="AU48" i="24"/>
  <c r="AV48" i="24"/>
  <c r="AW48" i="24"/>
  <c r="AX48" i="24"/>
  <c r="AY48" i="24"/>
  <c r="AZ48" i="24"/>
  <c r="BA48" i="24"/>
  <c r="BB48" i="24"/>
  <c r="BC48" i="24"/>
  <c r="BD48" i="24"/>
  <c r="BE48" i="24"/>
  <c r="BF48" i="24"/>
  <c r="BG48" i="24"/>
  <c r="BH48" i="24"/>
  <c r="BI48" i="24"/>
  <c r="B49" i="24"/>
  <c r="C49" i="24"/>
  <c r="D49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S49" i="24"/>
  <c r="T49" i="24"/>
  <c r="U49" i="24"/>
  <c r="V49" i="24"/>
  <c r="W49" i="24"/>
  <c r="X49" i="24"/>
  <c r="Y49" i="24"/>
  <c r="Z49" i="24"/>
  <c r="AA49" i="24"/>
  <c r="AB49" i="24"/>
  <c r="AC49" i="24"/>
  <c r="AD49" i="24"/>
  <c r="AE49" i="24"/>
  <c r="AF49" i="24"/>
  <c r="AG49" i="24"/>
  <c r="AH49" i="24"/>
  <c r="AI49" i="24"/>
  <c r="AJ49" i="24"/>
  <c r="AK49" i="24"/>
  <c r="AL49" i="24"/>
  <c r="AM49" i="24"/>
  <c r="AN49" i="24"/>
  <c r="AO49" i="24"/>
  <c r="AP49" i="24"/>
  <c r="AQ49" i="24"/>
  <c r="AR49" i="24"/>
  <c r="AS49" i="24"/>
  <c r="AT49" i="24"/>
  <c r="AU49" i="24"/>
  <c r="AV49" i="24"/>
  <c r="AW49" i="24"/>
  <c r="AX49" i="24"/>
  <c r="AY49" i="24"/>
  <c r="AZ49" i="24"/>
  <c r="BA49" i="24"/>
  <c r="BB49" i="24"/>
  <c r="BC49" i="24"/>
  <c r="BD49" i="24"/>
  <c r="BE49" i="24"/>
  <c r="BF49" i="24"/>
  <c r="BG49" i="24"/>
  <c r="BH49" i="24"/>
  <c r="BI49" i="24"/>
  <c r="B50" i="24"/>
  <c r="C50" i="24"/>
  <c r="D50" i="24"/>
  <c r="E50" i="24"/>
  <c r="F50" i="24"/>
  <c r="G50" i="24"/>
  <c r="H50" i="24"/>
  <c r="I50" i="24"/>
  <c r="J50" i="24"/>
  <c r="K50" i="24"/>
  <c r="L50" i="24"/>
  <c r="M50" i="24"/>
  <c r="N50" i="24"/>
  <c r="O50" i="24"/>
  <c r="P50" i="24"/>
  <c r="Q50" i="24"/>
  <c r="R50" i="24"/>
  <c r="S50" i="24"/>
  <c r="T50" i="24"/>
  <c r="U50" i="24"/>
  <c r="V50" i="24"/>
  <c r="W50" i="24"/>
  <c r="X50" i="24"/>
  <c r="Y50" i="24"/>
  <c r="Z50" i="24"/>
  <c r="AA50" i="24"/>
  <c r="AB50" i="24"/>
  <c r="AC50" i="24"/>
  <c r="AD50" i="24"/>
  <c r="AE50" i="24"/>
  <c r="AF50" i="24"/>
  <c r="AG50" i="24"/>
  <c r="AH50" i="24"/>
  <c r="AI50" i="24"/>
  <c r="AJ50" i="24"/>
  <c r="AK50" i="24"/>
  <c r="AL50" i="24"/>
  <c r="AM50" i="24"/>
  <c r="AN50" i="24"/>
  <c r="AO50" i="24"/>
  <c r="AP50" i="24"/>
  <c r="AQ50" i="24"/>
  <c r="AR50" i="24"/>
  <c r="AS50" i="24"/>
  <c r="AT50" i="24"/>
  <c r="AU50" i="24"/>
  <c r="AV50" i="24"/>
  <c r="AW50" i="24"/>
  <c r="AX50" i="24"/>
  <c r="AY50" i="24"/>
  <c r="AZ50" i="24"/>
  <c r="BA50" i="24"/>
  <c r="BB50" i="24"/>
  <c r="BC50" i="24"/>
  <c r="BD50" i="24"/>
  <c r="BE50" i="24"/>
  <c r="BF50" i="24"/>
  <c r="BG50" i="24"/>
  <c r="BH50" i="24"/>
  <c r="BI50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P55" i="24"/>
  <c r="Q55" i="24"/>
  <c r="R55" i="24"/>
  <c r="S55" i="24"/>
  <c r="T55" i="24"/>
  <c r="U55" i="24"/>
  <c r="V55" i="24"/>
  <c r="W55" i="24"/>
  <c r="X55" i="24"/>
  <c r="Y55" i="24"/>
  <c r="Z55" i="24"/>
  <c r="AA55" i="24"/>
  <c r="AB55" i="24"/>
  <c r="AC55" i="24"/>
  <c r="AD55" i="24"/>
  <c r="AE55" i="24"/>
  <c r="AF55" i="24"/>
  <c r="AG55" i="24"/>
  <c r="AH55" i="24"/>
  <c r="AI55" i="24"/>
  <c r="AJ55" i="24"/>
  <c r="AK55" i="24"/>
  <c r="AL55" i="24"/>
  <c r="AM55" i="24"/>
  <c r="AN55" i="24"/>
  <c r="AO55" i="24"/>
  <c r="AP55" i="24"/>
  <c r="AQ55" i="24"/>
  <c r="AR55" i="24"/>
  <c r="AS55" i="24"/>
  <c r="AT55" i="24"/>
  <c r="AU55" i="24"/>
  <c r="AV55" i="24"/>
  <c r="AW55" i="24"/>
  <c r="AX55" i="24"/>
  <c r="AY55" i="24"/>
  <c r="AZ55" i="24"/>
  <c r="BA55" i="24"/>
  <c r="BB55" i="24"/>
  <c r="BC55" i="24"/>
  <c r="BD55" i="24"/>
  <c r="BE55" i="24"/>
  <c r="BF55" i="24"/>
  <c r="BG55" i="24"/>
  <c r="BH55" i="24"/>
  <c r="BI55" i="24"/>
  <c r="C56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P56" i="24"/>
  <c r="Q56" i="24"/>
  <c r="R56" i="24"/>
  <c r="S56" i="24"/>
  <c r="T56" i="24"/>
  <c r="U56" i="24"/>
  <c r="V56" i="24"/>
  <c r="W56" i="24"/>
  <c r="X56" i="24"/>
  <c r="Y56" i="24"/>
  <c r="Z56" i="24"/>
  <c r="AA56" i="24"/>
  <c r="AB56" i="24"/>
  <c r="AC56" i="24"/>
  <c r="AD56" i="24"/>
  <c r="AE56" i="24"/>
  <c r="AF56" i="24"/>
  <c r="AG56" i="24"/>
  <c r="AH56" i="24"/>
  <c r="AI56" i="24"/>
  <c r="AJ56" i="24"/>
  <c r="AK56" i="24"/>
  <c r="AL56" i="24"/>
  <c r="AM56" i="24"/>
  <c r="AN56" i="24"/>
  <c r="AO56" i="24"/>
  <c r="AP56" i="24"/>
  <c r="AQ56" i="24"/>
  <c r="AR56" i="24"/>
  <c r="AS56" i="24"/>
  <c r="AT56" i="24"/>
  <c r="AU56" i="24"/>
  <c r="AV56" i="24"/>
  <c r="AW56" i="24"/>
  <c r="AX56" i="24"/>
  <c r="AY56" i="24"/>
  <c r="AZ56" i="24"/>
  <c r="BA56" i="24"/>
  <c r="BB56" i="24"/>
  <c r="BC56" i="24"/>
  <c r="BD56" i="24"/>
  <c r="BE56" i="24"/>
  <c r="BF56" i="24"/>
  <c r="BG56" i="24"/>
  <c r="BH56" i="24"/>
  <c r="BI56" i="24"/>
  <c r="C57" i="24"/>
  <c r="D57" i="24"/>
  <c r="E57" i="24"/>
  <c r="F57" i="24"/>
  <c r="G57" i="24"/>
  <c r="H57" i="24"/>
  <c r="I57" i="24"/>
  <c r="J57" i="24"/>
  <c r="K57" i="24"/>
  <c r="L57" i="24"/>
  <c r="M57" i="24"/>
  <c r="N57" i="24"/>
  <c r="O57" i="24"/>
  <c r="P57" i="24"/>
  <c r="Q57" i="24"/>
  <c r="R57" i="24"/>
  <c r="S57" i="24"/>
  <c r="T57" i="24"/>
  <c r="U57" i="24"/>
  <c r="V57" i="24"/>
  <c r="W57" i="24"/>
  <c r="X57" i="24"/>
  <c r="Y57" i="24"/>
  <c r="Z57" i="24"/>
  <c r="AA57" i="24"/>
  <c r="AB57" i="24"/>
  <c r="AC57" i="24"/>
  <c r="AD57" i="24"/>
  <c r="AE57" i="24"/>
  <c r="AF57" i="24"/>
  <c r="AG57" i="24"/>
  <c r="AH57" i="24"/>
  <c r="AI57" i="24"/>
  <c r="AJ57" i="24"/>
  <c r="AK57" i="24"/>
  <c r="AL57" i="24"/>
  <c r="AM57" i="24"/>
  <c r="AN57" i="24"/>
  <c r="AO57" i="24"/>
  <c r="AP57" i="24"/>
  <c r="AQ57" i="24"/>
  <c r="AR57" i="24"/>
  <c r="AS57" i="24"/>
  <c r="AT57" i="24"/>
  <c r="AU57" i="24"/>
  <c r="AV57" i="24"/>
  <c r="AW57" i="24"/>
  <c r="AX57" i="24"/>
  <c r="AY57" i="24"/>
  <c r="AZ57" i="24"/>
  <c r="BA57" i="24"/>
  <c r="BB57" i="24"/>
  <c r="BC57" i="24"/>
  <c r="BD57" i="24"/>
  <c r="BE57" i="24"/>
  <c r="BF57" i="24"/>
  <c r="BG57" i="24"/>
  <c r="BH57" i="24"/>
  <c r="BI57" i="24"/>
  <c r="C58" i="24"/>
  <c r="D58" i="24"/>
  <c r="E58" i="24"/>
  <c r="F58" i="24"/>
  <c r="G58" i="24"/>
  <c r="H58" i="24"/>
  <c r="I58" i="24"/>
  <c r="J58" i="24"/>
  <c r="K58" i="24"/>
  <c r="L58" i="24"/>
  <c r="M58" i="24"/>
  <c r="N58" i="24"/>
  <c r="O58" i="24"/>
  <c r="P58" i="24"/>
  <c r="Q58" i="24"/>
  <c r="R58" i="24"/>
  <c r="S58" i="24"/>
  <c r="T58" i="24"/>
  <c r="U58" i="24"/>
  <c r="V58" i="24"/>
  <c r="W58" i="24"/>
  <c r="X58" i="24"/>
  <c r="Y58" i="24"/>
  <c r="Z58" i="24"/>
  <c r="AA58" i="24"/>
  <c r="AB58" i="24"/>
  <c r="AC58" i="24"/>
  <c r="AD58" i="24"/>
  <c r="AE58" i="24"/>
  <c r="AF58" i="24"/>
  <c r="AG58" i="24"/>
  <c r="AH58" i="24"/>
  <c r="AI58" i="24"/>
  <c r="AJ58" i="24"/>
  <c r="AK58" i="24"/>
  <c r="AL58" i="24"/>
  <c r="AM58" i="24"/>
  <c r="AN58" i="24"/>
  <c r="AO58" i="24"/>
  <c r="AP58" i="24"/>
  <c r="AQ58" i="24"/>
  <c r="AR58" i="24"/>
  <c r="AS58" i="24"/>
  <c r="AT58" i="24"/>
  <c r="AU58" i="24"/>
  <c r="AV58" i="24"/>
  <c r="AW58" i="24"/>
  <c r="AX58" i="24"/>
  <c r="AY58" i="24"/>
  <c r="AZ58" i="24"/>
  <c r="BA58" i="24"/>
  <c r="BB58" i="24"/>
  <c r="BC58" i="24"/>
  <c r="BD58" i="24"/>
  <c r="BE58" i="24"/>
  <c r="BF58" i="24"/>
  <c r="BG58" i="24"/>
  <c r="BH58" i="24"/>
  <c r="BI58" i="24"/>
  <c r="C59" i="24"/>
  <c r="D59" i="24"/>
  <c r="E59" i="24"/>
  <c r="F59" i="24"/>
  <c r="G59" i="24"/>
  <c r="H59" i="24"/>
  <c r="I59" i="24"/>
  <c r="J59" i="24"/>
  <c r="K59" i="24"/>
  <c r="L59" i="24"/>
  <c r="M59" i="24"/>
  <c r="N59" i="24"/>
  <c r="O59" i="24"/>
  <c r="P59" i="24"/>
  <c r="Q59" i="24"/>
  <c r="R59" i="24"/>
  <c r="S59" i="24"/>
  <c r="T59" i="24"/>
  <c r="U59" i="24"/>
  <c r="V59" i="24"/>
  <c r="W59" i="24"/>
  <c r="X59" i="24"/>
  <c r="Y59" i="24"/>
  <c r="Z59" i="24"/>
  <c r="AA59" i="24"/>
  <c r="AB59" i="24"/>
  <c r="AC59" i="24"/>
  <c r="AD59" i="24"/>
  <c r="AE59" i="24"/>
  <c r="AF59" i="24"/>
  <c r="AG59" i="24"/>
  <c r="AH59" i="24"/>
  <c r="AI59" i="24"/>
  <c r="AJ59" i="24"/>
  <c r="AK59" i="24"/>
  <c r="AL59" i="24"/>
  <c r="AM59" i="24"/>
  <c r="AN59" i="24"/>
  <c r="AO59" i="24"/>
  <c r="AP59" i="24"/>
  <c r="AQ59" i="24"/>
  <c r="AR59" i="24"/>
  <c r="AS59" i="24"/>
  <c r="AT59" i="24"/>
  <c r="AU59" i="24"/>
  <c r="AV59" i="24"/>
  <c r="AW59" i="24"/>
  <c r="AX59" i="24"/>
  <c r="AY59" i="24"/>
  <c r="AZ59" i="24"/>
  <c r="BA59" i="24"/>
  <c r="BB59" i="24"/>
  <c r="BC59" i="24"/>
  <c r="BD59" i="24"/>
  <c r="BE59" i="24"/>
  <c r="BF59" i="24"/>
  <c r="BG59" i="24"/>
  <c r="BH59" i="24"/>
  <c r="BI59" i="24"/>
  <c r="C60" i="24"/>
  <c r="D60" i="24"/>
  <c r="E60" i="24"/>
  <c r="F60" i="24"/>
  <c r="G60" i="24"/>
  <c r="H60" i="24"/>
  <c r="I60" i="24"/>
  <c r="J60" i="24"/>
  <c r="K60" i="24"/>
  <c r="L60" i="24"/>
  <c r="M60" i="24"/>
  <c r="N60" i="24"/>
  <c r="O60" i="24"/>
  <c r="P60" i="24"/>
  <c r="Q60" i="24"/>
  <c r="R60" i="24"/>
  <c r="S60" i="24"/>
  <c r="T60" i="24"/>
  <c r="U60" i="24"/>
  <c r="V60" i="24"/>
  <c r="W60" i="24"/>
  <c r="X60" i="24"/>
  <c r="Y60" i="24"/>
  <c r="Z60" i="24"/>
  <c r="AA60" i="24"/>
  <c r="AB60" i="24"/>
  <c r="AC60" i="24"/>
  <c r="AD60" i="24"/>
  <c r="AE60" i="24"/>
  <c r="AF60" i="24"/>
  <c r="AG60" i="24"/>
  <c r="AH60" i="24"/>
  <c r="AI60" i="24"/>
  <c r="AJ60" i="24"/>
  <c r="AK60" i="24"/>
  <c r="AL60" i="24"/>
  <c r="AM60" i="24"/>
  <c r="AN60" i="24"/>
  <c r="AO60" i="24"/>
  <c r="AP60" i="24"/>
  <c r="AQ60" i="24"/>
  <c r="AR60" i="24"/>
  <c r="AS60" i="24"/>
  <c r="AT60" i="24"/>
  <c r="AU60" i="24"/>
  <c r="AV60" i="24"/>
  <c r="AW60" i="24"/>
  <c r="AX60" i="24"/>
  <c r="AY60" i="24"/>
  <c r="AZ60" i="24"/>
  <c r="BA60" i="24"/>
  <c r="BB60" i="24"/>
  <c r="BC60" i="24"/>
  <c r="BD60" i="24"/>
  <c r="BE60" i="24"/>
  <c r="BF60" i="24"/>
  <c r="BG60" i="24"/>
  <c r="BH60" i="24"/>
  <c r="BI60" i="24"/>
  <c r="C61" i="24"/>
  <c r="D61" i="24"/>
  <c r="E61" i="24"/>
  <c r="F61" i="24"/>
  <c r="G61" i="24"/>
  <c r="H61" i="24"/>
  <c r="I61" i="24"/>
  <c r="J61" i="24"/>
  <c r="K61" i="24"/>
  <c r="L61" i="24"/>
  <c r="M61" i="24"/>
  <c r="N61" i="24"/>
  <c r="O61" i="24"/>
  <c r="P61" i="24"/>
  <c r="Q61" i="24"/>
  <c r="R61" i="24"/>
  <c r="S61" i="24"/>
  <c r="T61" i="24"/>
  <c r="U61" i="24"/>
  <c r="V61" i="24"/>
  <c r="W61" i="24"/>
  <c r="X61" i="24"/>
  <c r="Y61" i="24"/>
  <c r="Z61" i="24"/>
  <c r="AA61" i="24"/>
  <c r="AB61" i="24"/>
  <c r="AC61" i="24"/>
  <c r="AD61" i="24"/>
  <c r="AE61" i="24"/>
  <c r="AF61" i="24"/>
  <c r="AG61" i="24"/>
  <c r="AH61" i="24"/>
  <c r="AI61" i="24"/>
  <c r="AJ61" i="24"/>
  <c r="AK61" i="24"/>
  <c r="AL61" i="24"/>
  <c r="AM61" i="24"/>
  <c r="AN61" i="24"/>
  <c r="AO61" i="24"/>
  <c r="AP61" i="24"/>
  <c r="AQ61" i="24"/>
  <c r="AR61" i="24"/>
  <c r="AS61" i="24"/>
  <c r="AT61" i="24"/>
  <c r="AU61" i="24"/>
  <c r="AV61" i="24"/>
  <c r="AW61" i="24"/>
  <c r="AX61" i="24"/>
  <c r="AY61" i="24"/>
  <c r="AZ61" i="24"/>
  <c r="BA61" i="24"/>
  <c r="BB61" i="24"/>
  <c r="BC61" i="24"/>
  <c r="BD61" i="24"/>
  <c r="BE61" i="24"/>
  <c r="BF61" i="24"/>
  <c r="BG61" i="24"/>
  <c r="BH61" i="24"/>
  <c r="BI61" i="24"/>
  <c r="C62" i="24"/>
  <c r="D62" i="24"/>
  <c r="E62" i="24"/>
  <c r="F62" i="24"/>
  <c r="G62" i="24"/>
  <c r="H62" i="24"/>
  <c r="I62" i="24"/>
  <c r="J62" i="24"/>
  <c r="K62" i="24"/>
  <c r="L62" i="24"/>
  <c r="M62" i="24"/>
  <c r="N62" i="24"/>
  <c r="O62" i="24"/>
  <c r="P62" i="24"/>
  <c r="Q62" i="24"/>
  <c r="R62" i="24"/>
  <c r="S62" i="24"/>
  <c r="T62" i="24"/>
  <c r="U62" i="24"/>
  <c r="V62" i="24"/>
  <c r="W62" i="24"/>
  <c r="X62" i="24"/>
  <c r="Y62" i="24"/>
  <c r="Z62" i="24"/>
  <c r="AA62" i="24"/>
  <c r="AB62" i="24"/>
  <c r="AC62" i="24"/>
  <c r="AD62" i="24"/>
  <c r="AE62" i="24"/>
  <c r="AF62" i="24"/>
  <c r="AG62" i="24"/>
  <c r="AH62" i="24"/>
  <c r="AI62" i="24"/>
  <c r="AJ62" i="24"/>
  <c r="AK62" i="24"/>
  <c r="AL62" i="24"/>
  <c r="AM62" i="24"/>
  <c r="AN62" i="24"/>
  <c r="AO62" i="24"/>
  <c r="AP62" i="24"/>
  <c r="AQ62" i="24"/>
  <c r="AR62" i="24"/>
  <c r="AS62" i="24"/>
  <c r="AT62" i="24"/>
  <c r="AU62" i="24"/>
  <c r="AV62" i="24"/>
  <c r="AW62" i="24"/>
  <c r="AX62" i="24"/>
  <c r="AY62" i="24"/>
  <c r="AZ62" i="24"/>
  <c r="BA62" i="24"/>
  <c r="BB62" i="24"/>
  <c r="BC62" i="24"/>
  <c r="BD62" i="24"/>
  <c r="BE62" i="24"/>
  <c r="BF62" i="24"/>
  <c r="BG62" i="24"/>
  <c r="BH62" i="24"/>
  <c r="BI62" i="24"/>
  <c r="C63" i="24"/>
  <c r="D63" i="24"/>
  <c r="E63" i="24"/>
  <c r="F63" i="24"/>
  <c r="G63" i="24"/>
  <c r="H63" i="24"/>
  <c r="I63" i="24"/>
  <c r="J63" i="24"/>
  <c r="K63" i="24"/>
  <c r="L63" i="24"/>
  <c r="M63" i="24"/>
  <c r="N63" i="24"/>
  <c r="O63" i="24"/>
  <c r="P63" i="24"/>
  <c r="Q63" i="24"/>
  <c r="R63" i="24"/>
  <c r="S63" i="24"/>
  <c r="T63" i="24"/>
  <c r="U63" i="24"/>
  <c r="V63" i="24"/>
  <c r="W63" i="24"/>
  <c r="X63" i="24"/>
  <c r="Y63" i="24"/>
  <c r="Z63" i="24"/>
  <c r="AA63" i="24"/>
  <c r="AB63" i="24"/>
  <c r="AC63" i="24"/>
  <c r="AD63" i="24"/>
  <c r="AE63" i="24"/>
  <c r="AF63" i="24"/>
  <c r="AG63" i="24"/>
  <c r="AH63" i="24"/>
  <c r="AI63" i="24"/>
  <c r="AJ63" i="24"/>
  <c r="AK63" i="24"/>
  <c r="AL63" i="24"/>
  <c r="AM63" i="24"/>
  <c r="AN63" i="24"/>
  <c r="AO63" i="24"/>
  <c r="AP63" i="24"/>
  <c r="AQ63" i="24"/>
  <c r="AR63" i="24"/>
  <c r="AS63" i="24"/>
  <c r="AT63" i="24"/>
  <c r="AU63" i="24"/>
  <c r="AV63" i="24"/>
  <c r="AW63" i="24"/>
  <c r="AX63" i="24"/>
  <c r="AY63" i="24"/>
  <c r="AZ63" i="24"/>
  <c r="BA63" i="24"/>
  <c r="BB63" i="24"/>
  <c r="BC63" i="24"/>
  <c r="BD63" i="24"/>
  <c r="BE63" i="24"/>
  <c r="BF63" i="24"/>
  <c r="BG63" i="24"/>
  <c r="BH63" i="24"/>
  <c r="BI63" i="24"/>
  <c r="C64" i="24"/>
  <c r="D64" i="24"/>
  <c r="E64" i="24"/>
  <c r="F64" i="24"/>
  <c r="G64" i="24"/>
  <c r="H64" i="24"/>
  <c r="I64" i="24"/>
  <c r="J64" i="24"/>
  <c r="K64" i="24"/>
  <c r="L64" i="24"/>
  <c r="M64" i="24"/>
  <c r="N64" i="24"/>
  <c r="O64" i="24"/>
  <c r="P64" i="24"/>
  <c r="Q64" i="24"/>
  <c r="R64" i="24"/>
  <c r="S64" i="24"/>
  <c r="T64" i="24"/>
  <c r="U64" i="24"/>
  <c r="V64" i="24"/>
  <c r="W64" i="24"/>
  <c r="X64" i="24"/>
  <c r="Y64" i="24"/>
  <c r="Z64" i="24"/>
  <c r="AA64" i="24"/>
  <c r="AB64" i="24"/>
  <c r="AC64" i="24"/>
  <c r="AD64" i="24"/>
  <c r="AE64" i="24"/>
  <c r="AF64" i="24"/>
  <c r="AG64" i="24"/>
  <c r="AH64" i="24"/>
  <c r="AI64" i="24"/>
  <c r="AJ64" i="24"/>
  <c r="AK64" i="24"/>
  <c r="AL64" i="24"/>
  <c r="AM64" i="24"/>
  <c r="AN64" i="24"/>
  <c r="AO64" i="24"/>
  <c r="AP64" i="24"/>
  <c r="AQ64" i="24"/>
  <c r="AR64" i="24"/>
  <c r="AS64" i="24"/>
  <c r="AT64" i="24"/>
  <c r="AU64" i="24"/>
  <c r="AV64" i="24"/>
  <c r="AW64" i="24"/>
  <c r="AX64" i="24"/>
  <c r="AY64" i="24"/>
  <c r="AZ64" i="24"/>
  <c r="BA64" i="24"/>
  <c r="BB64" i="24"/>
  <c r="BC64" i="24"/>
  <c r="BD64" i="24"/>
  <c r="BE64" i="24"/>
  <c r="BF64" i="24"/>
  <c r="BG64" i="24"/>
  <c r="BH64" i="24"/>
  <c r="BI64" i="24"/>
  <c r="C66" i="24"/>
  <c r="D66" i="24"/>
  <c r="E66" i="24"/>
  <c r="F66" i="24"/>
  <c r="G66" i="24"/>
  <c r="H66" i="24"/>
  <c r="I66" i="24"/>
  <c r="J66" i="24"/>
  <c r="K66" i="24"/>
  <c r="L66" i="24"/>
  <c r="M66" i="24"/>
  <c r="N66" i="24"/>
  <c r="O66" i="24"/>
  <c r="P66" i="24"/>
  <c r="Q66" i="24"/>
  <c r="R66" i="24"/>
  <c r="S66" i="24"/>
  <c r="T66" i="24"/>
  <c r="U66" i="24"/>
  <c r="V66" i="24"/>
  <c r="W66" i="24"/>
  <c r="X66" i="24"/>
  <c r="Y66" i="24"/>
  <c r="Z66" i="24"/>
  <c r="AA66" i="24"/>
  <c r="AB66" i="24"/>
  <c r="AC66" i="24"/>
  <c r="AD66" i="24"/>
  <c r="AE66" i="24"/>
  <c r="AF66" i="24"/>
  <c r="AG66" i="24"/>
  <c r="AH66" i="24"/>
  <c r="AI66" i="24"/>
  <c r="AJ66" i="24"/>
  <c r="AK66" i="24"/>
  <c r="AL66" i="24"/>
  <c r="AM66" i="24"/>
  <c r="AN66" i="24"/>
  <c r="AO66" i="24"/>
  <c r="AP66" i="24"/>
  <c r="AQ66" i="24"/>
  <c r="AR66" i="24"/>
  <c r="AS66" i="24"/>
  <c r="AT66" i="24"/>
  <c r="AU66" i="24"/>
  <c r="AV66" i="24"/>
  <c r="AW66" i="24"/>
  <c r="AX66" i="24"/>
  <c r="AY66" i="24"/>
  <c r="AZ66" i="24"/>
  <c r="BA66" i="24"/>
  <c r="BB66" i="24"/>
  <c r="BC66" i="24"/>
  <c r="BD66" i="24"/>
  <c r="BE66" i="24"/>
  <c r="BF66" i="24"/>
  <c r="BG66" i="24"/>
  <c r="BH66" i="24"/>
  <c r="BI66" i="24"/>
  <c r="C67" i="24"/>
  <c r="D67" i="24"/>
  <c r="E67" i="24"/>
  <c r="F67" i="24"/>
  <c r="G67" i="24"/>
  <c r="H67" i="24"/>
  <c r="I67" i="24"/>
  <c r="J67" i="24"/>
  <c r="K67" i="24"/>
  <c r="L67" i="24"/>
  <c r="M67" i="24"/>
  <c r="N67" i="24"/>
  <c r="O67" i="24"/>
  <c r="P67" i="24"/>
  <c r="Q67" i="24"/>
  <c r="R67" i="24"/>
  <c r="S67" i="24"/>
  <c r="T67" i="24"/>
  <c r="U67" i="24"/>
  <c r="V67" i="24"/>
  <c r="W67" i="24"/>
  <c r="X67" i="24"/>
  <c r="Y67" i="24"/>
  <c r="Z67" i="24"/>
  <c r="AA67" i="24"/>
  <c r="AB67" i="24"/>
  <c r="AC67" i="24"/>
  <c r="AD67" i="24"/>
  <c r="AE67" i="24"/>
  <c r="AF67" i="24"/>
  <c r="AG67" i="24"/>
  <c r="AH67" i="24"/>
  <c r="AI67" i="24"/>
  <c r="AJ67" i="24"/>
  <c r="AK67" i="24"/>
  <c r="AL67" i="24"/>
  <c r="AM67" i="24"/>
  <c r="AN67" i="24"/>
  <c r="AO67" i="24"/>
  <c r="AP67" i="24"/>
  <c r="AQ67" i="24"/>
  <c r="AR67" i="24"/>
  <c r="AS67" i="24"/>
  <c r="AT67" i="24"/>
  <c r="AU67" i="24"/>
  <c r="AV67" i="24"/>
  <c r="AW67" i="24"/>
  <c r="AX67" i="24"/>
  <c r="AY67" i="24"/>
  <c r="AZ67" i="24"/>
  <c r="BA67" i="24"/>
  <c r="BB67" i="24"/>
  <c r="BC67" i="24"/>
  <c r="BD67" i="24"/>
  <c r="BE67" i="24"/>
  <c r="BF67" i="24"/>
  <c r="BG67" i="24"/>
  <c r="BH67" i="24"/>
  <c r="BI67" i="24"/>
  <c r="C70" i="24"/>
  <c r="D70" i="24"/>
  <c r="E70" i="24"/>
  <c r="F70" i="24"/>
  <c r="G70" i="24"/>
  <c r="H70" i="24"/>
  <c r="I70" i="24"/>
  <c r="J70" i="24"/>
  <c r="K70" i="24"/>
  <c r="L70" i="24"/>
  <c r="M70" i="24"/>
  <c r="N70" i="24"/>
  <c r="O70" i="24"/>
  <c r="P70" i="24"/>
  <c r="Q70" i="24"/>
  <c r="R70" i="24"/>
  <c r="S70" i="24"/>
  <c r="T70" i="24"/>
  <c r="U70" i="24"/>
  <c r="V70" i="24"/>
  <c r="W70" i="24"/>
  <c r="X70" i="24"/>
  <c r="Y70" i="24"/>
  <c r="Z70" i="24"/>
  <c r="AA70" i="24"/>
  <c r="AB70" i="24"/>
  <c r="AC70" i="24"/>
  <c r="AD70" i="24"/>
  <c r="AE70" i="24"/>
  <c r="AF70" i="24"/>
  <c r="AG70" i="24"/>
  <c r="AH70" i="24"/>
  <c r="AI70" i="24"/>
  <c r="AJ70" i="24"/>
  <c r="AK70" i="24"/>
  <c r="AL70" i="24"/>
  <c r="AM70" i="24"/>
  <c r="AN70" i="24"/>
  <c r="AO70" i="24"/>
  <c r="AP70" i="24"/>
  <c r="AQ70" i="24"/>
  <c r="AR70" i="24"/>
  <c r="AS70" i="24"/>
  <c r="AT70" i="24"/>
  <c r="AU70" i="24"/>
  <c r="AV70" i="24"/>
  <c r="AW70" i="24"/>
  <c r="AX70" i="24"/>
  <c r="AY70" i="24"/>
  <c r="AZ70" i="24"/>
  <c r="BA70" i="24"/>
  <c r="BB70" i="24"/>
  <c r="BC70" i="24"/>
  <c r="BD70" i="24"/>
  <c r="BE70" i="24"/>
  <c r="BF70" i="24"/>
  <c r="BG70" i="24"/>
  <c r="BH70" i="24"/>
  <c r="BI70" i="24"/>
  <c r="C71" i="24"/>
  <c r="D71" i="24"/>
  <c r="E71" i="24"/>
  <c r="F71" i="24"/>
  <c r="G71" i="24"/>
  <c r="H71" i="24"/>
  <c r="I71" i="24"/>
  <c r="J71" i="24"/>
  <c r="K71" i="24"/>
  <c r="L71" i="24"/>
  <c r="M71" i="24"/>
  <c r="N71" i="24"/>
  <c r="O71" i="24"/>
  <c r="P71" i="24"/>
  <c r="Q71" i="24"/>
  <c r="R71" i="24"/>
  <c r="S71" i="24"/>
  <c r="T71" i="24"/>
  <c r="U71" i="24"/>
  <c r="V71" i="24"/>
  <c r="W71" i="24"/>
  <c r="X71" i="24"/>
  <c r="Y71" i="24"/>
  <c r="Z71" i="24"/>
  <c r="AA71" i="24"/>
  <c r="AB71" i="24"/>
  <c r="AC71" i="24"/>
  <c r="AD71" i="24"/>
  <c r="AE71" i="24"/>
  <c r="AF71" i="24"/>
  <c r="AG71" i="24"/>
  <c r="AH71" i="24"/>
  <c r="AI71" i="24"/>
  <c r="AJ71" i="24"/>
  <c r="AK71" i="24"/>
  <c r="AL71" i="24"/>
  <c r="AM71" i="24"/>
  <c r="AN71" i="24"/>
  <c r="AO71" i="24"/>
  <c r="AP71" i="24"/>
  <c r="AQ71" i="24"/>
  <c r="AR71" i="24"/>
  <c r="AS71" i="24"/>
  <c r="AT71" i="24"/>
  <c r="AU71" i="24"/>
  <c r="AV71" i="24"/>
  <c r="AW71" i="24"/>
  <c r="AX71" i="24"/>
  <c r="AY71" i="24"/>
  <c r="AZ71" i="24"/>
  <c r="BA71" i="24"/>
  <c r="BB71" i="24"/>
  <c r="BC71" i="24"/>
  <c r="BD71" i="24"/>
  <c r="BE71" i="24"/>
  <c r="BF71" i="24"/>
  <c r="BG71" i="24"/>
  <c r="BH71" i="24"/>
  <c r="BI71" i="24"/>
  <c r="C72" i="24"/>
  <c r="D72" i="24"/>
  <c r="E72" i="24"/>
  <c r="F72" i="24"/>
  <c r="G72" i="24"/>
  <c r="H72" i="24"/>
  <c r="I72" i="24"/>
  <c r="J72" i="24"/>
  <c r="K72" i="24"/>
  <c r="L72" i="24"/>
  <c r="M72" i="24"/>
  <c r="N72" i="24"/>
  <c r="O72" i="24"/>
  <c r="P72" i="24"/>
  <c r="Q72" i="24"/>
  <c r="R72" i="24"/>
  <c r="S72" i="24"/>
  <c r="T72" i="24"/>
  <c r="U72" i="24"/>
  <c r="V72" i="24"/>
  <c r="W72" i="24"/>
  <c r="X72" i="24"/>
  <c r="Y72" i="24"/>
  <c r="Z72" i="24"/>
  <c r="AA72" i="24"/>
  <c r="AB72" i="24"/>
  <c r="AC72" i="24"/>
  <c r="AD72" i="24"/>
  <c r="AE72" i="24"/>
  <c r="AF72" i="24"/>
  <c r="AG72" i="24"/>
  <c r="AH72" i="24"/>
  <c r="AI72" i="24"/>
  <c r="AJ72" i="24"/>
  <c r="AK72" i="24"/>
  <c r="AL72" i="24"/>
  <c r="AM72" i="24"/>
  <c r="AN72" i="24"/>
  <c r="AO72" i="24"/>
  <c r="AP72" i="24"/>
  <c r="AQ72" i="24"/>
  <c r="AR72" i="24"/>
  <c r="AS72" i="24"/>
  <c r="AT72" i="24"/>
  <c r="AU72" i="24"/>
  <c r="AV72" i="24"/>
  <c r="AW72" i="24"/>
  <c r="AX72" i="24"/>
  <c r="AY72" i="24"/>
  <c r="AZ72" i="24"/>
  <c r="BA72" i="24"/>
  <c r="BB72" i="24"/>
  <c r="BC72" i="24"/>
  <c r="BD72" i="24"/>
  <c r="BE72" i="24"/>
  <c r="BF72" i="24"/>
  <c r="BG72" i="24"/>
  <c r="BH72" i="24"/>
  <c r="BI72" i="24"/>
  <c r="C73" i="24"/>
  <c r="D73" i="24"/>
  <c r="E73" i="24"/>
  <c r="F73" i="24"/>
  <c r="G73" i="24"/>
  <c r="H73" i="24"/>
  <c r="I73" i="24"/>
  <c r="J73" i="24"/>
  <c r="K73" i="24"/>
  <c r="L73" i="24"/>
  <c r="M73" i="24"/>
  <c r="N73" i="24"/>
  <c r="O73" i="24"/>
  <c r="P73" i="24"/>
  <c r="Q73" i="24"/>
  <c r="R73" i="24"/>
  <c r="S73" i="24"/>
  <c r="T73" i="24"/>
  <c r="U73" i="24"/>
  <c r="V73" i="24"/>
  <c r="W73" i="24"/>
  <c r="X73" i="24"/>
  <c r="Y73" i="24"/>
  <c r="Z73" i="24"/>
  <c r="AA73" i="24"/>
  <c r="AB73" i="24"/>
  <c r="AC73" i="24"/>
  <c r="AD73" i="24"/>
  <c r="AE73" i="24"/>
  <c r="AF73" i="24"/>
  <c r="AG73" i="24"/>
  <c r="AH73" i="24"/>
  <c r="AI73" i="24"/>
  <c r="AJ73" i="24"/>
  <c r="AK73" i="24"/>
  <c r="AL73" i="24"/>
  <c r="AM73" i="24"/>
  <c r="AN73" i="24"/>
  <c r="AO73" i="24"/>
  <c r="AP73" i="24"/>
  <c r="AQ73" i="24"/>
  <c r="AR73" i="24"/>
  <c r="AS73" i="24"/>
  <c r="AT73" i="24"/>
  <c r="AU73" i="24"/>
  <c r="AV73" i="24"/>
  <c r="AW73" i="24"/>
  <c r="AX73" i="24"/>
  <c r="AY73" i="24"/>
  <c r="AZ73" i="24"/>
  <c r="BA73" i="24"/>
  <c r="BB73" i="24"/>
  <c r="BC73" i="24"/>
  <c r="BD73" i="24"/>
  <c r="BE73" i="24"/>
  <c r="BF73" i="24"/>
  <c r="BG73" i="24"/>
  <c r="BH73" i="24"/>
  <c r="BI73" i="24"/>
  <c r="C74" i="24"/>
  <c r="D74" i="24"/>
  <c r="E74" i="24"/>
  <c r="F74" i="24"/>
  <c r="G74" i="24"/>
  <c r="H74" i="24"/>
  <c r="I74" i="24"/>
  <c r="J74" i="24"/>
  <c r="K74" i="24"/>
  <c r="L74" i="24"/>
  <c r="M74" i="24"/>
  <c r="N74" i="24"/>
  <c r="O74" i="24"/>
  <c r="P74" i="24"/>
  <c r="Q74" i="24"/>
  <c r="R74" i="24"/>
  <c r="S74" i="24"/>
  <c r="T74" i="24"/>
  <c r="U74" i="24"/>
  <c r="V74" i="24"/>
  <c r="W74" i="24"/>
  <c r="X74" i="24"/>
  <c r="Y74" i="24"/>
  <c r="Z74" i="24"/>
  <c r="AA74" i="24"/>
  <c r="AB74" i="24"/>
  <c r="AC74" i="24"/>
  <c r="AD74" i="24"/>
  <c r="AE74" i="24"/>
  <c r="AF74" i="24"/>
  <c r="AG74" i="24"/>
  <c r="AH74" i="24"/>
  <c r="AI74" i="24"/>
  <c r="AJ74" i="24"/>
  <c r="AK74" i="24"/>
  <c r="AL74" i="24"/>
  <c r="AM74" i="24"/>
  <c r="AN74" i="24"/>
  <c r="AO74" i="24"/>
  <c r="AP74" i="24"/>
  <c r="AQ74" i="24"/>
  <c r="AR74" i="24"/>
  <c r="AS74" i="24"/>
  <c r="AT74" i="24"/>
  <c r="AU74" i="24"/>
  <c r="AV74" i="24"/>
  <c r="AW74" i="24"/>
  <c r="AX74" i="24"/>
  <c r="AY74" i="24"/>
  <c r="AZ74" i="24"/>
  <c r="BA74" i="24"/>
  <c r="BB74" i="24"/>
  <c r="BC74" i="24"/>
  <c r="BD74" i="24"/>
  <c r="BE74" i="24"/>
  <c r="BF74" i="24"/>
  <c r="BG74" i="24"/>
  <c r="BH74" i="24"/>
  <c r="BI74" i="24"/>
  <c r="C75" i="24"/>
  <c r="D75" i="24"/>
  <c r="E75" i="24"/>
  <c r="F75" i="24"/>
  <c r="G75" i="24"/>
  <c r="H75" i="24"/>
  <c r="I75" i="24"/>
  <c r="J75" i="24"/>
  <c r="K75" i="24"/>
  <c r="L75" i="24"/>
  <c r="M75" i="24"/>
  <c r="N75" i="24"/>
  <c r="O75" i="24"/>
  <c r="P75" i="24"/>
  <c r="Q75" i="24"/>
  <c r="R75" i="24"/>
  <c r="S75" i="24"/>
  <c r="T75" i="24"/>
  <c r="U75" i="24"/>
  <c r="V75" i="24"/>
  <c r="W75" i="24"/>
  <c r="X75" i="24"/>
  <c r="Y75" i="24"/>
  <c r="Z75" i="24"/>
  <c r="AA75" i="24"/>
  <c r="AB75" i="24"/>
  <c r="AC75" i="24"/>
  <c r="AD75" i="24"/>
  <c r="AE75" i="24"/>
  <c r="AF75" i="24"/>
  <c r="AG75" i="24"/>
  <c r="AH75" i="24"/>
  <c r="AI75" i="24"/>
  <c r="AJ75" i="24"/>
  <c r="AK75" i="24"/>
  <c r="AL75" i="24"/>
  <c r="AM75" i="24"/>
  <c r="AN75" i="24"/>
  <c r="AO75" i="24"/>
  <c r="AP75" i="24"/>
  <c r="AQ75" i="24"/>
  <c r="AR75" i="24"/>
  <c r="AS75" i="24"/>
  <c r="AT75" i="24"/>
  <c r="AU75" i="24"/>
  <c r="AV75" i="24"/>
  <c r="AW75" i="24"/>
  <c r="AX75" i="24"/>
  <c r="AY75" i="24"/>
  <c r="AZ75" i="24"/>
  <c r="BA75" i="24"/>
  <c r="BB75" i="24"/>
  <c r="BC75" i="24"/>
  <c r="BD75" i="24"/>
  <c r="BE75" i="24"/>
  <c r="BF75" i="24"/>
  <c r="BG75" i="24"/>
  <c r="BH75" i="24"/>
  <c r="BI75" i="24"/>
  <c r="C77" i="24"/>
  <c r="D77" i="24"/>
  <c r="E77" i="24"/>
  <c r="F77" i="24"/>
  <c r="G77" i="24"/>
  <c r="H77" i="24"/>
  <c r="I77" i="24"/>
  <c r="J77" i="24"/>
  <c r="K77" i="24"/>
  <c r="L77" i="24"/>
  <c r="M77" i="24"/>
  <c r="N77" i="24"/>
  <c r="O77" i="24"/>
  <c r="P77" i="24"/>
  <c r="Q77" i="24"/>
  <c r="R77" i="24"/>
  <c r="S77" i="24"/>
  <c r="T77" i="24"/>
  <c r="U77" i="24"/>
  <c r="V77" i="24"/>
  <c r="W77" i="24"/>
  <c r="X77" i="24"/>
  <c r="Y77" i="24"/>
  <c r="Z77" i="24"/>
  <c r="AA77" i="24"/>
  <c r="AB77" i="24"/>
  <c r="AC77" i="24"/>
  <c r="AD77" i="24"/>
  <c r="AE77" i="24"/>
  <c r="AF77" i="24"/>
  <c r="AG77" i="24"/>
  <c r="AH77" i="24"/>
  <c r="AI77" i="24"/>
  <c r="AJ77" i="24"/>
  <c r="AK77" i="24"/>
  <c r="AL77" i="24"/>
  <c r="AM77" i="24"/>
  <c r="AN77" i="24"/>
  <c r="AO77" i="24"/>
  <c r="AP77" i="24"/>
  <c r="AQ77" i="24"/>
  <c r="AR77" i="24"/>
  <c r="AS77" i="24"/>
  <c r="AT77" i="24"/>
  <c r="AU77" i="24"/>
  <c r="AV77" i="24"/>
  <c r="AW77" i="24"/>
  <c r="AX77" i="24"/>
  <c r="AY77" i="24"/>
  <c r="AZ77" i="24"/>
  <c r="BA77" i="24"/>
  <c r="BB77" i="24"/>
  <c r="BC77" i="24"/>
  <c r="BD77" i="24"/>
  <c r="BE77" i="24"/>
  <c r="BF77" i="24"/>
  <c r="BG77" i="24"/>
  <c r="BH77" i="24"/>
  <c r="BI77" i="24"/>
  <c r="C84" i="24"/>
  <c r="D84" i="24"/>
  <c r="E84" i="24"/>
  <c r="F84" i="24"/>
  <c r="G84" i="24"/>
  <c r="H84" i="24"/>
  <c r="I84" i="24"/>
  <c r="J84" i="24"/>
  <c r="K84" i="24"/>
  <c r="L84" i="24"/>
  <c r="M84" i="24"/>
  <c r="N84" i="24"/>
  <c r="O84" i="24"/>
  <c r="P84" i="24"/>
  <c r="Q84" i="24"/>
  <c r="R84" i="24"/>
  <c r="S84" i="24"/>
  <c r="T84" i="24"/>
  <c r="U84" i="24"/>
  <c r="V84" i="24"/>
  <c r="W84" i="24"/>
  <c r="X84" i="24"/>
  <c r="Y84" i="24"/>
  <c r="Z84" i="24"/>
  <c r="AA84" i="24"/>
  <c r="AB84" i="24"/>
  <c r="AC84" i="24"/>
  <c r="AD84" i="24"/>
  <c r="AE84" i="24"/>
  <c r="AF84" i="24"/>
  <c r="AG84" i="24"/>
  <c r="AH84" i="24"/>
  <c r="AI84" i="24"/>
  <c r="AJ84" i="24"/>
  <c r="AK84" i="24"/>
  <c r="AL84" i="24"/>
  <c r="AM84" i="24"/>
  <c r="AN84" i="24"/>
  <c r="AO84" i="24"/>
  <c r="AP84" i="24"/>
  <c r="AQ84" i="24"/>
  <c r="AR84" i="24"/>
  <c r="AS84" i="24"/>
  <c r="AT84" i="24"/>
  <c r="AU84" i="24"/>
  <c r="AV84" i="24"/>
  <c r="AW84" i="24"/>
  <c r="AX84" i="24"/>
  <c r="AY84" i="24"/>
  <c r="AZ84" i="24"/>
  <c r="BA84" i="24"/>
  <c r="BB84" i="24"/>
  <c r="BC84" i="24"/>
  <c r="BD84" i="24"/>
  <c r="BE84" i="24"/>
  <c r="BF84" i="24"/>
  <c r="BG84" i="24"/>
  <c r="BH84" i="24"/>
  <c r="BI84" i="24"/>
  <c r="C91" i="24"/>
  <c r="D91" i="24"/>
  <c r="E91" i="24"/>
  <c r="F91" i="24"/>
  <c r="G91" i="24"/>
  <c r="H91" i="24"/>
  <c r="I91" i="24"/>
  <c r="J91" i="24"/>
  <c r="K91" i="24"/>
  <c r="L91" i="24"/>
  <c r="M91" i="24"/>
  <c r="N91" i="24"/>
  <c r="O91" i="24"/>
  <c r="P91" i="24"/>
  <c r="Q91" i="24"/>
  <c r="R91" i="24"/>
  <c r="S91" i="24"/>
  <c r="T91" i="24"/>
  <c r="U91" i="24"/>
  <c r="V91" i="24"/>
  <c r="W91" i="24"/>
  <c r="X91" i="24"/>
  <c r="Y91" i="24"/>
  <c r="Z91" i="24"/>
  <c r="AA91" i="24"/>
  <c r="AB91" i="24"/>
  <c r="AC91" i="24"/>
  <c r="AD91" i="24"/>
  <c r="AE91" i="24"/>
  <c r="AF91" i="24"/>
  <c r="AG91" i="24"/>
  <c r="AH91" i="24"/>
  <c r="AI91" i="24"/>
  <c r="AJ91" i="24"/>
  <c r="AK91" i="24"/>
  <c r="AL91" i="24"/>
  <c r="AM91" i="24"/>
  <c r="AN91" i="24"/>
  <c r="AO91" i="24"/>
  <c r="AP91" i="24"/>
  <c r="AQ91" i="24"/>
  <c r="AR91" i="24"/>
  <c r="AS91" i="24"/>
  <c r="AT91" i="24"/>
  <c r="AU91" i="24"/>
  <c r="AV91" i="24"/>
  <c r="AW91" i="24"/>
  <c r="AX91" i="24"/>
  <c r="AY91" i="24"/>
  <c r="AZ91" i="24"/>
  <c r="BA91" i="24"/>
  <c r="BB91" i="24"/>
  <c r="BC91" i="24"/>
  <c r="BD91" i="24"/>
  <c r="BE91" i="24"/>
  <c r="BF91" i="24"/>
  <c r="BG91" i="24"/>
  <c r="BH91" i="24"/>
  <c r="BI91" i="24"/>
  <c r="C92" i="24"/>
  <c r="D92" i="24"/>
  <c r="E92" i="24"/>
  <c r="F92" i="24"/>
  <c r="G92" i="24"/>
  <c r="H92" i="24"/>
  <c r="I92" i="24"/>
  <c r="J92" i="24"/>
  <c r="K92" i="24"/>
  <c r="L92" i="24"/>
  <c r="M92" i="24"/>
  <c r="N92" i="24"/>
  <c r="O92" i="24"/>
  <c r="P92" i="24"/>
  <c r="Q92" i="24"/>
  <c r="R92" i="24"/>
  <c r="S92" i="24"/>
  <c r="T92" i="24"/>
  <c r="U92" i="24"/>
  <c r="V92" i="24"/>
  <c r="W92" i="24"/>
  <c r="X92" i="24"/>
  <c r="Y92" i="24"/>
  <c r="Z92" i="24"/>
  <c r="AA92" i="24"/>
  <c r="AB92" i="24"/>
  <c r="AC92" i="24"/>
  <c r="AD92" i="24"/>
  <c r="AE92" i="24"/>
  <c r="AF92" i="24"/>
  <c r="AG92" i="24"/>
  <c r="AH92" i="24"/>
  <c r="AI92" i="24"/>
  <c r="AJ92" i="24"/>
  <c r="AK92" i="24"/>
  <c r="AL92" i="24"/>
  <c r="AM92" i="24"/>
  <c r="AN92" i="24"/>
  <c r="AO92" i="24"/>
  <c r="AP92" i="24"/>
  <c r="AQ92" i="24"/>
  <c r="AR92" i="24"/>
  <c r="AS92" i="24"/>
  <c r="AT92" i="24"/>
  <c r="AU92" i="24"/>
  <c r="AV92" i="24"/>
  <c r="AW92" i="24"/>
  <c r="AX92" i="24"/>
  <c r="AY92" i="24"/>
  <c r="AZ92" i="24"/>
  <c r="BA92" i="24"/>
  <c r="BB92" i="24"/>
  <c r="BC92" i="24"/>
  <c r="BD92" i="24"/>
  <c r="BE92" i="24"/>
  <c r="BF92" i="24"/>
  <c r="BG92" i="24"/>
  <c r="BH92" i="24"/>
  <c r="BI92" i="24"/>
  <c r="C93" i="24"/>
  <c r="D93" i="24"/>
  <c r="E93" i="24"/>
  <c r="F93" i="24"/>
  <c r="G93" i="24"/>
  <c r="H93" i="24"/>
  <c r="I93" i="24"/>
  <c r="J93" i="24"/>
  <c r="K93" i="24"/>
  <c r="L93" i="24"/>
  <c r="M93" i="24"/>
  <c r="N93" i="24"/>
  <c r="O93" i="24"/>
  <c r="P93" i="24"/>
  <c r="Q93" i="24"/>
  <c r="R93" i="24"/>
  <c r="S93" i="24"/>
  <c r="T93" i="24"/>
  <c r="U93" i="24"/>
  <c r="V93" i="24"/>
  <c r="W93" i="24"/>
  <c r="X93" i="24"/>
  <c r="Y93" i="24"/>
  <c r="Z93" i="24"/>
  <c r="AA93" i="24"/>
  <c r="AB93" i="24"/>
  <c r="AC93" i="24"/>
  <c r="AD93" i="24"/>
  <c r="AE93" i="24"/>
  <c r="AF93" i="24"/>
  <c r="AG93" i="24"/>
  <c r="AH93" i="24"/>
  <c r="AI93" i="24"/>
  <c r="AJ93" i="24"/>
  <c r="AK93" i="24"/>
  <c r="AL93" i="24"/>
  <c r="AM93" i="24"/>
  <c r="AN93" i="24"/>
  <c r="AO93" i="24"/>
  <c r="AP93" i="24"/>
  <c r="AQ93" i="24"/>
  <c r="AR93" i="24"/>
  <c r="AS93" i="24"/>
  <c r="AT93" i="24"/>
  <c r="AU93" i="24"/>
  <c r="AV93" i="24"/>
  <c r="AW93" i="24"/>
  <c r="AX93" i="24"/>
  <c r="AY93" i="24"/>
  <c r="AZ93" i="24"/>
  <c r="BA93" i="24"/>
  <c r="BB93" i="24"/>
  <c r="BC93" i="24"/>
  <c r="BD93" i="24"/>
  <c r="BE93" i="24"/>
  <c r="BF93" i="24"/>
  <c r="BG93" i="24"/>
  <c r="BH93" i="24"/>
  <c r="BI93" i="24"/>
  <c r="C94" i="24"/>
  <c r="D94" i="24"/>
  <c r="E94" i="24"/>
  <c r="F94" i="24"/>
  <c r="G94" i="24"/>
  <c r="H94" i="24"/>
  <c r="I94" i="24"/>
  <c r="J94" i="24"/>
  <c r="K94" i="24"/>
  <c r="L94" i="24"/>
  <c r="M94" i="24"/>
  <c r="N94" i="24"/>
  <c r="O94" i="24"/>
  <c r="P94" i="24"/>
  <c r="Q94" i="24"/>
  <c r="R94" i="24"/>
  <c r="S94" i="24"/>
  <c r="T94" i="24"/>
  <c r="U94" i="24"/>
  <c r="V94" i="24"/>
  <c r="W94" i="24"/>
  <c r="X94" i="24"/>
  <c r="Y94" i="24"/>
  <c r="Z94" i="24"/>
  <c r="AA94" i="24"/>
  <c r="AB94" i="24"/>
  <c r="AC94" i="24"/>
  <c r="AD94" i="24"/>
  <c r="AE94" i="24"/>
  <c r="AF94" i="24"/>
  <c r="AG94" i="24"/>
  <c r="AH94" i="24"/>
  <c r="AI94" i="24"/>
  <c r="AJ94" i="24"/>
  <c r="AK94" i="24"/>
  <c r="AL94" i="24"/>
  <c r="AM94" i="24"/>
  <c r="AN94" i="24"/>
  <c r="AO94" i="24"/>
  <c r="AP94" i="24"/>
  <c r="AQ94" i="24"/>
  <c r="AR94" i="24"/>
  <c r="AS94" i="24"/>
  <c r="AT94" i="24"/>
  <c r="AU94" i="24"/>
  <c r="AV94" i="24"/>
  <c r="AW94" i="24"/>
  <c r="AX94" i="24"/>
  <c r="AY94" i="24"/>
  <c r="AZ94" i="24"/>
  <c r="BA94" i="24"/>
  <c r="BB94" i="24"/>
  <c r="BC94" i="24"/>
  <c r="BD94" i="24"/>
  <c r="BE94" i="24"/>
  <c r="BF94" i="24"/>
  <c r="BG94" i="24"/>
  <c r="BH94" i="24"/>
  <c r="BI94" i="24"/>
  <c r="C96" i="24"/>
  <c r="D96" i="24"/>
  <c r="E96" i="24"/>
  <c r="F96" i="24"/>
  <c r="G96" i="24"/>
  <c r="H96" i="24"/>
  <c r="I96" i="24"/>
  <c r="J96" i="24"/>
  <c r="K96" i="24"/>
  <c r="L96" i="24"/>
  <c r="M96" i="24"/>
  <c r="N96" i="24"/>
  <c r="O96" i="24"/>
  <c r="P96" i="24"/>
  <c r="Q96" i="24"/>
  <c r="R96" i="24"/>
  <c r="S96" i="24"/>
  <c r="T96" i="24"/>
  <c r="U96" i="24"/>
  <c r="V96" i="24"/>
  <c r="W96" i="24"/>
  <c r="X96" i="24"/>
  <c r="Y96" i="24"/>
  <c r="Z96" i="24"/>
  <c r="AA96" i="24"/>
  <c r="B97" i="24"/>
  <c r="C97" i="24"/>
  <c r="C99" i="24"/>
  <c r="D99" i="24"/>
  <c r="E99" i="24"/>
  <c r="F99" i="24"/>
  <c r="G99" i="24"/>
  <c r="H99" i="24"/>
  <c r="I99" i="24"/>
  <c r="J99" i="24"/>
  <c r="K99" i="24"/>
  <c r="L99" i="24"/>
  <c r="M99" i="24"/>
  <c r="N99" i="24"/>
  <c r="O99" i="24"/>
  <c r="P99" i="24"/>
  <c r="Q99" i="24"/>
  <c r="R99" i="24"/>
  <c r="S99" i="24"/>
  <c r="T99" i="24"/>
  <c r="U99" i="24"/>
  <c r="V99" i="24"/>
  <c r="W99" i="24"/>
  <c r="X99" i="24"/>
  <c r="Y99" i="24"/>
  <c r="Z99" i="24"/>
  <c r="AA99" i="24"/>
  <c r="AB99" i="24"/>
  <c r="AC99" i="24"/>
  <c r="AD99" i="24"/>
  <c r="AE99" i="24"/>
  <c r="AF99" i="24"/>
  <c r="AG99" i="24"/>
  <c r="AH99" i="24"/>
  <c r="AI99" i="24"/>
  <c r="AJ99" i="24"/>
  <c r="AK99" i="24"/>
  <c r="AL99" i="24"/>
  <c r="AM99" i="24"/>
  <c r="AN99" i="24"/>
  <c r="AO99" i="24"/>
  <c r="AP99" i="24"/>
  <c r="AQ99" i="24"/>
  <c r="AR99" i="24"/>
  <c r="AS99" i="24"/>
  <c r="AT99" i="24"/>
  <c r="AU99" i="24"/>
  <c r="AV99" i="24"/>
  <c r="AW99" i="24"/>
  <c r="AX99" i="24"/>
  <c r="AY99" i="24"/>
  <c r="AZ99" i="24"/>
  <c r="BA99" i="24"/>
  <c r="BB99" i="24"/>
  <c r="BC99" i="24"/>
  <c r="BD99" i="24"/>
  <c r="BE99" i="24"/>
  <c r="BF99" i="24"/>
  <c r="BG99" i="24"/>
  <c r="BH99" i="24"/>
  <c r="BI99" i="24"/>
  <c r="C100" i="24"/>
  <c r="D100" i="24"/>
  <c r="E100" i="24"/>
  <c r="F100" i="24"/>
  <c r="G100" i="24"/>
  <c r="H100" i="24"/>
  <c r="I100" i="24"/>
  <c r="J100" i="24"/>
  <c r="K100" i="24"/>
  <c r="L100" i="24"/>
  <c r="M100" i="24"/>
  <c r="N100" i="24"/>
  <c r="O100" i="24"/>
  <c r="P100" i="24"/>
  <c r="Q100" i="24"/>
  <c r="R100" i="24"/>
  <c r="S100" i="24"/>
  <c r="T100" i="24"/>
  <c r="U100" i="24"/>
  <c r="V100" i="24"/>
  <c r="W100" i="24"/>
  <c r="X100" i="24"/>
  <c r="Y100" i="24"/>
  <c r="Z100" i="24"/>
  <c r="AA100" i="24"/>
  <c r="AB100" i="24"/>
  <c r="AC100" i="24"/>
  <c r="AD100" i="24"/>
  <c r="AE100" i="24"/>
  <c r="AF100" i="24"/>
  <c r="AG100" i="24"/>
  <c r="AH100" i="24"/>
  <c r="AI100" i="24"/>
  <c r="AJ100" i="24"/>
  <c r="AK100" i="24"/>
  <c r="AL100" i="24"/>
  <c r="AM100" i="24"/>
  <c r="AN100" i="24"/>
  <c r="AO100" i="24"/>
  <c r="AP100" i="24"/>
  <c r="AQ100" i="24"/>
  <c r="AR100" i="24"/>
  <c r="AS100" i="24"/>
  <c r="AT100" i="24"/>
  <c r="AU100" i="24"/>
  <c r="AV100" i="24"/>
  <c r="AW100" i="24"/>
  <c r="AX100" i="24"/>
  <c r="AY100" i="24"/>
  <c r="AZ100" i="24"/>
  <c r="BA100" i="24"/>
  <c r="BB100" i="24"/>
  <c r="BC100" i="24"/>
  <c r="BD100" i="24"/>
  <c r="BE100" i="24"/>
  <c r="BF100" i="24"/>
  <c r="BG100" i="24"/>
  <c r="BH100" i="24"/>
  <c r="BI100" i="24"/>
  <c r="C101" i="24"/>
  <c r="D101" i="24"/>
  <c r="E101" i="24"/>
  <c r="F101" i="24"/>
  <c r="G101" i="24"/>
  <c r="H101" i="24"/>
  <c r="I101" i="24"/>
  <c r="J101" i="24"/>
  <c r="K101" i="24"/>
  <c r="L101" i="24"/>
  <c r="M101" i="24"/>
  <c r="N101" i="24"/>
  <c r="O101" i="24"/>
  <c r="P101" i="24"/>
  <c r="Q101" i="24"/>
  <c r="R101" i="24"/>
  <c r="S101" i="24"/>
  <c r="T101" i="24"/>
  <c r="U101" i="24"/>
  <c r="V101" i="24"/>
  <c r="W101" i="24"/>
  <c r="X101" i="24"/>
  <c r="Y101" i="24"/>
  <c r="Z101" i="24"/>
  <c r="AA101" i="24"/>
  <c r="AB101" i="24"/>
  <c r="AC101" i="24"/>
  <c r="AD101" i="24"/>
  <c r="AE101" i="24"/>
  <c r="AF101" i="24"/>
  <c r="AG101" i="24"/>
  <c r="AH101" i="24"/>
  <c r="AI101" i="24"/>
  <c r="AJ101" i="24"/>
  <c r="AK101" i="24"/>
  <c r="AL101" i="24"/>
  <c r="AM101" i="24"/>
  <c r="AN101" i="24"/>
  <c r="AO101" i="24"/>
  <c r="AP101" i="24"/>
  <c r="AQ101" i="24"/>
  <c r="AR101" i="24"/>
  <c r="AS101" i="24"/>
  <c r="AT101" i="24"/>
  <c r="AU101" i="24"/>
  <c r="AV101" i="24"/>
  <c r="AW101" i="24"/>
  <c r="AX101" i="24"/>
  <c r="AY101" i="24"/>
  <c r="AZ101" i="24"/>
  <c r="BA101" i="24"/>
  <c r="BB101" i="24"/>
  <c r="BC101" i="24"/>
  <c r="BD101" i="24"/>
  <c r="BE101" i="24"/>
  <c r="BF101" i="24"/>
  <c r="BG101" i="24"/>
  <c r="BH101" i="24"/>
  <c r="BI101" i="24"/>
  <c r="C102" i="24"/>
  <c r="D102" i="24"/>
  <c r="E102" i="24"/>
  <c r="F102" i="24"/>
  <c r="G102" i="24"/>
  <c r="H102" i="24"/>
  <c r="I102" i="24"/>
  <c r="J102" i="24"/>
  <c r="K102" i="24"/>
  <c r="L102" i="24"/>
  <c r="M102" i="24"/>
  <c r="N102" i="24"/>
  <c r="O102" i="24"/>
  <c r="P102" i="24"/>
  <c r="Q102" i="24"/>
  <c r="R102" i="24"/>
  <c r="S102" i="24"/>
  <c r="T102" i="24"/>
  <c r="U102" i="24"/>
  <c r="V102" i="24"/>
  <c r="W102" i="24"/>
  <c r="X102" i="24"/>
  <c r="Y102" i="24"/>
  <c r="Z102" i="24"/>
  <c r="AA102" i="24"/>
  <c r="AB102" i="24"/>
  <c r="AC102" i="24"/>
  <c r="AD102" i="24"/>
  <c r="AE102" i="24"/>
  <c r="AF102" i="24"/>
  <c r="AG102" i="24"/>
  <c r="AH102" i="24"/>
  <c r="AI102" i="24"/>
  <c r="AJ102" i="24"/>
  <c r="AK102" i="24"/>
  <c r="AL102" i="24"/>
  <c r="AM102" i="24"/>
  <c r="AN102" i="24"/>
  <c r="AO102" i="24"/>
  <c r="AP102" i="24"/>
  <c r="AQ102" i="24"/>
  <c r="AR102" i="24"/>
  <c r="AS102" i="24"/>
  <c r="AT102" i="24"/>
  <c r="AU102" i="24"/>
  <c r="AV102" i="24"/>
  <c r="AW102" i="24"/>
  <c r="AX102" i="24"/>
  <c r="AY102" i="24"/>
  <c r="AZ102" i="24"/>
  <c r="BA102" i="24"/>
  <c r="BB102" i="24"/>
  <c r="BC102" i="24"/>
  <c r="BD102" i="24"/>
  <c r="BE102" i="24"/>
  <c r="BF102" i="24"/>
  <c r="BG102" i="24"/>
  <c r="BH102" i="24"/>
  <c r="BI102" i="24"/>
  <c r="C103" i="24"/>
  <c r="D103" i="24"/>
  <c r="E103" i="24"/>
  <c r="F103" i="24"/>
  <c r="G103" i="24"/>
  <c r="H103" i="24"/>
  <c r="I103" i="24"/>
  <c r="J103" i="24"/>
  <c r="K103" i="24"/>
  <c r="L103" i="24"/>
  <c r="M103" i="24"/>
  <c r="N103" i="24"/>
  <c r="O103" i="24"/>
  <c r="P103" i="24"/>
  <c r="Q103" i="24"/>
  <c r="R103" i="24"/>
  <c r="S103" i="24"/>
  <c r="T103" i="24"/>
  <c r="U103" i="24"/>
  <c r="V103" i="24"/>
  <c r="W103" i="24"/>
  <c r="X103" i="24"/>
  <c r="Y103" i="24"/>
  <c r="Z103" i="24"/>
  <c r="AA103" i="24"/>
  <c r="AB103" i="24"/>
  <c r="AC103" i="24"/>
  <c r="AD103" i="24"/>
  <c r="AE103" i="24"/>
  <c r="AF103" i="24"/>
  <c r="AG103" i="24"/>
  <c r="AH103" i="24"/>
  <c r="AI103" i="24"/>
  <c r="AJ103" i="24"/>
  <c r="AK103" i="24"/>
  <c r="AL103" i="24"/>
  <c r="AM103" i="24"/>
  <c r="AN103" i="24"/>
  <c r="AO103" i="24"/>
  <c r="AP103" i="24"/>
  <c r="AQ103" i="24"/>
  <c r="AR103" i="24"/>
  <c r="AS103" i="24"/>
  <c r="AT103" i="24"/>
  <c r="AU103" i="24"/>
  <c r="AV103" i="24"/>
  <c r="AW103" i="24"/>
  <c r="AX103" i="24"/>
  <c r="AY103" i="24"/>
  <c r="AZ103" i="24"/>
  <c r="BA103" i="24"/>
  <c r="BB103" i="24"/>
  <c r="BC103" i="24"/>
  <c r="BD103" i="24"/>
  <c r="BE103" i="24"/>
  <c r="BF103" i="24"/>
  <c r="BG103" i="24"/>
  <c r="BH103" i="24"/>
  <c r="BI103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AH104" i="24"/>
  <c r="AI104" i="24"/>
  <c r="AJ104" i="24"/>
  <c r="AK104" i="24"/>
  <c r="AL104" i="24"/>
  <c r="AM104" i="24"/>
  <c r="AN104" i="24"/>
  <c r="AO104" i="24"/>
  <c r="AP104" i="24"/>
  <c r="AQ104" i="24"/>
  <c r="AR104" i="24"/>
  <c r="AS104" i="24"/>
  <c r="AT104" i="24"/>
  <c r="AU104" i="24"/>
  <c r="AV104" i="24"/>
  <c r="AW104" i="24"/>
  <c r="AX104" i="24"/>
  <c r="AY104" i="24"/>
  <c r="AZ104" i="24"/>
  <c r="BA104" i="24"/>
  <c r="BB104" i="24"/>
  <c r="BC104" i="24"/>
  <c r="BD104" i="24"/>
  <c r="BE104" i="24"/>
  <c r="BF104" i="24"/>
  <c r="BG104" i="24"/>
  <c r="BH104" i="24"/>
  <c r="BI104" i="24"/>
  <c r="C107" i="24"/>
  <c r="D107" i="24"/>
  <c r="E107" i="24"/>
  <c r="F107" i="24"/>
  <c r="G107" i="24"/>
  <c r="H107" i="24"/>
  <c r="I107" i="24"/>
  <c r="J107" i="24"/>
  <c r="K107" i="24"/>
  <c r="L107" i="24"/>
  <c r="M107" i="24"/>
  <c r="N107" i="24"/>
  <c r="O107" i="24"/>
  <c r="P107" i="24"/>
  <c r="Q107" i="24"/>
  <c r="R107" i="24"/>
  <c r="S107" i="24"/>
  <c r="T107" i="24"/>
  <c r="U107" i="24"/>
  <c r="V107" i="24"/>
  <c r="W107" i="24"/>
  <c r="X107" i="24"/>
  <c r="Y107" i="24"/>
  <c r="Z107" i="24"/>
  <c r="AA107" i="24"/>
  <c r="AB107" i="24"/>
  <c r="AC107" i="24"/>
  <c r="AD107" i="24"/>
  <c r="AE107" i="24"/>
  <c r="AF107" i="24"/>
  <c r="AG107" i="24"/>
  <c r="AH107" i="24"/>
  <c r="AI107" i="24"/>
  <c r="AJ107" i="24"/>
  <c r="AK107" i="24"/>
  <c r="AL107" i="24"/>
  <c r="AM107" i="24"/>
  <c r="AN107" i="24"/>
  <c r="AO107" i="24"/>
  <c r="AP107" i="24"/>
  <c r="AQ107" i="24"/>
  <c r="AR107" i="24"/>
  <c r="AS107" i="24"/>
  <c r="AT107" i="24"/>
  <c r="AU107" i="24"/>
  <c r="AV107" i="24"/>
  <c r="AW107" i="24"/>
  <c r="AX107" i="24"/>
  <c r="AY107" i="24"/>
  <c r="AZ107" i="24"/>
  <c r="BA107" i="24"/>
  <c r="BB107" i="24"/>
  <c r="BC107" i="24"/>
  <c r="BD107" i="24"/>
  <c r="BE107" i="24"/>
  <c r="BF107" i="24"/>
  <c r="BG107" i="24"/>
  <c r="BH107" i="24"/>
  <c r="BI107" i="24"/>
  <c r="C108" i="24"/>
  <c r="D108" i="24"/>
  <c r="E108" i="24"/>
  <c r="F108" i="24"/>
  <c r="G108" i="24"/>
  <c r="H108" i="24"/>
  <c r="I108" i="24"/>
  <c r="J108" i="24"/>
  <c r="K108" i="24"/>
  <c r="L108" i="24"/>
  <c r="M108" i="24"/>
  <c r="N108" i="24"/>
  <c r="O108" i="24"/>
  <c r="P108" i="24"/>
  <c r="Q108" i="24"/>
  <c r="R108" i="24"/>
  <c r="S108" i="24"/>
  <c r="T108" i="24"/>
  <c r="U108" i="24"/>
  <c r="V108" i="24"/>
  <c r="W108" i="24"/>
  <c r="X108" i="24"/>
  <c r="Y108" i="24"/>
  <c r="Z108" i="24"/>
  <c r="AA108" i="24"/>
  <c r="AB108" i="24"/>
  <c r="AC108" i="24"/>
  <c r="AD108" i="24"/>
  <c r="AE108" i="24"/>
  <c r="AF108" i="24"/>
  <c r="AG108" i="24"/>
  <c r="AH108" i="24"/>
  <c r="AI108" i="24"/>
  <c r="AJ108" i="24"/>
  <c r="AK108" i="24"/>
  <c r="AL108" i="24"/>
  <c r="AM108" i="24"/>
  <c r="AN108" i="24"/>
  <c r="AO108" i="24"/>
  <c r="AP108" i="24"/>
  <c r="AQ108" i="24"/>
  <c r="AR108" i="24"/>
  <c r="AS108" i="24"/>
  <c r="AT108" i="24"/>
  <c r="AU108" i="24"/>
  <c r="AV108" i="24"/>
  <c r="AW108" i="24"/>
  <c r="AX108" i="24"/>
  <c r="AY108" i="24"/>
  <c r="AZ108" i="24"/>
  <c r="BA108" i="24"/>
  <c r="BB108" i="24"/>
  <c r="BC108" i="24"/>
  <c r="BD108" i="24"/>
  <c r="BE108" i="24"/>
  <c r="BF108" i="24"/>
  <c r="BG108" i="24"/>
  <c r="BH108" i="24"/>
  <c r="BI108" i="24"/>
  <c r="C109" i="24"/>
  <c r="D109" i="24"/>
  <c r="E109" i="24"/>
  <c r="F109" i="24"/>
  <c r="G109" i="24"/>
  <c r="H109" i="24"/>
  <c r="I109" i="24"/>
  <c r="J109" i="24"/>
  <c r="K109" i="24"/>
  <c r="L109" i="24"/>
  <c r="M109" i="24"/>
  <c r="N109" i="24"/>
  <c r="O109" i="24"/>
  <c r="P109" i="24"/>
  <c r="Q109" i="24"/>
  <c r="R109" i="24"/>
  <c r="S109" i="24"/>
  <c r="T109" i="24"/>
  <c r="U109" i="24"/>
  <c r="V109" i="24"/>
  <c r="W109" i="24"/>
  <c r="X109" i="24"/>
  <c r="Y109" i="24"/>
  <c r="Z109" i="24"/>
  <c r="AA109" i="24"/>
  <c r="AB109" i="24"/>
  <c r="AC109" i="24"/>
  <c r="AD109" i="24"/>
  <c r="AE109" i="24"/>
  <c r="AF109" i="24"/>
  <c r="AG109" i="24"/>
  <c r="AH109" i="24"/>
  <c r="AI109" i="24"/>
  <c r="AJ109" i="24"/>
  <c r="AK109" i="24"/>
  <c r="AL109" i="24"/>
  <c r="AM109" i="24"/>
  <c r="AN109" i="24"/>
  <c r="AO109" i="24"/>
  <c r="AP109" i="24"/>
  <c r="AQ109" i="24"/>
  <c r="AR109" i="24"/>
  <c r="AS109" i="24"/>
  <c r="AT109" i="24"/>
  <c r="AU109" i="24"/>
  <c r="AV109" i="24"/>
  <c r="AW109" i="24"/>
  <c r="AX109" i="24"/>
  <c r="AY109" i="24"/>
  <c r="AZ109" i="24"/>
  <c r="BA109" i="24"/>
  <c r="BB109" i="24"/>
  <c r="BC109" i="24"/>
  <c r="BD109" i="24"/>
  <c r="BE109" i="24"/>
  <c r="BF109" i="24"/>
  <c r="BG109" i="24"/>
  <c r="BH109" i="24"/>
  <c r="BI109" i="24"/>
  <c r="C110" i="24"/>
  <c r="D110" i="24"/>
  <c r="E110" i="24"/>
  <c r="F110" i="24"/>
  <c r="G110" i="24"/>
  <c r="H110" i="24"/>
  <c r="I110" i="24"/>
  <c r="J110" i="24"/>
  <c r="K110" i="24"/>
  <c r="L110" i="24"/>
  <c r="M110" i="24"/>
  <c r="N110" i="24"/>
  <c r="O110" i="24"/>
  <c r="P110" i="24"/>
  <c r="Q110" i="24"/>
  <c r="R110" i="24"/>
  <c r="S110" i="24"/>
  <c r="T110" i="24"/>
  <c r="U110" i="24"/>
  <c r="V110" i="24"/>
  <c r="W110" i="24"/>
  <c r="X110" i="24"/>
  <c r="Y110" i="24"/>
  <c r="Z110" i="24"/>
  <c r="AA110" i="24"/>
  <c r="AB110" i="24"/>
  <c r="AC110" i="24"/>
  <c r="AD110" i="24"/>
  <c r="AE110" i="24"/>
  <c r="AF110" i="24"/>
  <c r="AG110" i="24"/>
  <c r="AH110" i="24"/>
  <c r="AI110" i="24"/>
  <c r="AJ110" i="24"/>
  <c r="AK110" i="24"/>
  <c r="AL110" i="24"/>
  <c r="AM110" i="24"/>
  <c r="AN110" i="24"/>
  <c r="AO110" i="24"/>
  <c r="AP110" i="24"/>
  <c r="AQ110" i="24"/>
  <c r="AR110" i="24"/>
  <c r="AS110" i="24"/>
  <c r="AT110" i="24"/>
  <c r="AU110" i="24"/>
  <c r="AV110" i="24"/>
  <c r="AW110" i="24"/>
  <c r="AX110" i="24"/>
  <c r="AY110" i="24"/>
  <c r="AZ110" i="24"/>
  <c r="BA110" i="24"/>
  <c r="BB110" i="24"/>
  <c r="BC110" i="24"/>
  <c r="BD110" i="24"/>
  <c r="BE110" i="24"/>
  <c r="BF110" i="24"/>
  <c r="BG110" i="24"/>
  <c r="BH110" i="24"/>
  <c r="BI110" i="24"/>
  <c r="C111" i="24"/>
  <c r="D111" i="24"/>
  <c r="E111" i="24"/>
  <c r="F111" i="24"/>
  <c r="G111" i="24"/>
  <c r="H111" i="24"/>
  <c r="I111" i="24"/>
  <c r="J111" i="24"/>
  <c r="K111" i="24"/>
  <c r="L111" i="24"/>
  <c r="M111" i="24"/>
  <c r="N111" i="24"/>
  <c r="O111" i="24"/>
  <c r="P111" i="24"/>
  <c r="Q111" i="24"/>
  <c r="R111" i="24"/>
  <c r="S111" i="24"/>
  <c r="T111" i="24"/>
  <c r="U111" i="24"/>
  <c r="V111" i="24"/>
  <c r="W111" i="24"/>
  <c r="X111" i="24"/>
  <c r="Y111" i="24"/>
  <c r="Z111" i="24"/>
  <c r="AA111" i="24"/>
  <c r="AB111" i="24"/>
  <c r="AC111" i="24"/>
  <c r="AD111" i="24"/>
  <c r="AE111" i="24"/>
  <c r="AF111" i="24"/>
  <c r="AG111" i="24"/>
  <c r="AH111" i="24"/>
  <c r="AI111" i="24"/>
  <c r="AJ111" i="24"/>
  <c r="AK111" i="24"/>
  <c r="AL111" i="24"/>
  <c r="AM111" i="24"/>
  <c r="AN111" i="24"/>
  <c r="AO111" i="24"/>
  <c r="AP111" i="24"/>
  <c r="AQ111" i="24"/>
  <c r="AR111" i="24"/>
  <c r="AS111" i="24"/>
  <c r="AT111" i="24"/>
  <c r="AU111" i="24"/>
  <c r="AV111" i="24"/>
  <c r="AW111" i="24"/>
  <c r="AX111" i="24"/>
  <c r="AY111" i="24"/>
  <c r="AZ111" i="24"/>
  <c r="BA111" i="24"/>
  <c r="BB111" i="24"/>
  <c r="BC111" i="24"/>
  <c r="BD111" i="24"/>
  <c r="BE111" i="24"/>
  <c r="BF111" i="24"/>
  <c r="BG111" i="24"/>
  <c r="BH111" i="24"/>
  <c r="BI111" i="24"/>
  <c r="C112" i="24"/>
  <c r="D112" i="24"/>
  <c r="E112" i="24"/>
  <c r="F112" i="24"/>
  <c r="G112" i="24"/>
  <c r="H112" i="24"/>
  <c r="I112" i="24"/>
  <c r="J112" i="24"/>
  <c r="K112" i="24"/>
  <c r="L112" i="24"/>
  <c r="M112" i="24"/>
  <c r="N112" i="24"/>
  <c r="O112" i="24"/>
  <c r="P112" i="24"/>
  <c r="Q112" i="24"/>
  <c r="R112" i="24"/>
  <c r="S112" i="24"/>
  <c r="T112" i="24"/>
  <c r="U112" i="24"/>
  <c r="V112" i="24"/>
  <c r="W112" i="24"/>
  <c r="X112" i="24"/>
  <c r="Y112" i="24"/>
  <c r="Z112" i="24"/>
  <c r="AA112" i="24"/>
  <c r="AB112" i="24"/>
  <c r="AC112" i="24"/>
  <c r="AD112" i="24"/>
  <c r="AE112" i="24"/>
  <c r="AF112" i="24"/>
  <c r="AG112" i="24"/>
  <c r="AH112" i="24"/>
  <c r="AI112" i="24"/>
  <c r="AJ112" i="24"/>
  <c r="AK112" i="24"/>
  <c r="AL112" i="24"/>
  <c r="AM112" i="24"/>
  <c r="AN112" i="24"/>
  <c r="AO112" i="24"/>
  <c r="AP112" i="24"/>
  <c r="AQ112" i="24"/>
  <c r="AR112" i="24"/>
  <c r="AS112" i="24"/>
  <c r="AT112" i="24"/>
  <c r="AU112" i="24"/>
  <c r="AV112" i="24"/>
  <c r="AW112" i="24"/>
  <c r="AX112" i="24"/>
  <c r="AY112" i="24"/>
  <c r="AZ112" i="24"/>
  <c r="BA112" i="24"/>
  <c r="BB112" i="24"/>
  <c r="BC112" i="24"/>
  <c r="BD112" i="24"/>
  <c r="BE112" i="24"/>
  <c r="BF112" i="24"/>
  <c r="BG112" i="24"/>
  <c r="BH112" i="24"/>
  <c r="BI112" i="24"/>
  <c r="C113" i="24"/>
  <c r="D113" i="24"/>
  <c r="E113" i="24"/>
  <c r="F113" i="24"/>
  <c r="G113" i="24"/>
  <c r="H113" i="24"/>
  <c r="I113" i="24"/>
  <c r="J113" i="24"/>
  <c r="K113" i="24"/>
  <c r="L113" i="24"/>
  <c r="M113" i="24"/>
  <c r="N113" i="24"/>
  <c r="O113" i="24"/>
  <c r="P113" i="24"/>
  <c r="Q113" i="24"/>
  <c r="R113" i="24"/>
  <c r="S113" i="24"/>
  <c r="T113" i="24"/>
  <c r="U113" i="24"/>
  <c r="V113" i="24"/>
  <c r="W113" i="24"/>
  <c r="X113" i="24"/>
  <c r="Y113" i="24"/>
  <c r="Z113" i="24"/>
  <c r="AA113" i="24"/>
  <c r="AB113" i="24"/>
  <c r="AC113" i="24"/>
  <c r="AD113" i="24"/>
  <c r="AE113" i="24"/>
  <c r="AF113" i="24"/>
  <c r="AG113" i="24"/>
  <c r="AH113" i="24"/>
  <c r="AI113" i="24"/>
  <c r="AJ113" i="24"/>
  <c r="AK113" i="24"/>
  <c r="AL113" i="24"/>
  <c r="AM113" i="24"/>
  <c r="AN113" i="24"/>
  <c r="AO113" i="24"/>
  <c r="AP113" i="24"/>
  <c r="AQ113" i="24"/>
  <c r="AR113" i="24"/>
  <c r="AS113" i="24"/>
  <c r="AT113" i="24"/>
  <c r="AU113" i="24"/>
  <c r="AV113" i="24"/>
  <c r="AW113" i="24"/>
  <c r="AX113" i="24"/>
  <c r="AY113" i="24"/>
  <c r="AZ113" i="24"/>
  <c r="BA113" i="24"/>
  <c r="BB113" i="24"/>
  <c r="BC113" i="24"/>
  <c r="BD113" i="24"/>
  <c r="BE113" i="24"/>
  <c r="BF113" i="24"/>
  <c r="BG113" i="24"/>
  <c r="BH113" i="24"/>
  <c r="BI113" i="24"/>
  <c r="C116" i="24"/>
  <c r="D116" i="24"/>
  <c r="E116" i="24"/>
  <c r="F116" i="24"/>
  <c r="G116" i="24"/>
  <c r="H116" i="24"/>
  <c r="I116" i="24"/>
  <c r="J116" i="24"/>
  <c r="K116" i="24"/>
  <c r="L116" i="24"/>
  <c r="M116" i="24"/>
  <c r="N116" i="24"/>
  <c r="O116" i="24"/>
  <c r="P116" i="24"/>
  <c r="Q116" i="24"/>
  <c r="R116" i="24"/>
  <c r="S116" i="24"/>
  <c r="S117" i="24"/>
  <c r="C118" i="24"/>
  <c r="D118" i="24"/>
  <c r="E118" i="24"/>
  <c r="F118" i="24"/>
  <c r="G118" i="24"/>
  <c r="H118" i="24"/>
  <c r="I118" i="24"/>
  <c r="J118" i="24"/>
  <c r="K118" i="24"/>
  <c r="L118" i="24"/>
  <c r="M118" i="24"/>
  <c r="N118" i="24"/>
  <c r="O118" i="24"/>
  <c r="P118" i="24"/>
  <c r="Q118" i="24"/>
  <c r="R118" i="24"/>
  <c r="S118" i="24"/>
  <c r="B119" i="24"/>
  <c r="C123" i="24"/>
  <c r="D123" i="24"/>
  <c r="E123" i="24"/>
  <c r="F123" i="24"/>
  <c r="G123" i="24"/>
  <c r="H123" i="24"/>
  <c r="I123" i="24"/>
  <c r="J123" i="24"/>
  <c r="K123" i="24"/>
  <c r="L123" i="24"/>
  <c r="M123" i="24"/>
  <c r="N123" i="24"/>
  <c r="O123" i="24"/>
  <c r="P123" i="24"/>
  <c r="Q123" i="24"/>
  <c r="R123" i="24"/>
  <c r="S123" i="24"/>
  <c r="S124" i="24"/>
  <c r="C125" i="24"/>
  <c r="D125" i="24"/>
  <c r="E125" i="24"/>
  <c r="F125" i="24"/>
  <c r="G125" i="24"/>
  <c r="H125" i="24"/>
  <c r="I125" i="24"/>
  <c r="J125" i="24"/>
  <c r="K125" i="24"/>
  <c r="L125" i="24"/>
  <c r="M125" i="24"/>
  <c r="N125" i="24"/>
  <c r="O125" i="24"/>
  <c r="P125" i="24"/>
  <c r="Q125" i="24"/>
  <c r="R125" i="24"/>
  <c r="S125" i="24"/>
  <c r="B126" i="24"/>
  <c r="C130" i="24"/>
  <c r="D130" i="24"/>
  <c r="E130" i="24"/>
  <c r="F130" i="24"/>
  <c r="G130" i="24"/>
  <c r="H130" i="24"/>
  <c r="I130" i="24"/>
  <c r="J130" i="24"/>
  <c r="K130" i="24"/>
  <c r="L130" i="24"/>
  <c r="M130" i="24"/>
  <c r="N130" i="24"/>
  <c r="O130" i="24"/>
  <c r="P130" i="24"/>
  <c r="Q130" i="24"/>
  <c r="R130" i="24"/>
  <c r="S130" i="24"/>
  <c r="T130" i="24"/>
  <c r="U130" i="24"/>
  <c r="V130" i="24"/>
  <c r="W130" i="24"/>
  <c r="X130" i="24"/>
  <c r="Y130" i="24"/>
  <c r="Z130" i="24"/>
  <c r="AA130" i="24"/>
  <c r="AB130" i="24"/>
  <c r="AC130" i="24"/>
  <c r="AD130" i="24"/>
  <c r="AE130" i="24"/>
  <c r="AF130" i="24"/>
  <c r="AG130" i="24"/>
  <c r="AH130" i="24"/>
  <c r="AI130" i="24"/>
  <c r="AJ130" i="24"/>
  <c r="AK130" i="24"/>
  <c r="AL130" i="24"/>
  <c r="AM130" i="24"/>
  <c r="AN130" i="24"/>
  <c r="AO130" i="24"/>
  <c r="AP130" i="24"/>
  <c r="AQ130" i="24"/>
  <c r="AR130" i="24"/>
  <c r="AS130" i="24"/>
  <c r="AT130" i="24"/>
  <c r="AU130" i="24"/>
  <c r="AV130" i="24"/>
  <c r="AW130" i="24"/>
  <c r="AX130" i="24"/>
  <c r="AY130" i="24"/>
  <c r="AZ130" i="24"/>
  <c r="BA130" i="24"/>
  <c r="BB130" i="24"/>
  <c r="BC130" i="24"/>
  <c r="BD130" i="24"/>
  <c r="BE130" i="24"/>
  <c r="BF130" i="24"/>
  <c r="BG130" i="24"/>
  <c r="BH130" i="24"/>
  <c r="BI130" i="24"/>
  <c r="C131" i="24"/>
  <c r="D131" i="24"/>
  <c r="E131" i="24"/>
  <c r="F131" i="24"/>
  <c r="G131" i="24"/>
  <c r="H131" i="24"/>
  <c r="I131" i="24"/>
  <c r="J131" i="24"/>
  <c r="K131" i="24"/>
  <c r="L131" i="24"/>
  <c r="M131" i="24"/>
  <c r="N131" i="24"/>
  <c r="O131" i="24"/>
  <c r="P131" i="24"/>
  <c r="Q131" i="24"/>
  <c r="R131" i="24"/>
  <c r="S131" i="24"/>
  <c r="T131" i="24"/>
  <c r="U131" i="24"/>
  <c r="V131" i="24"/>
  <c r="W131" i="24"/>
  <c r="X131" i="24"/>
  <c r="Y131" i="24"/>
  <c r="Z131" i="24"/>
  <c r="AA131" i="24"/>
  <c r="AB131" i="24"/>
  <c r="AC131" i="24"/>
  <c r="AD131" i="24"/>
  <c r="AE131" i="24"/>
  <c r="AF131" i="24"/>
  <c r="AG131" i="24"/>
  <c r="AH131" i="24"/>
  <c r="AI131" i="24"/>
  <c r="AJ131" i="24"/>
  <c r="AK131" i="24"/>
  <c r="AL131" i="24"/>
  <c r="AM131" i="24"/>
  <c r="AN131" i="24"/>
  <c r="AO131" i="24"/>
  <c r="AP131" i="24"/>
  <c r="AQ131" i="24"/>
  <c r="AR131" i="24"/>
  <c r="AS131" i="24"/>
  <c r="AT131" i="24"/>
  <c r="AU131" i="24"/>
  <c r="AV131" i="24"/>
  <c r="AW131" i="24"/>
  <c r="AX131" i="24"/>
  <c r="AY131" i="24"/>
  <c r="AZ131" i="24"/>
  <c r="BA131" i="24"/>
  <c r="BB131" i="24"/>
  <c r="BC131" i="24"/>
  <c r="BD131" i="24"/>
  <c r="BE131" i="24"/>
  <c r="BF131" i="24"/>
  <c r="BG131" i="24"/>
  <c r="BH131" i="24"/>
  <c r="BI131" i="24"/>
  <c r="C132" i="24"/>
  <c r="D132" i="24"/>
  <c r="E132" i="24"/>
  <c r="F132" i="24"/>
  <c r="G132" i="24"/>
  <c r="H132" i="24"/>
  <c r="I132" i="24"/>
  <c r="J132" i="24"/>
  <c r="K132" i="24"/>
  <c r="L132" i="24"/>
  <c r="M132" i="24"/>
  <c r="N132" i="24"/>
  <c r="O132" i="24"/>
  <c r="P132" i="24"/>
  <c r="Q132" i="24"/>
  <c r="R132" i="24"/>
  <c r="S132" i="24"/>
  <c r="T132" i="24"/>
  <c r="U132" i="24"/>
  <c r="V132" i="24"/>
  <c r="W132" i="24"/>
  <c r="X132" i="24"/>
  <c r="Y132" i="24"/>
  <c r="Z132" i="24"/>
  <c r="AA132" i="24"/>
  <c r="AB132" i="24"/>
  <c r="AC132" i="24"/>
  <c r="AD132" i="24"/>
  <c r="AE132" i="24"/>
  <c r="AF132" i="24"/>
  <c r="AG132" i="24"/>
  <c r="AH132" i="24"/>
  <c r="AI132" i="24"/>
  <c r="AJ132" i="24"/>
  <c r="AK132" i="24"/>
  <c r="AL132" i="24"/>
  <c r="AM132" i="24"/>
  <c r="AN132" i="24"/>
  <c r="AO132" i="24"/>
  <c r="AP132" i="24"/>
  <c r="AQ132" i="24"/>
  <c r="AR132" i="24"/>
  <c r="AS132" i="24"/>
  <c r="AT132" i="24"/>
  <c r="AU132" i="24"/>
  <c r="AV132" i="24"/>
  <c r="AW132" i="24"/>
  <c r="AX132" i="24"/>
  <c r="AY132" i="24"/>
  <c r="AZ132" i="24"/>
  <c r="BA132" i="24"/>
  <c r="BB132" i="24"/>
  <c r="BC132" i="24"/>
  <c r="BD132" i="24"/>
  <c r="BE132" i="24"/>
  <c r="BF132" i="24"/>
  <c r="BG132" i="24"/>
  <c r="BH132" i="24"/>
  <c r="BI132" i="24"/>
  <c r="C134" i="24"/>
  <c r="D134" i="24"/>
  <c r="E134" i="24"/>
  <c r="F134" i="24"/>
  <c r="G134" i="24"/>
  <c r="H134" i="24"/>
  <c r="I134" i="24"/>
  <c r="J134" i="24"/>
  <c r="K134" i="24"/>
  <c r="L134" i="24"/>
  <c r="M134" i="24"/>
  <c r="N134" i="24"/>
  <c r="O134" i="24"/>
  <c r="P134" i="24"/>
  <c r="Q134" i="24"/>
  <c r="R134" i="24"/>
  <c r="S134" i="24"/>
  <c r="T134" i="24"/>
  <c r="U134" i="24"/>
  <c r="V134" i="24"/>
  <c r="W134" i="24"/>
  <c r="X134" i="24"/>
  <c r="Y134" i="24"/>
  <c r="Z134" i="24"/>
  <c r="AA134" i="24"/>
  <c r="AB134" i="24"/>
  <c r="AC134" i="24"/>
  <c r="AD134" i="24"/>
  <c r="AE134" i="24"/>
  <c r="AF134" i="24"/>
  <c r="AG134" i="24"/>
  <c r="AH134" i="24"/>
  <c r="AI134" i="24"/>
  <c r="AJ134" i="24"/>
  <c r="AK134" i="24"/>
  <c r="AL134" i="24"/>
  <c r="AM134" i="24"/>
  <c r="AN134" i="24"/>
  <c r="AO134" i="24"/>
  <c r="AP134" i="24"/>
  <c r="AQ134" i="24"/>
  <c r="AR134" i="24"/>
  <c r="AS134" i="24"/>
  <c r="AT134" i="24"/>
  <c r="AU134" i="24"/>
  <c r="AV134" i="24"/>
  <c r="AW134" i="24"/>
  <c r="AX134" i="24"/>
  <c r="AY134" i="24"/>
  <c r="AZ134" i="24"/>
  <c r="BA134" i="24"/>
  <c r="BB134" i="24"/>
  <c r="BC134" i="24"/>
  <c r="BD134" i="24"/>
  <c r="BE134" i="24"/>
  <c r="BF134" i="24"/>
  <c r="BG134" i="24"/>
  <c r="BH134" i="24"/>
  <c r="BI134" i="24"/>
  <c r="C135" i="24"/>
  <c r="D135" i="24"/>
  <c r="E135" i="24"/>
  <c r="F135" i="24"/>
  <c r="G135" i="24"/>
  <c r="H135" i="24"/>
  <c r="I135" i="24"/>
  <c r="J135" i="24"/>
  <c r="K135" i="24"/>
  <c r="L135" i="24"/>
  <c r="M135" i="24"/>
  <c r="N135" i="24"/>
  <c r="O135" i="24"/>
  <c r="P135" i="24"/>
  <c r="Q135" i="24"/>
  <c r="R135" i="24"/>
  <c r="S135" i="24"/>
  <c r="T135" i="24"/>
  <c r="U135" i="24"/>
  <c r="V135" i="24"/>
  <c r="W135" i="24"/>
  <c r="X135" i="24"/>
  <c r="Y135" i="24"/>
  <c r="Z135" i="24"/>
  <c r="AA135" i="24"/>
  <c r="AB135" i="24"/>
  <c r="AC135" i="24"/>
  <c r="AD135" i="24"/>
  <c r="AE135" i="24"/>
  <c r="AF135" i="24"/>
  <c r="AG135" i="24"/>
  <c r="AH135" i="24"/>
  <c r="AI135" i="24"/>
  <c r="AJ135" i="24"/>
  <c r="AK135" i="24"/>
  <c r="AL135" i="24"/>
  <c r="AM135" i="24"/>
  <c r="AN135" i="24"/>
  <c r="AO135" i="24"/>
  <c r="AP135" i="24"/>
  <c r="AQ135" i="24"/>
  <c r="AR135" i="24"/>
  <c r="AS135" i="24"/>
  <c r="AT135" i="24"/>
  <c r="AU135" i="24"/>
  <c r="AV135" i="24"/>
  <c r="AW135" i="24"/>
  <c r="AX135" i="24"/>
  <c r="AY135" i="24"/>
  <c r="AZ135" i="24"/>
  <c r="BA135" i="24"/>
  <c r="BB135" i="24"/>
  <c r="BC135" i="24"/>
  <c r="BD135" i="24"/>
  <c r="BE135" i="24"/>
  <c r="BF135" i="24"/>
  <c r="BG135" i="24"/>
  <c r="BH135" i="24"/>
  <c r="BI135" i="24"/>
  <c r="C137" i="24"/>
  <c r="D137" i="24"/>
  <c r="E137" i="24"/>
  <c r="F137" i="24"/>
  <c r="G137" i="24"/>
  <c r="H137" i="24"/>
  <c r="I137" i="24"/>
  <c r="J137" i="24"/>
  <c r="K137" i="24"/>
  <c r="L137" i="24"/>
  <c r="M137" i="24"/>
  <c r="N137" i="24"/>
  <c r="O137" i="24"/>
  <c r="P137" i="24"/>
  <c r="Q137" i="24"/>
  <c r="R137" i="24"/>
  <c r="S137" i="24"/>
  <c r="T137" i="24"/>
  <c r="U137" i="24"/>
  <c r="V137" i="24"/>
  <c r="W137" i="24"/>
  <c r="X137" i="24"/>
  <c r="Y137" i="24"/>
  <c r="Z137" i="24"/>
  <c r="AA137" i="24"/>
  <c r="AB137" i="24"/>
  <c r="AC137" i="24"/>
  <c r="AD137" i="24"/>
  <c r="AE137" i="24"/>
  <c r="AF137" i="24"/>
  <c r="AG137" i="24"/>
  <c r="AH137" i="24"/>
  <c r="AI137" i="24"/>
  <c r="AJ137" i="24"/>
  <c r="AK137" i="24"/>
  <c r="AL137" i="24"/>
  <c r="AM137" i="24"/>
  <c r="AN137" i="24"/>
  <c r="AO137" i="24"/>
  <c r="AP137" i="24"/>
  <c r="AQ137" i="24"/>
  <c r="AR137" i="24"/>
  <c r="AS137" i="24"/>
  <c r="AT137" i="24"/>
  <c r="AU137" i="24"/>
  <c r="AV137" i="24"/>
  <c r="AW137" i="24"/>
  <c r="AX137" i="24"/>
  <c r="AY137" i="24"/>
  <c r="AZ137" i="24"/>
  <c r="BA137" i="24"/>
  <c r="BB137" i="24"/>
  <c r="BC137" i="24"/>
  <c r="BD137" i="24"/>
  <c r="BE137" i="24"/>
  <c r="BF137" i="24"/>
  <c r="BG137" i="24"/>
  <c r="BH137" i="24"/>
  <c r="BI137" i="24"/>
  <c r="C138" i="24"/>
  <c r="D138" i="24"/>
  <c r="E138" i="24"/>
  <c r="F138" i="24"/>
  <c r="G138" i="24"/>
  <c r="H138" i="24"/>
  <c r="I138" i="24"/>
  <c r="J138" i="24"/>
  <c r="K138" i="24"/>
  <c r="L138" i="24"/>
  <c r="M138" i="24"/>
  <c r="N138" i="24"/>
  <c r="O138" i="24"/>
  <c r="P138" i="24"/>
  <c r="Q138" i="24"/>
  <c r="R138" i="24"/>
  <c r="S138" i="24"/>
  <c r="T138" i="24"/>
  <c r="U138" i="24"/>
  <c r="V138" i="24"/>
  <c r="W138" i="24"/>
  <c r="X138" i="24"/>
  <c r="Y138" i="24"/>
  <c r="Z138" i="24"/>
  <c r="AA138" i="24"/>
  <c r="AB138" i="24"/>
  <c r="AC138" i="24"/>
  <c r="AD138" i="24"/>
  <c r="AE138" i="24"/>
  <c r="AF138" i="24"/>
  <c r="AG138" i="24"/>
  <c r="AH138" i="24"/>
  <c r="AI138" i="24"/>
  <c r="AJ138" i="24"/>
  <c r="AK138" i="24"/>
  <c r="AL138" i="24"/>
  <c r="AM138" i="24"/>
  <c r="AN138" i="24"/>
  <c r="AO138" i="24"/>
  <c r="AP138" i="24"/>
  <c r="AQ138" i="24"/>
  <c r="AR138" i="24"/>
  <c r="AS138" i="24"/>
  <c r="AT138" i="24"/>
  <c r="AU138" i="24"/>
  <c r="AV138" i="24"/>
  <c r="AW138" i="24"/>
  <c r="AX138" i="24"/>
  <c r="AY138" i="24"/>
  <c r="AZ138" i="24"/>
  <c r="BA138" i="24"/>
  <c r="BB138" i="24"/>
  <c r="BC138" i="24"/>
  <c r="BD138" i="24"/>
  <c r="BE138" i="24"/>
  <c r="BF138" i="24"/>
  <c r="BG138" i="24"/>
  <c r="BH138" i="24"/>
  <c r="BI138" i="24"/>
  <c r="V139" i="24"/>
  <c r="C140" i="24"/>
  <c r="D140" i="24"/>
  <c r="E140" i="24"/>
  <c r="F140" i="24"/>
  <c r="G140" i="24"/>
  <c r="H140" i="24"/>
  <c r="I140" i="24"/>
  <c r="J140" i="24"/>
  <c r="K140" i="24"/>
  <c r="L140" i="24"/>
  <c r="M140" i="24"/>
  <c r="N140" i="24"/>
  <c r="O140" i="24"/>
  <c r="P140" i="24"/>
  <c r="Q140" i="24"/>
  <c r="R140" i="24"/>
  <c r="S140" i="24"/>
  <c r="T140" i="24"/>
  <c r="U140" i="24"/>
  <c r="V140" i="24"/>
  <c r="W140" i="24"/>
  <c r="X140" i="24"/>
  <c r="Y140" i="24"/>
  <c r="Z140" i="24"/>
  <c r="AA140" i="24"/>
  <c r="AB140" i="24"/>
  <c r="AC140" i="24"/>
  <c r="AD140" i="24"/>
  <c r="AE140" i="24"/>
  <c r="AF140" i="24"/>
  <c r="AG140" i="24"/>
  <c r="AH140" i="24"/>
  <c r="AI140" i="24"/>
  <c r="AJ140" i="24"/>
  <c r="AK140" i="24"/>
  <c r="AL140" i="24"/>
  <c r="AM140" i="24"/>
  <c r="AN140" i="24"/>
  <c r="AO140" i="24"/>
  <c r="AP140" i="24"/>
  <c r="AQ140" i="24"/>
  <c r="AR140" i="24"/>
  <c r="AS140" i="24"/>
  <c r="AT140" i="24"/>
  <c r="AU140" i="24"/>
  <c r="AV140" i="24"/>
  <c r="AW140" i="24"/>
  <c r="AX140" i="24"/>
  <c r="AY140" i="24"/>
  <c r="AZ140" i="24"/>
  <c r="BA140" i="24"/>
  <c r="BB140" i="24"/>
  <c r="BC140" i="24"/>
  <c r="BD140" i="24"/>
  <c r="BE140" i="24"/>
  <c r="BF140" i="24"/>
  <c r="BG140" i="24"/>
  <c r="BH140" i="24"/>
  <c r="BI140" i="24"/>
  <c r="C141" i="24"/>
  <c r="D141" i="24"/>
  <c r="E141" i="24"/>
  <c r="F141" i="24"/>
  <c r="G141" i="24"/>
  <c r="H141" i="24"/>
  <c r="I141" i="24"/>
  <c r="J141" i="24"/>
  <c r="K141" i="24"/>
  <c r="L141" i="24"/>
  <c r="M141" i="24"/>
  <c r="N141" i="24"/>
  <c r="O141" i="24"/>
  <c r="P141" i="24"/>
  <c r="Q141" i="24"/>
  <c r="R141" i="24"/>
  <c r="S141" i="24"/>
  <c r="T141" i="24"/>
  <c r="U141" i="24"/>
  <c r="V141" i="24"/>
  <c r="W141" i="24"/>
  <c r="X141" i="24"/>
  <c r="Y141" i="24"/>
  <c r="Z141" i="24"/>
  <c r="AA141" i="24"/>
  <c r="AB141" i="24"/>
  <c r="AC141" i="24"/>
  <c r="AD141" i="24"/>
  <c r="AE141" i="24"/>
  <c r="AF141" i="24"/>
  <c r="AG141" i="24"/>
  <c r="AH141" i="24"/>
  <c r="AI141" i="24"/>
  <c r="AJ141" i="24"/>
  <c r="AK141" i="24"/>
  <c r="AL141" i="24"/>
  <c r="AM141" i="24"/>
  <c r="AN141" i="24"/>
  <c r="AO141" i="24"/>
  <c r="AP141" i="24"/>
  <c r="AQ141" i="24"/>
  <c r="AR141" i="24"/>
  <c r="AS141" i="24"/>
  <c r="AT141" i="24"/>
  <c r="AU141" i="24"/>
  <c r="AV141" i="24"/>
  <c r="AW141" i="24"/>
  <c r="AX141" i="24"/>
  <c r="AY141" i="24"/>
  <c r="AZ141" i="24"/>
  <c r="BA141" i="24"/>
  <c r="BB141" i="24"/>
  <c r="BC141" i="24"/>
  <c r="BD141" i="24"/>
  <c r="BE141" i="24"/>
  <c r="BF141" i="24"/>
  <c r="BG141" i="24"/>
  <c r="BH141" i="24"/>
  <c r="BI141" i="24"/>
  <c r="C143" i="24"/>
  <c r="D143" i="24"/>
  <c r="E143" i="24"/>
  <c r="F143" i="24"/>
  <c r="G143" i="24"/>
  <c r="H143" i="24"/>
  <c r="I143" i="24"/>
  <c r="J143" i="24"/>
  <c r="K143" i="24"/>
  <c r="L143" i="24"/>
  <c r="M143" i="24"/>
  <c r="N143" i="24"/>
  <c r="O143" i="24"/>
  <c r="P143" i="24"/>
  <c r="Q143" i="24"/>
  <c r="R143" i="24"/>
  <c r="S143" i="24"/>
  <c r="T143" i="24"/>
  <c r="U143" i="24"/>
  <c r="V143" i="24"/>
  <c r="W143" i="24"/>
  <c r="X143" i="24"/>
  <c r="Y143" i="24"/>
  <c r="Z143" i="24"/>
  <c r="AA143" i="24"/>
  <c r="AB143" i="24"/>
  <c r="AC143" i="24"/>
  <c r="AD143" i="24"/>
  <c r="AE143" i="24"/>
  <c r="AF143" i="24"/>
  <c r="AG143" i="24"/>
  <c r="AH143" i="24"/>
  <c r="AI143" i="24"/>
  <c r="AJ143" i="24"/>
  <c r="AK143" i="24"/>
  <c r="AL143" i="24"/>
  <c r="AM143" i="24"/>
  <c r="AN143" i="24"/>
  <c r="AO143" i="24"/>
  <c r="AP143" i="24"/>
  <c r="AQ143" i="24"/>
  <c r="AR143" i="24"/>
  <c r="AS143" i="24"/>
  <c r="AT143" i="24"/>
  <c r="AU143" i="24"/>
  <c r="AV143" i="24"/>
  <c r="AW143" i="24"/>
  <c r="AX143" i="24"/>
  <c r="AY143" i="24"/>
  <c r="AZ143" i="24"/>
  <c r="BA143" i="24"/>
  <c r="BB143" i="24"/>
  <c r="BC143" i="24"/>
  <c r="BD143" i="24"/>
  <c r="BE143" i="24"/>
  <c r="BF143" i="24"/>
  <c r="BG143" i="24"/>
  <c r="BH143" i="24"/>
  <c r="BI143" i="24"/>
  <c r="C144" i="24"/>
  <c r="D144" i="24"/>
  <c r="E144" i="24"/>
  <c r="F144" i="24"/>
  <c r="G144" i="24"/>
  <c r="H144" i="24"/>
  <c r="I144" i="24"/>
  <c r="J144" i="24"/>
  <c r="K144" i="24"/>
  <c r="L144" i="24"/>
  <c r="M144" i="24"/>
  <c r="N144" i="24"/>
  <c r="O144" i="24"/>
  <c r="P144" i="24"/>
  <c r="Q144" i="24"/>
  <c r="R144" i="24"/>
  <c r="S144" i="24"/>
  <c r="T144" i="24"/>
  <c r="U144" i="24"/>
  <c r="V144" i="24"/>
  <c r="W144" i="24"/>
  <c r="X144" i="24"/>
  <c r="Y144" i="24"/>
  <c r="Z144" i="24"/>
  <c r="AA144" i="24"/>
  <c r="AB144" i="24"/>
  <c r="AC144" i="24"/>
  <c r="AD144" i="24"/>
  <c r="AE144" i="24"/>
  <c r="AF144" i="24"/>
  <c r="AG144" i="24"/>
  <c r="AH144" i="24"/>
  <c r="AI144" i="24"/>
  <c r="AJ144" i="24"/>
  <c r="AK144" i="24"/>
  <c r="AL144" i="24"/>
  <c r="AM144" i="24"/>
  <c r="AN144" i="24"/>
  <c r="AO144" i="24"/>
  <c r="AP144" i="24"/>
  <c r="AQ144" i="24"/>
  <c r="AR144" i="24"/>
  <c r="AS144" i="24"/>
  <c r="AT144" i="24"/>
  <c r="AU144" i="24"/>
  <c r="AV144" i="24"/>
  <c r="AW144" i="24"/>
  <c r="AX144" i="24"/>
  <c r="AY144" i="24"/>
  <c r="AZ144" i="24"/>
  <c r="BA144" i="24"/>
  <c r="BB144" i="24"/>
  <c r="BC144" i="24"/>
  <c r="BD144" i="24"/>
  <c r="BE144" i="24"/>
  <c r="BF144" i="24"/>
  <c r="BG144" i="24"/>
  <c r="BH144" i="24"/>
  <c r="BI144" i="24"/>
  <c r="C152" i="24"/>
  <c r="D152" i="24"/>
  <c r="E152" i="24"/>
  <c r="F152" i="24"/>
  <c r="G152" i="24"/>
  <c r="H152" i="24"/>
  <c r="I152" i="24"/>
  <c r="J152" i="24"/>
  <c r="K152" i="24"/>
  <c r="L152" i="24"/>
  <c r="M152" i="24"/>
  <c r="N152" i="24"/>
  <c r="O152" i="24"/>
  <c r="P152" i="24"/>
  <c r="Q152" i="24"/>
  <c r="R152" i="24"/>
  <c r="S152" i="24"/>
  <c r="T152" i="24"/>
  <c r="U152" i="24"/>
  <c r="V152" i="24"/>
  <c r="W152" i="24"/>
  <c r="X152" i="24"/>
  <c r="Y152" i="24"/>
  <c r="Z152" i="24"/>
  <c r="AA152" i="24"/>
  <c r="AB152" i="24"/>
  <c r="AC152" i="24"/>
  <c r="AD152" i="24"/>
  <c r="AE152" i="24"/>
  <c r="AF152" i="24"/>
  <c r="AG152" i="24"/>
  <c r="AH152" i="24"/>
  <c r="AI152" i="24"/>
  <c r="AJ152" i="24"/>
  <c r="AK152" i="24"/>
  <c r="AL152" i="24"/>
  <c r="AM152" i="24"/>
  <c r="AN152" i="24"/>
  <c r="AO152" i="24"/>
  <c r="AP152" i="24"/>
  <c r="AQ152" i="24"/>
  <c r="AR152" i="24"/>
  <c r="AS152" i="24"/>
  <c r="AT152" i="24"/>
  <c r="AU152" i="24"/>
  <c r="AV152" i="24"/>
  <c r="AW152" i="24"/>
  <c r="AX152" i="24"/>
  <c r="AY152" i="24"/>
  <c r="AZ152" i="24"/>
  <c r="BA152" i="24"/>
  <c r="BB152" i="24"/>
  <c r="BC152" i="24"/>
  <c r="BD152" i="24"/>
  <c r="BE152" i="24"/>
  <c r="BF152" i="24"/>
  <c r="BG152" i="24"/>
  <c r="BH152" i="24"/>
  <c r="BI152" i="24"/>
  <c r="C154" i="24"/>
  <c r="D154" i="24"/>
  <c r="E154" i="24"/>
  <c r="F154" i="24"/>
  <c r="G154" i="24"/>
  <c r="H154" i="24"/>
  <c r="I154" i="24"/>
  <c r="J154" i="24"/>
  <c r="K154" i="24"/>
  <c r="L154" i="24"/>
  <c r="M154" i="24"/>
  <c r="N154" i="24"/>
  <c r="O154" i="24"/>
  <c r="P154" i="24"/>
  <c r="Q154" i="24"/>
  <c r="R154" i="24"/>
  <c r="S154" i="24"/>
  <c r="T154" i="24"/>
  <c r="U154" i="24"/>
  <c r="V154" i="24"/>
  <c r="W154" i="24"/>
  <c r="X154" i="24"/>
  <c r="Y154" i="24"/>
  <c r="Z154" i="24"/>
  <c r="AA154" i="24"/>
  <c r="AB154" i="24"/>
  <c r="AC154" i="24"/>
  <c r="AD154" i="24"/>
  <c r="AE154" i="24"/>
  <c r="AF154" i="24"/>
  <c r="AG154" i="24"/>
  <c r="AH154" i="24"/>
  <c r="AI154" i="24"/>
  <c r="AJ154" i="24"/>
  <c r="AK154" i="24"/>
  <c r="AL154" i="24"/>
  <c r="AM154" i="24"/>
  <c r="AN154" i="24"/>
  <c r="AO154" i="24"/>
  <c r="AP154" i="24"/>
  <c r="AQ154" i="24"/>
  <c r="AR154" i="24"/>
  <c r="AS154" i="24"/>
  <c r="AT154" i="24"/>
  <c r="AU154" i="24"/>
  <c r="AV154" i="24"/>
  <c r="AW154" i="24"/>
  <c r="AX154" i="24"/>
  <c r="AY154" i="24"/>
  <c r="AZ154" i="24"/>
  <c r="BA154" i="24"/>
  <c r="BB154" i="24"/>
  <c r="BC154" i="24"/>
  <c r="BD154" i="24"/>
  <c r="BE154" i="24"/>
  <c r="BF154" i="24"/>
  <c r="BG154" i="24"/>
  <c r="BH154" i="24"/>
  <c r="BI154" i="24"/>
  <c r="C158" i="24"/>
  <c r="D158" i="24"/>
  <c r="E158" i="24"/>
  <c r="F158" i="24"/>
  <c r="G158" i="24"/>
  <c r="H158" i="24"/>
  <c r="I158" i="24"/>
  <c r="J158" i="24"/>
  <c r="K158" i="24"/>
  <c r="L158" i="24"/>
  <c r="M158" i="24"/>
  <c r="N158" i="24"/>
  <c r="O158" i="24"/>
  <c r="P158" i="24"/>
  <c r="Q158" i="24"/>
  <c r="R158" i="24"/>
  <c r="S158" i="24"/>
  <c r="T158" i="24"/>
  <c r="U158" i="24"/>
  <c r="V158" i="24"/>
  <c r="W158" i="24"/>
  <c r="X158" i="24"/>
  <c r="Y158" i="24"/>
  <c r="Z158" i="24"/>
  <c r="AA158" i="24"/>
  <c r="AB158" i="24"/>
  <c r="AC158" i="24"/>
  <c r="AD158" i="24"/>
  <c r="AE158" i="24"/>
  <c r="AF158" i="24"/>
  <c r="AG158" i="24"/>
  <c r="AH158" i="24"/>
  <c r="AI158" i="24"/>
  <c r="AJ158" i="24"/>
  <c r="AK158" i="24"/>
  <c r="AL158" i="24"/>
  <c r="AM158" i="24"/>
  <c r="AN158" i="24"/>
  <c r="AO158" i="24"/>
  <c r="AP158" i="24"/>
  <c r="AQ158" i="24"/>
  <c r="AR158" i="24"/>
  <c r="AS158" i="24"/>
  <c r="AT158" i="24"/>
  <c r="AU158" i="24"/>
  <c r="AV158" i="24"/>
  <c r="AW158" i="24"/>
  <c r="AX158" i="24"/>
  <c r="AY158" i="24"/>
  <c r="AZ158" i="24"/>
  <c r="BA158" i="24"/>
  <c r="BB158" i="24"/>
  <c r="BC158" i="24"/>
  <c r="BD158" i="24"/>
  <c r="BE158" i="24"/>
  <c r="BF158" i="24"/>
  <c r="BG158" i="24"/>
  <c r="BH158" i="24"/>
  <c r="BI158" i="24"/>
  <c r="C159" i="24"/>
  <c r="D159" i="24"/>
  <c r="E159" i="24"/>
  <c r="F159" i="24"/>
  <c r="G159" i="24"/>
  <c r="H159" i="24"/>
  <c r="I159" i="24"/>
  <c r="J159" i="24"/>
  <c r="K159" i="24"/>
  <c r="L159" i="24"/>
  <c r="M159" i="24"/>
  <c r="N159" i="24"/>
  <c r="O159" i="24"/>
  <c r="P159" i="24"/>
  <c r="Q159" i="24"/>
  <c r="R159" i="24"/>
  <c r="S159" i="24"/>
  <c r="T159" i="24"/>
  <c r="U159" i="24"/>
  <c r="V159" i="24"/>
  <c r="W159" i="24"/>
  <c r="X159" i="24"/>
  <c r="Y159" i="24"/>
  <c r="Z159" i="24"/>
  <c r="AA159" i="24"/>
  <c r="AB159" i="24"/>
  <c r="AC159" i="24"/>
  <c r="AD159" i="24"/>
  <c r="AE159" i="24"/>
  <c r="AF159" i="24"/>
  <c r="AG159" i="24"/>
  <c r="AH159" i="24"/>
  <c r="AI159" i="24"/>
  <c r="AJ159" i="24"/>
  <c r="AK159" i="24"/>
  <c r="AL159" i="24"/>
  <c r="AM159" i="24"/>
  <c r="AN159" i="24"/>
  <c r="AO159" i="24"/>
  <c r="AP159" i="24"/>
  <c r="AQ159" i="24"/>
  <c r="AR159" i="24"/>
  <c r="AS159" i="24"/>
  <c r="AT159" i="24"/>
  <c r="AU159" i="24"/>
  <c r="AV159" i="24"/>
  <c r="AW159" i="24"/>
  <c r="AX159" i="24"/>
  <c r="AY159" i="24"/>
  <c r="AZ159" i="24"/>
  <c r="BA159" i="24"/>
  <c r="BB159" i="24"/>
  <c r="BC159" i="24"/>
  <c r="BD159" i="24"/>
  <c r="BE159" i="24"/>
  <c r="BF159" i="24"/>
  <c r="BG159" i="24"/>
  <c r="BH159" i="24"/>
  <c r="BI159" i="24"/>
  <c r="C160" i="24"/>
  <c r="D160" i="24"/>
  <c r="E160" i="24"/>
  <c r="F160" i="24"/>
  <c r="G160" i="24"/>
  <c r="H160" i="24"/>
  <c r="I160" i="24"/>
  <c r="J160" i="24"/>
  <c r="K160" i="24"/>
  <c r="L160" i="24"/>
  <c r="M160" i="24"/>
  <c r="N160" i="24"/>
  <c r="O160" i="24"/>
  <c r="P160" i="24"/>
  <c r="Q160" i="24"/>
  <c r="R160" i="24"/>
  <c r="S160" i="24"/>
  <c r="T160" i="24"/>
  <c r="U160" i="24"/>
  <c r="V160" i="24"/>
  <c r="W160" i="24"/>
  <c r="X160" i="24"/>
  <c r="Y160" i="24"/>
  <c r="Z160" i="24"/>
  <c r="AA160" i="24"/>
  <c r="AB160" i="24"/>
  <c r="AC160" i="24"/>
  <c r="AD160" i="24"/>
  <c r="AE160" i="24"/>
  <c r="AF160" i="24"/>
  <c r="AG160" i="24"/>
  <c r="AH160" i="24"/>
  <c r="AI160" i="24"/>
  <c r="AJ160" i="24"/>
  <c r="AK160" i="24"/>
  <c r="AL160" i="24"/>
  <c r="AM160" i="24"/>
  <c r="AN160" i="24"/>
  <c r="AO160" i="24"/>
  <c r="AP160" i="24"/>
  <c r="AQ160" i="24"/>
  <c r="AR160" i="24"/>
  <c r="AS160" i="24"/>
  <c r="AT160" i="24"/>
  <c r="AU160" i="24"/>
  <c r="AV160" i="24"/>
  <c r="AW160" i="24"/>
  <c r="AX160" i="24"/>
  <c r="AY160" i="24"/>
  <c r="AZ160" i="24"/>
  <c r="BA160" i="24"/>
  <c r="BB160" i="24"/>
  <c r="BC160" i="24"/>
  <c r="BD160" i="24"/>
  <c r="BE160" i="24"/>
  <c r="BF160" i="24"/>
  <c r="BG160" i="24"/>
  <c r="BH160" i="24"/>
  <c r="BI160" i="24"/>
  <c r="C161" i="24"/>
  <c r="D161" i="24"/>
  <c r="E161" i="24"/>
  <c r="F161" i="24"/>
  <c r="G161" i="24"/>
  <c r="H161" i="24"/>
  <c r="I161" i="24"/>
  <c r="J161" i="24"/>
  <c r="K161" i="24"/>
  <c r="L161" i="24"/>
  <c r="M161" i="24"/>
  <c r="N161" i="24"/>
  <c r="O161" i="24"/>
  <c r="P161" i="24"/>
  <c r="Q161" i="24"/>
  <c r="R161" i="24"/>
  <c r="S161" i="24"/>
  <c r="T161" i="24"/>
  <c r="U161" i="24"/>
  <c r="V161" i="24"/>
  <c r="W161" i="24"/>
  <c r="X161" i="24"/>
  <c r="Y161" i="24"/>
  <c r="Z161" i="24"/>
  <c r="AA161" i="24"/>
  <c r="AB161" i="24"/>
  <c r="AC161" i="24"/>
  <c r="AD161" i="24"/>
  <c r="AE161" i="24"/>
  <c r="AF161" i="24"/>
  <c r="AG161" i="24"/>
  <c r="AH161" i="24"/>
  <c r="AI161" i="24"/>
  <c r="AJ161" i="24"/>
  <c r="AK161" i="24"/>
  <c r="AL161" i="24"/>
  <c r="AM161" i="24"/>
  <c r="AN161" i="24"/>
  <c r="AO161" i="24"/>
  <c r="AP161" i="24"/>
  <c r="AQ161" i="24"/>
  <c r="AR161" i="24"/>
  <c r="AS161" i="24"/>
  <c r="AT161" i="24"/>
  <c r="AU161" i="24"/>
  <c r="AV161" i="24"/>
  <c r="AW161" i="24"/>
  <c r="AX161" i="24"/>
  <c r="AY161" i="24"/>
  <c r="AZ161" i="24"/>
  <c r="BA161" i="24"/>
  <c r="BB161" i="24"/>
  <c r="BC161" i="24"/>
  <c r="BD161" i="24"/>
  <c r="BE161" i="24"/>
  <c r="BF161" i="24"/>
  <c r="BG161" i="24"/>
  <c r="BH161" i="24"/>
  <c r="BI161" i="24"/>
  <c r="C162" i="24"/>
  <c r="D162" i="24"/>
  <c r="E162" i="24"/>
  <c r="F162" i="24"/>
  <c r="G162" i="24"/>
  <c r="H162" i="24"/>
  <c r="I162" i="24"/>
  <c r="J162" i="24"/>
  <c r="K162" i="24"/>
  <c r="L162" i="24"/>
  <c r="M162" i="24"/>
  <c r="N162" i="24"/>
  <c r="O162" i="24"/>
  <c r="P162" i="24"/>
  <c r="Q162" i="24"/>
  <c r="R162" i="24"/>
  <c r="S162" i="24"/>
  <c r="T162" i="24"/>
  <c r="U162" i="24"/>
  <c r="V162" i="24"/>
  <c r="W162" i="24"/>
  <c r="X162" i="24"/>
  <c r="Y162" i="24"/>
  <c r="Z162" i="24"/>
  <c r="AA162" i="24"/>
  <c r="AB162" i="24"/>
  <c r="AC162" i="24"/>
  <c r="AD162" i="24"/>
  <c r="AE162" i="24"/>
  <c r="AF162" i="24"/>
  <c r="AG162" i="24"/>
  <c r="AH162" i="24"/>
  <c r="AI162" i="24"/>
  <c r="AJ162" i="24"/>
  <c r="AK162" i="24"/>
  <c r="AL162" i="24"/>
  <c r="AM162" i="24"/>
  <c r="AN162" i="24"/>
  <c r="AO162" i="24"/>
  <c r="AP162" i="24"/>
  <c r="AQ162" i="24"/>
  <c r="AR162" i="24"/>
  <c r="AS162" i="24"/>
  <c r="AT162" i="24"/>
  <c r="AU162" i="24"/>
  <c r="AV162" i="24"/>
  <c r="AW162" i="24"/>
  <c r="AX162" i="24"/>
  <c r="AY162" i="24"/>
  <c r="AZ162" i="24"/>
  <c r="BA162" i="24"/>
  <c r="BB162" i="24"/>
  <c r="BC162" i="24"/>
  <c r="BD162" i="24"/>
  <c r="BE162" i="24"/>
  <c r="BF162" i="24"/>
  <c r="BG162" i="24"/>
  <c r="BH162" i="24"/>
  <c r="BI162" i="24"/>
  <c r="C163" i="24"/>
  <c r="D163" i="24"/>
  <c r="E163" i="24"/>
  <c r="F163" i="24"/>
  <c r="G163" i="24"/>
  <c r="H163" i="24"/>
  <c r="I163" i="24"/>
  <c r="J163" i="24"/>
  <c r="K163" i="24"/>
  <c r="L163" i="24"/>
  <c r="M163" i="24"/>
  <c r="N163" i="24"/>
  <c r="O163" i="24"/>
  <c r="P163" i="24"/>
  <c r="Q163" i="24"/>
  <c r="R163" i="24"/>
  <c r="S163" i="24"/>
  <c r="T163" i="24"/>
  <c r="U163" i="24"/>
  <c r="V163" i="24"/>
  <c r="W163" i="24"/>
  <c r="X163" i="24"/>
  <c r="Y163" i="24"/>
  <c r="Z163" i="24"/>
  <c r="AA163" i="24"/>
  <c r="AB163" i="24"/>
  <c r="AC163" i="24"/>
  <c r="AD163" i="24"/>
  <c r="AE163" i="24"/>
  <c r="AF163" i="24"/>
  <c r="AG163" i="24"/>
  <c r="AH163" i="24"/>
  <c r="AI163" i="24"/>
  <c r="AJ163" i="24"/>
  <c r="AK163" i="24"/>
  <c r="AL163" i="24"/>
  <c r="AM163" i="24"/>
  <c r="AN163" i="24"/>
  <c r="AO163" i="24"/>
  <c r="AP163" i="24"/>
  <c r="AQ163" i="24"/>
  <c r="AR163" i="24"/>
  <c r="AS163" i="24"/>
  <c r="AT163" i="24"/>
  <c r="AU163" i="24"/>
  <c r="AV163" i="24"/>
  <c r="AW163" i="24"/>
  <c r="AX163" i="24"/>
  <c r="AY163" i="24"/>
  <c r="AZ163" i="24"/>
  <c r="BA163" i="24"/>
  <c r="BB163" i="24"/>
  <c r="BC163" i="24"/>
  <c r="BD163" i="24"/>
  <c r="BE163" i="24"/>
  <c r="BF163" i="24"/>
  <c r="BG163" i="24"/>
  <c r="BH163" i="24"/>
  <c r="BI163" i="24"/>
  <c r="C164" i="24"/>
  <c r="D164" i="24"/>
  <c r="E164" i="24"/>
  <c r="F164" i="24"/>
  <c r="G164" i="24"/>
  <c r="H164" i="24"/>
  <c r="I164" i="24"/>
  <c r="J164" i="24"/>
  <c r="K164" i="24"/>
  <c r="L164" i="24"/>
  <c r="M164" i="24"/>
  <c r="N164" i="24"/>
  <c r="O164" i="24"/>
  <c r="P164" i="24"/>
  <c r="Q164" i="24"/>
  <c r="R164" i="24"/>
  <c r="S164" i="24"/>
  <c r="T164" i="24"/>
  <c r="U164" i="24"/>
  <c r="V164" i="24"/>
  <c r="W164" i="24"/>
  <c r="X164" i="24"/>
  <c r="Y164" i="24"/>
  <c r="Z164" i="24"/>
  <c r="AA164" i="24"/>
  <c r="AB164" i="24"/>
  <c r="AC164" i="24"/>
  <c r="AD164" i="24"/>
  <c r="AE164" i="24"/>
  <c r="AF164" i="24"/>
  <c r="AG164" i="24"/>
  <c r="AH164" i="24"/>
  <c r="AI164" i="24"/>
  <c r="AJ164" i="24"/>
  <c r="AK164" i="24"/>
  <c r="AL164" i="24"/>
  <c r="AM164" i="24"/>
  <c r="AN164" i="24"/>
  <c r="AO164" i="24"/>
  <c r="AP164" i="24"/>
  <c r="AQ164" i="24"/>
  <c r="AR164" i="24"/>
  <c r="AS164" i="24"/>
  <c r="AT164" i="24"/>
  <c r="AU164" i="24"/>
  <c r="AV164" i="24"/>
  <c r="AW164" i="24"/>
  <c r="AX164" i="24"/>
  <c r="AY164" i="24"/>
  <c r="AZ164" i="24"/>
  <c r="BA164" i="24"/>
  <c r="BB164" i="24"/>
  <c r="BC164" i="24"/>
  <c r="BD164" i="24"/>
  <c r="BE164" i="24"/>
  <c r="BF164" i="24"/>
  <c r="BG164" i="24"/>
  <c r="BH164" i="24"/>
  <c r="BI164" i="24"/>
  <c r="C166" i="24"/>
  <c r="D166" i="24"/>
  <c r="E166" i="24"/>
  <c r="F166" i="24"/>
  <c r="G166" i="24"/>
  <c r="H166" i="24"/>
  <c r="I166" i="24"/>
  <c r="J166" i="24"/>
  <c r="K166" i="24"/>
  <c r="L166" i="24"/>
  <c r="M166" i="24"/>
  <c r="N166" i="24"/>
  <c r="O166" i="24"/>
  <c r="P166" i="24"/>
  <c r="Q166" i="24"/>
  <c r="R166" i="24"/>
  <c r="S166" i="24"/>
  <c r="T166" i="24"/>
  <c r="U166" i="24"/>
  <c r="V166" i="24"/>
  <c r="W166" i="24"/>
  <c r="X166" i="24"/>
  <c r="Y166" i="24"/>
  <c r="Z166" i="24"/>
  <c r="AA166" i="24"/>
  <c r="AB166" i="24"/>
  <c r="AC166" i="24"/>
  <c r="AD166" i="24"/>
  <c r="AE166" i="24"/>
  <c r="AF166" i="24"/>
  <c r="AG166" i="24"/>
  <c r="AH166" i="24"/>
  <c r="AI166" i="24"/>
  <c r="AJ166" i="24"/>
  <c r="AK166" i="24"/>
  <c r="AL166" i="24"/>
  <c r="AM166" i="24"/>
  <c r="AN166" i="24"/>
  <c r="AO166" i="24"/>
  <c r="AP166" i="24"/>
  <c r="AQ166" i="24"/>
  <c r="AR166" i="24"/>
  <c r="AS166" i="24"/>
  <c r="AT166" i="24"/>
  <c r="AU166" i="24"/>
  <c r="AV166" i="24"/>
  <c r="AW166" i="24"/>
  <c r="AX166" i="24"/>
  <c r="AY166" i="24"/>
  <c r="AZ166" i="24"/>
  <c r="BA166" i="24"/>
  <c r="BB166" i="24"/>
  <c r="BC166" i="24"/>
  <c r="BD166" i="24"/>
  <c r="BE166" i="24"/>
  <c r="BF166" i="24"/>
  <c r="BG166" i="24"/>
  <c r="BH166" i="24"/>
  <c r="BI166" i="24"/>
  <c r="C168" i="24"/>
  <c r="D168" i="24"/>
  <c r="E168" i="24"/>
  <c r="F168" i="24"/>
  <c r="G168" i="24"/>
  <c r="H168" i="24"/>
  <c r="I168" i="24"/>
  <c r="J168" i="24"/>
  <c r="K168" i="24"/>
  <c r="L168" i="24"/>
  <c r="M168" i="24"/>
  <c r="N168" i="24"/>
  <c r="O168" i="24"/>
  <c r="P168" i="24"/>
  <c r="Q168" i="24"/>
  <c r="R168" i="24"/>
  <c r="S168" i="24"/>
  <c r="T168" i="24"/>
  <c r="U168" i="24"/>
  <c r="V168" i="24"/>
  <c r="W168" i="24"/>
  <c r="X168" i="24"/>
  <c r="Y168" i="24"/>
  <c r="Z168" i="24"/>
  <c r="AA168" i="24"/>
  <c r="AB168" i="24"/>
  <c r="AC168" i="24"/>
  <c r="AD168" i="24"/>
  <c r="AE168" i="24"/>
  <c r="AF168" i="24"/>
  <c r="AG168" i="24"/>
  <c r="AH168" i="24"/>
  <c r="AI168" i="24"/>
  <c r="AJ168" i="24"/>
  <c r="AK168" i="24"/>
  <c r="AL168" i="24"/>
  <c r="AM168" i="24"/>
  <c r="AN168" i="24"/>
  <c r="AO168" i="24"/>
  <c r="AP168" i="24"/>
  <c r="AQ168" i="24"/>
  <c r="AR168" i="24"/>
  <c r="AS168" i="24"/>
  <c r="AT168" i="24"/>
  <c r="AU168" i="24"/>
  <c r="AV168" i="24"/>
  <c r="AW168" i="24"/>
  <c r="AX168" i="24"/>
  <c r="AY168" i="24"/>
  <c r="AZ168" i="24"/>
  <c r="BA168" i="24"/>
  <c r="BB168" i="24"/>
  <c r="BC168" i="24"/>
  <c r="BD168" i="24"/>
  <c r="BE168" i="24"/>
  <c r="BF168" i="24"/>
  <c r="BG168" i="24"/>
  <c r="BH168" i="24"/>
  <c r="BI168" i="24"/>
  <c r="C170" i="24"/>
  <c r="D170" i="24"/>
  <c r="E170" i="24"/>
  <c r="F170" i="24"/>
  <c r="G170" i="24"/>
  <c r="H170" i="24"/>
  <c r="I170" i="24"/>
  <c r="J170" i="24"/>
  <c r="K170" i="24"/>
  <c r="L170" i="24"/>
  <c r="M170" i="24"/>
  <c r="N170" i="24"/>
  <c r="O170" i="24"/>
  <c r="P170" i="24"/>
  <c r="Q170" i="24"/>
  <c r="R170" i="24"/>
  <c r="S170" i="24"/>
  <c r="T170" i="24"/>
  <c r="U170" i="24"/>
  <c r="V170" i="24"/>
  <c r="W170" i="24"/>
  <c r="X170" i="24"/>
  <c r="Y170" i="24"/>
  <c r="Z170" i="24"/>
  <c r="AA170" i="24"/>
  <c r="AB170" i="24"/>
  <c r="AC170" i="24"/>
  <c r="AD170" i="24"/>
  <c r="AE170" i="24"/>
  <c r="AF170" i="24"/>
  <c r="AG170" i="24"/>
  <c r="AH170" i="24"/>
  <c r="AI170" i="24"/>
  <c r="AJ170" i="24"/>
  <c r="AK170" i="24"/>
  <c r="AL170" i="24"/>
  <c r="AM170" i="24"/>
  <c r="AN170" i="24"/>
  <c r="AO170" i="24"/>
  <c r="AP170" i="24"/>
  <c r="AQ170" i="24"/>
  <c r="AR170" i="24"/>
  <c r="AS170" i="24"/>
  <c r="AT170" i="24"/>
  <c r="AU170" i="24"/>
  <c r="AV170" i="24"/>
  <c r="AW170" i="24"/>
  <c r="AX170" i="24"/>
  <c r="AY170" i="24"/>
  <c r="AZ170" i="24"/>
  <c r="BA170" i="24"/>
  <c r="BB170" i="24"/>
  <c r="BC170" i="24"/>
  <c r="BD170" i="24"/>
  <c r="BE170" i="24"/>
  <c r="BF170" i="24"/>
  <c r="BG170" i="24"/>
  <c r="BH170" i="24"/>
  <c r="BI170" i="24"/>
  <c r="C173" i="24"/>
  <c r="D173" i="24"/>
  <c r="E173" i="24"/>
  <c r="F173" i="24"/>
  <c r="G173" i="24"/>
  <c r="H173" i="24"/>
  <c r="I173" i="24"/>
  <c r="J173" i="24"/>
  <c r="K173" i="24"/>
  <c r="L173" i="24"/>
  <c r="M173" i="24"/>
  <c r="N173" i="24"/>
  <c r="O173" i="24"/>
  <c r="P173" i="24"/>
  <c r="Q173" i="24"/>
  <c r="R173" i="24"/>
  <c r="S173" i="24"/>
  <c r="T173" i="24"/>
  <c r="U173" i="24"/>
  <c r="V173" i="24"/>
  <c r="W173" i="24"/>
  <c r="X173" i="24"/>
  <c r="Y173" i="24"/>
  <c r="Z173" i="24"/>
  <c r="AA173" i="24"/>
  <c r="AB173" i="24"/>
  <c r="AC173" i="24"/>
  <c r="AD173" i="24"/>
  <c r="AE173" i="24"/>
  <c r="AF173" i="24"/>
  <c r="AG173" i="24"/>
  <c r="AH173" i="24"/>
  <c r="AI173" i="24"/>
  <c r="AJ173" i="24"/>
  <c r="AK173" i="24"/>
  <c r="AL173" i="24"/>
  <c r="AM173" i="24"/>
  <c r="AN173" i="24"/>
  <c r="AO173" i="24"/>
  <c r="AP173" i="24"/>
  <c r="AQ173" i="24"/>
  <c r="AR173" i="24"/>
  <c r="AS173" i="24"/>
  <c r="AT173" i="24"/>
  <c r="AU173" i="24"/>
  <c r="AV173" i="24"/>
  <c r="AW173" i="24"/>
  <c r="AX173" i="24"/>
  <c r="AY173" i="24"/>
  <c r="AZ173" i="24"/>
  <c r="BA173" i="24"/>
  <c r="BB173" i="24"/>
  <c r="BC173" i="24"/>
  <c r="BD173" i="24"/>
  <c r="BE173" i="24"/>
  <c r="BF173" i="24"/>
  <c r="BG173" i="24"/>
  <c r="BH173" i="24"/>
  <c r="BI173" i="24"/>
  <c r="C174" i="24"/>
  <c r="D174" i="24"/>
  <c r="E174" i="24"/>
  <c r="F174" i="24"/>
  <c r="G174" i="24"/>
  <c r="H174" i="24"/>
  <c r="I174" i="24"/>
  <c r="J174" i="24"/>
  <c r="K174" i="24"/>
  <c r="L174" i="24"/>
  <c r="M174" i="24"/>
  <c r="N174" i="24"/>
  <c r="O174" i="24"/>
  <c r="P174" i="24"/>
  <c r="Q174" i="24"/>
  <c r="R174" i="24"/>
  <c r="S174" i="24"/>
  <c r="T174" i="24"/>
  <c r="U174" i="24"/>
  <c r="V174" i="24"/>
  <c r="W174" i="24"/>
  <c r="X174" i="24"/>
  <c r="Y174" i="24"/>
  <c r="Z174" i="24"/>
  <c r="AA174" i="24"/>
  <c r="AB174" i="24"/>
  <c r="AC174" i="24"/>
  <c r="AD174" i="24"/>
  <c r="AE174" i="24"/>
  <c r="AF174" i="24"/>
  <c r="AG174" i="24"/>
  <c r="AH174" i="24"/>
  <c r="AI174" i="24"/>
  <c r="AJ174" i="24"/>
  <c r="AK174" i="24"/>
  <c r="AL174" i="24"/>
  <c r="AM174" i="24"/>
  <c r="AN174" i="24"/>
  <c r="AO174" i="24"/>
  <c r="AP174" i="24"/>
  <c r="AQ174" i="24"/>
  <c r="AR174" i="24"/>
  <c r="AS174" i="24"/>
  <c r="AT174" i="24"/>
  <c r="AU174" i="24"/>
  <c r="AV174" i="24"/>
  <c r="AW174" i="24"/>
  <c r="AX174" i="24"/>
  <c r="AY174" i="24"/>
  <c r="AZ174" i="24"/>
  <c r="BA174" i="24"/>
  <c r="BB174" i="24"/>
  <c r="BC174" i="24"/>
  <c r="BD174" i="24"/>
  <c r="BE174" i="24"/>
  <c r="BF174" i="24"/>
  <c r="BG174" i="24"/>
  <c r="BH174" i="24"/>
  <c r="BI174" i="24"/>
  <c r="D177" i="24"/>
  <c r="E177" i="24"/>
  <c r="F177" i="24"/>
  <c r="G177" i="24"/>
  <c r="H177" i="24"/>
  <c r="I177" i="24"/>
  <c r="J177" i="24"/>
  <c r="K177" i="24"/>
  <c r="L177" i="24"/>
  <c r="M177" i="24"/>
  <c r="N177" i="24"/>
  <c r="O177" i="24"/>
  <c r="P177" i="24"/>
  <c r="Q177" i="24"/>
  <c r="R177" i="24"/>
  <c r="S177" i="24"/>
  <c r="T177" i="24"/>
  <c r="U177" i="24"/>
  <c r="V177" i="24"/>
  <c r="W177" i="24"/>
  <c r="X177" i="24"/>
  <c r="Y177" i="24"/>
  <c r="Z177" i="24"/>
  <c r="AA177" i="24"/>
  <c r="AB177" i="24"/>
  <c r="AC177" i="24"/>
  <c r="AD177" i="24"/>
  <c r="AE177" i="24"/>
  <c r="AF177" i="24"/>
  <c r="AG177" i="24"/>
  <c r="AH177" i="24"/>
  <c r="AI177" i="24"/>
  <c r="AJ177" i="24"/>
  <c r="AK177" i="24"/>
  <c r="AL177" i="24"/>
  <c r="AM177" i="24"/>
  <c r="AN177" i="24"/>
  <c r="AO177" i="24"/>
  <c r="AP177" i="24"/>
  <c r="AQ177" i="24"/>
  <c r="AR177" i="24"/>
  <c r="AS177" i="24"/>
  <c r="AT177" i="24"/>
  <c r="AU177" i="24"/>
  <c r="AV177" i="24"/>
  <c r="AW177" i="24"/>
  <c r="AX177" i="24"/>
  <c r="AY177" i="24"/>
  <c r="AZ177" i="24"/>
  <c r="BA177" i="24"/>
  <c r="BB177" i="24"/>
  <c r="BC177" i="24"/>
  <c r="BD177" i="24"/>
  <c r="BE177" i="24"/>
  <c r="BF177" i="24"/>
  <c r="BG177" i="24"/>
  <c r="BH177" i="24"/>
  <c r="BI177" i="24"/>
  <c r="D181" i="24"/>
  <c r="E181" i="24"/>
  <c r="F181" i="24"/>
  <c r="G181" i="24"/>
  <c r="H181" i="24"/>
  <c r="I181" i="24"/>
  <c r="J181" i="24"/>
  <c r="K181" i="24"/>
  <c r="L181" i="24"/>
  <c r="M181" i="24"/>
  <c r="N181" i="24"/>
  <c r="O181" i="24"/>
  <c r="P181" i="24"/>
  <c r="Q181" i="24"/>
  <c r="R181" i="24"/>
  <c r="S181" i="24"/>
  <c r="T181" i="24"/>
  <c r="U181" i="24"/>
  <c r="V181" i="24"/>
  <c r="W181" i="24"/>
  <c r="X181" i="24"/>
  <c r="Y181" i="24"/>
  <c r="Z181" i="24"/>
  <c r="AA181" i="24"/>
  <c r="AB181" i="24"/>
  <c r="AC181" i="24"/>
  <c r="AD181" i="24"/>
  <c r="AE181" i="24"/>
  <c r="AF181" i="24"/>
  <c r="AG181" i="24"/>
  <c r="AH181" i="24"/>
  <c r="AI181" i="24"/>
  <c r="AJ181" i="24"/>
  <c r="AK181" i="24"/>
  <c r="AL181" i="24"/>
  <c r="AM181" i="24"/>
  <c r="AN181" i="24"/>
  <c r="AO181" i="24"/>
  <c r="AP181" i="24"/>
  <c r="AQ181" i="24"/>
  <c r="AR181" i="24"/>
  <c r="AS181" i="24"/>
  <c r="AT181" i="24"/>
  <c r="AU181" i="24"/>
  <c r="AV181" i="24"/>
  <c r="AW181" i="24"/>
  <c r="AX181" i="24"/>
  <c r="AY181" i="24"/>
  <c r="AZ181" i="24"/>
  <c r="BA181" i="24"/>
  <c r="BB181" i="24"/>
  <c r="BC181" i="24"/>
  <c r="BD181" i="24"/>
  <c r="BE181" i="24"/>
  <c r="BF181" i="24"/>
  <c r="BG181" i="24"/>
  <c r="BH181" i="24"/>
  <c r="BI181" i="24"/>
  <c r="D185" i="24"/>
  <c r="E185" i="24"/>
  <c r="F185" i="24"/>
  <c r="G185" i="24"/>
  <c r="H185" i="24"/>
  <c r="I185" i="24"/>
  <c r="J185" i="24"/>
  <c r="K185" i="24"/>
  <c r="L185" i="24"/>
  <c r="M185" i="24"/>
  <c r="N185" i="24"/>
  <c r="O185" i="24"/>
  <c r="P185" i="24"/>
  <c r="Q185" i="24"/>
  <c r="R185" i="24"/>
  <c r="S185" i="24"/>
  <c r="T185" i="24"/>
  <c r="U185" i="24"/>
  <c r="V185" i="24"/>
  <c r="W185" i="24"/>
  <c r="X185" i="24"/>
  <c r="Y185" i="24"/>
  <c r="Z185" i="24"/>
  <c r="AA185" i="24"/>
  <c r="AB185" i="24"/>
  <c r="AC185" i="24"/>
  <c r="AD185" i="24"/>
  <c r="AE185" i="24"/>
  <c r="AF185" i="24"/>
  <c r="AG185" i="24"/>
  <c r="AH185" i="24"/>
  <c r="AI185" i="24"/>
  <c r="AJ185" i="24"/>
  <c r="AK185" i="24"/>
  <c r="AL185" i="24"/>
  <c r="AM185" i="24"/>
  <c r="AN185" i="24"/>
  <c r="AO185" i="24"/>
  <c r="AP185" i="24"/>
  <c r="AQ185" i="24"/>
  <c r="AR185" i="24"/>
  <c r="AS185" i="24"/>
  <c r="AT185" i="24"/>
  <c r="AU185" i="24"/>
  <c r="AV185" i="24"/>
  <c r="AW185" i="24"/>
  <c r="AX185" i="24"/>
  <c r="AY185" i="24"/>
  <c r="AZ185" i="24"/>
  <c r="BA185" i="24"/>
  <c r="BB185" i="24"/>
  <c r="BC185" i="24"/>
  <c r="BD185" i="24"/>
  <c r="BE185" i="24"/>
  <c r="BF185" i="24"/>
  <c r="BG185" i="24"/>
  <c r="BH185" i="24"/>
  <c r="BI185" i="24"/>
  <c r="C194" i="24"/>
  <c r="D194" i="24"/>
  <c r="E194" i="24"/>
  <c r="F194" i="24"/>
  <c r="G194" i="24"/>
  <c r="H194" i="24"/>
  <c r="I194" i="24"/>
  <c r="J194" i="24"/>
  <c r="K194" i="24"/>
  <c r="L194" i="24"/>
  <c r="M194" i="24"/>
  <c r="N194" i="24"/>
  <c r="O194" i="24"/>
  <c r="P194" i="24"/>
  <c r="Q194" i="24"/>
  <c r="R194" i="24"/>
  <c r="S194" i="24"/>
  <c r="T194" i="24"/>
  <c r="U194" i="24"/>
  <c r="V194" i="24"/>
  <c r="W194" i="24"/>
  <c r="X194" i="24"/>
  <c r="Y194" i="24"/>
  <c r="Z194" i="24"/>
  <c r="AA194" i="24"/>
  <c r="AB194" i="24"/>
  <c r="AC194" i="24"/>
  <c r="AD194" i="24"/>
  <c r="AE194" i="24"/>
  <c r="AF194" i="24"/>
  <c r="AG194" i="24"/>
  <c r="AH194" i="24"/>
  <c r="AI194" i="24"/>
  <c r="AJ194" i="24"/>
  <c r="AK194" i="24"/>
  <c r="AL194" i="24"/>
  <c r="AM194" i="24"/>
  <c r="AN194" i="24"/>
  <c r="AO194" i="24"/>
  <c r="AP194" i="24"/>
  <c r="AQ194" i="24"/>
  <c r="AR194" i="24"/>
  <c r="AS194" i="24"/>
  <c r="AT194" i="24"/>
  <c r="AU194" i="24"/>
  <c r="AV194" i="24"/>
  <c r="AW194" i="24"/>
  <c r="AX194" i="24"/>
  <c r="AY194" i="24"/>
  <c r="AZ194" i="24"/>
  <c r="BA194" i="24"/>
  <c r="BB194" i="24"/>
  <c r="BC194" i="24"/>
  <c r="BD194" i="24"/>
  <c r="BE194" i="24"/>
  <c r="BF194" i="24"/>
  <c r="BG194" i="24"/>
  <c r="BH194" i="24"/>
  <c r="BI194" i="24"/>
  <c r="C195" i="24"/>
  <c r="D195" i="24"/>
  <c r="E195" i="24"/>
  <c r="F195" i="24"/>
  <c r="G195" i="24"/>
  <c r="H195" i="24"/>
  <c r="I195" i="24"/>
  <c r="J195" i="24"/>
  <c r="K195" i="24"/>
  <c r="L195" i="24"/>
  <c r="M195" i="24"/>
  <c r="N195" i="24"/>
  <c r="O195" i="24"/>
  <c r="P195" i="24"/>
  <c r="Q195" i="24"/>
  <c r="R195" i="24"/>
  <c r="S195" i="24"/>
  <c r="T195" i="24"/>
  <c r="U195" i="24"/>
  <c r="V195" i="24"/>
  <c r="W195" i="24"/>
  <c r="X195" i="24"/>
  <c r="Y195" i="24"/>
  <c r="Z195" i="24"/>
  <c r="AA195" i="24"/>
  <c r="AB195" i="24"/>
  <c r="AC195" i="24"/>
  <c r="AD195" i="24"/>
  <c r="AE195" i="24"/>
  <c r="AF195" i="24"/>
  <c r="AG195" i="24"/>
  <c r="AH195" i="24"/>
  <c r="AI195" i="24"/>
  <c r="AJ195" i="24"/>
  <c r="AK195" i="24"/>
  <c r="AL195" i="24"/>
  <c r="AM195" i="24"/>
  <c r="AN195" i="24"/>
  <c r="AO195" i="24"/>
  <c r="AP195" i="24"/>
  <c r="AQ195" i="24"/>
  <c r="AR195" i="24"/>
  <c r="AS195" i="24"/>
  <c r="AT195" i="24"/>
  <c r="AU195" i="24"/>
  <c r="AV195" i="24"/>
  <c r="AW195" i="24"/>
  <c r="AX195" i="24"/>
  <c r="AY195" i="24"/>
  <c r="AZ195" i="24"/>
  <c r="BA195" i="24"/>
  <c r="BB195" i="24"/>
  <c r="BC195" i="24"/>
  <c r="BD195" i="24"/>
  <c r="BE195" i="24"/>
  <c r="BF195" i="24"/>
  <c r="BG195" i="24"/>
  <c r="BH195" i="24"/>
  <c r="BI195" i="24"/>
  <c r="C200" i="24"/>
  <c r="D200" i="24"/>
  <c r="BK200" i="24"/>
  <c r="C201" i="24"/>
  <c r="D201" i="24"/>
  <c r="E201" i="24"/>
  <c r="BK201" i="24"/>
  <c r="C202" i="24"/>
  <c r="D202" i="24"/>
  <c r="E202" i="24"/>
  <c r="F202" i="24"/>
  <c r="BK202" i="24"/>
  <c r="C203" i="24"/>
  <c r="D203" i="24"/>
  <c r="E203" i="24"/>
  <c r="F203" i="24"/>
  <c r="G203" i="24"/>
  <c r="BK203" i="24"/>
  <c r="C204" i="24"/>
  <c r="D204" i="24"/>
  <c r="E204" i="24"/>
  <c r="F204" i="24"/>
  <c r="G204" i="24"/>
  <c r="H204" i="24"/>
  <c r="BK204" i="24"/>
  <c r="C205" i="24"/>
  <c r="D205" i="24"/>
  <c r="E205" i="24"/>
  <c r="F205" i="24"/>
  <c r="G205" i="24"/>
  <c r="H205" i="24"/>
  <c r="I205" i="24"/>
  <c r="BK205" i="24"/>
  <c r="C206" i="24"/>
  <c r="D206" i="24"/>
  <c r="E206" i="24"/>
  <c r="F206" i="24"/>
  <c r="G206" i="24"/>
  <c r="H206" i="24"/>
  <c r="I206" i="24"/>
  <c r="J206" i="24"/>
  <c r="BK206" i="24"/>
  <c r="C207" i="24"/>
  <c r="D207" i="24"/>
  <c r="E207" i="24"/>
  <c r="F207" i="24"/>
  <c r="G207" i="24"/>
  <c r="H207" i="24"/>
  <c r="I207" i="24"/>
  <c r="J207" i="24"/>
  <c r="K207" i="24"/>
  <c r="BK207" i="24"/>
  <c r="C208" i="24"/>
  <c r="D208" i="24"/>
  <c r="E208" i="24"/>
  <c r="F208" i="24"/>
  <c r="G208" i="24"/>
  <c r="H208" i="24"/>
  <c r="I208" i="24"/>
  <c r="J208" i="24"/>
  <c r="K208" i="24"/>
  <c r="L208" i="24"/>
  <c r="BK208" i="24"/>
  <c r="C209" i="24"/>
  <c r="D209" i="24"/>
  <c r="E209" i="24"/>
  <c r="F209" i="24"/>
  <c r="G209" i="24"/>
  <c r="H209" i="24"/>
  <c r="I209" i="24"/>
  <c r="J209" i="24"/>
  <c r="K209" i="24"/>
  <c r="L209" i="24"/>
  <c r="M209" i="24"/>
  <c r="BK209" i="24"/>
  <c r="C210" i="24"/>
  <c r="D210" i="24"/>
  <c r="E210" i="24"/>
  <c r="F210" i="24"/>
  <c r="G210" i="24"/>
  <c r="H210" i="24"/>
  <c r="I210" i="24"/>
  <c r="J210" i="24"/>
  <c r="K210" i="24"/>
  <c r="L210" i="24"/>
  <c r="M210" i="24"/>
  <c r="N210" i="24"/>
  <c r="BK210" i="24"/>
  <c r="C211" i="24"/>
  <c r="D211" i="24"/>
  <c r="E211" i="24"/>
  <c r="F211" i="24"/>
  <c r="G211" i="24"/>
  <c r="H211" i="24"/>
  <c r="I211" i="24"/>
  <c r="J211" i="24"/>
  <c r="K211" i="24"/>
  <c r="L211" i="24"/>
  <c r="M211" i="24"/>
  <c r="N211" i="24"/>
  <c r="O211" i="24"/>
  <c r="BK211" i="24"/>
  <c r="C212" i="24"/>
  <c r="D212" i="24"/>
  <c r="E212" i="24"/>
  <c r="F212" i="24"/>
  <c r="G212" i="24"/>
  <c r="H212" i="24"/>
  <c r="I212" i="24"/>
  <c r="J212" i="24"/>
  <c r="K212" i="24"/>
  <c r="L212" i="24"/>
  <c r="M212" i="24"/>
  <c r="N212" i="24"/>
  <c r="O212" i="24"/>
  <c r="P212" i="24"/>
  <c r="BK212" i="24"/>
  <c r="C213" i="24"/>
  <c r="D213" i="24"/>
  <c r="E213" i="24"/>
  <c r="F213" i="24"/>
  <c r="G213" i="24"/>
  <c r="H213" i="24"/>
  <c r="I213" i="24"/>
  <c r="J213" i="24"/>
  <c r="K213" i="24"/>
  <c r="L213" i="24"/>
  <c r="M213" i="24"/>
  <c r="N213" i="24"/>
  <c r="O213" i="24"/>
  <c r="P213" i="24"/>
  <c r="Q213" i="24"/>
  <c r="BK213" i="24"/>
  <c r="C214" i="24"/>
  <c r="D214" i="24"/>
  <c r="E214" i="24"/>
  <c r="F214" i="24"/>
  <c r="G214" i="24"/>
  <c r="H214" i="24"/>
  <c r="I214" i="24"/>
  <c r="J214" i="24"/>
  <c r="K214" i="24"/>
  <c r="L214" i="24"/>
  <c r="M214" i="24"/>
  <c r="N214" i="24"/>
  <c r="O214" i="24"/>
  <c r="P214" i="24"/>
  <c r="Q214" i="24"/>
  <c r="R214" i="24"/>
  <c r="BK214" i="24"/>
  <c r="C215" i="24"/>
  <c r="D215" i="24"/>
  <c r="E215" i="24"/>
  <c r="F215" i="24"/>
  <c r="G215" i="24"/>
  <c r="H215" i="24"/>
  <c r="I215" i="24"/>
  <c r="J215" i="24"/>
  <c r="K215" i="24"/>
  <c r="L215" i="24"/>
  <c r="M215" i="24"/>
  <c r="N215" i="24"/>
  <c r="O215" i="24"/>
  <c r="P215" i="24"/>
  <c r="Q215" i="24"/>
  <c r="R215" i="24"/>
  <c r="S215" i="24"/>
  <c r="BK215" i="24"/>
  <c r="C216" i="24"/>
  <c r="D216" i="24"/>
  <c r="E216" i="24"/>
  <c r="F216" i="24"/>
  <c r="G216" i="24"/>
  <c r="H216" i="24"/>
  <c r="I216" i="24"/>
  <c r="J216" i="24"/>
  <c r="K216" i="24"/>
  <c r="L216" i="24"/>
  <c r="M216" i="24"/>
  <c r="N216" i="24"/>
  <c r="O216" i="24"/>
  <c r="P216" i="24"/>
  <c r="Q216" i="24"/>
  <c r="R216" i="24"/>
  <c r="S216" i="24"/>
  <c r="T216" i="24"/>
  <c r="BK216" i="24"/>
  <c r="C217" i="24"/>
  <c r="D217" i="24"/>
  <c r="E217" i="24"/>
  <c r="F217" i="24"/>
  <c r="G217" i="24"/>
  <c r="H217" i="24"/>
  <c r="I217" i="24"/>
  <c r="J217" i="24"/>
  <c r="K217" i="24"/>
  <c r="L217" i="24"/>
  <c r="M217" i="24"/>
  <c r="N217" i="24"/>
  <c r="O217" i="24"/>
  <c r="P217" i="24"/>
  <c r="Q217" i="24"/>
  <c r="R217" i="24"/>
  <c r="S217" i="24"/>
  <c r="T217" i="24"/>
  <c r="U217" i="24"/>
  <c r="BK217" i="24"/>
  <c r="C218" i="24"/>
  <c r="D218" i="24"/>
  <c r="E218" i="24"/>
  <c r="F218" i="24"/>
  <c r="G218" i="24"/>
  <c r="H218" i="24"/>
  <c r="I218" i="24"/>
  <c r="J218" i="24"/>
  <c r="K218" i="24"/>
  <c r="L218" i="24"/>
  <c r="M218" i="24"/>
  <c r="N218" i="24"/>
  <c r="O218" i="24"/>
  <c r="P218" i="24"/>
  <c r="Q218" i="24"/>
  <c r="R218" i="24"/>
  <c r="S218" i="24"/>
  <c r="T218" i="24"/>
  <c r="U218" i="24"/>
  <c r="V218" i="24"/>
  <c r="BK218" i="24"/>
  <c r="C219" i="24"/>
  <c r="D219" i="24"/>
  <c r="E219" i="24"/>
  <c r="F219" i="24"/>
  <c r="G219" i="24"/>
  <c r="H219" i="24"/>
  <c r="I219" i="24"/>
  <c r="J219" i="24"/>
  <c r="K219" i="24"/>
  <c r="L219" i="24"/>
  <c r="M219" i="24"/>
  <c r="N219" i="24"/>
  <c r="O219" i="24"/>
  <c r="P219" i="24"/>
  <c r="Q219" i="24"/>
  <c r="R219" i="24"/>
  <c r="S219" i="24"/>
  <c r="T219" i="24"/>
  <c r="U219" i="24"/>
  <c r="V219" i="24"/>
  <c r="W219" i="24"/>
  <c r="BK219" i="24"/>
  <c r="C220" i="24"/>
  <c r="D220" i="24"/>
  <c r="E220" i="24"/>
  <c r="F220" i="24"/>
  <c r="G220" i="24"/>
  <c r="H220" i="24"/>
  <c r="I220" i="24"/>
  <c r="J220" i="24"/>
  <c r="K220" i="24"/>
  <c r="L220" i="24"/>
  <c r="M220" i="24"/>
  <c r="N220" i="24"/>
  <c r="O220" i="24"/>
  <c r="P220" i="24"/>
  <c r="Q220" i="24"/>
  <c r="R220" i="24"/>
  <c r="S220" i="24"/>
  <c r="T220" i="24"/>
  <c r="U220" i="24"/>
  <c r="V220" i="24"/>
  <c r="W220" i="24"/>
  <c r="X220" i="24"/>
  <c r="BK220" i="24"/>
  <c r="C221" i="24"/>
  <c r="D221" i="24"/>
  <c r="E221" i="24"/>
  <c r="F221" i="24"/>
  <c r="G221" i="24"/>
  <c r="H221" i="24"/>
  <c r="I221" i="24"/>
  <c r="J221" i="24"/>
  <c r="K221" i="24"/>
  <c r="L221" i="24"/>
  <c r="M221" i="24"/>
  <c r="N221" i="24"/>
  <c r="O221" i="24"/>
  <c r="P221" i="24"/>
  <c r="Q221" i="24"/>
  <c r="R221" i="24"/>
  <c r="S221" i="24"/>
  <c r="T221" i="24"/>
  <c r="U221" i="24"/>
  <c r="V221" i="24"/>
  <c r="W221" i="24"/>
  <c r="X221" i="24"/>
  <c r="Y221" i="24"/>
  <c r="BK221" i="24"/>
  <c r="C222" i="24"/>
  <c r="D222" i="24"/>
  <c r="E222" i="24"/>
  <c r="F222" i="24"/>
  <c r="G222" i="24"/>
  <c r="H222" i="24"/>
  <c r="I222" i="24"/>
  <c r="J222" i="24"/>
  <c r="K222" i="24"/>
  <c r="L222" i="24"/>
  <c r="M222" i="24"/>
  <c r="N222" i="24"/>
  <c r="O222" i="24"/>
  <c r="P222" i="24"/>
  <c r="Q222" i="24"/>
  <c r="R222" i="24"/>
  <c r="S222" i="24"/>
  <c r="T222" i="24"/>
  <c r="U222" i="24"/>
  <c r="V222" i="24"/>
  <c r="W222" i="24"/>
  <c r="X222" i="24"/>
  <c r="Y222" i="24"/>
  <c r="Z222" i="24"/>
  <c r="BK222" i="24"/>
  <c r="C223" i="24"/>
  <c r="D223" i="24"/>
  <c r="E223" i="24"/>
  <c r="F223" i="24"/>
  <c r="G223" i="24"/>
  <c r="H223" i="24"/>
  <c r="I223" i="24"/>
  <c r="J223" i="24"/>
  <c r="K223" i="24"/>
  <c r="L223" i="24"/>
  <c r="M223" i="24"/>
  <c r="N223" i="24"/>
  <c r="O223" i="24"/>
  <c r="P223" i="24"/>
  <c r="Q223" i="24"/>
  <c r="R223" i="24"/>
  <c r="S223" i="24"/>
  <c r="T223" i="24"/>
  <c r="U223" i="24"/>
  <c r="V223" i="24"/>
  <c r="W223" i="24"/>
  <c r="X223" i="24"/>
  <c r="Y223" i="24"/>
  <c r="Z223" i="24"/>
  <c r="AA223" i="24"/>
  <c r="BK223" i="24"/>
  <c r="C224" i="24"/>
  <c r="D224" i="24"/>
  <c r="E224" i="24"/>
  <c r="F224" i="24"/>
  <c r="G224" i="24"/>
  <c r="H224" i="24"/>
  <c r="I224" i="24"/>
  <c r="J224" i="24"/>
  <c r="K224" i="24"/>
  <c r="L224" i="24"/>
  <c r="M224" i="24"/>
  <c r="N224" i="24"/>
  <c r="O224" i="24"/>
  <c r="P224" i="24"/>
  <c r="Q224" i="24"/>
  <c r="R224" i="24"/>
  <c r="S224" i="24"/>
  <c r="T224" i="24"/>
  <c r="U224" i="24"/>
  <c r="V224" i="24"/>
  <c r="W224" i="24"/>
  <c r="X224" i="24"/>
  <c r="Y224" i="24"/>
  <c r="Z224" i="24"/>
  <c r="AA224" i="24"/>
  <c r="AB224" i="24"/>
  <c r="BK224" i="24"/>
  <c r="C225" i="24"/>
  <c r="D225" i="24"/>
  <c r="E225" i="24"/>
  <c r="F225" i="24"/>
  <c r="G225" i="24"/>
  <c r="H225" i="24"/>
  <c r="I225" i="24"/>
  <c r="J225" i="24"/>
  <c r="K225" i="24"/>
  <c r="L225" i="24"/>
  <c r="M225" i="24"/>
  <c r="N225" i="24"/>
  <c r="O225" i="24"/>
  <c r="P225" i="24"/>
  <c r="Q225" i="24"/>
  <c r="R225" i="24"/>
  <c r="S225" i="24"/>
  <c r="T225" i="24"/>
  <c r="U225" i="24"/>
  <c r="V225" i="24"/>
  <c r="W225" i="24"/>
  <c r="X225" i="24"/>
  <c r="Y225" i="24"/>
  <c r="Z225" i="24"/>
  <c r="AA225" i="24"/>
  <c r="AB225" i="24"/>
  <c r="AC225" i="24"/>
  <c r="BK225" i="24"/>
  <c r="C226" i="24"/>
  <c r="D226" i="24"/>
  <c r="E226" i="24"/>
  <c r="F226" i="24"/>
  <c r="G226" i="24"/>
  <c r="H226" i="24"/>
  <c r="I226" i="24"/>
  <c r="J226" i="24"/>
  <c r="K226" i="24"/>
  <c r="L226" i="24"/>
  <c r="M226" i="24"/>
  <c r="N226" i="24"/>
  <c r="O226" i="24"/>
  <c r="P226" i="24"/>
  <c r="Q226" i="24"/>
  <c r="R226" i="24"/>
  <c r="S226" i="24"/>
  <c r="T226" i="24"/>
  <c r="U226" i="24"/>
  <c r="V226" i="24"/>
  <c r="W226" i="24"/>
  <c r="X226" i="24"/>
  <c r="Y226" i="24"/>
  <c r="Z226" i="24"/>
  <c r="AA226" i="24"/>
  <c r="AB226" i="24"/>
  <c r="AC226" i="24"/>
  <c r="AD226" i="24"/>
  <c r="BK226" i="24"/>
  <c r="C227" i="24"/>
  <c r="D227" i="24"/>
  <c r="E227" i="24"/>
  <c r="F227" i="24"/>
  <c r="G227" i="24"/>
  <c r="H227" i="24"/>
  <c r="I227" i="24"/>
  <c r="J227" i="24"/>
  <c r="K227" i="24"/>
  <c r="L227" i="24"/>
  <c r="M227" i="24"/>
  <c r="N227" i="24"/>
  <c r="O227" i="24"/>
  <c r="P227" i="24"/>
  <c r="Q227" i="24"/>
  <c r="R227" i="24"/>
  <c r="S227" i="24"/>
  <c r="T227" i="24"/>
  <c r="U227" i="24"/>
  <c r="V227" i="24"/>
  <c r="W227" i="24"/>
  <c r="X227" i="24"/>
  <c r="Y227" i="24"/>
  <c r="Z227" i="24"/>
  <c r="AA227" i="24"/>
  <c r="AB227" i="24"/>
  <c r="AC227" i="24"/>
  <c r="AD227" i="24"/>
  <c r="AE227" i="24"/>
  <c r="BK227" i="24"/>
  <c r="C228" i="24"/>
  <c r="D228" i="24"/>
  <c r="E228" i="24"/>
  <c r="F228" i="24"/>
  <c r="G228" i="24"/>
  <c r="H228" i="24"/>
  <c r="I228" i="24"/>
  <c r="J228" i="24"/>
  <c r="K228" i="24"/>
  <c r="L228" i="24"/>
  <c r="M228" i="24"/>
  <c r="N228" i="24"/>
  <c r="O228" i="24"/>
  <c r="P228" i="24"/>
  <c r="Q228" i="24"/>
  <c r="R228" i="24"/>
  <c r="S228" i="24"/>
  <c r="T228" i="24"/>
  <c r="U228" i="24"/>
  <c r="V228" i="24"/>
  <c r="W228" i="24"/>
  <c r="X228" i="24"/>
  <c r="Y228" i="24"/>
  <c r="Z228" i="24"/>
  <c r="AA228" i="24"/>
  <c r="AB228" i="24"/>
  <c r="AC228" i="24"/>
  <c r="AD228" i="24"/>
  <c r="AE228" i="24"/>
  <c r="AF228" i="24"/>
  <c r="BK228" i="24"/>
  <c r="C229" i="24"/>
  <c r="D229" i="24"/>
  <c r="E229" i="24"/>
  <c r="F229" i="24"/>
  <c r="G229" i="24"/>
  <c r="H229" i="24"/>
  <c r="I229" i="24"/>
  <c r="J229" i="24"/>
  <c r="K229" i="24"/>
  <c r="L229" i="24"/>
  <c r="M229" i="24"/>
  <c r="N229" i="24"/>
  <c r="O229" i="24"/>
  <c r="P229" i="24"/>
  <c r="Q229" i="24"/>
  <c r="R229" i="24"/>
  <c r="S229" i="24"/>
  <c r="T229" i="24"/>
  <c r="U229" i="24"/>
  <c r="V229" i="24"/>
  <c r="W229" i="24"/>
  <c r="X229" i="24"/>
  <c r="Y229" i="24"/>
  <c r="Z229" i="24"/>
  <c r="AA229" i="24"/>
  <c r="AB229" i="24"/>
  <c r="AC229" i="24"/>
  <c r="AD229" i="24"/>
  <c r="AE229" i="24"/>
  <c r="AF229" i="24"/>
  <c r="AG229" i="24"/>
  <c r="BK229" i="24"/>
  <c r="C230" i="24"/>
  <c r="D230" i="24"/>
  <c r="E230" i="24"/>
  <c r="F230" i="24"/>
  <c r="G230" i="24"/>
  <c r="H230" i="24"/>
  <c r="I230" i="24"/>
  <c r="J230" i="24"/>
  <c r="K230" i="24"/>
  <c r="L230" i="24"/>
  <c r="M230" i="24"/>
  <c r="N230" i="24"/>
  <c r="O230" i="24"/>
  <c r="P230" i="24"/>
  <c r="Q230" i="24"/>
  <c r="R230" i="24"/>
  <c r="S230" i="24"/>
  <c r="T230" i="24"/>
  <c r="U230" i="24"/>
  <c r="V230" i="24"/>
  <c r="W230" i="24"/>
  <c r="X230" i="24"/>
  <c r="Y230" i="24"/>
  <c r="Z230" i="24"/>
  <c r="AA230" i="24"/>
  <c r="AB230" i="24"/>
  <c r="AC230" i="24"/>
  <c r="AD230" i="24"/>
  <c r="AE230" i="24"/>
  <c r="AF230" i="24"/>
  <c r="AG230" i="24"/>
  <c r="AH230" i="24"/>
  <c r="BK230" i="24"/>
  <c r="C231" i="24"/>
  <c r="D231" i="24"/>
  <c r="E231" i="24"/>
  <c r="F231" i="24"/>
  <c r="G231" i="24"/>
  <c r="H231" i="24"/>
  <c r="I231" i="24"/>
  <c r="J231" i="24"/>
  <c r="K231" i="24"/>
  <c r="L231" i="24"/>
  <c r="M231" i="24"/>
  <c r="N231" i="24"/>
  <c r="O231" i="24"/>
  <c r="P231" i="24"/>
  <c r="Q231" i="24"/>
  <c r="R231" i="24"/>
  <c r="S231" i="24"/>
  <c r="T231" i="24"/>
  <c r="U231" i="24"/>
  <c r="V231" i="24"/>
  <c r="W231" i="24"/>
  <c r="X231" i="24"/>
  <c r="Y231" i="24"/>
  <c r="Z231" i="24"/>
  <c r="AA231" i="24"/>
  <c r="AB231" i="24"/>
  <c r="AC231" i="24"/>
  <c r="AD231" i="24"/>
  <c r="AE231" i="24"/>
  <c r="AF231" i="24"/>
  <c r="AG231" i="24"/>
  <c r="AH231" i="24"/>
  <c r="AI231" i="24"/>
  <c r="BK231" i="24"/>
  <c r="C232" i="24"/>
  <c r="D232" i="24"/>
  <c r="E232" i="24"/>
  <c r="F232" i="24"/>
  <c r="G232" i="24"/>
  <c r="H232" i="24"/>
  <c r="I232" i="24"/>
  <c r="J232" i="24"/>
  <c r="K232" i="24"/>
  <c r="L232" i="24"/>
  <c r="M232" i="24"/>
  <c r="N232" i="24"/>
  <c r="O232" i="24"/>
  <c r="P232" i="24"/>
  <c r="Q232" i="24"/>
  <c r="R232" i="24"/>
  <c r="S232" i="24"/>
  <c r="T232" i="24"/>
  <c r="U232" i="24"/>
  <c r="V232" i="24"/>
  <c r="W232" i="24"/>
  <c r="X232" i="24"/>
  <c r="Y232" i="24"/>
  <c r="Z232" i="24"/>
  <c r="AA232" i="24"/>
  <c r="AB232" i="24"/>
  <c r="AC232" i="24"/>
  <c r="AD232" i="24"/>
  <c r="AE232" i="24"/>
  <c r="AF232" i="24"/>
  <c r="AG232" i="24"/>
  <c r="AH232" i="24"/>
  <c r="AI232" i="24"/>
  <c r="AJ232" i="24"/>
  <c r="BK232" i="24"/>
  <c r="C233" i="24"/>
  <c r="D233" i="24"/>
  <c r="E233" i="24"/>
  <c r="F233" i="24"/>
  <c r="G233" i="24"/>
  <c r="H233" i="24"/>
  <c r="I233" i="24"/>
  <c r="J233" i="24"/>
  <c r="K233" i="24"/>
  <c r="L233" i="24"/>
  <c r="M233" i="24"/>
  <c r="N233" i="24"/>
  <c r="O233" i="24"/>
  <c r="P233" i="24"/>
  <c r="Q233" i="24"/>
  <c r="R233" i="24"/>
  <c r="S233" i="24"/>
  <c r="T233" i="24"/>
  <c r="U233" i="24"/>
  <c r="V233" i="24"/>
  <c r="W233" i="24"/>
  <c r="X233" i="24"/>
  <c r="Y233" i="24"/>
  <c r="Z233" i="24"/>
  <c r="AA233" i="24"/>
  <c r="AB233" i="24"/>
  <c r="AC233" i="24"/>
  <c r="AD233" i="24"/>
  <c r="AE233" i="24"/>
  <c r="AF233" i="24"/>
  <c r="AG233" i="24"/>
  <c r="AH233" i="24"/>
  <c r="AI233" i="24"/>
  <c r="AJ233" i="24"/>
  <c r="AK233" i="24"/>
  <c r="BK233" i="24"/>
  <c r="C234" i="24"/>
  <c r="D234" i="24"/>
  <c r="E234" i="24"/>
  <c r="F234" i="24"/>
  <c r="G234" i="24"/>
  <c r="H234" i="24"/>
  <c r="I234" i="24"/>
  <c r="J234" i="24"/>
  <c r="K234" i="24"/>
  <c r="L234" i="24"/>
  <c r="M234" i="24"/>
  <c r="N234" i="24"/>
  <c r="O234" i="24"/>
  <c r="P234" i="24"/>
  <c r="Q234" i="24"/>
  <c r="R234" i="24"/>
  <c r="S234" i="24"/>
  <c r="T234" i="24"/>
  <c r="U234" i="24"/>
  <c r="V234" i="24"/>
  <c r="W234" i="24"/>
  <c r="X234" i="24"/>
  <c r="Y234" i="24"/>
  <c r="Z234" i="24"/>
  <c r="AA234" i="24"/>
  <c r="AB234" i="24"/>
  <c r="AC234" i="24"/>
  <c r="AD234" i="24"/>
  <c r="AE234" i="24"/>
  <c r="AF234" i="24"/>
  <c r="AG234" i="24"/>
  <c r="AH234" i="24"/>
  <c r="AI234" i="24"/>
  <c r="AJ234" i="24"/>
  <c r="AK234" i="24"/>
  <c r="AL234" i="24"/>
  <c r="BK234" i="24"/>
  <c r="C235" i="24"/>
  <c r="D235" i="24"/>
  <c r="E235" i="24"/>
  <c r="F235" i="24"/>
  <c r="G235" i="24"/>
  <c r="H235" i="24"/>
  <c r="I235" i="24"/>
  <c r="J235" i="24"/>
  <c r="K235" i="24"/>
  <c r="L235" i="24"/>
  <c r="M235" i="24"/>
  <c r="N235" i="24"/>
  <c r="O235" i="24"/>
  <c r="P235" i="24"/>
  <c r="Q235" i="24"/>
  <c r="R235" i="24"/>
  <c r="S235" i="24"/>
  <c r="T235" i="24"/>
  <c r="U235" i="24"/>
  <c r="V235" i="24"/>
  <c r="W235" i="24"/>
  <c r="X235" i="24"/>
  <c r="Y235" i="24"/>
  <c r="Z235" i="24"/>
  <c r="AA235" i="24"/>
  <c r="AB235" i="24"/>
  <c r="AC235" i="24"/>
  <c r="AD235" i="24"/>
  <c r="AE235" i="24"/>
  <c r="AF235" i="24"/>
  <c r="AG235" i="24"/>
  <c r="AH235" i="24"/>
  <c r="AI235" i="24"/>
  <c r="AJ235" i="24"/>
  <c r="AK235" i="24"/>
  <c r="AL235" i="24"/>
  <c r="AM235" i="24"/>
  <c r="BK235" i="24"/>
  <c r="C236" i="24"/>
  <c r="D236" i="24"/>
  <c r="E236" i="24"/>
  <c r="F236" i="24"/>
  <c r="G236" i="24"/>
  <c r="H236" i="24"/>
  <c r="I236" i="24"/>
  <c r="J236" i="24"/>
  <c r="K236" i="24"/>
  <c r="L236" i="24"/>
  <c r="M236" i="24"/>
  <c r="N236" i="24"/>
  <c r="O236" i="24"/>
  <c r="P236" i="24"/>
  <c r="Q236" i="24"/>
  <c r="R236" i="24"/>
  <c r="S236" i="24"/>
  <c r="T236" i="24"/>
  <c r="U236" i="24"/>
  <c r="V236" i="24"/>
  <c r="W236" i="24"/>
  <c r="X236" i="24"/>
  <c r="Y236" i="24"/>
  <c r="Z236" i="24"/>
  <c r="AA236" i="24"/>
  <c r="AB236" i="24"/>
  <c r="AC236" i="24"/>
  <c r="AD236" i="24"/>
  <c r="AE236" i="24"/>
  <c r="AF236" i="24"/>
  <c r="AG236" i="24"/>
  <c r="AH236" i="24"/>
  <c r="AI236" i="24"/>
  <c r="AJ236" i="24"/>
  <c r="AK236" i="24"/>
  <c r="AL236" i="24"/>
  <c r="AM236" i="24"/>
  <c r="AN236" i="24"/>
  <c r="BK236" i="24"/>
  <c r="C237" i="24"/>
  <c r="D237" i="24"/>
  <c r="E237" i="24"/>
  <c r="F237" i="24"/>
  <c r="G237" i="24"/>
  <c r="H237" i="24"/>
  <c r="I237" i="24"/>
  <c r="J237" i="24"/>
  <c r="K237" i="24"/>
  <c r="L237" i="24"/>
  <c r="M237" i="24"/>
  <c r="N237" i="24"/>
  <c r="O237" i="24"/>
  <c r="P237" i="24"/>
  <c r="Q237" i="24"/>
  <c r="R237" i="24"/>
  <c r="S237" i="24"/>
  <c r="T237" i="24"/>
  <c r="U237" i="24"/>
  <c r="V237" i="24"/>
  <c r="W237" i="24"/>
  <c r="X237" i="24"/>
  <c r="Y237" i="24"/>
  <c r="Z237" i="24"/>
  <c r="AA237" i="24"/>
  <c r="AB237" i="24"/>
  <c r="AC237" i="24"/>
  <c r="AD237" i="24"/>
  <c r="AE237" i="24"/>
  <c r="AF237" i="24"/>
  <c r="AG237" i="24"/>
  <c r="AH237" i="24"/>
  <c r="AI237" i="24"/>
  <c r="AJ237" i="24"/>
  <c r="AK237" i="24"/>
  <c r="AL237" i="24"/>
  <c r="AM237" i="24"/>
  <c r="AN237" i="24"/>
  <c r="AO237" i="24"/>
  <c r="BK237" i="24"/>
  <c r="C238" i="24"/>
  <c r="D238" i="24"/>
  <c r="E238" i="24"/>
  <c r="F238" i="24"/>
  <c r="G238" i="24"/>
  <c r="H238" i="24"/>
  <c r="I238" i="24"/>
  <c r="J238" i="24"/>
  <c r="K238" i="24"/>
  <c r="L238" i="24"/>
  <c r="M238" i="24"/>
  <c r="N238" i="24"/>
  <c r="O238" i="24"/>
  <c r="P238" i="24"/>
  <c r="Q238" i="24"/>
  <c r="R238" i="24"/>
  <c r="S238" i="24"/>
  <c r="T238" i="24"/>
  <c r="U238" i="24"/>
  <c r="V238" i="24"/>
  <c r="W238" i="24"/>
  <c r="X238" i="24"/>
  <c r="Y238" i="24"/>
  <c r="Z238" i="24"/>
  <c r="AA238" i="24"/>
  <c r="AB238" i="24"/>
  <c r="AC238" i="24"/>
  <c r="AD238" i="24"/>
  <c r="AE238" i="24"/>
  <c r="AF238" i="24"/>
  <c r="AG238" i="24"/>
  <c r="AH238" i="24"/>
  <c r="AI238" i="24"/>
  <c r="AJ238" i="24"/>
  <c r="AK238" i="24"/>
  <c r="AL238" i="24"/>
  <c r="AM238" i="24"/>
  <c r="AN238" i="24"/>
  <c r="AO238" i="24"/>
  <c r="AP238" i="24"/>
  <c r="BK238" i="24"/>
  <c r="C239" i="24"/>
  <c r="D239" i="24"/>
  <c r="E239" i="24"/>
  <c r="F239" i="24"/>
  <c r="G239" i="24"/>
  <c r="H239" i="24"/>
  <c r="I239" i="24"/>
  <c r="J239" i="24"/>
  <c r="K239" i="24"/>
  <c r="L239" i="24"/>
  <c r="M239" i="24"/>
  <c r="N239" i="24"/>
  <c r="O239" i="24"/>
  <c r="P239" i="24"/>
  <c r="Q239" i="24"/>
  <c r="R239" i="24"/>
  <c r="S239" i="24"/>
  <c r="T239" i="24"/>
  <c r="U239" i="24"/>
  <c r="V239" i="24"/>
  <c r="W239" i="24"/>
  <c r="X239" i="24"/>
  <c r="Y239" i="24"/>
  <c r="Z239" i="24"/>
  <c r="AA239" i="24"/>
  <c r="AB239" i="24"/>
  <c r="AC239" i="24"/>
  <c r="AD239" i="24"/>
  <c r="AE239" i="24"/>
  <c r="AF239" i="24"/>
  <c r="AG239" i="24"/>
  <c r="AH239" i="24"/>
  <c r="AI239" i="24"/>
  <c r="AJ239" i="24"/>
  <c r="AK239" i="24"/>
  <c r="AL239" i="24"/>
  <c r="AM239" i="24"/>
  <c r="AN239" i="24"/>
  <c r="AO239" i="24"/>
  <c r="AP239" i="24"/>
  <c r="AQ239" i="24"/>
  <c r="BK239" i="24"/>
  <c r="C240" i="24"/>
  <c r="D240" i="24"/>
  <c r="E240" i="24"/>
  <c r="F240" i="24"/>
  <c r="G240" i="24"/>
  <c r="H240" i="24"/>
  <c r="I240" i="24"/>
  <c r="J240" i="24"/>
  <c r="K240" i="24"/>
  <c r="L240" i="24"/>
  <c r="M240" i="24"/>
  <c r="N240" i="24"/>
  <c r="O240" i="24"/>
  <c r="P240" i="24"/>
  <c r="Q240" i="24"/>
  <c r="R240" i="24"/>
  <c r="S240" i="24"/>
  <c r="T240" i="24"/>
  <c r="U240" i="24"/>
  <c r="V240" i="24"/>
  <c r="W240" i="24"/>
  <c r="X240" i="24"/>
  <c r="Y240" i="24"/>
  <c r="Z240" i="24"/>
  <c r="AA240" i="24"/>
  <c r="AB240" i="24"/>
  <c r="AC240" i="24"/>
  <c r="AD240" i="24"/>
  <c r="AE240" i="24"/>
  <c r="AF240" i="24"/>
  <c r="AG240" i="24"/>
  <c r="AH240" i="24"/>
  <c r="AI240" i="24"/>
  <c r="AJ240" i="24"/>
  <c r="AK240" i="24"/>
  <c r="AL240" i="24"/>
  <c r="AM240" i="24"/>
  <c r="AN240" i="24"/>
  <c r="AO240" i="24"/>
  <c r="AP240" i="24"/>
  <c r="AQ240" i="24"/>
  <c r="AR240" i="24"/>
  <c r="BK240" i="24"/>
  <c r="C241" i="24"/>
  <c r="D241" i="24"/>
  <c r="E241" i="24"/>
  <c r="F241" i="24"/>
  <c r="G241" i="24"/>
  <c r="H241" i="24"/>
  <c r="I241" i="24"/>
  <c r="J241" i="24"/>
  <c r="K241" i="24"/>
  <c r="L241" i="24"/>
  <c r="M241" i="24"/>
  <c r="N241" i="24"/>
  <c r="O241" i="24"/>
  <c r="P241" i="24"/>
  <c r="Q241" i="24"/>
  <c r="R241" i="24"/>
  <c r="S241" i="24"/>
  <c r="T241" i="24"/>
  <c r="U241" i="24"/>
  <c r="V241" i="24"/>
  <c r="W241" i="24"/>
  <c r="X241" i="24"/>
  <c r="Y241" i="24"/>
  <c r="Z241" i="24"/>
  <c r="AA241" i="24"/>
  <c r="AB241" i="24"/>
  <c r="AC241" i="24"/>
  <c r="AD241" i="24"/>
  <c r="AE241" i="24"/>
  <c r="AF241" i="24"/>
  <c r="AG241" i="24"/>
  <c r="AH241" i="24"/>
  <c r="AI241" i="24"/>
  <c r="AJ241" i="24"/>
  <c r="AK241" i="24"/>
  <c r="AL241" i="24"/>
  <c r="AM241" i="24"/>
  <c r="AN241" i="24"/>
  <c r="AO241" i="24"/>
  <c r="AP241" i="24"/>
  <c r="AQ241" i="24"/>
  <c r="AR241" i="24"/>
  <c r="AS241" i="24"/>
  <c r="BK241" i="24"/>
  <c r="C242" i="24"/>
  <c r="D242" i="24"/>
  <c r="E242" i="24"/>
  <c r="F242" i="24"/>
  <c r="G242" i="24"/>
  <c r="H242" i="24"/>
  <c r="I242" i="24"/>
  <c r="J242" i="24"/>
  <c r="K242" i="24"/>
  <c r="L242" i="24"/>
  <c r="M242" i="24"/>
  <c r="N242" i="24"/>
  <c r="O242" i="24"/>
  <c r="P242" i="24"/>
  <c r="Q242" i="24"/>
  <c r="R242" i="24"/>
  <c r="S242" i="24"/>
  <c r="T242" i="24"/>
  <c r="U242" i="24"/>
  <c r="V242" i="24"/>
  <c r="W242" i="24"/>
  <c r="X242" i="24"/>
  <c r="Y242" i="24"/>
  <c r="Z242" i="24"/>
  <c r="AA242" i="24"/>
  <c r="AB242" i="24"/>
  <c r="AC242" i="24"/>
  <c r="AD242" i="24"/>
  <c r="AE242" i="24"/>
  <c r="AF242" i="24"/>
  <c r="AG242" i="24"/>
  <c r="AH242" i="24"/>
  <c r="AI242" i="24"/>
  <c r="AJ242" i="24"/>
  <c r="AK242" i="24"/>
  <c r="AL242" i="24"/>
  <c r="AM242" i="24"/>
  <c r="AN242" i="24"/>
  <c r="AO242" i="24"/>
  <c r="AP242" i="24"/>
  <c r="AQ242" i="24"/>
  <c r="AR242" i="24"/>
  <c r="AS242" i="24"/>
  <c r="AT242" i="24"/>
  <c r="BK242" i="24"/>
  <c r="C243" i="24"/>
  <c r="D243" i="24"/>
  <c r="E243" i="24"/>
  <c r="F243" i="24"/>
  <c r="G243" i="24"/>
  <c r="H243" i="24"/>
  <c r="I243" i="24"/>
  <c r="J243" i="24"/>
  <c r="K243" i="24"/>
  <c r="L243" i="24"/>
  <c r="M243" i="24"/>
  <c r="N243" i="24"/>
  <c r="O243" i="24"/>
  <c r="P243" i="24"/>
  <c r="Q243" i="24"/>
  <c r="R243" i="24"/>
  <c r="S243" i="24"/>
  <c r="T243" i="24"/>
  <c r="U243" i="24"/>
  <c r="V243" i="24"/>
  <c r="W243" i="24"/>
  <c r="X243" i="24"/>
  <c r="Y243" i="24"/>
  <c r="Z243" i="24"/>
  <c r="AA243" i="24"/>
  <c r="AB243" i="24"/>
  <c r="AC243" i="24"/>
  <c r="AD243" i="24"/>
  <c r="AE243" i="24"/>
  <c r="AF243" i="24"/>
  <c r="AG243" i="24"/>
  <c r="AH243" i="24"/>
  <c r="AI243" i="24"/>
  <c r="AJ243" i="24"/>
  <c r="AK243" i="24"/>
  <c r="AL243" i="24"/>
  <c r="AM243" i="24"/>
  <c r="AN243" i="24"/>
  <c r="AO243" i="24"/>
  <c r="AP243" i="24"/>
  <c r="AQ243" i="24"/>
  <c r="AR243" i="24"/>
  <c r="AS243" i="24"/>
  <c r="AT243" i="24"/>
  <c r="AU243" i="24"/>
  <c r="BK243" i="24"/>
  <c r="C244" i="24"/>
  <c r="D244" i="24"/>
  <c r="E244" i="24"/>
  <c r="F244" i="24"/>
  <c r="G244" i="24"/>
  <c r="H244" i="24"/>
  <c r="I244" i="24"/>
  <c r="J244" i="24"/>
  <c r="K244" i="24"/>
  <c r="L244" i="24"/>
  <c r="M244" i="24"/>
  <c r="N244" i="24"/>
  <c r="O244" i="24"/>
  <c r="P244" i="24"/>
  <c r="Q244" i="24"/>
  <c r="R244" i="24"/>
  <c r="S244" i="24"/>
  <c r="T244" i="24"/>
  <c r="U244" i="24"/>
  <c r="V244" i="24"/>
  <c r="W244" i="24"/>
  <c r="X244" i="24"/>
  <c r="Y244" i="24"/>
  <c r="Z244" i="24"/>
  <c r="AA244" i="24"/>
  <c r="AB244" i="24"/>
  <c r="AC244" i="24"/>
  <c r="AD244" i="24"/>
  <c r="AE244" i="24"/>
  <c r="AF244" i="24"/>
  <c r="AG244" i="24"/>
  <c r="AH244" i="24"/>
  <c r="AI244" i="24"/>
  <c r="AJ244" i="24"/>
  <c r="AK244" i="24"/>
  <c r="AL244" i="24"/>
  <c r="AM244" i="24"/>
  <c r="AN244" i="24"/>
  <c r="AO244" i="24"/>
  <c r="AP244" i="24"/>
  <c r="AQ244" i="24"/>
  <c r="AR244" i="24"/>
  <c r="AS244" i="24"/>
  <c r="AT244" i="24"/>
  <c r="AU244" i="24"/>
  <c r="AV244" i="24"/>
  <c r="BK244" i="24"/>
  <c r="C245" i="24"/>
  <c r="D245" i="24"/>
  <c r="E245" i="24"/>
  <c r="F245" i="24"/>
  <c r="G245" i="24"/>
  <c r="H245" i="24"/>
  <c r="I245" i="24"/>
  <c r="J245" i="24"/>
  <c r="K245" i="24"/>
  <c r="L245" i="24"/>
  <c r="M245" i="24"/>
  <c r="N245" i="24"/>
  <c r="O245" i="24"/>
  <c r="P245" i="24"/>
  <c r="Q245" i="24"/>
  <c r="R245" i="24"/>
  <c r="S245" i="24"/>
  <c r="T245" i="24"/>
  <c r="U245" i="24"/>
  <c r="V245" i="24"/>
  <c r="W245" i="24"/>
  <c r="X245" i="24"/>
  <c r="Y245" i="24"/>
  <c r="Z245" i="24"/>
  <c r="AA245" i="24"/>
  <c r="AB245" i="24"/>
  <c r="AC245" i="24"/>
  <c r="AD245" i="24"/>
  <c r="AE245" i="24"/>
  <c r="AF245" i="24"/>
  <c r="AG245" i="24"/>
  <c r="AH245" i="24"/>
  <c r="AI245" i="24"/>
  <c r="AJ245" i="24"/>
  <c r="AK245" i="24"/>
  <c r="AL245" i="24"/>
  <c r="AM245" i="24"/>
  <c r="AN245" i="24"/>
  <c r="AO245" i="24"/>
  <c r="AP245" i="24"/>
  <c r="AQ245" i="24"/>
  <c r="AR245" i="24"/>
  <c r="AS245" i="24"/>
  <c r="AT245" i="24"/>
  <c r="AU245" i="24"/>
  <c r="AV245" i="24"/>
  <c r="AW245" i="24"/>
  <c r="BK245" i="24"/>
  <c r="C246" i="24"/>
  <c r="D246" i="24"/>
  <c r="E246" i="24"/>
  <c r="F246" i="24"/>
  <c r="G246" i="24"/>
  <c r="H246" i="24"/>
  <c r="I246" i="24"/>
  <c r="J246" i="24"/>
  <c r="K246" i="24"/>
  <c r="L246" i="24"/>
  <c r="M246" i="24"/>
  <c r="N246" i="24"/>
  <c r="O246" i="24"/>
  <c r="P246" i="24"/>
  <c r="Q246" i="24"/>
  <c r="R246" i="24"/>
  <c r="S246" i="24"/>
  <c r="T246" i="24"/>
  <c r="U246" i="24"/>
  <c r="V246" i="24"/>
  <c r="W246" i="24"/>
  <c r="X246" i="24"/>
  <c r="Y246" i="24"/>
  <c r="Z246" i="24"/>
  <c r="AA246" i="24"/>
  <c r="AB246" i="24"/>
  <c r="AC246" i="24"/>
  <c r="AD246" i="24"/>
  <c r="AE246" i="24"/>
  <c r="AF246" i="24"/>
  <c r="AG246" i="24"/>
  <c r="AH246" i="24"/>
  <c r="AI246" i="24"/>
  <c r="AJ246" i="24"/>
  <c r="AK246" i="24"/>
  <c r="AL246" i="24"/>
  <c r="AM246" i="24"/>
  <c r="AN246" i="24"/>
  <c r="AO246" i="24"/>
  <c r="AP246" i="24"/>
  <c r="AQ246" i="24"/>
  <c r="AR246" i="24"/>
  <c r="AS246" i="24"/>
  <c r="AT246" i="24"/>
  <c r="AU246" i="24"/>
  <c r="AV246" i="24"/>
  <c r="AW246" i="24"/>
  <c r="AX246" i="24"/>
  <c r="BK246" i="24"/>
  <c r="C247" i="24"/>
  <c r="D247" i="24"/>
  <c r="E247" i="24"/>
  <c r="F247" i="24"/>
  <c r="G247" i="24"/>
  <c r="H247" i="24"/>
  <c r="I247" i="24"/>
  <c r="J247" i="24"/>
  <c r="K247" i="24"/>
  <c r="L247" i="24"/>
  <c r="M247" i="24"/>
  <c r="N247" i="24"/>
  <c r="O247" i="24"/>
  <c r="P247" i="24"/>
  <c r="Q247" i="24"/>
  <c r="R247" i="24"/>
  <c r="S247" i="24"/>
  <c r="T247" i="24"/>
  <c r="U247" i="24"/>
  <c r="V247" i="24"/>
  <c r="W247" i="24"/>
  <c r="X247" i="24"/>
  <c r="Y247" i="24"/>
  <c r="Z247" i="24"/>
  <c r="AA247" i="24"/>
  <c r="AB247" i="24"/>
  <c r="AC247" i="24"/>
  <c r="AD247" i="24"/>
  <c r="AE247" i="24"/>
  <c r="AF247" i="24"/>
  <c r="AG247" i="24"/>
  <c r="AH247" i="24"/>
  <c r="AI247" i="24"/>
  <c r="AJ247" i="24"/>
  <c r="AK247" i="24"/>
  <c r="AL247" i="24"/>
  <c r="AM247" i="24"/>
  <c r="AN247" i="24"/>
  <c r="AO247" i="24"/>
  <c r="AP247" i="24"/>
  <c r="AQ247" i="24"/>
  <c r="AR247" i="24"/>
  <c r="AS247" i="24"/>
  <c r="AT247" i="24"/>
  <c r="AU247" i="24"/>
  <c r="AV247" i="24"/>
  <c r="AW247" i="24"/>
  <c r="AX247" i="24"/>
  <c r="AY247" i="24"/>
  <c r="BK247" i="24"/>
  <c r="C248" i="24"/>
  <c r="D248" i="24"/>
  <c r="E248" i="24"/>
  <c r="F248" i="24"/>
  <c r="G248" i="24"/>
  <c r="H248" i="24"/>
  <c r="I248" i="24"/>
  <c r="J248" i="24"/>
  <c r="K248" i="24"/>
  <c r="L248" i="24"/>
  <c r="M248" i="24"/>
  <c r="N248" i="24"/>
  <c r="O248" i="24"/>
  <c r="P248" i="24"/>
  <c r="Q248" i="24"/>
  <c r="R248" i="24"/>
  <c r="S248" i="24"/>
  <c r="T248" i="24"/>
  <c r="U248" i="24"/>
  <c r="V248" i="24"/>
  <c r="W248" i="24"/>
  <c r="X248" i="24"/>
  <c r="Y248" i="24"/>
  <c r="Z248" i="24"/>
  <c r="AA248" i="24"/>
  <c r="AB248" i="24"/>
  <c r="AC248" i="24"/>
  <c r="AD248" i="24"/>
  <c r="AE248" i="24"/>
  <c r="AF248" i="24"/>
  <c r="AG248" i="24"/>
  <c r="AH248" i="24"/>
  <c r="AI248" i="24"/>
  <c r="AJ248" i="24"/>
  <c r="AK248" i="24"/>
  <c r="AL248" i="24"/>
  <c r="AM248" i="24"/>
  <c r="AN248" i="24"/>
  <c r="AO248" i="24"/>
  <c r="AP248" i="24"/>
  <c r="AQ248" i="24"/>
  <c r="AR248" i="24"/>
  <c r="AS248" i="24"/>
  <c r="AT248" i="24"/>
  <c r="AU248" i="24"/>
  <c r="AV248" i="24"/>
  <c r="AW248" i="24"/>
  <c r="AX248" i="24"/>
  <c r="AY248" i="24"/>
  <c r="AZ248" i="24"/>
  <c r="BK248" i="24"/>
  <c r="C249" i="24"/>
  <c r="D249" i="24"/>
  <c r="E249" i="24"/>
  <c r="F249" i="24"/>
  <c r="G249" i="24"/>
  <c r="H249" i="24"/>
  <c r="I249" i="24"/>
  <c r="J249" i="24"/>
  <c r="K249" i="24"/>
  <c r="L249" i="24"/>
  <c r="M249" i="24"/>
  <c r="N249" i="24"/>
  <c r="O249" i="24"/>
  <c r="P249" i="24"/>
  <c r="Q249" i="24"/>
  <c r="R249" i="24"/>
  <c r="S249" i="24"/>
  <c r="T249" i="24"/>
  <c r="U249" i="24"/>
  <c r="V249" i="24"/>
  <c r="W249" i="24"/>
  <c r="X249" i="24"/>
  <c r="Y249" i="24"/>
  <c r="Z249" i="24"/>
  <c r="AA249" i="24"/>
  <c r="AB249" i="24"/>
  <c r="AC249" i="24"/>
  <c r="AD249" i="24"/>
  <c r="AE249" i="24"/>
  <c r="AF249" i="24"/>
  <c r="AG249" i="24"/>
  <c r="AH249" i="24"/>
  <c r="AI249" i="24"/>
  <c r="AJ249" i="24"/>
  <c r="AK249" i="24"/>
  <c r="AL249" i="24"/>
  <c r="AM249" i="24"/>
  <c r="AN249" i="24"/>
  <c r="AO249" i="24"/>
  <c r="AP249" i="24"/>
  <c r="AQ249" i="24"/>
  <c r="AR249" i="24"/>
  <c r="AS249" i="24"/>
  <c r="AT249" i="24"/>
  <c r="AU249" i="24"/>
  <c r="AV249" i="24"/>
  <c r="AW249" i="24"/>
  <c r="AX249" i="24"/>
  <c r="AY249" i="24"/>
  <c r="AZ249" i="24"/>
  <c r="BA249" i="24"/>
  <c r="BK249" i="24"/>
  <c r="C250" i="24"/>
  <c r="D250" i="24"/>
  <c r="E250" i="24"/>
  <c r="F250" i="24"/>
  <c r="G250" i="24"/>
  <c r="H250" i="24"/>
  <c r="I250" i="24"/>
  <c r="J250" i="24"/>
  <c r="K250" i="24"/>
  <c r="L250" i="24"/>
  <c r="M250" i="24"/>
  <c r="N250" i="24"/>
  <c r="O250" i="24"/>
  <c r="P250" i="24"/>
  <c r="Q250" i="24"/>
  <c r="R250" i="24"/>
  <c r="S250" i="24"/>
  <c r="T250" i="24"/>
  <c r="U250" i="24"/>
  <c r="V250" i="24"/>
  <c r="W250" i="24"/>
  <c r="X250" i="24"/>
  <c r="Y250" i="24"/>
  <c r="Z250" i="24"/>
  <c r="AA250" i="24"/>
  <c r="AB250" i="24"/>
  <c r="AC250" i="24"/>
  <c r="AD250" i="24"/>
  <c r="AE250" i="24"/>
  <c r="AF250" i="24"/>
  <c r="AG250" i="24"/>
  <c r="AH250" i="24"/>
  <c r="AI250" i="24"/>
  <c r="AJ250" i="24"/>
  <c r="AK250" i="24"/>
  <c r="AL250" i="24"/>
  <c r="AM250" i="24"/>
  <c r="AN250" i="24"/>
  <c r="AO250" i="24"/>
  <c r="AP250" i="24"/>
  <c r="AQ250" i="24"/>
  <c r="AR250" i="24"/>
  <c r="AS250" i="24"/>
  <c r="AT250" i="24"/>
  <c r="AU250" i="24"/>
  <c r="AV250" i="24"/>
  <c r="AW250" i="24"/>
  <c r="AX250" i="24"/>
  <c r="AY250" i="24"/>
  <c r="AZ250" i="24"/>
  <c r="BA250" i="24"/>
  <c r="BB250" i="24"/>
  <c r="BK250" i="24"/>
  <c r="C251" i="24"/>
  <c r="D251" i="24"/>
  <c r="E251" i="24"/>
  <c r="F251" i="24"/>
  <c r="G251" i="24"/>
  <c r="H251" i="24"/>
  <c r="I251" i="24"/>
  <c r="J251" i="24"/>
  <c r="K251" i="24"/>
  <c r="L251" i="24"/>
  <c r="M251" i="24"/>
  <c r="N251" i="24"/>
  <c r="O251" i="24"/>
  <c r="P251" i="24"/>
  <c r="Q251" i="24"/>
  <c r="R251" i="24"/>
  <c r="S251" i="24"/>
  <c r="T251" i="24"/>
  <c r="U251" i="24"/>
  <c r="V251" i="24"/>
  <c r="W251" i="24"/>
  <c r="X251" i="24"/>
  <c r="Y251" i="24"/>
  <c r="Z251" i="24"/>
  <c r="AA251" i="24"/>
  <c r="AB251" i="24"/>
  <c r="AC251" i="24"/>
  <c r="AD251" i="24"/>
  <c r="AE251" i="24"/>
  <c r="AF251" i="24"/>
  <c r="AG251" i="24"/>
  <c r="AH251" i="24"/>
  <c r="AI251" i="24"/>
  <c r="AJ251" i="24"/>
  <c r="AK251" i="24"/>
  <c r="AL251" i="24"/>
  <c r="AM251" i="24"/>
  <c r="AN251" i="24"/>
  <c r="AO251" i="24"/>
  <c r="AP251" i="24"/>
  <c r="AQ251" i="24"/>
  <c r="AR251" i="24"/>
  <c r="AS251" i="24"/>
  <c r="AT251" i="24"/>
  <c r="AU251" i="24"/>
  <c r="AV251" i="24"/>
  <c r="AW251" i="24"/>
  <c r="AX251" i="24"/>
  <c r="AY251" i="24"/>
  <c r="AZ251" i="24"/>
  <c r="BA251" i="24"/>
  <c r="BB251" i="24"/>
  <c r="BC251" i="24"/>
  <c r="BK251" i="24"/>
  <c r="C252" i="24"/>
  <c r="D252" i="24"/>
  <c r="E252" i="24"/>
  <c r="F252" i="24"/>
  <c r="G252" i="24"/>
  <c r="H252" i="24"/>
  <c r="I252" i="24"/>
  <c r="J252" i="24"/>
  <c r="K252" i="24"/>
  <c r="L252" i="24"/>
  <c r="M252" i="24"/>
  <c r="N252" i="24"/>
  <c r="O252" i="24"/>
  <c r="P252" i="24"/>
  <c r="Q252" i="24"/>
  <c r="R252" i="24"/>
  <c r="S252" i="24"/>
  <c r="T252" i="24"/>
  <c r="U252" i="24"/>
  <c r="V252" i="24"/>
  <c r="W252" i="24"/>
  <c r="X252" i="24"/>
  <c r="Y252" i="24"/>
  <c r="Z252" i="24"/>
  <c r="AA252" i="24"/>
  <c r="AB252" i="24"/>
  <c r="AC252" i="24"/>
  <c r="AD252" i="24"/>
  <c r="AE252" i="24"/>
  <c r="AF252" i="24"/>
  <c r="AG252" i="24"/>
  <c r="AH252" i="24"/>
  <c r="AI252" i="24"/>
  <c r="AJ252" i="24"/>
  <c r="AK252" i="24"/>
  <c r="AL252" i="24"/>
  <c r="AM252" i="24"/>
  <c r="AN252" i="24"/>
  <c r="AO252" i="24"/>
  <c r="AP252" i="24"/>
  <c r="AQ252" i="24"/>
  <c r="AR252" i="24"/>
  <c r="AS252" i="24"/>
  <c r="AT252" i="24"/>
  <c r="AU252" i="24"/>
  <c r="AV252" i="24"/>
  <c r="AW252" i="24"/>
  <c r="AX252" i="24"/>
  <c r="AY252" i="24"/>
  <c r="AZ252" i="24"/>
  <c r="BA252" i="24"/>
  <c r="BB252" i="24"/>
  <c r="BC252" i="24"/>
  <c r="BD252" i="24"/>
  <c r="BK252" i="24"/>
  <c r="C253" i="24"/>
  <c r="D253" i="24"/>
  <c r="E253" i="24"/>
  <c r="F253" i="24"/>
  <c r="G253" i="24"/>
  <c r="H253" i="24"/>
  <c r="I253" i="24"/>
  <c r="J253" i="24"/>
  <c r="K253" i="24"/>
  <c r="L253" i="24"/>
  <c r="M253" i="24"/>
  <c r="N253" i="24"/>
  <c r="O253" i="24"/>
  <c r="P253" i="24"/>
  <c r="Q253" i="24"/>
  <c r="R253" i="24"/>
  <c r="S253" i="24"/>
  <c r="T253" i="24"/>
  <c r="U253" i="24"/>
  <c r="V253" i="24"/>
  <c r="W253" i="24"/>
  <c r="X253" i="24"/>
  <c r="Y253" i="24"/>
  <c r="Z253" i="24"/>
  <c r="AA253" i="24"/>
  <c r="AB253" i="24"/>
  <c r="AC253" i="24"/>
  <c r="AD253" i="24"/>
  <c r="AE253" i="24"/>
  <c r="AF253" i="24"/>
  <c r="AG253" i="24"/>
  <c r="AH253" i="24"/>
  <c r="AI253" i="24"/>
  <c r="AJ253" i="24"/>
  <c r="AK253" i="24"/>
  <c r="AL253" i="24"/>
  <c r="AM253" i="24"/>
  <c r="AN253" i="24"/>
  <c r="AO253" i="24"/>
  <c r="AP253" i="24"/>
  <c r="AQ253" i="24"/>
  <c r="AR253" i="24"/>
  <c r="AS253" i="24"/>
  <c r="AT253" i="24"/>
  <c r="AU253" i="24"/>
  <c r="AV253" i="24"/>
  <c r="AW253" i="24"/>
  <c r="AX253" i="24"/>
  <c r="AY253" i="24"/>
  <c r="AZ253" i="24"/>
  <c r="BA253" i="24"/>
  <c r="BB253" i="24"/>
  <c r="BC253" i="24"/>
  <c r="BD253" i="24"/>
  <c r="BE253" i="24"/>
  <c r="BK253" i="24"/>
  <c r="C254" i="24"/>
  <c r="D254" i="24"/>
  <c r="E254" i="24"/>
  <c r="F254" i="24"/>
  <c r="G254" i="24"/>
  <c r="H254" i="24"/>
  <c r="I254" i="24"/>
  <c r="J254" i="24"/>
  <c r="K254" i="24"/>
  <c r="L254" i="24"/>
  <c r="M254" i="24"/>
  <c r="N254" i="24"/>
  <c r="O254" i="24"/>
  <c r="P254" i="24"/>
  <c r="Q254" i="24"/>
  <c r="R254" i="24"/>
  <c r="S254" i="24"/>
  <c r="T254" i="24"/>
  <c r="U254" i="24"/>
  <c r="V254" i="24"/>
  <c r="W254" i="24"/>
  <c r="X254" i="24"/>
  <c r="Y254" i="24"/>
  <c r="Z254" i="24"/>
  <c r="AA254" i="24"/>
  <c r="AB254" i="24"/>
  <c r="AC254" i="24"/>
  <c r="AD254" i="24"/>
  <c r="AE254" i="24"/>
  <c r="AF254" i="24"/>
  <c r="AG254" i="24"/>
  <c r="AH254" i="24"/>
  <c r="AI254" i="24"/>
  <c r="AJ254" i="24"/>
  <c r="AK254" i="24"/>
  <c r="AL254" i="24"/>
  <c r="AM254" i="24"/>
  <c r="AN254" i="24"/>
  <c r="AO254" i="24"/>
  <c r="AP254" i="24"/>
  <c r="AQ254" i="24"/>
  <c r="AR254" i="24"/>
  <c r="AS254" i="24"/>
  <c r="AT254" i="24"/>
  <c r="AU254" i="24"/>
  <c r="AV254" i="24"/>
  <c r="AW254" i="24"/>
  <c r="AX254" i="24"/>
  <c r="AY254" i="24"/>
  <c r="AZ254" i="24"/>
  <c r="BA254" i="24"/>
  <c r="BB254" i="24"/>
  <c r="BC254" i="24"/>
  <c r="BD254" i="24"/>
  <c r="BE254" i="24"/>
  <c r="BF254" i="24"/>
  <c r="BK254" i="24"/>
  <c r="C255" i="24"/>
  <c r="D255" i="24"/>
  <c r="E255" i="24"/>
  <c r="F255" i="24"/>
  <c r="G255" i="24"/>
  <c r="H255" i="24"/>
  <c r="I255" i="24"/>
  <c r="J255" i="24"/>
  <c r="K255" i="24"/>
  <c r="L255" i="24"/>
  <c r="M255" i="24"/>
  <c r="N255" i="24"/>
  <c r="O255" i="24"/>
  <c r="P255" i="24"/>
  <c r="Q255" i="24"/>
  <c r="R255" i="24"/>
  <c r="S255" i="24"/>
  <c r="T255" i="24"/>
  <c r="U255" i="24"/>
  <c r="V255" i="24"/>
  <c r="W255" i="24"/>
  <c r="X255" i="24"/>
  <c r="Y255" i="24"/>
  <c r="Z255" i="24"/>
  <c r="AA255" i="24"/>
  <c r="AB255" i="24"/>
  <c r="AC255" i="24"/>
  <c r="AD255" i="24"/>
  <c r="AE255" i="24"/>
  <c r="AF255" i="24"/>
  <c r="AG255" i="24"/>
  <c r="AH255" i="24"/>
  <c r="AI255" i="24"/>
  <c r="AJ255" i="24"/>
  <c r="AK255" i="24"/>
  <c r="AL255" i="24"/>
  <c r="AM255" i="24"/>
  <c r="AN255" i="24"/>
  <c r="AO255" i="24"/>
  <c r="AP255" i="24"/>
  <c r="AQ255" i="24"/>
  <c r="AR255" i="24"/>
  <c r="AS255" i="24"/>
  <c r="AT255" i="24"/>
  <c r="AU255" i="24"/>
  <c r="AV255" i="24"/>
  <c r="AW255" i="24"/>
  <c r="AX255" i="24"/>
  <c r="AY255" i="24"/>
  <c r="AZ255" i="24"/>
  <c r="BA255" i="24"/>
  <c r="BB255" i="24"/>
  <c r="BC255" i="24"/>
  <c r="BD255" i="24"/>
  <c r="BE255" i="24"/>
  <c r="BF255" i="24"/>
  <c r="BG255" i="24"/>
  <c r="BK255" i="24"/>
  <c r="C256" i="24"/>
  <c r="D256" i="24"/>
  <c r="E256" i="24"/>
  <c r="F256" i="24"/>
  <c r="G256" i="24"/>
  <c r="H256" i="24"/>
  <c r="I256" i="24"/>
  <c r="J256" i="24"/>
  <c r="K256" i="24"/>
  <c r="L256" i="24"/>
  <c r="M256" i="24"/>
  <c r="N256" i="24"/>
  <c r="O256" i="24"/>
  <c r="P256" i="24"/>
  <c r="Q256" i="24"/>
  <c r="R256" i="24"/>
  <c r="S256" i="24"/>
  <c r="T256" i="24"/>
  <c r="U256" i="24"/>
  <c r="V256" i="24"/>
  <c r="W256" i="24"/>
  <c r="X256" i="24"/>
  <c r="Y256" i="24"/>
  <c r="Z256" i="24"/>
  <c r="AA256" i="24"/>
  <c r="AB256" i="24"/>
  <c r="AC256" i="24"/>
  <c r="AD256" i="24"/>
  <c r="AE256" i="24"/>
  <c r="AF256" i="24"/>
  <c r="AG256" i="24"/>
  <c r="AH256" i="24"/>
  <c r="AI256" i="24"/>
  <c r="AJ256" i="24"/>
  <c r="AK256" i="24"/>
  <c r="AL256" i="24"/>
  <c r="AM256" i="24"/>
  <c r="AN256" i="24"/>
  <c r="AO256" i="24"/>
  <c r="AP256" i="24"/>
  <c r="AQ256" i="24"/>
  <c r="AR256" i="24"/>
  <c r="AS256" i="24"/>
  <c r="AT256" i="24"/>
  <c r="AU256" i="24"/>
  <c r="AV256" i="24"/>
  <c r="AW256" i="24"/>
  <c r="AX256" i="24"/>
  <c r="AY256" i="24"/>
  <c r="AZ256" i="24"/>
  <c r="BA256" i="24"/>
  <c r="BB256" i="24"/>
  <c r="BC256" i="24"/>
  <c r="BD256" i="24"/>
  <c r="BE256" i="24"/>
  <c r="BF256" i="24"/>
  <c r="BG256" i="24"/>
  <c r="BH256" i="24"/>
  <c r="BK256" i="24"/>
  <c r="C257" i="24"/>
  <c r="D257" i="24"/>
  <c r="E257" i="24"/>
  <c r="F257" i="24"/>
  <c r="G257" i="24"/>
  <c r="H257" i="24"/>
  <c r="I257" i="24"/>
  <c r="J257" i="24"/>
  <c r="K257" i="24"/>
  <c r="L257" i="24"/>
  <c r="M257" i="24"/>
  <c r="N257" i="24"/>
  <c r="O257" i="24"/>
  <c r="P257" i="24"/>
  <c r="Q257" i="24"/>
  <c r="R257" i="24"/>
  <c r="S257" i="24"/>
  <c r="T257" i="24"/>
  <c r="U257" i="24"/>
  <c r="V257" i="24"/>
  <c r="W257" i="24"/>
  <c r="X257" i="24"/>
  <c r="Y257" i="24"/>
  <c r="Z257" i="24"/>
  <c r="AA257" i="24"/>
  <c r="AB257" i="24"/>
  <c r="AC257" i="24"/>
  <c r="AD257" i="24"/>
  <c r="AE257" i="24"/>
  <c r="AF257" i="24"/>
  <c r="AG257" i="24"/>
  <c r="AH257" i="24"/>
  <c r="AI257" i="24"/>
  <c r="AJ257" i="24"/>
  <c r="AK257" i="24"/>
  <c r="AL257" i="24"/>
  <c r="AM257" i="24"/>
  <c r="AN257" i="24"/>
  <c r="AO257" i="24"/>
  <c r="AP257" i="24"/>
  <c r="AQ257" i="24"/>
  <c r="AR257" i="24"/>
  <c r="AS257" i="24"/>
  <c r="AT257" i="24"/>
  <c r="AU257" i="24"/>
  <c r="AV257" i="24"/>
  <c r="AW257" i="24"/>
  <c r="AX257" i="24"/>
  <c r="AY257" i="24"/>
  <c r="AZ257" i="24"/>
  <c r="BA257" i="24"/>
  <c r="BB257" i="24"/>
  <c r="BC257" i="24"/>
  <c r="BD257" i="24"/>
  <c r="BE257" i="24"/>
  <c r="BF257" i="24"/>
  <c r="BG257" i="24"/>
  <c r="BH257" i="24"/>
  <c r="BI257" i="24"/>
  <c r="BK257" i="24"/>
  <c r="D259" i="24"/>
  <c r="E259" i="24"/>
  <c r="F259" i="24"/>
  <c r="G259" i="24"/>
  <c r="H259" i="24"/>
  <c r="I259" i="24"/>
  <c r="J259" i="24"/>
  <c r="K259" i="24"/>
  <c r="L259" i="24"/>
  <c r="M259" i="24"/>
  <c r="N259" i="24"/>
  <c r="O259" i="24"/>
  <c r="P259" i="24"/>
  <c r="Q259" i="24"/>
  <c r="R259" i="24"/>
  <c r="S259" i="24"/>
  <c r="T259" i="24"/>
  <c r="U259" i="24"/>
  <c r="V259" i="24"/>
  <c r="W259" i="24"/>
  <c r="X259" i="24"/>
  <c r="Y259" i="24"/>
  <c r="Z259" i="24"/>
  <c r="AA259" i="24"/>
  <c r="AB259" i="24"/>
  <c r="AC259" i="24"/>
  <c r="AD259" i="24"/>
  <c r="AE259" i="24"/>
  <c r="AF259" i="24"/>
  <c r="AG259" i="24"/>
  <c r="AH259" i="24"/>
  <c r="AI259" i="24"/>
  <c r="AJ259" i="24"/>
  <c r="AK259" i="24"/>
  <c r="AL259" i="24"/>
  <c r="AM259" i="24"/>
  <c r="AN259" i="24"/>
  <c r="AO259" i="24"/>
  <c r="AP259" i="24"/>
  <c r="AQ259" i="24"/>
  <c r="AR259" i="24"/>
  <c r="AS259" i="24"/>
  <c r="AT259" i="24"/>
  <c r="AU259" i="24"/>
  <c r="AV259" i="24"/>
  <c r="AW259" i="24"/>
  <c r="AX259" i="24"/>
  <c r="AY259" i="24"/>
  <c r="AZ259" i="24"/>
  <c r="BA259" i="24"/>
  <c r="BB259" i="24"/>
  <c r="BC259" i="24"/>
  <c r="BD259" i="24"/>
  <c r="BE259" i="24"/>
  <c r="BF259" i="24"/>
  <c r="BG259" i="24"/>
  <c r="BH259" i="24"/>
  <c r="BI259" i="24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AJ60" i="8"/>
  <c r="AK60" i="8"/>
  <c r="AL60" i="8"/>
  <c r="AM60" i="8"/>
  <c r="AN60" i="8"/>
  <c r="AO60" i="8"/>
  <c r="AP60" i="8"/>
  <c r="AQ60" i="8"/>
  <c r="AR60" i="8"/>
  <c r="AS60" i="8"/>
  <c r="AT60" i="8"/>
  <c r="AU60" i="8"/>
  <c r="AV60" i="8"/>
  <c r="AW60" i="8"/>
  <c r="AX60" i="8"/>
  <c r="AY60" i="8"/>
  <c r="AZ60" i="8"/>
  <c r="BA60" i="8"/>
  <c r="BB60" i="8"/>
  <c r="BC60" i="8"/>
  <c r="BD60" i="8"/>
  <c r="BE60" i="8"/>
  <c r="BF60" i="8"/>
  <c r="BG60" i="8"/>
  <c r="BH60" i="8"/>
  <c r="BI60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AJ61" i="8"/>
  <c r="AK61" i="8"/>
  <c r="AL61" i="8"/>
  <c r="AM61" i="8"/>
  <c r="AN61" i="8"/>
  <c r="AO61" i="8"/>
  <c r="AP61" i="8"/>
  <c r="AQ61" i="8"/>
  <c r="AR61" i="8"/>
  <c r="AS61" i="8"/>
  <c r="AT61" i="8"/>
  <c r="AU61" i="8"/>
  <c r="AV61" i="8"/>
  <c r="AW61" i="8"/>
  <c r="AX61" i="8"/>
  <c r="AY61" i="8"/>
  <c r="AZ61" i="8"/>
  <c r="BA61" i="8"/>
  <c r="BB61" i="8"/>
  <c r="BC61" i="8"/>
  <c r="BD61" i="8"/>
  <c r="BE61" i="8"/>
  <c r="BF61" i="8"/>
  <c r="BG61" i="8"/>
  <c r="BH61" i="8"/>
  <c r="BI61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Y62" i="8"/>
  <c r="AZ62" i="8"/>
  <c r="BA62" i="8"/>
  <c r="BB62" i="8"/>
  <c r="BC62" i="8"/>
  <c r="BD62" i="8"/>
  <c r="BE62" i="8"/>
  <c r="BF62" i="8"/>
  <c r="BG62" i="8"/>
  <c r="BH62" i="8"/>
  <c r="BI62" i="8"/>
  <c r="C63" i="8"/>
  <c r="D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AJ63" i="8"/>
  <c r="AK63" i="8"/>
  <c r="AL63" i="8"/>
  <c r="AM63" i="8"/>
  <c r="AN63" i="8"/>
  <c r="AO63" i="8"/>
  <c r="AP63" i="8"/>
  <c r="AQ63" i="8"/>
  <c r="AR63" i="8"/>
  <c r="AS63" i="8"/>
  <c r="AT63" i="8"/>
  <c r="AU63" i="8"/>
  <c r="AV63" i="8"/>
  <c r="AW63" i="8"/>
  <c r="AX63" i="8"/>
  <c r="AY63" i="8"/>
  <c r="AZ63" i="8"/>
  <c r="BA63" i="8"/>
  <c r="BB63" i="8"/>
  <c r="BC63" i="8"/>
  <c r="BD63" i="8"/>
  <c r="BE63" i="8"/>
  <c r="BF63" i="8"/>
  <c r="BG63" i="8"/>
  <c r="BH63" i="8"/>
  <c r="BI63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AJ64" i="8"/>
  <c r="AK64" i="8"/>
  <c r="AL64" i="8"/>
  <c r="AM64" i="8"/>
  <c r="AN64" i="8"/>
  <c r="AO64" i="8"/>
  <c r="AP64" i="8"/>
  <c r="AQ64" i="8"/>
  <c r="AR64" i="8"/>
  <c r="AS64" i="8"/>
  <c r="AT64" i="8"/>
  <c r="AU64" i="8"/>
  <c r="AV64" i="8"/>
  <c r="AW64" i="8"/>
  <c r="AX64" i="8"/>
  <c r="AY64" i="8"/>
  <c r="AZ64" i="8"/>
  <c r="BA64" i="8"/>
  <c r="BB64" i="8"/>
  <c r="BC64" i="8"/>
  <c r="BD64" i="8"/>
  <c r="BE64" i="8"/>
  <c r="BF64" i="8"/>
  <c r="BG64" i="8"/>
  <c r="BH64" i="8"/>
  <c r="BI64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AJ67" i="8"/>
  <c r="AK67" i="8"/>
  <c r="AL67" i="8"/>
  <c r="AM67" i="8"/>
  <c r="AN67" i="8"/>
  <c r="AO67" i="8"/>
  <c r="AP67" i="8"/>
  <c r="AQ67" i="8"/>
  <c r="AR67" i="8"/>
  <c r="AS67" i="8"/>
  <c r="AT67" i="8"/>
  <c r="AU67" i="8"/>
  <c r="AV67" i="8"/>
  <c r="AW67" i="8"/>
  <c r="AX67" i="8"/>
  <c r="AY67" i="8"/>
  <c r="AZ67" i="8"/>
  <c r="BA67" i="8"/>
  <c r="BB67" i="8"/>
  <c r="BC67" i="8"/>
  <c r="BD67" i="8"/>
  <c r="BE67" i="8"/>
  <c r="BF67" i="8"/>
  <c r="BG67" i="8"/>
  <c r="BH67" i="8"/>
  <c r="BI67" i="8"/>
  <c r="C73" i="8"/>
  <c r="D73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AJ73" i="8"/>
  <c r="AK73" i="8"/>
  <c r="AL73" i="8"/>
  <c r="AM73" i="8"/>
  <c r="AN73" i="8"/>
  <c r="AO73" i="8"/>
  <c r="AP73" i="8"/>
  <c r="AQ73" i="8"/>
  <c r="AR73" i="8"/>
  <c r="AS73" i="8"/>
  <c r="AT73" i="8"/>
  <c r="AU73" i="8"/>
  <c r="AV73" i="8"/>
  <c r="AW73" i="8"/>
  <c r="AX73" i="8"/>
  <c r="AY73" i="8"/>
  <c r="AZ73" i="8"/>
  <c r="BA73" i="8"/>
  <c r="BB73" i="8"/>
  <c r="BC73" i="8"/>
  <c r="BD73" i="8"/>
  <c r="BE73" i="8"/>
  <c r="BF73" i="8"/>
  <c r="BG73" i="8"/>
  <c r="BH73" i="8"/>
  <c r="BI73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AJ74" i="8"/>
  <c r="AK74" i="8"/>
  <c r="AL74" i="8"/>
  <c r="AM74" i="8"/>
  <c r="AN74" i="8"/>
  <c r="AO74" i="8"/>
  <c r="AP74" i="8"/>
  <c r="AQ74" i="8"/>
  <c r="AR74" i="8"/>
  <c r="AS74" i="8"/>
  <c r="AT74" i="8"/>
  <c r="AU74" i="8"/>
  <c r="AV74" i="8"/>
  <c r="AW74" i="8"/>
  <c r="AX74" i="8"/>
  <c r="AY74" i="8"/>
  <c r="AZ74" i="8"/>
  <c r="BA74" i="8"/>
  <c r="BB74" i="8"/>
  <c r="BC74" i="8"/>
  <c r="BD74" i="8"/>
  <c r="BE74" i="8"/>
  <c r="BF74" i="8"/>
  <c r="BG74" i="8"/>
  <c r="BH74" i="8"/>
  <c r="BI74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K83" i="8"/>
  <c r="AL83" i="8"/>
  <c r="AM83" i="8"/>
  <c r="AN83" i="8"/>
  <c r="AO83" i="8"/>
  <c r="AP83" i="8"/>
  <c r="AQ83" i="8"/>
  <c r="AR83" i="8"/>
  <c r="AS83" i="8"/>
  <c r="AT83" i="8"/>
  <c r="AU83" i="8"/>
  <c r="AV83" i="8"/>
  <c r="AW83" i="8"/>
  <c r="AX83" i="8"/>
  <c r="AY83" i="8"/>
  <c r="AZ83" i="8"/>
  <c r="BA83" i="8"/>
  <c r="BB83" i="8"/>
  <c r="BC83" i="8"/>
  <c r="BD83" i="8"/>
  <c r="BE83" i="8"/>
  <c r="BF83" i="8"/>
  <c r="BG83" i="8"/>
  <c r="BH83" i="8"/>
  <c r="BI83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AJ84" i="8"/>
  <c r="AK84" i="8"/>
  <c r="AL84" i="8"/>
  <c r="AM84" i="8"/>
  <c r="AN84" i="8"/>
  <c r="AO84" i="8"/>
  <c r="AP84" i="8"/>
  <c r="AQ84" i="8"/>
  <c r="AR84" i="8"/>
  <c r="AS84" i="8"/>
  <c r="AT84" i="8"/>
  <c r="AU84" i="8"/>
  <c r="AV84" i="8"/>
  <c r="AW84" i="8"/>
  <c r="AX84" i="8"/>
  <c r="AY84" i="8"/>
  <c r="AZ84" i="8"/>
  <c r="BA84" i="8"/>
  <c r="BB84" i="8"/>
  <c r="BC84" i="8"/>
  <c r="BD84" i="8"/>
  <c r="BE84" i="8"/>
  <c r="BF84" i="8"/>
  <c r="BG84" i="8"/>
  <c r="BH84" i="8"/>
  <c r="BI84" i="8"/>
  <c r="L169" i="13"/>
  <c r="L170" i="13"/>
  <c r="L188" i="13"/>
  <c r="L189" i="13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AK7" i="23"/>
  <c r="AL7" i="23"/>
  <c r="AM7" i="23"/>
  <c r="AN7" i="23"/>
  <c r="AO7" i="23"/>
  <c r="AP7" i="23"/>
  <c r="AQ7" i="23"/>
  <c r="AR7" i="23"/>
  <c r="AS7" i="23"/>
  <c r="AT7" i="23"/>
  <c r="AU7" i="23"/>
  <c r="AV7" i="23"/>
  <c r="AW7" i="23"/>
  <c r="AX7" i="23"/>
  <c r="AY7" i="23"/>
  <c r="AZ7" i="23"/>
  <c r="BA7" i="23"/>
  <c r="BB7" i="23"/>
  <c r="BC7" i="23"/>
  <c r="BD7" i="23"/>
  <c r="BE7" i="23"/>
  <c r="BF7" i="23"/>
  <c r="BG7" i="23"/>
  <c r="BH7" i="23"/>
  <c r="BI7" i="23"/>
  <c r="C13" i="23"/>
  <c r="D13" i="23"/>
  <c r="BK13" i="23"/>
  <c r="C14" i="23"/>
  <c r="D14" i="23"/>
  <c r="E14" i="23"/>
  <c r="BK14" i="23"/>
  <c r="C15" i="23"/>
  <c r="D15" i="23"/>
  <c r="E15" i="23"/>
  <c r="F15" i="23"/>
  <c r="BK15" i="23"/>
  <c r="C16" i="23"/>
  <c r="D16" i="23"/>
  <c r="E16" i="23"/>
  <c r="F16" i="23"/>
  <c r="G16" i="23"/>
  <c r="BK16" i="23"/>
  <c r="C17" i="23"/>
  <c r="D17" i="23"/>
  <c r="E17" i="23"/>
  <c r="F17" i="23"/>
  <c r="G17" i="23"/>
  <c r="H17" i="23"/>
  <c r="BK17" i="23"/>
  <c r="C18" i="23"/>
  <c r="D18" i="23"/>
  <c r="E18" i="23"/>
  <c r="F18" i="23"/>
  <c r="G18" i="23"/>
  <c r="H18" i="23"/>
  <c r="I18" i="23"/>
  <c r="BK18" i="23"/>
  <c r="C19" i="23"/>
  <c r="D19" i="23"/>
  <c r="E19" i="23"/>
  <c r="F19" i="23"/>
  <c r="G19" i="23"/>
  <c r="H19" i="23"/>
  <c r="I19" i="23"/>
  <c r="J19" i="23"/>
  <c r="BK19" i="23"/>
  <c r="C20" i="23"/>
  <c r="D20" i="23"/>
  <c r="E20" i="23"/>
  <c r="F20" i="23"/>
  <c r="G20" i="23"/>
  <c r="H20" i="23"/>
  <c r="I20" i="23"/>
  <c r="J20" i="23"/>
  <c r="K20" i="23"/>
  <c r="BK20" i="23"/>
  <c r="C21" i="23"/>
  <c r="D21" i="23"/>
  <c r="E21" i="23"/>
  <c r="F21" i="23"/>
  <c r="G21" i="23"/>
  <c r="H21" i="23"/>
  <c r="I21" i="23"/>
  <c r="J21" i="23"/>
  <c r="K21" i="23"/>
  <c r="L21" i="23"/>
  <c r="BK21" i="23"/>
  <c r="C22" i="23"/>
  <c r="D22" i="23"/>
  <c r="E22" i="23"/>
  <c r="F22" i="23"/>
  <c r="G22" i="23"/>
  <c r="H22" i="23"/>
  <c r="I22" i="23"/>
  <c r="J22" i="23"/>
  <c r="K22" i="23"/>
  <c r="L22" i="23"/>
  <c r="M22" i="23"/>
  <c r="BK22" i="23"/>
  <c r="C23" i="23"/>
  <c r="D23" i="23"/>
  <c r="E23" i="23"/>
  <c r="F23" i="23"/>
  <c r="G23" i="23"/>
  <c r="H23" i="23"/>
  <c r="I23" i="23"/>
  <c r="J23" i="23"/>
  <c r="K23" i="23"/>
  <c r="L23" i="23"/>
  <c r="M23" i="23"/>
  <c r="N23" i="23"/>
  <c r="BK23" i="23"/>
  <c r="C24" i="23"/>
  <c r="D24" i="23"/>
  <c r="E24" i="23"/>
  <c r="F24" i="23"/>
  <c r="G24" i="23"/>
  <c r="H24" i="23"/>
  <c r="I24" i="23"/>
  <c r="J24" i="23"/>
  <c r="K24" i="23"/>
  <c r="L24" i="23"/>
  <c r="M24" i="23"/>
  <c r="N24" i="23"/>
  <c r="O24" i="23"/>
  <c r="BK24" i="23"/>
  <c r="C25" i="23"/>
  <c r="D25" i="23"/>
  <c r="E25" i="23"/>
  <c r="F25" i="23"/>
  <c r="G25" i="23"/>
  <c r="H25" i="23"/>
  <c r="I25" i="23"/>
  <c r="J25" i="23"/>
  <c r="K25" i="23"/>
  <c r="L25" i="23"/>
  <c r="M25" i="23"/>
  <c r="N25" i="23"/>
  <c r="O25" i="23"/>
  <c r="P25" i="23"/>
  <c r="BK25" i="23"/>
  <c r="C26" i="23"/>
  <c r="D26" i="23"/>
  <c r="E26" i="23"/>
  <c r="F26" i="23"/>
  <c r="G26" i="23"/>
  <c r="H26" i="23"/>
  <c r="I26" i="23"/>
  <c r="J26" i="23"/>
  <c r="K26" i="23"/>
  <c r="L26" i="23"/>
  <c r="M26" i="23"/>
  <c r="N26" i="23"/>
  <c r="O26" i="23"/>
  <c r="P26" i="23"/>
  <c r="Q26" i="23"/>
  <c r="BK26" i="23"/>
  <c r="C27" i="23"/>
  <c r="D27" i="23"/>
  <c r="E27" i="23"/>
  <c r="F27" i="23"/>
  <c r="G27" i="23"/>
  <c r="H27" i="23"/>
  <c r="I27" i="23"/>
  <c r="J27" i="23"/>
  <c r="K27" i="23"/>
  <c r="L27" i="23"/>
  <c r="M27" i="23"/>
  <c r="N27" i="23"/>
  <c r="O27" i="23"/>
  <c r="P27" i="23"/>
  <c r="Q27" i="23"/>
  <c r="R27" i="23"/>
  <c r="BK27" i="23"/>
  <c r="C28" i="23"/>
  <c r="D28" i="23"/>
  <c r="E28" i="23"/>
  <c r="F28" i="23"/>
  <c r="G28" i="23"/>
  <c r="H28" i="23"/>
  <c r="I28" i="23"/>
  <c r="J28" i="23"/>
  <c r="K28" i="23"/>
  <c r="L28" i="23"/>
  <c r="M28" i="23"/>
  <c r="N28" i="23"/>
  <c r="O28" i="23"/>
  <c r="P28" i="23"/>
  <c r="Q28" i="23"/>
  <c r="R28" i="23"/>
  <c r="S28" i="23"/>
  <c r="BK28" i="23"/>
  <c r="C29" i="23"/>
  <c r="D29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BK29" i="23"/>
  <c r="C30" i="23"/>
  <c r="D30" i="23"/>
  <c r="E30" i="23"/>
  <c r="F30" i="23"/>
  <c r="G30" i="23"/>
  <c r="H30" i="23"/>
  <c r="I30" i="23"/>
  <c r="J30" i="23"/>
  <c r="K30" i="23"/>
  <c r="L30" i="23"/>
  <c r="M30" i="23"/>
  <c r="N30" i="23"/>
  <c r="O30" i="23"/>
  <c r="P30" i="23"/>
  <c r="Q30" i="23"/>
  <c r="R30" i="23"/>
  <c r="S30" i="23"/>
  <c r="T30" i="23"/>
  <c r="U30" i="23"/>
  <c r="BK30" i="23"/>
  <c r="C31" i="23"/>
  <c r="D31" i="23"/>
  <c r="E31" i="23"/>
  <c r="F31" i="23"/>
  <c r="G31" i="23"/>
  <c r="H31" i="23"/>
  <c r="I31" i="23"/>
  <c r="J31" i="23"/>
  <c r="K31" i="23"/>
  <c r="L31" i="23"/>
  <c r="M31" i="23"/>
  <c r="N31" i="23"/>
  <c r="O31" i="23"/>
  <c r="P31" i="23"/>
  <c r="Q31" i="23"/>
  <c r="R31" i="23"/>
  <c r="S31" i="23"/>
  <c r="T31" i="23"/>
  <c r="U31" i="23"/>
  <c r="V31" i="23"/>
  <c r="BK31" i="23"/>
  <c r="C32" i="23"/>
  <c r="D32" i="23"/>
  <c r="E32" i="23"/>
  <c r="F32" i="23"/>
  <c r="G32" i="23"/>
  <c r="H32" i="23"/>
  <c r="I32" i="23"/>
  <c r="J32" i="23"/>
  <c r="K32" i="23"/>
  <c r="L32" i="23"/>
  <c r="M32" i="23"/>
  <c r="N32" i="23"/>
  <c r="O32" i="23"/>
  <c r="P32" i="23"/>
  <c r="Q32" i="23"/>
  <c r="R32" i="23"/>
  <c r="S32" i="23"/>
  <c r="T32" i="23"/>
  <c r="U32" i="23"/>
  <c r="V32" i="23"/>
  <c r="W32" i="23"/>
  <c r="BK32" i="23"/>
  <c r="C33" i="23"/>
  <c r="D33" i="23"/>
  <c r="E33" i="23"/>
  <c r="F33" i="23"/>
  <c r="G33" i="23"/>
  <c r="H33" i="23"/>
  <c r="I33" i="23"/>
  <c r="J33" i="23"/>
  <c r="K33" i="23"/>
  <c r="L33" i="23"/>
  <c r="M33" i="23"/>
  <c r="N33" i="23"/>
  <c r="O33" i="23"/>
  <c r="P33" i="23"/>
  <c r="Q33" i="23"/>
  <c r="R33" i="23"/>
  <c r="S33" i="23"/>
  <c r="T33" i="23"/>
  <c r="U33" i="23"/>
  <c r="V33" i="23"/>
  <c r="W33" i="23"/>
  <c r="X33" i="23"/>
  <c r="BK33" i="23"/>
  <c r="C34" i="23"/>
  <c r="D34" i="23"/>
  <c r="E34" i="23"/>
  <c r="F34" i="23"/>
  <c r="G34" i="23"/>
  <c r="H34" i="23"/>
  <c r="I34" i="23"/>
  <c r="J34" i="23"/>
  <c r="K34" i="23"/>
  <c r="L34" i="23"/>
  <c r="M34" i="23"/>
  <c r="N34" i="23"/>
  <c r="O34" i="23"/>
  <c r="P34" i="23"/>
  <c r="Q34" i="23"/>
  <c r="R34" i="23"/>
  <c r="S34" i="23"/>
  <c r="T34" i="23"/>
  <c r="U34" i="23"/>
  <c r="V34" i="23"/>
  <c r="W34" i="23"/>
  <c r="X34" i="23"/>
  <c r="Y34" i="23"/>
  <c r="BK34" i="23"/>
  <c r="C35" i="23"/>
  <c r="D35" i="23"/>
  <c r="E35" i="23"/>
  <c r="F35" i="23"/>
  <c r="G35" i="23"/>
  <c r="H35" i="23"/>
  <c r="I35" i="23"/>
  <c r="J35" i="23"/>
  <c r="K35" i="23"/>
  <c r="L35" i="23"/>
  <c r="M35" i="23"/>
  <c r="N35" i="23"/>
  <c r="O35" i="23"/>
  <c r="P35" i="23"/>
  <c r="Q35" i="23"/>
  <c r="R35" i="23"/>
  <c r="S35" i="23"/>
  <c r="T35" i="23"/>
  <c r="U35" i="23"/>
  <c r="V35" i="23"/>
  <c r="W35" i="23"/>
  <c r="X35" i="23"/>
  <c r="Y35" i="23"/>
  <c r="Z35" i="23"/>
  <c r="BK35" i="23"/>
  <c r="C36" i="23"/>
  <c r="D36" i="23"/>
  <c r="E36" i="23"/>
  <c r="F36" i="23"/>
  <c r="G36" i="23"/>
  <c r="H36" i="23"/>
  <c r="I36" i="23"/>
  <c r="J36" i="23"/>
  <c r="K36" i="23"/>
  <c r="L36" i="23"/>
  <c r="M36" i="23"/>
  <c r="N36" i="23"/>
  <c r="O36" i="23"/>
  <c r="P36" i="23"/>
  <c r="Q36" i="23"/>
  <c r="R36" i="23"/>
  <c r="S36" i="23"/>
  <c r="T36" i="23"/>
  <c r="U36" i="23"/>
  <c r="V36" i="23"/>
  <c r="W36" i="23"/>
  <c r="X36" i="23"/>
  <c r="Y36" i="23"/>
  <c r="Z36" i="23"/>
  <c r="AA36" i="23"/>
  <c r="BK36" i="23"/>
  <c r="C37" i="23"/>
  <c r="D37" i="23"/>
  <c r="E37" i="23"/>
  <c r="F37" i="23"/>
  <c r="G37" i="23"/>
  <c r="H37" i="23"/>
  <c r="I37" i="23"/>
  <c r="J37" i="23"/>
  <c r="K37" i="23"/>
  <c r="L37" i="23"/>
  <c r="M37" i="23"/>
  <c r="N37" i="23"/>
  <c r="O37" i="23"/>
  <c r="P37" i="23"/>
  <c r="Q37" i="23"/>
  <c r="R37" i="23"/>
  <c r="S37" i="23"/>
  <c r="T37" i="23"/>
  <c r="U37" i="23"/>
  <c r="V37" i="23"/>
  <c r="W37" i="23"/>
  <c r="X37" i="23"/>
  <c r="Y37" i="23"/>
  <c r="Z37" i="23"/>
  <c r="AA37" i="23"/>
  <c r="AB37" i="23"/>
  <c r="BK37" i="23"/>
  <c r="C38" i="23"/>
  <c r="D38" i="23"/>
  <c r="E38" i="23"/>
  <c r="F38" i="23"/>
  <c r="G38" i="23"/>
  <c r="H38" i="23"/>
  <c r="I38" i="23"/>
  <c r="J38" i="23"/>
  <c r="K38" i="23"/>
  <c r="L38" i="23"/>
  <c r="M38" i="23"/>
  <c r="N38" i="23"/>
  <c r="O38" i="23"/>
  <c r="P38" i="23"/>
  <c r="Q38" i="23"/>
  <c r="R38" i="23"/>
  <c r="S38" i="23"/>
  <c r="T38" i="23"/>
  <c r="U38" i="23"/>
  <c r="V38" i="23"/>
  <c r="W38" i="23"/>
  <c r="X38" i="23"/>
  <c r="Y38" i="23"/>
  <c r="Z38" i="23"/>
  <c r="AA38" i="23"/>
  <c r="AB38" i="23"/>
  <c r="AC38" i="23"/>
  <c r="BK38" i="23"/>
  <c r="C39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P39" i="23"/>
  <c r="Q39" i="23"/>
  <c r="R39" i="23"/>
  <c r="S39" i="23"/>
  <c r="T39" i="23"/>
  <c r="U39" i="23"/>
  <c r="V39" i="23"/>
  <c r="W39" i="23"/>
  <c r="X39" i="23"/>
  <c r="Y39" i="23"/>
  <c r="Z39" i="23"/>
  <c r="AA39" i="23"/>
  <c r="AB39" i="23"/>
  <c r="AC39" i="23"/>
  <c r="AD39" i="23"/>
  <c r="BK39" i="23"/>
  <c r="C40" i="23"/>
  <c r="D40" i="23"/>
  <c r="E40" i="23"/>
  <c r="F40" i="23"/>
  <c r="G40" i="23"/>
  <c r="H40" i="23"/>
  <c r="I40" i="23"/>
  <c r="J40" i="23"/>
  <c r="K40" i="23"/>
  <c r="L40" i="23"/>
  <c r="M40" i="23"/>
  <c r="N40" i="23"/>
  <c r="O40" i="23"/>
  <c r="P40" i="23"/>
  <c r="Q40" i="23"/>
  <c r="R40" i="23"/>
  <c r="S40" i="23"/>
  <c r="T40" i="23"/>
  <c r="U40" i="23"/>
  <c r="V40" i="23"/>
  <c r="W40" i="23"/>
  <c r="X40" i="23"/>
  <c r="Y40" i="23"/>
  <c r="Z40" i="23"/>
  <c r="AA40" i="23"/>
  <c r="AB40" i="23"/>
  <c r="AC40" i="23"/>
  <c r="AD40" i="23"/>
  <c r="AE40" i="23"/>
  <c r="BK40" i="23"/>
  <c r="C41" i="23"/>
  <c r="D41" i="23"/>
  <c r="E41" i="23"/>
  <c r="F41" i="23"/>
  <c r="G41" i="23"/>
  <c r="H41" i="23"/>
  <c r="I41" i="23"/>
  <c r="J41" i="23"/>
  <c r="K41" i="23"/>
  <c r="L41" i="23"/>
  <c r="M41" i="23"/>
  <c r="N41" i="23"/>
  <c r="O41" i="23"/>
  <c r="P41" i="23"/>
  <c r="Q41" i="23"/>
  <c r="R41" i="23"/>
  <c r="S41" i="23"/>
  <c r="T41" i="23"/>
  <c r="U41" i="23"/>
  <c r="V41" i="23"/>
  <c r="W41" i="23"/>
  <c r="X41" i="23"/>
  <c r="Y41" i="23"/>
  <c r="Z41" i="23"/>
  <c r="AA41" i="23"/>
  <c r="AB41" i="23"/>
  <c r="AC41" i="23"/>
  <c r="AD41" i="23"/>
  <c r="AE41" i="23"/>
  <c r="AF41" i="23"/>
  <c r="BK41" i="23"/>
  <c r="C42" i="23"/>
  <c r="D42" i="23"/>
  <c r="E42" i="23"/>
  <c r="F42" i="23"/>
  <c r="G42" i="23"/>
  <c r="H42" i="23"/>
  <c r="I42" i="23"/>
  <c r="J42" i="23"/>
  <c r="K42" i="23"/>
  <c r="L42" i="23"/>
  <c r="M42" i="23"/>
  <c r="N42" i="23"/>
  <c r="O42" i="23"/>
  <c r="P42" i="23"/>
  <c r="Q42" i="23"/>
  <c r="R42" i="23"/>
  <c r="S42" i="23"/>
  <c r="T42" i="23"/>
  <c r="U42" i="23"/>
  <c r="V42" i="23"/>
  <c r="W42" i="23"/>
  <c r="X42" i="23"/>
  <c r="Y42" i="23"/>
  <c r="Z42" i="23"/>
  <c r="AA42" i="23"/>
  <c r="AB42" i="23"/>
  <c r="AC42" i="23"/>
  <c r="AD42" i="23"/>
  <c r="AE42" i="23"/>
  <c r="AF42" i="23"/>
  <c r="AG42" i="23"/>
  <c r="BK42" i="23"/>
  <c r="C43" i="23"/>
  <c r="D43" i="23"/>
  <c r="E43" i="23"/>
  <c r="F43" i="23"/>
  <c r="G43" i="23"/>
  <c r="H43" i="23"/>
  <c r="I43" i="23"/>
  <c r="J43" i="23"/>
  <c r="K43" i="23"/>
  <c r="L43" i="23"/>
  <c r="M43" i="23"/>
  <c r="N43" i="23"/>
  <c r="O43" i="23"/>
  <c r="P43" i="23"/>
  <c r="Q43" i="23"/>
  <c r="R43" i="23"/>
  <c r="S43" i="23"/>
  <c r="T43" i="23"/>
  <c r="U43" i="23"/>
  <c r="V43" i="23"/>
  <c r="W43" i="23"/>
  <c r="X43" i="23"/>
  <c r="Y43" i="23"/>
  <c r="Z43" i="23"/>
  <c r="AA43" i="23"/>
  <c r="AB43" i="23"/>
  <c r="AC43" i="23"/>
  <c r="AD43" i="23"/>
  <c r="AE43" i="23"/>
  <c r="AF43" i="23"/>
  <c r="AG43" i="23"/>
  <c r="AH43" i="23"/>
  <c r="BK43" i="23"/>
  <c r="C44" i="23"/>
  <c r="D44" i="23"/>
  <c r="E44" i="23"/>
  <c r="F44" i="23"/>
  <c r="G44" i="23"/>
  <c r="H44" i="23"/>
  <c r="I44" i="23"/>
  <c r="J44" i="23"/>
  <c r="K44" i="23"/>
  <c r="L44" i="23"/>
  <c r="M44" i="23"/>
  <c r="N44" i="23"/>
  <c r="O44" i="23"/>
  <c r="P44" i="23"/>
  <c r="Q44" i="23"/>
  <c r="R44" i="23"/>
  <c r="S44" i="23"/>
  <c r="T44" i="23"/>
  <c r="U44" i="23"/>
  <c r="V44" i="23"/>
  <c r="W44" i="23"/>
  <c r="X44" i="23"/>
  <c r="Y44" i="23"/>
  <c r="Z44" i="23"/>
  <c r="AA44" i="23"/>
  <c r="AB44" i="23"/>
  <c r="AC44" i="23"/>
  <c r="AD44" i="23"/>
  <c r="AE44" i="23"/>
  <c r="AF44" i="23"/>
  <c r="AG44" i="23"/>
  <c r="AH44" i="23"/>
  <c r="AI44" i="23"/>
  <c r="BK44" i="23"/>
  <c r="C45" i="23"/>
  <c r="D45" i="23"/>
  <c r="E45" i="23"/>
  <c r="F45" i="23"/>
  <c r="G45" i="23"/>
  <c r="H45" i="23"/>
  <c r="I45" i="23"/>
  <c r="J45" i="23"/>
  <c r="K45" i="23"/>
  <c r="L45" i="23"/>
  <c r="M45" i="23"/>
  <c r="N45" i="23"/>
  <c r="O45" i="23"/>
  <c r="P45" i="23"/>
  <c r="Q45" i="23"/>
  <c r="R45" i="23"/>
  <c r="S45" i="23"/>
  <c r="T45" i="23"/>
  <c r="U45" i="23"/>
  <c r="V45" i="23"/>
  <c r="W45" i="23"/>
  <c r="X45" i="23"/>
  <c r="Y45" i="23"/>
  <c r="Z45" i="23"/>
  <c r="AA45" i="23"/>
  <c r="AB45" i="23"/>
  <c r="AC45" i="23"/>
  <c r="AD45" i="23"/>
  <c r="AE45" i="23"/>
  <c r="AF45" i="23"/>
  <c r="AG45" i="23"/>
  <c r="AH45" i="23"/>
  <c r="AI45" i="23"/>
  <c r="AJ45" i="23"/>
  <c r="BK45" i="23"/>
  <c r="C46" i="23"/>
  <c r="D46" i="23"/>
  <c r="E46" i="23"/>
  <c r="F46" i="23"/>
  <c r="G46" i="23"/>
  <c r="H46" i="23"/>
  <c r="I46" i="23"/>
  <c r="J46" i="23"/>
  <c r="K46" i="23"/>
  <c r="L46" i="23"/>
  <c r="M46" i="23"/>
  <c r="N46" i="23"/>
  <c r="O46" i="23"/>
  <c r="P46" i="23"/>
  <c r="Q46" i="23"/>
  <c r="R46" i="23"/>
  <c r="S46" i="23"/>
  <c r="T46" i="23"/>
  <c r="U46" i="23"/>
  <c r="V46" i="23"/>
  <c r="W46" i="23"/>
  <c r="X46" i="23"/>
  <c r="Y46" i="23"/>
  <c r="Z46" i="23"/>
  <c r="AA46" i="23"/>
  <c r="AB46" i="23"/>
  <c r="AC46" i="23"/>
  <c r="AD46" i="23"/>
  <c r="AE46" i="23"/>
  <c r="AF46" i="23"/>
  <c r="AG46" i="23"/>
  <c r="AH46" i="23"/>
  <c r="AI46" i="23"/>
  <c r="AJ46" i="23"/>
  <c r="AK46" i="23"/>
  <c r="BK46" i="23"/>
  <c r="C47" i="23"/>
  <c r="D47" i="23"/>
  <c r="E47" i="23"/>
  <c r="F47" i="23"/>
  <c r="G47" i="23"/>
  <c r="H47" i="23"/>
  <c r="I47" i="23"/>
  <c r="J47" i="23"/>
  <c r="K47" i="23"/>
  <c r="L47" i="23"/>
  <c r="M47" i="23"/>
  <c r="N47" i="23"/>
  <c r="O47" i="23"/>
  <c r="P47" i="23"/>
  <c r="Q47" i="23"/>
  <c r="R47" i="23"/>
  <c r="S47" i="23"/>
  <c r="T47" i="23"/>
  <c r="U47" i="23"/>
  <c r="V47" i="23"/>
  <c r="W47" i="23"/>
  <c r="X47" i="23"/>
  <c r="Y47" i="23"/>
  <c r="Z47" i="23"/>
  <c r="AA47" i="23"/>
  <c r="AB47" i="23"/>
  <c r="AC47" i="23"/>
  <c r="AD47" i="23"/>
  <c r="AE47" i="23"/>
  <c r="AF47" i="23"/>
  <c r="AG47" i="23"/>
  <c r="AH47" i="23"/>
  <c r="AI47" i="23"/>
  <c r="AJ47" i="23"/>
  <c r="AK47" i="23"/>
  <c r="AL47" i="23"/>
  <c r="BK47" i="23"/>
  <c r="C48" i="23"/>
  <c r="D48" i="23"/>
  <c r="E48" i="23"/>
  <c r="F48" i="23"/>
  <c r="G48" i="23"/>
  <c r="H48" i="23"/>
  <c r="I48" i="23"/>
  <c r="J48" i="23"/>
  <c r="K48" i="23"/>
  <c r="L48" i="23"/>
  <c r="M48" i="23"/>
  <c r="N48" i="23"/>
  <c r="O48" i="23"/>
  <c r="P48" i="23"/>
  <c r="Q48" i="23"/>
  <c r="R48" i="23"/>
  <c r="S48" i="23"/>
  <c r="T48" i="23"/>
  <c r="U48" i="23"/>
  <c r="V48" i="23"/>
  <c r="W48" i="23"/>
  <c r="X48" i="23"/>
  <c r="Y48" i="23"/>
  <c r="Z48" i="23"/>
  <c r="AA48" i="23"/>
  <c r="AB48" i="23"/>
  <c r="AC48" i="23"/>
  <c r="AD48" i="23"/>
  <c r="AE48" i="23"/>
  <c r="AF48" i="23"/>
  <c r="AG48" i="23"/>
  <c r="AH48" i="23"/>
  <c r="AI48" i="23"/>
  <c r="AJ48" i="23"/>
  <c r="AK48" i="23"/>
  <c r="AL48" i="23"/>
  <c r="AM48" i="23"/>
  <c r="BK48" i="23"/>
  <c r="C49" i="23"/>
  <c r="D49" i="23"/>
  <c r="E49" i="23"/>
  <c r="F49" i="23"/>
  <c r="G49" i="23"/>
  <c r="H49" i="23"/>
  <c r="I49" i="23"/>
  <c r="J49" i="23"/>
  <c r="K49" i="23"/>
  <c r="L49" i="23"/>
  <c r="M49" i="23"/>
  <c r="N49" i="23"/>
  <c r="O49" i="23"/>
  <c r="P49" i="23"/>
  <c r="Q49" i="23"/>
  <c r="R49" i="23"/>
  <c r="S49" i="23"/>
  <c r="T49" i="23"/>
  <c r="U49" i="23"/>
  <c r="V49" i="23"/>
  <c r="W49" i="23"/>
  <c r="X49" i="23"/>
  <c r="Y49" i="23"/>
  <c r="Z49" i="23"/>
  <c r="AA49" i="23"/>
  <c r="AB49" i="23"/>
  <c r="AC49" i="23"/>
  <c r="AD49" i="23"/>
  <c r="AE49" i="23"/>
  <c r="AF49" i="23"/>
  <c r="AG49" i="23"/>
  <c r="AH49" i="23"/>
  <c r="AI49" i="23"/>
  <c r="AJ49" i="23"/>
  <c r="AK49" i="23"/>
  <c r="AL49" i="23"/>
  <c r="AM49" i="23"/>
  <c r="AN49" i="23"/>
  <c r="BK49" i="23"/>
  <c r="C50" i="23"/>
  <c r="D50" i="23"/>
  <c r="E50" i="23"/>
  <c r="F50" i="23"/>
  <c r="G50" i="23"/>
  <c r="H50" i="23"/>
  <c r="I50" i="23"/>
  <c r="J50" i="23"/>
  <c r="K50" i="23"/>
  <c r="L50" i="23"/>
  <c r="M50" i="23"/>
  <c r="N50" i="23"/>
  <c r="O50" i="23"/>
  <c r="P50" i="23"/>
  <c r="Q50" i="23"/>
  <c r="R50" i="23"/>
  <c r="S50" i="23"/>
  <c r="T50" i="23"/>
  <c r="U50" i="23"/>
  <c r="V50" i="23"/>
  <c r="W50" i="23"/>
  <c r="X50" i="23"/>
  <c r="Y50" i="23"/>
  <c r="Z50" i="23"/>
  <c r="AA50" i="23"/>
  <c r="AB50" i="23"/>
  <c r="AC50" i="23"/>
  <c r="AD50" i="23"/>
  <c r="AE50" i="23"/>
  <c r="AF50" i="23"/>
  <c r="AG50" i="23"/>
  <c r="AH50" i="23"/>
  <c r="AI50" i="23"/>
  <c r="AJ50" i="23"/>
  <c r="AK50" i="23"/>
  <c r="AL50" i="23"/>
  <c r="AM50" i="23"/>
  <c r="AN50" i="23"/>
  <c r="AO50" i="23"/>
  <c r="BK50" i="23"/>
  <c r="C51" i="23"/>
  <c r="D51" i="23"/>
  <c r="E51" i="23"/>
  <c r="F51" i="23"/>
  <c r="G51" i="23"/>
  <c r="H51" i="23"/>
  <c r="I51" i="23"/>
  <c r="J51" i="23"/>
  <c r="K51" i="23"/>
  <c r="L51" i="23"/>
  <c r="M51" i="23"/>
  <c r="N51" i="23"/>
  <c r="O51" i="23"/>
  <c r="P51" i="23"/>
  <c r="Q51" i="23"/>
  <c r="R51" i="23"/>
  <c r="S51" i="23"/>
  <c r="T51" i="23"/>
  <c r="U51" i="23"/>
  <c r="V51" i="23"/>
  <c r="W51" i="23"/>
  <c r="X51" i="23"/>
  <c r="Y51" i="23"/>
  <c r="Z51" i="23"/>
  <c r="AA51" i="23"/>
  <c r="AB51" i="23"/>
  <c r="AC51" i="23"/>
  <c r="AD51" i="23"/>
  <c r="AE51" i="23"/>
  <c r="AF51" i="23"/>
  <c r="AG51" i="23"/>
  <c r="AH51" i="23"/>
  <c r="AI51" i="23"/>
  <c r="AJ51" i="23"/>
  <c r="AK51" i="23"/>
  <c r="AL51" i="23"/>
  <c r="AM51" i="23"/>
  <c r="AN51" i="23"/>
  <c r="AO51" i="23"/>
  <c r="AP51" i="23"/>
  <c r="BK51" i="23"/>
  <c r="C52" i="23"/>
  <c r="D52" i="23"/>
  <c r="E52" i="23"/>
  <c r="F52" i="23"/>
  <c r="G52" i="23"/>
  <c r="H52" i="23"/>
  <c r="I52" i="23"/>
  <c r="J52" i="23"/>
  <c r="K52" i="23"/>
  <c r="L52" i="23"/>
  <c r="M52" i="23"/>
  <c r="N52" i="23"/>
  <c r="O52" i="23"/>
  <c r="P52" i="23"/>
  <c r="Q52" i="23"/>
  <c r="R52" i="23"/>
  <c r="S52" i="23"/>
  <c r="T52" i="23"/>
  <c r="U52" i="23"/>
  <c r="V52" i="23"/>
  <c r="W52" i="23"/>
  <c r="X52" i="23"/>
  <c r="Y52" i="23"/>
  <c r="Z52" i="23"/>
  <c r="AA52" i="23"/>
  <c r="AB52" i="23"/>
  <c r="AC52" i="23"/>
  <c r="AD52" i="23"/>
  <c r="AE52" i="23"/>
  <c r="AF52" i="23"/>
  <c r="AG52" i="23"/>
  <c r="AH52" i="23"/>
  <c r="AI52" i="23"/>
  <c r="AJ52" i="23"/>
  <c r="AK52" i="23"/>
  <c r="AL52" i="23"/>
  <c r="AM52" i="23"/>
  <c r="AN52" i="23"/>
  <c r="AO52" i="23"/>
  <c r="AP52" i="23"/>
  <c r="AQ52" i="23"/>
  <c r="BK52" i="23"/>
  <c r="C53" i="23"/>
  <c r="D53" i="23"/>
  <c r="E53" i="23"/>
  <c r="F53" i="23"/>
  <c r="G53" i="23"/>
  <c r="H53" i="23"/>
  <c r="I53" i="23"/>
  <c r="J53" i="23"/>
  <c r="K53" i="23"/>
  <c r="L53" i="23"/>
  <c r="M53" i="23"/>
  <c r="N53" i="23"/>
  <c r="O53" i="23"/>
  <c r="P53" i="23"/>
  <c r="Q53" i="23"/>
  <c r="R53" i="23"/>
  <c r="S53" i="23"/>
  <c r="T53" i="23"/>
  <c r="U53" i="23"/>
  <c r="V53" i="23"/>
  <c r="W53" i="23"/>
  <c r="X53" i="23"/>
  <c r="Y53" i="23"/>
  <c r="Z53" i="23"/>
  <c r="AA53" i="23"/>
  <c r="AB53" i="23"/>
  <c r="AC53" i="23"/>
  <c r="AD53" i="23"/>
  <c r="AE53" i="23"/>
  <c r="AF53" i="23"/>
  <c r="AG53" i="23"/>
  <c r="AH53" i="23"/>
  <c r="AI53" i="23"/>
  <c r="AJ53" i="23"/>
  <c r="AK53" i="23"/>
  <c r="AL53" i="23"/>
  <c r="AM53" i="23"/>
  <c r="AN53" i="23"/>
  <c r="AO53" i="23"/>
  <c r="AP53" i="23"/>
  <c r="AQ53" i="23"/>
  <c r="AR53" i="23"/>
  <c r="BK53" i="23"/>
  <c r="C54" i="23"/>
  <c r="D54" i="23"/>
  <c r="E54" i="23"/>
  <c r="F54" i="23"/>
  <c r="G54" i="23"/>
  <c r="H54" i="23"/>
  <c r="I54" i="23"/>
  <c r="J54" i="23"/>
  <c r="K54" i="23"/>
  <c r="L54" i="23"/>
  <c r="M54" i="23"/>
  <c r="N54" i="23"/>
  <c r="O54" i="23"/>
  <c r="P54" i="23"/>
  <c r="Q54" i="23"/>
  <c r="R54" i="23"/>
  <c r="S54" i="23"/>
  <c r="T54" i="23"/>
  <c r="U54" i="23"/>
  <c r="V54" i="23"/>
  <c r="W54" i="23"/>
  <c r="X54" i="23"/>
  <c r="Y54" i="23"/>
  <c r="Z54" i="23"/>
  <c r="AA54" i="23"/>
  <c r="AB54" i="23"/>
  <c r="AC54" i="23"/>
  <c r="AD54" i="23"/>
  <c r="AE54" i="23"/>
  <c r="AF54" i="23"/>
  <c r="AG54" i="23"/>
  <c r="AH54" i="23"/>
  <c r="AI54" i="23"/>
  <c r="AJ54" i="23"/>
  <c r="AK54" i="23"/>
  <c r="AL54" i="23"/>
  <c r="AM54" i="23"/>
  <c r="AN54" i="23"/>
  <c r="AO54" i="23"/>
  <c r="AP54" i="23"/>
  <c r="AQ54" i="23"/>
  <c r="AR54" i="23"/>
  <c r="AS54" i="23"/>
  <c r="BK54" i="23"/>
  <c r="C55" i="23"/>
  <c r="D55" i="23"/>
  <c r="E55" i="23"/>
  <c r="F55" i="23"/>
  <c r="G55" i="23"/>
  <c r="H55" i="23"/>
  <c r="I55" i="23"/>
  <c r="J55" i="23"/>
  <c r="K55" i="23"/>
  <c r="L55" i="23"/>
  <c r="M55" i="23"/>
  <c r="N55" i="23"/>
  <c r="O55" i="23"/>
  <c r="P55" i="23"/>
  <c r="Q55" i="23"/>
  <c r="R55" i="23"/>
  <c r="S55" i="23"/>
  <c r="T55" i="23"/>
  <c r="U55" i="23"/>
  <c r="V55" i="23"/>
  <c r="W55" i="23"/>
  <c r="X55" i="23"/>
  <c r="Y55" i="23"/>
  <c r="Z55" i="23"/>
  <c r="AA55" i="23"/>
  <c r="AB55" i="23"/>
  <c r="AC55" i="23"/>
  <c r="AD55" i="23"/>
  <c r="AE55" i="23"/>
  <c r="AF55" i="23"/>
  <c r="AG55" i="23"/>
  <c r="AH55" i="23"/>
  <c r="AI55" i="23"/>
  <c r="AJ55" i="23"/>
  <c r="AK55" i="23"/>
  <c r="AL55" i="23"/>
  <c r="AM55" i="23"/>
  <c r="AN55" i="23"/>
  <c r="AO55" i="23"/>
  <c r="AP55" i="23"/>
  <c r="AQ55" i="23"/>
  <c r="AR55" i="23"/>
  <c r="AS55" i="23"/>
  <c r="AT55" i="23"/>
  <c r="BK55" i="23"/>
  <c r="C56" i="23"/>
  <c r="D56" i="23"/>
  <c r="E56" i="23"/>
  <c r="F56" i="23"/>
  <c r="G56" i="23"/>
  <c r="H56" i="23"/>
  <c r="I56" i="23"/>
  <c r="J56" i="23"/>
  <c r="K56" i="23"/>
  <c r="L56" i="23"/>
  <c r="M56" i="23"/>
  <c r="N56" i="23"/>
  <c r="O56" i="23"/>
  <c r="P56" i="23"/>
  <c r="Q56" i="23"/>
  <c r="R56" i="23"/>
  <c r="S56" i="23"/>
  <c r="T56" i="23"/>
  <c r="U56" i="23"/>
  <c r="V56" i="23"/>
  <c r="W56" i="23"/>
  <c r="X56" i="23"/>
  <c r="Y56" i="23"/>
  <c r="Z56" i="23"/>
  <c r="AA56" i="23"/>
  <c r="AB56" i="23"/>
  <c r="AC56" i="23"/>
  <c r="AD56" i="23"/>
  <c r="AE56" i="23"/>
  <c r="AF56" i="23"/>
  <c r="AG56" i="23"/>
  <c r="AH56" i="23"/>
  <c r="AI56" i="23"/>
  <c r="AJ56" i="23"/>
  <c r="AK56" i="23"/>
  <c r="AL56" i="23"/>
  <c r="AM56" i="23"/>
  <c r="AN56" i="23"/>
  <c r="AO56" i="23"/>
  <c r="AP56" i="23"/>
  <c r="AQ56" i="23"/>
  <c r="AR56" i="23"/>
  <c r="AS56" i="23"/>
  <c r="AT56" i="23"/>
  <c r="AU56" i="23"/>
  <c r="BK56" i="23"/>
  <c r="C57" i="23"/>
  <c r="D57" i="23"/>
  <c r="E57" i="23"/>
  <c r="F57" i="23"/>
  <c r="G57" i="23"/>
  <c r="H57" i="23"/>
  <c r="I57" i="23"/>
  <c r="J57" i="23"/>
  <c r="K57" i="23"/>
  <c r="L57" i="23"/>
  <c r="M57" i="23"/>
  <c r="N57" i="23"/>
  <c r="O57" i="23"/>
  <c r="P57" i="23"/>
  <c r="Q57" i="23"/>
  <c r="R57" i="23"/>
  <c r="S57" i="23"/>
  <c r="T57" i="23"/>
  <c r="U57" i="23"/>
  <c r="V57" i="23"/>
  <c r="W57" i="23"/>
  <c r="X57" i="23"/>
  <c r="Y57" i="23"/>
  <c r="Z57" i="23"/>
  <c r="AA57" i="23"/>
  <c r="AB57" i="23"/>
  <c r="AC57" i="23"/>
  <c r="AD57" i="23"/>
  <c r="AE57" i="23"/>
  <c r="AF57" i="23"/>
  <c r="AG57" i="23"/>
  <c r="AH57" i="23"/>
  <c r="AI57" i="23"/>
  <c r="AJ57" i="23"/>
  <c r="AK57" i="23"/>
  <c r="AL57" i="23"/>
  <c r="AM57" i="23"/>
  <c r="AN57" i="23"/>
  <c r="AO57" i="23"/>
  <c r="AP57" i="23"/>
  <c r="AQ57" i="23"/>
  <c r="AR57" i="23"/>
  <c r="AS57" i="23"/>
  <c r="AT57" i="23"/>
  <c r="AU57" i="23"/>
  <c r="AV57" i="23"/>
  <c r="BK57" i="23"/>
  <c r="C58" i="23"/>
  <c r="D58" i="23"/>
  <c r="E58" i="23"/>
  <c r="F58" i="23"/>
  <c r="G58" i="23"/>
  <c r="H58" i="23"/>
  <c r="I58" i="23"/>
  <c r="J58" i="23"/>
  <c r="K58" i="23"/>
  <c r="L58" i="23"/>
  <c r="M58" i="23"/>
  <c r="N58" i="23"/>
  <c r="O58" i="23"/>
  <c r="P58" i="23"/>
  <c r="Q58" i="23"/>
  <c r="R58" i="23"/>
  <c r="S58" i="23"/>
  <c r="T58" i="23"/>
  <c r="U58" i="23"/>
  <c r="V58" i="23"/>
  <c r="W58" i="23"/>
  <c r="X58" i="23"/>
  <c r="Y58" i="23"/>
  <c r="Z58" i="23"/>
  <c r="AA58" i="23"/>
  <c r="AB58" i="23"/>
  <c r="AC58" i="23"/>
  <c r="AD58" i="23"/>
  <c r="AE58" i="23"/>
  <c r="AF58" i="23"/>
  <c r="AG58" i="23"/>
  <c r="AH58" i="23"/>
  <c r="AI58" i="23"/>
  <c r="AJ58" i="23"/>
  <c r="AK58" i="23"/>
  <c r="AL58" i="23"/>
  <c r="AM58" i="23"/>
  <c r="AN58" i="23"/>
  <c r="AO58" i="23"/>
  <c r="AP58" i="23"/>
  <c r="AQ58" i="23"/>
  <c r="AR58" i="23"/>
  <c r="AS58" i="23"/>
  <c r="AT58" i="23"/>
  <c r="AU58" i="23"/>
  <c r="AV58" i="23"/>
  <c r="AW58" i="23"/>
  <c r="BK58" i="23"/>
  <c r="C59" i="23"/>
  <c r="D59" i="23"/>
  <c r="E59" i="23"/>
  <c r="F59" i="23"/>
  <c r="G59" i="23"/>
  <c r="H59" i="23"/>
  <c r="I59" i="23"/>
  <c r="J59" i="23"/>
  <c r="K59" i="23"/>
  <c r="L59" i="23"/>
  <c r="M59" i="23"/>
  <c r="N59" i="23"/>
  <c r="O59" i="23"/>
  <c r="P59" i="23"/>
  <c r="Q59" i="23"/>
  <c r="R59" i="23"/>
  <c r="S59" i="23"/>
  <c r="T59" i="23"/>
  <c r="U59" i="23"/>
  <c r="V59" i="23"/>
  <c r="W59" i="23"/>
  <c r="X59" i="23"/>
  <c r="Y59" i="23"/>
  <c r="Z59" i="23"/>
  <c r="AA59" i="23"/>
  <c r="AB59" i="23"/>
  <c r="AC59" i="23"/>
  <c r="AD59" i="23"/>
  <c r="AE59" i="23"/>
  <c r="AF59" i="23"/>
  <c r="AG59" i="23"/>
  <c r="AH59" i="23"/>
  <c r="AI59" i="23"/>
  <c r="AJ59" i="23"/>
  <c r="AK59" i="23"/>
  <c r="AL59" i="23"/>
  <c r="AM59" i="23"/>
  <c r="AN59" i="23"/>
  <c r="AO59" i="23"/>
  <c r="AP59" i="23"/>
  <c r="AQ59" i="23"/>
  <c r="AR59" i="23"/>
  <c r="AS59" i="23"/>
  <c r="AT59" i="23"/>
  <c r="AU59" i="23"/>
  <c r="AV59" i="23"/>
  <c r="AW59" i="23"/>
  <c r="AX59" i="23"/>
  <c r="BK59" i="23"/>
  <c r="C60" i="23"/>
  <c r="D60" i="23"/>
  <c r="E60" i="23"/>
  <c r="F60" i="23"/>
  <c r="G60" i="23"/>
  <c r="H60" i="23"/>
  <c r="I60" i="23"/>
  <c r="J60" i="23"/>
  <c r="K60" i="23"/>
  <c r="L60" i="23"/>
  <c r="M60" i="23"/>
  <c r="N60" i="23"/>
  <c r="O60" i="23"/>
  <c r="P60" i="23"/>
  <c r="Q60" i="23"/>
  <c r="R60" i="23"/>
  <c r="S60" i="23"/>
  <c r="T60" i="23"/>
  <c r="U60" i="23"/>
  <c r="V60" i="23"/>
  <c r="W60" i="23"/>
  <c r="X60" i="23"/>
  <c r="Y60" i="23"/>
  <c r="Z60" i="23"/>
  <c r="AA60" i="23"/>
  <c r="AB60" i="23"/>
  <c r="AC60" i="23"/>
  <c r="AD60" i="23"/>
  <c r="AE60" i="23"/>
  <c r="AF60" i="23"/>
  <c r="AG60" i="23"/>
  <c r="AH60" i="23"/>
  <c r="AI60" i="23"/>
  <c r="AJ60" i="23"/>
  <c r="AK60" i="23"/>
  <c r="AL60" i="23"/>
  <c r="AM60" i="23"/>
  <c r="AN60" i="23"/>
  <c r="AO60" i="23"/>
  <c r="AP60" i="23"/>
  <c r="AQ60" i="23"/>
  <c r="AR60" i="23"/>
  <c r="AS60" i="23"/>
  <c r="AT60" i="23"/>
  <c r="AU60" i="23"/>
  <c r="AV60" i="23"/>
  <c r="AW60" i="23"/>
  <c r="AX60" i="23"/>
  <c r="AY60" i="23"/>
  <c r="BK60" i="23"/>
  <c r="C61" i="23"/>
  <c r="D61" i="23"/>
  <c r="E61" i="23"/>
  <c r="F61" i="23"/>
  <c r="G61" i="23"/>
  <c r="H61" i="23"/>
  <c r="I61" i="23"/>
  <c r="J61" i="23"/>
  <c r="K61" i="23"/>
  <c r="L61" i="23"/>
  <c r="M61" i="23"/>
  <c r="N61" i="23"/>
  <c r="O61" i="23"/>
  <c r="P61" i="23"/>
  <c r="Q61" i="23"/>
  <c r="R61" i="23"/>
  <c r="S61" i="23"/>
  <c r="T61" i="23"/>
  <c r="U61" i="23"/>
  <c r="V61" i="23"/>
  <c r="W61" i="23"/>
  <c r="X61" i="23"/>
  <c r="Y61" i="23"/>
  <c r="Z61" i="23"/>
  <c r="AA61" i="23"/>
  <c r="AB61" i="23"/>
  <c r="AC61" i="23"/>
  <c r="AD61" i="23"/>
  <c r="AE61" i="23"/>
  <c r="AF61" i="23"/>
  <c r="AG61" i="23"/>
  <c r="AH61" i="23"/>
  <c r="AI61" i="23"/>
  <c r="AJ61" i="23"/>
  <c r="AK61" i="23"/>
  <c r="AL61" i="23"/>
  <c r="AM61" i="23"/>
  <c r="AN61" i="23"/>
  <c r="AO61" i="23"/>
  <c r="AP61" i="23"/>
  <c r="AQ61" i="23"/>
  <c r="AR61" i="23"/>
  <c r="AS61" i="23"/>
  <c r="AT61" i="23"/>
  <c r="AU61" i="23"/>
  <c r="AV61" i="23"/>
  <c r="AW61" i="23"/>
  <c r="AX61" i="23"/>
  <c r="AY61" i="23"/>
  <c r="AZ61" i="23"/>
  <c r="BK61" i="23"/>
  <c r="C62" i="23"/>
  <c r="D62" i="23"/>
  <c r="E62" i="23"/>
  <c r="F62" i="23"/>
  <c r="G62" i="23"/>
  <c r="H62" i="23"/>
  <c r="I62" i="23"/>
  <c r="J62" i="23"/>
  <c r="K62" i="23"/>
  <c r="L62" i="23"/>
  <c r="M62" i="23"/>
  <c r="N62" i="23"/>
  <c r="O62" i="23"/>
  <c r="P62" i="23"/>
  <c r="Q62" i="23"/>
  <c r="R62" i="23"/>
  <c r="S62" i="23"/>
  <c r="T62" i="23"/>
  <c r="U62" i="23"/>
  <c r="V62" i="23"/>
  <c r="W62" i="23"/>
  <c r="X62" i="23"/>
  <c r="Y62" i="23"/>
  <c r="Z62" i="23"/>
  <c r="AA62" i="23"/>
  <c r="AB62" i="23"/>
  <c r="AC62" i="23"/>
  <c r="AD62" i="23"/>
  <c r="AE62" i="23"/>
  <c r="AF62" i="23"/>
  <c r="AG62" i="23"/>
  <c r="AH62" i="23"/>
  <c r="AI62" i="23"/>
  <c r="AJ62" i="23"/>
  <c r="AK62" i="23"/>
  <c r="AL62" i="23"/>
  <c r="AM62" i="23"/>
  <c r="AN62" i="23"/>
  <c r="AO62" i="23"/>
  <c r="AP62" i="23"/>
  <c r="AQ62" i="23"/>
  <c r="AR62" i="23"/>
  <c r="AS62" i="23"/>
  <c r="AT62" i="23"/>
  <c r="AU62" i="23"/>
  <c r="AV62" i="23"/>
  <c r="AW62" i="23"/>
  <c r="AX62" i="23"/>
  <c r="AY62" i="23"/>
  <c r="AZ62" i="23"/>
  <c r="BA62" i="23"/>
  <c r="BK62" i="23"/>
  <c r="C63" i="23"/>
  <c r="D63" i="23"/>
  <c r="E63" i="23"/>
  <c r="F63" i="23"/>
  <c r="G63" i="23"/>
  <c r="H63" i="23"/>
  <c r="I63" i="23"/>
  <c r="J63" i="23"/>
  <c r="K63" i="23"/>
  <c r="L63" i="23"/>
  <c r="M63" i="23"/>
  <c r="N63" i="23"/>
  <c r="O63" i="23"/>
  <c r="P63" i="23"/>
  <c r="Q63" i="23"/>
  <c r="R63" i="23"/>
  <c r="S63" i="23"/>
  <c r="T63" i="23"/>
  <c r="U63" i="23"/>
  <c r="V63" i="23"/>
  <c r="W63" i="23"/>
  <c r="X63" i="23"/>
  <c r="Y63" i="23"/>
  <c r="Z63" i="23"/>
  <c r="AA63" i="23"/>
  <c r="AB63" i="23"/>
  <c r="AC63" i="23"/>
  <c r="AD63" i="23"/>
  <c r="AE63" i="23"/>
  <c r="AF63" i="23"/>
  <c r="AG63" i="23"/>
  <c r="AH63" i="23"/>
  <c r="AI63" i="23"/>
  <c r="AJ63" i="23"/>
  <c r="AK63" i="23"/>
  <c r="AL63" i="23"/>
  <c r="AM63" i="23"/>
  <c r="AN63" i="23"/>
  <c r="AO63" i="23"/>
  <c r="AP63" i="23"/>
  <c r="AQ63" i="23"/>
  <c r="AR63" i="23"/>
  <c r="AS63" i="23"/>
  <c r="AT63" i="23"/>
  <c r="AU63" i="23"/>
  <c r="AV63" i="23"/>
  <c r="AW63" i="23"/>
  <c r="AX63" i="23"/>
  <c r="AY63" i="23"/>
  <c r="AZ63" i="23"/>
  <c r="BA63" i="23"/>
  <c r="BB63" i="23"/>
  <c r="BK63" i="23"/>
  <c r="C64" i="23"/>
  <c r="D64" i="23"/>
  <c r="E64" i="23"/>
  <c r="F64" i="23"/>
  <c r="G64" i="23"/>
  <c r="H64" i="23"/>
  <c r="I64" i="23"/>
  <c r="J64" i="23"/>
  <c r="K64" i="23"/>
  <c r="L64" i="23"/>
  <c r="M64" i="23"/>
  <c r="N64" i="23"/>
  <c r="O64" i="23"/>
  <c r="P64" i="23"/>
  <c r="Q64" i="23"/>
  <c r="R64" i="23"/>
  <c r="S64" i="23"/>
  <c r="T64" i="23"/>
  <c r="U64" i="23"/>
  <c r="V64" i="23"/>
  <c r="W64" i="23"/>
  <c r="X64" i="23"/>
  <c r="Y64" i="23"/>
  <c r="Z64" i="23"/>
  <c r="AA64" i="23"/>
  <c r="AB64" i="23"/>
  <c r="AC64" i="23"/>
  <c r="AD64" i="23"/>
  <c r="AE64" i="23"/>
  <c r="AF64" i="23"/>
  <c r="AG64" i="23"/>
  <c r="AH64" i="23"/>
  <c r="AI64" i="23"/>
  <c r="AJ64" i="23"/>
  <c r="AK64" i="23"/>
  <c r="AL64" i="23"/>
  <c r="AM64" i="23"/>
  <c r="AN64" i="23"/>
  <c r="AO64" i="23"/>
  <c r="AP64" i="23"/>
  <c r="AQ64" i="23"/>
  <c r="AR64" i="23"/>
  <c r="AS64" i="23"/>
  <c r="AT64" i="23"/>
  <c r="AU64" i="23"/>
  <c r="AV64" i="23"/>
  <c r="AW64" i="23"/>
  <c r="AX64" i="23"/>
  <c r="AY64" i="23"/>
  <c r="AZ64" i="23"/>
  <c r="BA64" i="23"/>
  <c r="BB64" i="23"/>
  <c r="BC64" i="23"/>
  <c r="BK64" i="23"/>
  <c r="C65" i="23"/>
  <c r="D65" i="23"/>
  <c r="E65" i="23"/>
  <c r="F65" i="23"/>
  <c r="G65" i="23"/>
  <c r="H65" i="23"/>
  <c r="I65" i="23"/>
  <c r="J65" i="23"/>
  <c r="K65" i="23"/>
  <c r="L65" i="23"/>
  <c r="M65" i="23"/>
  <c r="N65" i="23"/>
  <c r="O65" i="23"/>
  <c r="P65" i="23"/>
  <c r="Q65" i="23"/>
  <c r="R65" i="23"/>
  <c r="S65" i="23"/>
  <c r="T65" i="23"/>
  <c r="U65" i="23"/>
  <c r="V65" i="23"/>
  <c r="W65" i="23"/>
  <c r="X65" i="23"/>
  <c r="Y65" i="23"/>
  <c r="Z65" i="23"/>
  <c r="AA65" i="23"/>
  <c r="AB65" i="23"/>
  <c r="AC65" i="23"/>
  <c r="AD65" i="23"/>
  <c r="AE65" i="23"/>
  <c r="AF65" i="23"/>
  <c r="AG65" i="23"/>
  <c r="AH65" i="23"/>
  <c r="AI65" i="23"/>
  <c r="AJ65" i="23"/>
  <c r="AK65" i="23"/>
  <c r="AL65" i="23"/>
  <c r="AM65" i="23"/>
  <c r="AN65" i="23"/>
  <c r="AO65" i="23"/>
  <c r="AP65" i="23"/>
  <c r="AQ65" i="23"/>
  <c r="AR65" i="23"/>
  <c r="AS65" i="23"/>
  <c r="AT65" i="23"/>
  <c r="AU65" i="23"/>
  <c r="AV65" i="23"/>
  <c r="AW65" i="23"/>
  <c r="AX65" i="23"/>
  <c r="AY65" i="23"/>
  <c r="AZ65" i="23"/>
  <c r="BA65" i="23"/>
  <c r="BB65" i="23"/>
  <c r="BC65" i="23"/>
  <c r="BD65" i="23"/>
  <c r="BK65" i="23"/>
  <c r="C66" i="23"/>
  <c r="D66" i="23"/>
  <c r="E66" i="23"/>
  <c r="F66" i="23"/>
  <c r="G66" i="23"/>
  <c r="H66" i="23"/>
  <c r="I66" i="23"/>
  <c r="J66" i="23"/>
  <c r="K66" i="23"/>
  <c r="L66" i="23"/>
  <c r="M66" i="23"/>
  <c r="N66" i="23"/>
  <c r="O66" i="23"/>
  <c r="P66" i="23"/>
  <c r="Q66" i="23"/>
  <c r="R66" i="23"/>
  <c r="S66" i="23"/>
  <c r="T66" i="23"/>
  <c r="U66" i="23"/>
  <c r="V66" i="23"/>
  <c r="W66" i="23"/>
  <c r="X66" i="23"/>
  <c r="Y66" i="23"/>
  <c r="Z66" i="23"/>
  <c r="AA66" i="23"/>
  <c r="AB66" i="23"/>
  <c r="AC66" i="23"/>
  <c r="AD66" i="23"/>
  <c r="AE66" i="23"/>
  <c r="AF66" i="23"/>
  <c r="AG66" i="23"/>
  <c r="AH66" i="23"/>
  <c r="AI66" i="23"/>
  <c r="AJ66" i="23"/>
  <c r="AK66" i="23"/>
  <c r="AL66" i="23"/>
  <c r="AM66" i="23"/>
  <c r="AN66" i="23"/>
  <c r="AO66" i="23"/>
  <c r="AP66" i="23"/>
  <c r="AQ66" i="23"/>
  <c r="AR66" i="23"/>
  <c r="AS66" i="23"/>
  <c r="AT66" i="23"/>
  <c r="AU66" i="23"/>
  <c r="AV66" i="23"/>
  <c r="AW66" i="23"/>
  <c r="AX66" i="23"/>
  <c r="AY66" i="23"/>
  <c r="AZ66" i="23"/>
  <c r="BA66" i="23"/>
  <c r="BB66" i="23"/>
  <c r="BC66" i="23"/>
  <c r="BD66" i="23"/>
  <c r="BE66" i="23"/>
  <c r="BK66" i="23"/>
  <c r="C67" i="23"/>
  <c r="D67" i="23"/>
  <c r="E67" i="23"/>
  <c r="F67" i="23"/>
  <c r="G67" i="23"/>
  <c r="H67" i="23"/>
  <c r="I67" i="23"/>
  <c r="J67" i="23"/>
  <c r="K67" i="23"/>
  <c r="L67" i="23"/>
  <c r="M67" i="23"/>
  <c r="N67" i="23"/>
  <c r="O67" i="23"/>
  <c r="P67" i="23"/>
  <c r="Q67" i="23"/>
  <c r="R67" i="23"/>
  <c r="S67" i="23"/>
  <c r="T67" i="23"/>
  <c r="U67" i="23"/>
  <c r="V67" i="23"/>
  <c r="W67" i="23"/>
  <c r="X67" i="23"/>
  <c r="Y67" i="23"/>
  <c r="Z67" i="23"/>
  <c r="AA67" i="23"/>
  <c r="AB67" i="23"/>
  <c r="AC67" i="23"/>
  <c r="AD67" i="23"/>
  <c r="AE67" i="23"/>
  <c r="AF67" i="23"/>
  <c r="AG67" i="23"/>
  <c r="AH67" i="23"/>
  <c r="AI67" i="23"/>
  <c r="AJ67" i="23"/>
  <c r="AK67" i="23"/>
  <c r="AL67" i="23"/>
  <c r="AM67" i="23"/>
  <c r="AN67" i="23"/>
  <c r="AO67" i="23"/>
  <c r="AP67" i="23"/>
  <c r="AQ67" i="23"/>
  <c r="AR67" i="23"/>
  <c r="AS67" i="23"/>
  <c r="AT67" i="23"/>
  <c r="AU67" i="23"/>
  <c r="AV67" i="23"/>
  <c r="AW67" i="23"/>
  <c r="AX67" i="23"/>
  <c r="AY67" i="23"/>
  <c r="AZ67" i="23"/>
  <c r="BA67" i="23"/>
  <c r="BB67" i="23"/>
  <c r="BC67" i="23"/>
  <c r="BD67" i="23"/>
  <c r="BE67" i="23"/>
  <c r="BF67" i="23"/>
  <c r="BK67" i="23"/>
  <c r="C68" i="23"/>
  <c r="D68" i="23"/>
  <c r="E68" i="23"/>
  <c r="F68" i="23"/>
  <c r="G68" i="23"/>
  <c r="H68" i="23"/>
  <c r="I68" i="23"/>
  <c r="J68" i="23"/>
  <c r="K68" i="23"/>
  <c r="L68" i="23"/>
  <c r="M68" i="23"/>
  <c r="N68" i="23"/>
  <c r="O68" i="23"/>
  <c r="P68" i="23"/>
  <c r="Q68" i="23"/>
  <c r="R68" i="23"/>
  <c r="S68" i="23"/>
  <c r="T68" i="23"/>
  <c r="U68" i="23"/>
  <c r="V68" i="23"/>
  <c r="W68" i="23"/>
  <c r="X68" i="23"/>
  <c r="Y68" i="23"/>
  <c r="Z68" i="23"/>
  <c r="AA68" i="23"/>
  <c r="AB68" i="23"/>
  <c r="AC68" i="23"/>
  <c r="AD68" i="23"/>
  <c r="AE68" i="23"/>
  <c r="AF68" i="23"/>
  <c r="AG68" i="23"/>
  <c r="AH68" i="23"/>
  <c r="AI68" i="23"/>
  <c r="AJ68" i="23"/>
  <c r="AK68" i="23"/>
  <c r="AL68" i="23"/>
  <c r="AM68" i="23"/>
  <c r="AN68" i="23"/>
  <c r="AO68" i="23"/>
  <c r="AP68" i="23"/>
  <c r="AQ68" i="23"/>
  <c r="AR68" i="23"/>
  <c r="AS68" i="23"/>
  <c r="AT68" i="23"/>
  <c r="AU68" i="23"/>
  <c r="AV68" i="23"/>
  <c r="AW68" i="23"/>
  <c r="AX68" i="23"/>
  <c r="AY68" i="23"/>
  <c r="AZ68" i="23"/>
  <c r="BA68" i="23"/>
  <c r="BB68" i="23"/>
  <c r="BC68" i="23"/>
  <c r="BD68" i="23"/>
  <c r="BE68" i="23"/>
  <c r="BF68" i="23"/>
  <c r="BG68" i="23"/>
  <c r="BK68" i="23"/>
  <c r="C69" i="23"/>
  <c r="D69" i="23"/>
  <c r="E69" i="23"/>
  <c r="F69" i="23"/>
  <c r="G69" i="23"/>
  <c r="H69" i="23"/>
  <c r="I69" i="23"/>
  <c r="J69" i="23"/>
  <c r="K69" i="23"/>
  <c r="L69" i="23"/>
  <c r="M69" i="23"/>
  <c r="N69" i="23"/>
  <c r="O69" i="23"/>
  <c r="P69" i="23"/>
  <c r="Q69" i="23"/>
  <c r="R69" i="23"/>
  <c r="S69" i="23"/>
  <c r="T69" i="23"/>
  <c r="U69" i="23"/>
  <c r="V69" i="23"/>
  <c r="W69" i="23"/>
  <c r="X69" i="23"/>
  <c r="Y69" i="23"/>
  <c r="Z69" i="23"/>
  <c r="AA69" i="23"/>
  <c r="AB69" i="23"/>
  <c r="AC69" i="23"/>
  <c r="AD69" i="23"/>
  <c r="AE69" i="23"/>
  <c r="AF69" i="23"/>
  <c r="AG69" i="23"/>
  <c r="AH69" i="23"/>
  <c r="AI69" i="23"/>
  <c r="AJ69" i="23"/>
  <c r="AK69" i="23"/>
  <c r="AL69" i="23"/>
  <c r="AM69" i="23"/>
  <c r="AN69" i="23"/>
  <c r="AO69" i="23"/>
  <c r="AP69" i="23"/>
  <c r="AQ69" i="23"/>
  <c r="AR69" i="23"/>
  <c r="AS69" i="23"/>
  <c r="AT69" i="23"/>
  <c r="AU69" i="23"/>
  <c r="AV69" i="23"/>
  <c r="AW69" i="23"/>
  <c r="AX69" i="23"/>
  <c r="AY69" i="23"/>
  <c r="AZ69" i="23"/>
  <c r="BA69" i="23"/>
  <c r="BB69" i="23"/>
  <c r="BC69" i="23"/>
  <c r="BD69" i="23"/>
  <c r="BE69" i="23"/>
  <c r="BF69" i="23"/>
  <c r="BG69" i="23"/>
  <c r="BH69" i="23"/>
  <c r="BK69" i="23"/>
  <c r="C70" i="23"/>
  <c r="D70" i="23"/>
  <c r="E70" i="23"/>
  <c r="F70" i="23"/>
  <c r="G70" i="23"/>
  <c r="H70" i="23"/>
  <c r="I70" i="23"/>
  <c r="J70" i="23"/>
  <c r="K70" i="23"/>
  <c r="L70" i="23"/>
  <c r="M70" i="23"/>
  <c r="N70" i="23"/>
  <c r="O70" i="23"/>
  <c r="P70" i="23"/>
  <c r="Q70" i="23"/>
  <c r="R70" i="23"/>
  <c r="S70" i="23"/>
  <c r="T70" i="23"/>
  <c r="U70" i="23"/>
  <c r="V70" i="23"/>
  <c r="W70" i="23"/>
  <c r="X70" i="23"/>
  <c r="Y70" i="23"/>
  <c r="Z70" i="23"/>
  <c r="AA70" i="23"/>
  <c r="AB70" i="23"/>
  <c r="AC70" i="23"/>
  <c r="AD70" i="23"/>
  <c r="AE70" i="23"/>
  <c r="AF70" i="23"/>
  <c r="AG70" i="23"/>
  <c r="AH70" i="23"/>
  <c r="AI70" i="23"/>
  <c r="AJ70" i="23"/>
  <c r="AK70" i="23"/>
  <c r="AL70" i="23"/>
  <c r="AM70" i="23"/>
  <c r="AN70" i="23"/>
  <c r="AO70" i="23"/>
  <c r="AP70" i="23"/>
  <c r="AQ70" i="23"/>
  <c r="AR70" i="23"/>
  <c r="AS70" i="23"/>
  <c r="AT70" i="23"/>
  <c r="AU70" i="23"/>
  <c r="AV70" i="23"/>
  <c r="AW70" i="23"/>
  <c r="AX70" i="23"/>
  <c r="AY70" i="23"/>
  <c r="AZ70" i="23"/>
  <c r="BA70" i="23"/>
  <c r="BB70" i="23"/>
  <c r="BC70" i="23"/>
  <c r="BD70" i="23"/>
  <c r="BE70" i="23"/>
  <c r="BF70" i="23"/>
  <c r="BG70" i="23"/>
  <c r="BH70" i="23"/>
  <c r="BI70" i="23"/>
  <c r="BK70" i="23"/>
  <c r="D72" i="23"/>
  <c r="E72" i="23"/>
  <c r="F72" i="23"/>
  <c r="G72" i="23"/>
  <c r="H72" i="23"/>
  <c r="I72" i="23"/>
  <c r="J72" i="23"/>
  <c r="K72" i="23"/>
  <c r="L72" i="23"/>
  <c r="M72" i="23"/>
  <c r="N72" i="23"/>
  <c r="O72" i="23"/>
  <c r="P72" i="23"/>
  <c r="Q72" i="23"/>
  <c r="R72" i="23"/>
  <c r="S72" i="23"/>
  <c r="T72" i="23"/>
  <c r="U72" i="23"/>
  <c r="V72" i="23"/>
  <c r="W72" i="23"/>
  <c r="X72" i="23"/>
  <c r="Y72" i="23"/>
  <c r="Z72" i="23"/>
  <c r="AA72" i="23"/>
  <c r="AB72" i="23"/>
  <c r="AC72" i="23"/>
  <c r="AD72" i="23"/>
  <c r="AE72" i="23"/>
  <c r="AF72" i="23"/>
  <c r="AG72" i="23"/>
  <c r="AH72" i="23"/>
  <c r="AI72" i="23"/>
  <c r="AJ72" i="23"/>
  <c r="AK72" i="23"/>
  <c r="AL72" i="23"/>
  <c r="AM72" i="23"/>
  <c r="AN72" i="23"/>
  <c r="AO72" i="23"/>
  <c r="AP72" i="23"/>
  <c r="AQ72" i="23"/>
  <c r="AR72" i="23"/>
  <c r="AS72" i="23"/>
  <c r="AT72" i="23"/>
  <c r="AU72" i="23"/>
  <c r="AV72" i="23"/>
  <c r="AW72" i="23"/>
  <c r="AX72" i="23"/>
  <c r="AY72" i="23"/>
  <c r="AZ72" i="23"/>
  <c r="BA72" i="23"/>
  <c r="BB72" i="23"/>
  <c r="BC72" i="23"/>
  <c r="BD72" i="23"/>
  <c r="BE72" i="23"/>
  <c r="BF72" i="23"/>
  <c r="BG72" i="23"/>
  <c r="BH72" i="23"/>
  <c r="BI72" i="23"/>
  <c r="C8" i="15"/>
  <c r="D8" i="15"/>
  <c r="E8" i="15"/>
  <c r="F8" i="15"/>
  <c r="G8" i="15"/>
  <c r="H8" i="15"/>
  <c r="I8" i="15"/>
  <c r="J8" i="15"/>
  <c r="K8" i="15"/>
  <c r="L8" i="15"/>
  <c r="M8" i="15"/>
  <c r="N8" i="15"/>
  <c r="O8" i="15"/>
  <c r="P8" i="15"/>
  <c r="Q8" i="15"/>
  <c r="C10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C7" i="19"/>
  <c r="D7" i="19"/>
  <c r="E7" i="19"/>
  <c r="F7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X7" i="19"/>
  <c r="Y7" i="19"/>
  <c r="Z7" i="19"/>
  <c r="AA7" i="19"/>
  <c r="AB7" i="19"/>
  <c r="AC7" i="19"/>
  <c r="AD7" i="19"/>
  <c r="AE7" i="19"/>
  <c r="AF7" i="19"/>
  <c r="AG7" i="19"/>
  <c r="AH7" i="19"/>
  <c r="AI7" i="19"/>
  <c r="AJ7" i="19"/>
  <c r="AK7" i="19"/>
  <c r="AL7" i="19"/>
  <c r="AM7" i="19"/>
  <c r="AN7" i="19"/>
  <c r="AO7" i="19"/>
  <c r="AP7" i="19"/>
  <c r="AQ7" i="19"/>
  <c r="AR7" i="19"/>
  <c r="AS7" i="19"/>
  <c r="AT7" i="19"/>
  <c r="AU7" i="19"/>
  <c r="AV7" i="19"/>
  <c r="AW7" i="19"/>
  <c r="AX7" i="19"/>
  <c r="AY7" i="19"/>
  <c r="AZ7" i="19"/>
  <c r="BA7" i="19"/>
  <c r="BB7" i="19"/>
  <c r="BC7" i="19"/>
  <c r="BD7" i="19"/>
  <c r="BE7" i="19"/>
  <c r="BF7" i="19"/>
  <c r="BG7" i="19"/>
  <c r="BH7" i="19"/>
  <c r="BI7" i="19"/>
  <c r="C13" i="19"/>
  <c r="D13" i="19"/>
  <c r="BK13" i="19"/>
  <c r="C14" i="19"/>
  <c r="D14" i="19"/>
  <c r="E14" i="19"/>
  <c r="BK14" i="19"/>
  <c r="C15" i="19"/>
  <c r="D15" i="19"/>
  <c r="E15" i="19"/>
  <c r="F15" i="19"/>
  <c r="BK15" i="19"/>
  <c r="C16" i="19"/>
  <c r="D16" i="19"/>
  <c r="E16" i="19"/>
  <c r="F16" i="19"/>
  <c r="G16" i="19"/>
  <c r="BK16" i="19"/>
  <c r="C17" i="19"/>
  <c r="D17" i="19"/>
  <c r="E17" i="19"/>
  <c r="F17" i="19"/>
  <c r="G17" i="19"/>
  <c r="H17" i="19"/>
  <c r="BK17" i="19"/>
  <c r="C18" i="19"/>
  <c r="D18" i="19"/>
  <c r="E18" i="19"/>
  <c r="F18" i="19"/>
  <c r="G18" i="19"/>
  <c r="H18" i="19"/>
  <c r="I18" i="19"/>
  <c r="BK18" i="19"/>
  <c r="C19" i="19"/>
  <c r="D19" i="19"/>
  <c r="E19" i="19"/>
  <c r="F19" i="19"/>
  <c r="G19" i="19"/>
  <c r="H19" i="19"/>
  <c r="I19" i="19"/>
  <c r="J19" i="19"/>
  <c r="BK19" i="19"/>
  <c r="C20" i="19"/>
  <c r="D20" i="19"/>
  <c r="E20" i="19"/>
  <c r="F20" i="19"/>
  <c r="G20" i="19"/>
  <c r="H20" i="19"/>
  <c r="I20" i="19"/>
  <c r="J20" i="19"/>
  <c r="K20" i="19"/>
  <c r="BK20" i="19"/>
  <c r="C21" i="19"/>
  <c r="D21" i="19"/>
  <c r="E21" i="19"/>
  <c r="F21" i="19"/>
  <c r="G21" i="19"/>
  <c r="H21" i="19"/>
  <c r="I21" i="19"/>
  <c r="J21" i="19"/>
  <c r="K21" i="19"/>
  <c r="L21" i="19"/>
  <c r="BK21" i="19"/>
  <c r="C22" i="19"/>
  <c r="D22" i="19"/>
  <c r="E22" i="19"/>
  <c r="F22" i="19"/>
  <c r="G22" i="19"/>
  <c r="H22" i="19"/>
  <c r="I22" i="19"/>
  <c r="J22" i="19"/>
  <c r="K22" i="19"/>
  <c r="L22" i="19"/>
  <c r="M22" i="19"/>
  <c r="BK22" i="19"/>
  <c r="C23" i="19"/>
  <c r="D23" i="19"/>
  <c r="E23" i="19"/>
  <c r="F23" i="19"/>
  <c r="G23" i="19"/>
  <c r="H23" i="19"/>
  <c r="I23" i="19"/>
  <c r="J23" i="19"/>
  <c r="K23" i="19"/>
  <c r="L23" i="19"/>
  <c r="M23" i="19"/>
  <c r="N23" i="19"/>
  <c r="BK23" i="19"/>
  <c r="C24" i="19"/>
  <c r="D24" i="19"/>
  <c r="E24" i="19"/>
  <c r="F24" i="19"/>
  <c r="G24" i="19"/>
  <c r="H24" i="19"/>
  <c r="I24" i="19"/>
  <c r="J24" i="19"/>
  <c r="K24" i="19"/>
  <c r="L24" i="19"/>
  <c r="M24" i="19"/>
  <c r="N24" i="19"/>
  <c r="O24" i="19"/>
  <c r="BK24" i="19"/>
  <c r="C25" i="19"/>
  <c r="D25" i="19"/>
  <c r="E25" i="19"/>
  <c r="F25" i="19"/>
  <c r="G25" i="19"/>
  <c r="H25" i="19"/>
  <c r="I25" i="19"/>
  <c r="J25" i="19"/>
  <c r="K25" i="19"/>
  <c r="L25" i="19"/>
  <c r="M25" i="19"/>
  <c r="N25" i="19"/>
  <c r="O25" i="19"/>
  <c r="P25" i="19"/>
  <c r="BK25" i="19"/>
  <c r="C26" i="19"/>
  <c r="D26" i="19"/>
  <c r="E26" i="19"/>
  <c r="F26" i="19"/>
  <c r="G26" i="19"/>
  <c r="H26" i="19"/>
  <c r="I26" i="19"/>
  <c r="J26" i="19"/>
  <c r="K26" i="19"/>
  <c r="L26" i="19"/>
  <c r="M26" i="19"/>
  <c r="N26" i="19"/>
  <c r="O26" i="19"/>
  <c r="P26" i="19"/>
  <c r="Q26" i="19"/>
  <c r="BK26" i="19"/>
  <c r="C27" i="19"/>
  <c r="D27" i="19"/>
  <c r="E27" i="19"/>
  <c r="F27" i="19"/>
  <c r="G27" i="19"/>
  <c r="H27" i="19"/>
  <c r="I27" i="19"/>
  <c r="J27" i="19"/>
  <c r="K27" i="19"/>
  <c r="L27" i="19"/>
  <c r="M27" i="19"/>
  <c r="N27" i="19"/>
  <c r="O27" i="19"/>
  <c r="P27" i="19"/>
  <c r="Q27" i="19"/>
  <c r="R27" i="19"/>
  <c r="BK27" i="19"/>
  <c r="C28" i="19"/>
  <c r="D28" i="19"/>
  <c r="E28" i="19"/>
  <c r="F28" i="19"/>
  <c r="G28" i="19"/>
  <c r="H28" i="19"/>
  <c r="I28" i="19"/>
  <c r="J28" i="19"/>
  <c r="K28" i="19"/>
  <c r="L28" i="19"/>
  <c r="M28" i="19"/>
  <c r="N28" i="19"/>
  <c r="O28" i="19"/>
  <c r="P28" i="19"/>
  <c r="Q28" i="19"/>
  <c r="R28" i="19"/>
  <c r="S28" i="19"/>
  <c r="BK28" i="19"/>
  <c r="C29" i="19"/>
  <c r="D29" i="19"/>
  <c r="E29" i="19"/>
  <c r="F29" i="19"/>
  <c r="G29" i="19"/>
  <c r="H29" i="19"/>
  <c r="I29" i="19"/>
  <c r="J29" i="19"/>
  <c r="K29" i="19"/>
  <c r="L29" i="19"/>
  <c r="M29" i="19"/>
  <c r="N29" i="19"/>
  <c r="O29" i="19"/>
  <c r="P29" i="19"/>
  <c r="Q29" i="19"/>
  <c r="R29" i="19"/>
  <c r="S29" i="19"/>
  <c r="T29" i="19"/>
  <c r="BK29" i="19"/>
  <c r="C30" i="19"/>
  <c r="D30" i="19"/>
  <c r="E30" i="19"/>
  <c r="F30" i="19"/>
  <c r="G30" i="19"/>
  <c r="H30" i="19"/>
  <c r="I30" i="19"/>
  <c r="J30" i="19"/>
  <c r="K30" i="19"/>
  <c r="L30" i="19"/>
  <c r="M30" i="19"/>
  <c r="N30" i="19"/>
  <c r="O30" i="19"/>
  <c r="P30" i="19"/>
  <c r="Q30" i="19"/>
  <c r="R30" i="19"/>
  <c r="S30" i="19"/>
  <c r="T30" i="19"/>
  <c r="U30" i="19"/>
  <c r="BK30" i="19"/>
  <c r="C31" i="19"/>
  <c r="D31" i="19"/>
  <c r="E31" i="19"/>
  <c r="F31" i="19"/>
  <c r="G31" i="19"/>
  <c r="H31" i="19"/>
  <c r="I31" i="19"/>
  <c r="J31" i="19"/>
  <c r="K31" i="19"/>
  <c r="L31" i="19"/>
  <c r="M31" i="19"/>
  <c r="N31" i="19"/>
  <c r="O31" i="19"/>
  <c r="P31" i="19"/>
  <c r="Q31" i="19"/>
  <c r="R31" i="19"/>
  <c r="S31" i="19"/>
  <c r="T31" i="19"/>
  <c r="U31" i="19"/>
  <c r="V31" i="19"/>
  <c r="BK31" i="19"/>
  <c r="C32" i="19"/>
  <c r="D32" i="19"/>
  <c r="E32" i="19"/>
  <c r="F32" i="19"/>
  <c r="G32" i="19"/>
  <c r="H32" i="19"/>
  <c r="I32" i="19"/>
  <c r="J32" i="19"/>
  <c r="K32" i="19"/>
  <c r="L32" i="19"/>
  <c r="M32" i="19"/>
  <c r="N32" i="19"/>
  <c r="O32" i="19"/>
  <c r="P32" i="19"/>
  <c r="Q32" i="19"/>
  <c r="R32" i="19"/>
  <c r="S32" i="19"/>
  <c r="T32" i="19"/>
  <c r="U32" i="19"/>
  <c r="V32" i="19"/>
  <c r="W32" i="19"/>
  <c r="BK32" i="19"/>
  <c r="C33" i="19"/>
  <c r="D33" i="19"/>
  <c r="E33" i="19"/>
  <c r="F33" i="19"/>
  <c r="G33" i="19"/>
  <c r="H33" i="19"/>
  <c r="I33" i="19"/>
  <c r="J33" i="19"/>
  <c r="K33" i="19"/>
  <c r="L33" i="19"/>
  <c r="M33" i="19"/>
  <c r="N33" i="19"/>
  <c r="O33" i="19"/>
  <c r="P33" i="19"/>
  <c r="Q33" i="19"/>
  <c r="R33" i="19"/>
  <c r="S33" i="19"/>
  <c r="T33" i="19"/>
  <c r="U33" i="19"/>
  <c r="V33" i="19"/>
  <c r="W33" i="19"/>
  <c r="X33" i="19"/>
  <c r="BK33" i="19"/>
  <c r="C34" i="19"/>
  <c r="D34" i="19"/>
  <c r="E34" i="19"/>
  <c r="F34" i="19"/>
  <c r="G34" i="19"/>
  <c r="H34" i="19"/>
  <c r="I34" i="19"/>
  <c r="J34" i="19"/>
  <c r="K34" i="19"/>
  <c r="L34" i="19"/>
  <c r="M34" i="19"/>
  <c r="N34" i="19"/>
  <c r="O34" i="19"/>
  <c r="P34" i="19"/>
  <c r="Q34" i="19"/>
  <c r="R34" i="19"/>
  <c r="S34" i="19"/>
  <c r="T34" i="19"/>
  <c r="U34" i="19"/>
  <c r="V34" i="19"/>
  <c r="W34" i="19"/>
  <c r="X34" i="19"/>
  <c r="Y34" i="19"/>
  <c r="BK34" i="19"/>
  <c r="C35" i="19"/>
  <c r="D35" i="19"/>
  <c r="E35" i="19"/>
  <c r="F35" i="19"/>
  <c r="G35" i="19"/>
  <c r="H35" i="19"/>
  <c r="I35" i="19"/>
  <c r="J35" i="19"/>
  <c r="K35" i="19"/>
  <c r="L35" i="19"/>
  <c r="M35" i="19"/>
  <c r="N35" i="19"/>
  <c r="O35" i="19"/>
  <c r="P35" i="19"/>
  <c r="Q35" i="19"/>
  <c r="R35" i="19"/>
  <c r="S35" i="19"/>
  <c r="T35" i="19"/>
  <c r="U35" i="19"/>
  <c r="V35" i="19"/>
  <c r="W35" i="19"/>
  <c r="X35" i="19"/>
  <c r="Y35" i="19"/>
  <c r="Z35" i="19"/>
  <c r="BK35" i="19"/>
  <c r="C36" i="19"/>
  <c r="D36" i="19"/>
  <c r="E36" i="19"/>
  <c r="F36" i="19"/>
  <c r="G36" i="19"/>
  <c r="H36" i="19"/>
  <c r="I36" i="19"/>
  <c r="J36" i="19"/>
  <c r="K36" i="19"/>
  <c r="L36" i="19"/>
  <c r="M36" i="19"/>
  <c r="N36" i="19"/>
  <c r="O36" i="19"/>
  <c r="P36" i="19"/>
  <c r="Q36" i="19"/>
  <c r="R36" i="19"/>
  <c r="S36" i="19"/>
  <c r="T36" i="19"/>
  <c r="U36" i="19"/>
  <c r="V36" i="19"/>
  <c r="W36" i="19"/>
  <c r="X36" i="19"/>
  <c r="Y36" i="19"/>
  <c r="Z36" i="19"/>
  <c r="AA36" i="19"/>
  <c r="BK36" i="19"/>
  <c r="C37" i="19"/>
  <c r="D37" i="19"/>
  <c r="E37" i="19"/>
  <c r="F37" i="19"/>
  <c r="G37" i="19"/>
  <c r="H37" i="19"/>
  <c r="I37" i="19"/>
  <c r="J37" i="19"/>
  <c r="K37" i="19"/>
  <c r="L37" i="19"/>
  <c r="M37" i="19"/>
  <c r="N37" i="19"/>
  <c r="O37" i="19"/>
  <c r="P37" i="19"/>
  <c r="Q37" i="19"/>
  <c r="R37" i="19"/>
  <c r="S37" i="19"/>
  <c r="T37" i="19"/>
  <c r="U37" i="19"/>
  <c r="V37" i="19"/>
  <c r="W37" i="19"/>
  <c r="X37" i="19"/>
  <c r="Y37" i="19"/>
  <c r="Z37" i="19"/>
  <c r="AA37" i="19"/>
  <c r="AB37" i="19"/>
  <c r="BK37" i="19"/>
  <c r="C38" i="19"/>
  <c r="D38" i="19"/>
  <c r="E38" i="19"/>
  <c r="F38" i="19"/>
  <c r="G38" i="19"/>
  <c r="H38" i="19"/>
  <c r="I38" i="19"/>
  <c r="J38" i="19"/>
  <c r="K38" i="19"/>
  <c r="L38" i="19"/>
  <c r="M38" i="19"/>
  <c r="N38" i="19"/>
  <c r="O38" i="19"/>
  <c r="P38" i="19"/>
  <c r="Q38" i="19"/>
  <c r="R38" i="19"/>
  <c r="S38" i="19"/>
  <c r="T38" i="19"/>
  <c r="U38" i="19"/>
  <c r="V38" i="19"/>
  <c r="W38" i="19"/>
  <c r="X38" i="19"/>
  <c r="Y38" i="19"/>
  <c r="Z38" i="19"/>
  <c r="AA38" i="19"/>
  <c r="AB38" i="19"/>
  <c r="AC38" i="19"/>
  <c r="BK38" i="19"/>
  <c r="C39" i="19"/>
  <c r="D39" i="19"/>
  <c r="E39" i="19"/>
  <c r="F39" i="19"/>
  <c r="G39" i="19"/>
  <c r="H39" i="19"/>
  <c r="I39" i="19"/>
  <c r="J39" i="19"/>
  <c r="K39" i="19"/>
  <c r="L39" i="19"/>
  <c r="M39" i="19"/>
  <c r="N39" i="19"/>
  <c r="O39" i="19"/>
  <c r="P39" i="19"/>
  <c r="Q39" i="19"/>
  <c r="R39" i="19"/>
  <c r="S39" i="19"/>
  <c r="T39" i="19"/>
  <c r="U39" i="19"/>
  <c r="V39" i="19"/>
  <c r="W39" i="19"/>
  <c r="X39" i="19"/>
  <c r="Y39" i="19"/>
  <c r="Z39" i="19"/>
  <c r="AA39" i="19"/>
  <c r="AB39" i="19"/>
  <c r="AC39" i="19"/>
  <c r="AD39" i="19"/>
  <c r="BK39" i="19"/>
  <c r="C40" i="19"/>
  <c r="D40" i="19"/>
  <c r="E40" i="19"/>
  <c r="F40" i="19"/>
  <c r="G40" i="19"/>
  <c r="H40" i="19"/>
  <c r="I40" i="19"/>
  <c r="J40" i="19"/>
  <c r="K40" i="19"/>
  <c r="L40" i="19"/>
  <c r="M40" i="19"/>
  <c r="N40" i="19"/>
  <c r="O40" i="19"/>
  <c r="P40" i="19"/>
  <c r="Q40" i="19"/>
  <c r="R40" i="19"/>
  <c r="S40" i="19"/>
  <c r="T40" i="19"/>
  <c r="U40" i="19"/>
  <c r="V40" i="19"/>
  <c r="W40" i="19"/>
  <c r="X40" i="19"/>
  <c r="Y40" i="19"/>
  <c r="Z40" i="19"/>
  <c r="AA40" i="19"/>
  <c r="AB40" i="19"/>
  <c r="AC40" i="19"/>
  <c r="AD40" i="19"/>
  <c r="AE40" i="19"/>
  <c r="BK40" i="19"/>
  <c r="C41" i="19"/>
  <c r="D41" i="19"/>
  <c r="E41" i="19"/>
  <c r="F41" i="19"/>
  <c r="G41" i="19"/>
  <c r="H41" i="19"/>
  <c r="I41" i="19"/>
  <c r="J41" i="19"/>
  <c r="K41" i="19"/>
  <c r="L41" i="19"/>
  <c r="M41" i="19"/>
  <c r="N41" i="19"/>
  <c r="O41" i="19"/>
  <c r="P41" i="19"/>
  <c r="Q41" i="19"/>
  <c r="R41" i="19"/>
  <c r="S41" i="19"/>
  <c r="T41" i="19"/>
  <c r="U41" i="19"/>
  <c r="V41" i="19"/>
  <c r="W41" i="19"/>
  <c r="X41" i="19"/>
  <c r="Y41" i="19"/>
  <c r="Z41" i="19"/>
  <c r="AA41" i="19"/>
  <c r="AB41" i="19"/>
  <c r="AC41" i="19"/>
  <c r="AD41" i="19"/>
  <c r="AE41" i="19"/>
  <c r="AF41" i="19"/>
  <c r="BK41" i="19"/>
  <c r="C42" i="19"/>
  <c r="D42" i="19"/>
  <c r="E42" i="19"/>
  <c r="F42" i="19"/>
  <c r="G42" i="19"/>
  <c r="H42" i="19"/>
  <c r="I42" i="19"/>
  <c r="J42" i="19"/>
  <c r="K42" i="19"/>
  <c r="L42" i="19"/>
  <c r="M42" i="19"/>
  <c r="N42" i="19"/>
  <c r="O42" i="19"/>
  <c r="P42" i="19"/>
  <c r="Q42" i="19"/>
  <c r="R42" i="19"/>
  <c r="S42" i="19"/>
  <c r="T42" i="19"/>
  <c r="U42" i="19"/>
  <c r="V42" i="19"/>
  <c r="W42" i="19"/>
  <c r="X42" i="19"/>
  <c r="Y42" i="19"/>
  <c r="Z42" i="19"/>
  <c r="AA42" i="19"/>
  <c r="AB42" i="19"/>
  <c r="AC42" i="19"/>
  <c r="AD42" i="19"/>
  <c r="AE42" i="19"/>
  <c r="AF42" i="19"/>
  <c r="AG42" i="19"/>
  <c r="BK42" i="19"/>
  <c r="C43" i="19"/>
  <c r="D43" i="19"/>
  <c r="E43" i="19"/>
  <c r="F43" i="19"/>
  <c r="G43" i="19"/>
  <c r="H43" i="19"/>
  <c r="I43" i="19"/>
  <c r="J43" i="19"/>
  <c r="K43" i="19"/>
  <c r="L43" i="19"/>
  <c r="M43" i="19"/>
  <c r="N43" i="19"/>
  <c r="O43" i="19"/>
  <c r="P43" i="19"/>
  <c r="Q43" i="19"/>
  <c r="R43" i="19"/>
  <c r="S43" i="19"/>
  <c r="T43" i="19"/>
  <c r="U43" i="19"/>
  <c r="V43" i="19"/>
  <c r="W43" i="19"/>
  <c r="X43" i="19"/>
  <c r="Y43" i="19"/>
  <c r="Z43" i="19"/>
  <c r="AA43" i="19"/>
  <c r="AB43" i="19"/>
  <c r="AC43" i="19"/>
  <c r="AD43" i="19"/>
  <c r="AE43" i="19"/>
  <c r="AF43" i="19"/>
  <c r="AG43" i="19"/>
  <c r="AH43" i="19"/>
  <c r="BK43" i="19"/>
  <c r="C44" i="19"/>
  <c r="D44" i="19"/>
  <c r="E44" i="19"/>
  <c r="F44" i="19"/>
  <c r="G44" i="19"/>
  <c r="H44" i="19"/>
  <c r="I44" i="19"/>
  <c r="J44" i="19"/>
  <c r="K44" i="19"/>
  <c r="L44" i="19"/>
  <c r="M44" i="19"/>
  <c r="N44" i="19"/>
  <c r="O44" i="19"/>
  <c r="P44" i="19"/>
  <c r="Q44" i="19"/>
  <c r="R44" i="19"/>
  <c r="S44" i="19"/>
  <c r="T44" i="19"/>
  <c r="U44" i="19"/>
  <c r="V44" i="19"/>
  <c r="W44" i="19"/>
  <c r="X44" i="19"/>
  <c r="Y44" i="19"/>
  <c r="Z44" i="19"/>
  <c r="AA44" i="19"/>
  <c r="AB44" i="19"/>
  <c r="AC44" i="19"/>
  <c r="AD44" i="19"/>
  <c r="AE44" i="19"/>
  <c r="AF44" i="19"/>
  <c r="AG44" i="19"/>
  <c r="AH44" i="19"/>
  <c r="AI44" i="19"/>
  <c r="BK44" i="19"/>
  <c r="C45" i="19"/>
  <c r="D45" i="19"/>
  <c r="E45" i="19"/>
  <c r="F45" i="19"/>
  <c r="G45" i="19"/>
  <c r="H45" i="19"/>
  <c r="I45" i="19"/>
  <c r="J45" i="19"/>
  <c r="K45" i="19"/>
  <c r="L45" i="19"/>
  <c r="M45" i="19"/>
  <c r="N45" i="19"/>
  <c r="O45" i="19"/>
  <c r="P45" i="19"/>
  <c r="Q45" i="19"/>
  <c r="R45" i="19"/>
  <c r="S45" i="19"/>
  <c r="T45" i="19"/>
  <c r="U45" i="19"/>
  <c r="V45" i="19"/>
  <c r="W45" i="19"/>
  <c r="X45" i="19"/>
  <c r="Y45" i="19"/>
  <c r="Z45" i="19"/>
  <c r="AA45" i="19"/>
  <c r="AB45" i="19"/>
  <c r="AC45" i="19"/>
  <c r="AD45" i="19"/>
  <c r="AE45" i="19"/>
  <c r="AF45" i="19"/>
  <c r="AG45" i="19"/>
  <c r="AH45" i="19"/>
  <c r="AI45" i="19"/>
  <c r="AJ45" i="19"/>
  <c r="BK45" i="19"/>
  <c r="C46" i="19"/>
  <c r="D46" i="19"/>
  <c r="E46" i="19"/>
  <c r="F46" i="19"/>
  <c r="G46" i="19"/>
  <c r="H46" i="19"/>
  <c r="I46" i="19"/>
  <c r="J46" i="19"/>
  <c r="K46" i="19"/>
  <c r="L46" i="19"/>
  <c r="M46" i="19"/>
  <c r="N46" i="19"/>
  <c r="O46" i="19"/>
  <c r="P46" i="19"/>
  <c r="Q46" i="19"/>
  <c r="R46" i="19"/>
  <c r="S46" i="19"/>
  <c r="T46" i="19"/>
  <c r="U46" i="19"/>
  <c r="V46" i="19"/>
  <c r="W46" i="19"/>
  <c r="X46" i="19"/>
  <c r="Y46" i="19"/>
  <c r="Z46" i="19"/>
  <c r="AA46" i="19"/>
  <c r="AB46" i="19"/>
  <c r="AC46" i="19"/>
  <c r="AD46" i="19"/>
  <c r="AE46" i="19"/>
  <c r="AF46" i="19"/>
  <c r="AG46" i="19"/>
  <c r="AH46" i="19"/>
  <c r="AI46" i="19"/>
  <c r="AJ46" i="19"/>
  <c r="AK46" i="19"/>
  <c r="BK46" i="19"/>
  <c r="C47" i="19"/>
  <c r="D47" i="19"/>
  <c r="E47" i="19"/>
  <c r="F47" i="19"/>
  <c r="G47" i="19"/>
  <c r="H47" i="19"/>
  <c r="I47" i="19"/>
  <c r="J47" i="19"/>
  <c r="K47" i="19"/>
  <c r="L47" i="19"/>
  <c r="M47" i="19"/>
  <c r="N47" i="19"/>
  <c r="O47" i="19"/>
  <c r="P47" i="19"/>
  <c r="Q47" i="19"/>
  <c r="R47" i="19"/>
  <c r="S47" i="19"/>
  <c r="T47" i="19"/>
  <c r="U47" i="19"/>
  <c r="V47" i="19"/>
  <c r="W47" i="19"/>
  <c r="X47" i="19"/>
  <c r="Y47" i="19"/>
  <c r="Z47" i="19"/>
  <c r="AA47" i="19"/>
  <c r="AB47" i="19"/>
  <c r="AC47" i="19"/>
  <c r="AD47" i="19"/>
  <c r="AE47" i="19"/>
  <c r="AF47" i="19"/>
  <c r="AG47" i="19"/>
  <c r="AH47" i="19"/>
  <c r="AI47" i="19"/>
  <c r="AJ47" i="19"/>
  <c r="AK47" i="19"/>
  <c r="AL47" i="19"/>
  <c r="BK47" i="19"/>
  <c r="C48" i="19"/>
  <c r="D48" i="19"/>
  <c r="E48" i="19"/>
  <c r="F48" i="19"/>
  <c r="G48" i="19"/>
  <c r="H48" i="19"/>
  <c r="I48" i="19"/>
  <c r="J48" i="19"/>
  <c r="K48" i="19"/>
  <c r="L48" i="19"/>
  <c r="M48" i="19"/>
  <c r="N48" i="19"/>
  <c r="O48" i="19"/>
  <c r="P48" i="19"/>
  <c r="Q48" i="19"/>
  <c r="R48" i="19"/>
  <c r="S48" i="19"/>
  <c r="T48" i="19"/>
  <c r="U48" i="19"/>
  <c r="V48" i="19"/>
  <c r="W48" i="19"/>
  <c r="X48" i="19"/>
  <c r="Y48" i="19"/>
  <c r="Z48" i="19"/>
  <c r="AA48" i="19"/>
  <c r="AB48" i="19"/>
  <c r="AC48" i="19"/>
  <c r="AD48" i="19"/>
  <c r="AE48" i="19"/>
  <c r="AF48" i="19"/>
  <c r="AG48" i="19"/>
  <c r="AH48" i="19"/>
  <c r="AI48" i="19"/>
  <c r="AJ48" i="19"/>
  <c r="AK48" i="19"/>
  <c r="AL48" i="19"/>
  <c r="AM48" i="19"/>
  <c r="BK48" i="19"/>
  <c r="C49" i="19"/>
  <c r="D49" i="19"/>
  <c r="E49" i="19"/>
  <c r="F49" i="19"/>
  <c r="G49" i="19"/>
  <c r="H49" i="19"/>
  <c r="I49" i="19"/>
  <c r="J49" i="19"/>
  <c r="K49" i="19"/>
  <c r="L49" i="19"/>
  <c r="M49" i="19"/>
  <c r="N49" i="19"/>
  <c r="O49" i="19"/>
  <c r="P49" i="19"/>
  <c r="Q49" i="19"/>
  <c r="R49" i="19"/>
  <c r="S49" i="19"/>
  <c r="T49" i="19"/>
  <c r="U49" i="19"/>
  <c r="V49" i="19"/>
  <c r="W49" i="19"/>
  <c r="X49" i="19"/>
  <c r="Y49" i="19"/>
  <c r="Z49" i="19"/>
  <c r="AA49" i="19"/>
  <c r="AB49" i="19"/>
  <c r="AC49" i="19"/>
  <c r="AD49" i="19"/>
  <c r="AE49" i="19"/>
  <c r="AF49" i="19"/>
  <c r="AG49" i="19"/>
  <c r="AH49" i="19"/>
  <c r="AI49" i="19"/>
  <c r="AJ49" i="19"/>
  <c r="AK49" i="19"/>
  <c r="AL49" i="19"/>
  <c r="AM49" i="19"/>
  <c r="AN49" i="19"/>
  <c r="BK49" i="19"/>
  <c r="C50" i="19"/>
  <c r="D50" i="19"/>
  <c r="E50" i="19"/>
  <c r="F50" i="19"/>
  <c r="G50" i="19"/>
  <c r="H50" i="19"/>
  <c r="I50" i="19"/>
  <c r="J50" i="19"/>
  <c r="K50" i="19"/>
  <c r="L50" i="19"/>
  <c r="M50" i="19"/>
  <c r="N50" i="19"/>
  <c r="O50" i="19"/>
  <c r="P50" i="19"/>
  <c r="Q50" i="19"/>
  <c r="R50" i="19"/>
  <c r="S50" i="19"/>
  <c r="T50" i="19"/>
  <c r="U50" i="19"/>
  <c r="V50" i="19"/>
  <c r="W50" i="19"/>
  <c r="X50" i="19"/>
  <c r="Y50" i="19"/>
  <c r="Z50" i="19"/>
  <c r="AA50" i="19"/>
  <c r="AB50" i="19"/>
  <c r="AC50" i="19"/>
  <c r="AD50" i="19"/>
  <c r="AE50" i="19"/>
  <c r="AF50" i="19"/>
  <c r="AG50" i="19"/>
  <c r="AH50" i="19"/>
  <c r="AI50" i="19"/>
  <c r="AJ50" i="19"/>
  <c r="AK50" i="19"/>
  <c r="AL50" i="19"/>
  <c r="AM50" i="19"/>
  <c r="AN50" i="19"/>
  <c r="AO50" i="19"/>
  <c r="BK50" i="19"/>
  <c r="C51" i="19"/>
  <c r="D51" i="19"/>
  <c r="E51" i="19"/>
  <c r="F51" i="19"/>
  <c r="G51" i="19"/>
  <c r="H51" i="19"/>
  <c r="I51" i="19"/>
  <c r="J51" i="19"/>
  <c r="K51" i="19"/>
  <c r="L51" i="19"/>
  <c r="M51" i="19"/>
  <c r="N51" i="19"/>
  <c r="O51" i="19"/>
  <c r="P51" i="19"/>
  <c r="Q51" i="19"/>
  <c r="R51" i="19"/>
  <c r="S51" i="19"/>
  <c r="T51" i="19"/>
  <c r="U51" i="19"/>
  <c r="V51" i="19"/>
  <c r="W51" i="19"/>
  <c r="X51" i="19"/>
  <c r="Y51" i="19"/>
  <c r="Z51" i="19"/>
  <c r="AA51" i="19"/>
  <c r="AB51" i="19"/>
  <c r="AC51" i="19"/>
  <c r="AD51" i="19"/>
  <c r="AE51" i="19"/>
  <c r="AF51" i="19"/>
  <c r="AG51" i="19"/>
  <c r="AH51" i="19"/>
  <c r="AI51" i="19"/>
  <c r="AJ51" i="19"/>
  <c r="AK51" i="19"/>
  <c r="AL51" i="19"/>
  <c r="AM51" i="19"/>
  <c r="AN51" i="19"/>
  <c r="AO51" i="19"/>
  <c r="AP51" i="19"/>
  <c r="BK51" i="19"/>
  <c r="C52" i="19"/>
  <c r="D52" i="19"/>
  <c r="E52" i="19"/>
  <c r="F52" i="19"/>
  <c r="G52" i="19"/>
  <c r="H52" i="19"/>
  <c r="I52" i="19"/>
  <c r="J52" i="19"/>
  <c r="K52" i="19"/>
  <c r="L52" i="19"/>
  <c r="M52" i="19"/>
  <c r="N52" i="19"/>
  <c r="O52" i="19"/>
  <c r="P52" i="19"/>
  <c r="Q52" i="19"/>
  <c r="R52" i="19"/>
  <c r="S52" i="19"/>
  <c r="T52" i="19"/>
  <c r="U52" i="19"/>
  <c r="V52" i="19"/>
  <c r="W52" i="19"/>
  <c r="X52" i="19"/>
  <c r="Y52" i="19"/>
  <c r="Z52" i="19"/>
  <c r="AA52" i="19"/>
  <c r="AB52" i="19"/>
  <c r="AC52" i="19"/>
  <c r="AD52" i="19"/>
  <c r="AE52" i="19"/>
  <c r="AF52" i="19"/>
  <c r="AG52" i="19"/>
  <c r="AH52" i="19"/>
  <c r="AI52" i="19"/>
  <c r="AJ52" i="19"/>
  <c r="AK52" i="19"/>
  <c r="AL52" i="19"/>
  <c r="AM52" i="19"/>
  <c r="AN52" i="19"/>
  <c r="AO52" i="19"/>
  <c r="AP52" i="19"/>
  <c r="AQ52" i="19"/>
  <c r="BK52" i="19"/>
  <c r="C53" i="19"/>
  <c r="D53" i="19"/>
  <c r="E53" i="19"/>
  <c r="F53" i="19"/>
  <c r="G53" i="19"/>
  <c r="H53" i="19"/>
  <c r="I53" i="19"/>
  <c r="J53" i="19"/>
  <c r="K53" i="19"/>
  <c r="L53" i="19"/>
  <c r="M53" i="19"/>
  <c r="N53" i="19"/>
  <c r="O53" i="19"/>
  <c r="P53" i="19"/>
  <c r="Q53" i="19"/>
  <c r="R53" i="19"/>
  <c r="S53" i="19"/>
  <c r="T53" i="19"/>
  <c r="U53" i="19"/>
  <c r="V53" i="19"/>
  <c r="W53" i="19"/>
  <c r="X53" i="19"/>
  <c r="Y53" i="19"/>
  <c r="Z53" i="19"/>
  <c r="AA53" i="19"/>
  <c r="AB53" i="19"/>
  <c r="AC53" i="19"/>
  <c r="AD53" i="19"/>
  <c r="AE53" i="19"/>
  <c r="AF53" i="19"/>
  <c r="AG53" i="19"/>
  <c r="AH53" i="19"/>
  <c r="AI53" i="19"/>
  <c r="AJ53" i="19"/>
  <c r="AK53" i="19"/>
  <c r="AL53" i="19"/>
  <c r="AM53" i="19"/>
  <c r="AN53" i="19"/>
  <c r="AO53" i="19"/>
  <c r="AP53" i="19"/>
  <c r="AQ53" i="19"/>
  <c r="AR53" i="19"/>
  <c r="BK53" i="19"/>
  <c r="C54" i="19"/>
  <c r="D54" i="19"/>
  <c r="E54" i="19"/>
  <c r="F54" i="19"/>
  <c r="G54" i="19"/>
  <c r="H54" i="19"/>
  <c r="I54" i="19"/>
  <c r="J54" i="19"/>
  <c r="K54" i="19"/>
  <c r="L54" i="19"/>
  <c r="M54" i="19"/>
  <c r="N54" i="19"/>
  <c r="O54" i="19"/>
  <c r="P54" i="19"/>
  <c r="Q54" i="19"/>
  <c r="R54" i="19"/>
  <c r="S54" i="19"/>
  <c r="T54" i="19"/>
  <c r="U54" i="19"/>
  <c r="V54" i="19"/>
  <c r="W54" i="19"/>
  <c r="X54" i="19"/>
  <c r="Y54" i="19"/>
  <c r="Z54" i="19"/>
  <c r="AA54" i="19"/>
  <c r="AB54" i="19"/>
  <c r="AC54" i="19"/>
  <c r="AD54" i="19"/>
  <c r="AE54" i="19"/>
  <c r="AF54" i="19"/>
  <c r="AG54" i="19"/>
  <c r="AH54" i="19"/>
  <c r="AI54" i="19"/>
  <c r="AJ54" i="19"/>
  <c r="AK54" i="19"/>
  <c r="AL54" i="19"/>
  <c r="AM54" i="19"/>
  <c r="AN54" i="19"/>
  <c r="AO54" i="19"/>
  <c r="AP54" i="19"/>
  <c r="AQ54" i="19"/>
  <c r="AR54" i="19"/>
  <c r="AS54" i="19"/>
  <c r="BK54" i="19"/>
  <c r="C55" i="19"/>
  <c r="D55" i="19"/>
  <c r="E55" i="19"/>
  <c r="F55" i="19"/>
  <c r="G55" i="19"/>
  <c r="H55" i="19"/>
  <c r="I55" i="19"/>
  <c r="J55" i="19"/>
  <c r="K55" i="19"/>
  <c r="L55" i="19"/>
  <c r="M55" i="19"/>
  <c r="N55" i="19"/>
  <c r="O55" i="19"/>
  <c r="P55" i="19"/>
  <c r="Q55" i="19"/>
  <c r="R55" i="19"/>
  <c r="S55" i="19"/>
  <c r="T55" i="19"/>
  <c r="U55" i="19"/>
  <c r="V55" i="19"/>
  <c r="W55" i="19"/>
  <c r="X55" i="19"/>
  <c r="Y55" i="19"/>
  <c r="Z55" i="19"/>
  <c r="AA55" i="19"/>
  <c r="AB55" i="19"/>
  <c r="AC55" i="19"/>
  <c r="AD55" i="19"/>
  <c r="AE55" i="19"/>
  <c r="AF55" i="19"/>
  <c r="AG55" i="19"/>
  <c r="AH55" i="19"/>
  <c r="AI55" i="19"/>
  <c r="AJ55" i="19"/>
  <c r="AK55" i="19"/>
  <c r="AL55" i="19"/>
  <c r="AM55" i="19"/>
  <c r="AN55" i="19"/>
  <c r="AO55" i="19"/>
  <c r="AP55" i="19"/>
  <c r="AQ55" i="19"/>
  <c r="AR55" i="19"/>
  <c r="AS55" i="19"/>
  <c r="AT55" i="19"/>
  <c r="BK55" i="19"/>
  <c r="C56" i="19"/>
  <c r="D56" i="19"/>
  <c r="E56" i="19"/>
  <c r="F56" i="19"/>
  <c r="G56" i="19"/>
  <c r="H56" i="19"/>
  <c r="I56" i="19"/>
  <c r="J56" i="19"/>
  <c r="K56" i="19"/>
  <c r="L56" i="19"/>
  <c r="M56" i="19"/>
  <c r="N56" i="19"/>
  <c r="O56" i="19"/>
  <c r="P56" i="19"/>
  <c r="Q56" i="19"/>
  <c r="R56" i="19"/>
  <c r="S56" i="19"/>
  <c r="T56" i="19"/>
  <c r="U56" i="19"/>
  <c r="V56" i="19"/>
  <c r="W56" i="19"/>
  <c r="X56" i="19"/>
  <c r="Y56" i="19"/>
  <c r="Z56" i="19"/>
  <c r="AA56" i="19"/>
  <c r="AB56" i="19"/>
  <c r="AC56" i="19"/>
  <c r="AD56" i="19"/>
  <c r="AE56" i="19"/>
  <c r="AF56" i="19"/>
  <c r="AG56" i="19"/>
  <c r="AH56" i="19"/>
  <c r="AI56" i="19"/>
  <c r="AJ56" i="19"/>
  <c r="AK56" i="19"/>
  <c r="AL56" i="19"/>
  <c r="AM56" i="19"/>
  <c r="AN56" i="19"/>
  <c r="AO56" i="19"/>
  <c r="AP56" i="19"/>
  <c r="AQ56" i="19"/>
  <c r="AR56" i="19"/>
  <c r="AS56" i="19"/>
  <c r="AT56" i="19"/>
  <c r="AU56" i="19"/>
  <c r="BK56" i="19"/>
  <c r="C57" i="19"/>
  <c r="D57" i="19"/>
  <c r="E57" i="19"/>
  <c r="F57" i="19"/>
  <c r="G57" i="19"/>
  <c r="H57" i="19"/>
  <c r="I57" i="19"/>
  <c r="J57" i="19"/>
  <c r="K57" i="19"/>
  <c r="L57" i="19"/>
  <c r="M57" i="19"/>
  <c r="N57" i="19"/>
  <c r="O57" i="19"/>
  <c r="P57" i="19"/>
  <c r="Q57" i="19"/>
  <c r="R57" i="19"/>
  <c r="S57" i="19"/>
  <c r="T57" i="19"/>
  <c r="U57" i="19"/>
  <c r="V57" i="19"/>
  <c r="W57" i="19"/>
  <c r="X57" i="19"/>
  <c r="Y57" i="19"/>
  <c r="Z57" i="19"/>
  <c r="AA57" i="19"/>
  <c r="AB57" i="19"/>
  <c r="AC57" i="19"/>
  <c r="AD57" i="19"/>
  <c r="AE57" i="19"/>
  <c r="AF57" i="19"/>
  <c r="AG57" i="19"/>
  <c r="AH57" i="19"/>
  <c r="AI57" i="19"/>
  <c r="AJ57" i="19"/>
  <c r="AK57" i="19"/>
  <c r="AL57" i="19"/>
  <c r="AM57" i="19"/>
  <c r="AN57" i="19"/>
  <c r="AO57" i="19"/>
  <c r="AP57" i="19"/>
  <c r="AQ57" i="19"/>
  <c r="AR57" i="19"/>
  <c r="AS57" i="19"/>
  <c r="AT57" i="19"/>
  <c r="AU57" i="19"/>
  <c r="AV57" i="19"/>
  <c r="BK57" i="19"/>
  <c r="C58" i="19"/>
  <c r="D58" i="19"/>
  <c r="E58" i="19"/>
  <c r="F58" i="19"/>
  <c r="G58" i="19"/>
  <c r="H58" i="19"/>
  <c r="I58" i="19"/>
  <c r="J58" i="19"/>
  <c r="K58" i="19"/>
  <c r="L58" i="19"/>
  <c r="M58" i="19"/>
  <c r="N58" i="19"/>
  <c r="O58" i="19"/>
  <c r="P58" i="19"/>
  <c r="Q58" i="19"/>
  <c r="R58" i="19"/>
  <c r="S58" i="19"/>
  <c r="T58" i="19"/>
  <c r="U58" i="19"/>
  <c r="V58" i="19"/>
  <c r="W58" i="19"/>
  <c r="X58" i="19"/>
  <c r="Y58" i="19"/>
  <c r="Z58" i="19"/>
  <c r="AA58" i="19"/>
  <c r="AB58" i="19"/>
  <c r="AC58" i="19"/>
  <c r="AD58" i="19"/>
  <c r="AE58" i="19"/>
  <c r="AF58" i="19"/>
  <c r="AG58" i="19"/>
  <c r="AH58" i="19"/>
  <c r="AI58" i="19"/>
  <c r="AJ58" i="19"/>
  <c r="AK58" i="19"/>
  <c r="AL58" i="19"/>
  <c r="AM58" i="19"/>
  <c r="AN58" i="19"/>
  <c r="AO58" i="19"/>
  <c r="AP58" i="19"/>
  <c r="AQ58" i="19"/>
  <c r="AR58" i="19"/>
  <c r="AS58" i="19"/>
  <c r="AT58" i="19"/>
  <c r="AU58" i="19"/>
  <c r="AV58" i="19"/>
  <c r="AW58" i="19"/>
  <c r="BK58" i="19"/>
  <c r="C59" i="19"/>
  <c r="D59" i="19"/>
  <c r="E59" i="19"/>
  <c r="F59" i="19"/>
  <c r="G59" i="19"/>
  <c r="H59" i="19"/>
  <c r="I59" i="19"/>
  <c r="J59" i="19"/>
  <c r="K59" i="19"/>
  <c r="L59" i="19"/>
  <c r="M59" i="19"/>
  <c r="N59" i="19"/>
  <c r="O59" i="19"/>
  <c r="P59" i="19"/>
  <c r="Q59" i="19"/>
  <c r="R59" i="19"/>
  <c r="S59" i="19"/>
  <c r="T59" i="19"/>
  <c r="U59" i="19"/>
  <c r="V59" i="19"/>
  <c r="W59" i="19"/>
  <c r="X59" i="19"/>
  <c r="Y59" i="19"/>
  <c r="Z59" i="19"/>
  <c r="AA59" i="19"/>
  <c r="AB59" i="19"/>
  <c r="AC59" i="19"/>
  <c r="AD59" i="19"/>
  <c r="AE59" i="19"/>
  <c r="AF59" i="19"/>
  <c r="AG59" i="19"/>
  <c r="AH59" i="19"/>
  <c r="AI59" i="19"/>
  <c r="AJ59" i="19"/>
  <c r="AK59" i="19"/>
  <c r="AL59" i="19"/>
  <c r="AM59" i="19"/>
  <c r="AN59" i="19"/>
  <c r="AO59" i="19"/>
  <c r="AP59" i="19"/>
  <c r="AQ59" i="19"/>
  <c r="AR59" i="19"/>
  <c r="AS59" i="19"/>
  <c r="AT59" i="19"/>
  <c r="AU59" i="19"/>
  <c r="AV59" i="19"/>
  <c r="AW59" i="19"/>
  <c r="AX59" i="19"/>
  <c r="BK59" i="19"/>
  <c r="C60" i="19"/>
  <c r="D60" i="19"/>
  <c r="E60" i="19"/>
  <c r="F60" i="19"/>
  <c r="G60" i="19"/>
  <c r="H60" i="19"/>
  <c r="I60" i="19"/>
  <c r="J60" i="19"/>
  <c r="K60" i="19"/>
  <c r="L60" i="19"/>
  <c r="M60" i="19"/>
  <c r="N60" i="19"/>
  <c r="O60" i="19"/>
  <c r="P60" i="19"/>
  <c r="Q60" i="19"/>
  <c r="R60" i="19"/>
  <c r="S60" i="19"/>
  <c r="T60" i="19"/>
  <c r="U60" i="19"/>
  <c r="V60" i="19"/>
  <c r="W60" i="19"/>
  <c r="X60" i="19"/>
  <c r="Y60" i="19"/>
  <c r="Z60" i="19"/>
  <c r="AA60" i="19"/>
  <c r="AB60" i="19"/>
  <c r="AC60" i="19"/>
  <c r="AD60" i="19"/>
  <c r="AE60" i="19"/>
  <c r="AF60" i="19"/>
  <c r="AG60" i="19"/>
  <c r="AH60" i="19"/>
  <c r="AI60" i="19"/>
  <c r="AJ60" i="19"/>
  <c r="AK60" i="19"/>
  <c r="AL60" i="19"/>
  <c r="AM60" i="19"/>
  <c r="AN60" i="19"/>
  <c r="AO60" i="19"/>
  <c r="AP60" i="19"/>
  <c r="AQ60" i="19"/>
  <c r="AR60" i="19"/>
  <c r="AS60" i="19"/>
  <c r="AT60" i="19"/>
  <c r="AU60" i="19"/>
  <c r="AV60" i="19"/>
  <c r="AW60" i="19"/>
  <c r="AX60" i="19"/>
  <c r="AY60" i="19"/>
  <c r="BK60" i="19"/>
  <c r="C61" i="19"/>
  <c r="D61" i="19"/>
  <c r="E61" i="19"/>
  <c r="F61" i="19"/>
  <c r="G61" i="19"/>
  <c r="H61" i="19"/>
  <c r="I61" i="19"/>
  <c r="J61" i="19"/>
  <c r="K61" i="19"/>
  <c r="L61" i="19"/>
  <c r="M61" i="19"/>
  <c r="N61" i="19"/>
  <c r="O61" i="19"/>
  <c r="P61" i="19"/>
  <c r="Q61" i="19"/>
  <c r="R61" i="19"/>
  <c r="S61" i="19"/>
  <c r="T61" i="19"/>
  <c r="U61" i="19"/>
  <c r="V61" i="19"/>
  <c r="W61" i="19"/>
  <c r="X61" i="19"/>
  <c r="Y61" i="19"/>
  <c r="Z61" i="19"/>
  <c r="AA61" i="19"/>
  <c r="AB61" i="19"/>
  <c r="AC61" i="19"/>
  <c r="AD61" i="19"/>
  <c r="AE61" i="19"/>
  <c r="AF61" i="19"/>
  <c r="AG61" i="19"/>
  <c r="AH61" i="19"/>
  <c r="AI61" i="19"/>
  <c r="AJ61" i="19"/>
  <c r="AK61" i="19"/>
  <c r="AL61" i="19"/>
  <c r="AM61" i="19"/>
  <c r="AN61" i="19"/>
  <c r="AO61" i="19"/>
  <c r="AP61" i="19"/>
  <c r="AQ61" i="19"/>
  <c r="AR61" i="19"/>
  <c r="AS61" i="19"/>
  <c r="AT61" i="19"/>
  <c r="AU61" i="19"/>
  <c r="AV61" i="19"/>
  <c r="AW61" i="19"/>
  <c r="AX61" i="19"/>
  <c r="AY61" i="19"/>
  <c r="AZ61" i="19"/>
  <c r="BK61" i="19"/>
  <c r="C62" i="19"/>
  <c r="D62" i="19"/>
  <c r="E62" i="19"/>
  <c r="F62" i="19"/>
  <c r="G62" i="19"/>
  <c r="H62" i="19"/>
  <c r="I62" i="19"/>
  <c r="J62" i="19"/>
  <c r="K62" i="19"/>
  <c r="L62" i="19"/>
  <c r="M62" i="19"/>
  <c r="N62" i="19"/>
  <c r="O62" i="19"/>
  <c r="P62" i="19"/>
  <c r="Q62" i="19"/>
  <c r="R62" i="19"/>
  <c r="S62" i="19"/>
  <c r="T62" i="19"/>
  <c r="U62" i="19"/>
  <c r="V62" i="19"/>
  <c r="W62" i="19"/>
  <c r="X62" i="19"/>
  <c r="Y62" i="19"/>
  <c r="Z62" i="19"/>
  <c r="AA62" i="19"/>
  <c r="AB62" i="19"/>
  <c r="AC62" i="19"/>
  <c r="AD62" i="19"/>
  <c r="AE62" i="19"/>
  <c r="AF62" i="19"/>
  <c r="AG62" i="19"/>
  <c r="AH62" i="19"/>
  <c r="AI62" i="19"/>
  <c r="AJ62" i="19"/>
  <c r="AK62" i="19"/>
  <c r="AL62" i="19"/>
  <c r="AM62" i="19"/>
  <c r="AN62" i="19"/>
  <c r="AO62" i="19"/>
  <c r="AP62" i="19"/>
  <c r="AQ62" i="19"/>
  <c r="AR62" i="19"/>
  <c r="AS62" i="19"/>
  <c r="AT62" i="19"/>
  <c r="AU62" i="19"/>
  <c r="AV62" i="19"/>
  <c r="AW62" i="19"/>
  <c r="AX62" i="19"/>
  <c r="AY62" i="19"/>
  <c r="AZ62" i="19"/>
  <c r="BA62" i="19"/>
  <c r="BK62" i="19"/>
  <c r="C63" i="19"/>
  <c r="D63" i="19"/>
  <c r="E63" i="19"/>
  <c r="F63" i="19"/>
  <c r="G63" i="19"/>
  <c r="H63" i="19"/>
  <c r="I63" i="19"/>
  <c r="J63" i="19"/>
  <c r="K63" i="19"/>
  <c r="L63" i="19"/>
  <c r="M63" i="19"/>
  <c r="N63" i="19"/>
  <c r="O63" i="19"/>
  <c r="P63" i="19"/>
  <c r="Q63" i="19"/>
  <c r="R63" i="19"/>
  <c r="S63" i="19"/>
  <c r="T63" i="19"/>
  <c r="U63" i="19"/>
  <c r="V63" i="19"/>
  <c r="W63" i="19"/>
  <c r="X63" i="19"/>
  <c r="Y63" i="19"/>
  <c r="Z63" i="19"/>
  <c r="AA63" i="19"/>
  <c r="AB63" i="19"/>
  <c r="AC63" i="19"/>
  <c r="AD63" i="19"/>
  <c r="AE63" i="19"/>
  <c r="AF63" i="19"/>
  <c r="AG63" i="19"/>
  <c r="AH63" i="19"/>
  <c r="AI63" i="19"/>
  <c r="AJ63" i="19"/>
  <c r="AK63" i="19"/>
  <c r="AL63" i="19"/>
  <c r="AM63" i="19"/>
  <c r="AN63" i="19"/>
  <c r="AO63" i="19"/>
  <c r="AP63" i="19"/>
  <c r="AQ63" i="19"/>
  <c r="AR63" i="19"/>
  <c r="AS63" i="19"/>
  <c r="AT63" i="19"/>
  <c r="AU63" i="19"/>
  <c r="AV63" i="19"/>
  <c r="AW63" i="19"/>
  <c r="AX63" i="19"/>
  <c r="AY63" i="19"/>
  <c r="AZ63" i="19"/>
  <c r="BA63" i="19"/>
  <c r="BB63" i="19"/>
  <c r="BK63" i="19"/>
  <c r="C64" i="19"/>
  <c r="D64" i="19"/>
  <c r="E64" i="19"/>
  <c r="F64" i="19"/>
  <c r="G64" i="19"/>
  <c r="H64" i="19"/>
  <c r="I64" i="19"/>
  <c r="J64" i="19"/>
  <c r="K64" i="19"/>
  <c r="L64" i="19"/>
  <c r="M64" i="19"/>
  <c r="N64" i="19"/>
  <c r="O64" i="19"/>
  <c r="P64" i="19"/>
  <c r="Q64" i="19"/>
  <c r="R64" i="19"/>
  <c r="S64" i="19"/>
  <c r="T64" i="19"/>
  <c r="U64" i="19"/>
  <c r="V64" i="19"/>
  <c r="W64" i="19"/>
  <c r="X64" i="19"/>
  <c r="Y64" i="19"/>
  <c r="Z64" i="19"/>
  <c r="AA64" i="19"/>
  <c r="AB64" i="19"/>
  <c r="AC64" i="19"/>
  <c r="AD64" i="19"/>
  <c r="AE64" i="19"/>
  <c r="AF64" i="19"/>
  <c r="AG64" i="19"/>
  <c r="AH64" i="19"/>
  <c r="AI64" i="19"/>
  <c r="AJ64" i="19"/>
  <c r="AK64" i="19"/>
  <c r="AL64" i="19"/>
  <c r="AM64" i="19"/>
  <c r="AN64" i="19"/>
  <c r="AO64" i="19"/>
  <c r="AP64" i="19"/>
  <c r="AQ64" i="19"/>
  <c r="AR64" i="19"/>
  <c r="AS64" i="19"/>
  <c r="AT64" i="19"/>
  <c r="AU64" i="19"/>
  <c r="AV64" i="19"/>
  <c r="AW64" i="19"/>
  <c r="AX64" i="19"/>
  <c r="AY64" i="19"/>
  <c r="AZ64" i="19"/>
  <c r="BA64" i="19"/>
  <c r="BB64" i="19"/>
  <c r="BC64" i="19"/>
  <c r="BK64" i="19"/>
  <c r="C65" i="19"/>
  <c r="D65" i="19"/>
  <c r="E65" i="19"/>
  <c r="F65" i="19"/>
  <c r="G65" i="19"/>
  <c r="H65" i="19"/>
  <c r="I65" i="19"/>
  <c r="J65" i="19"/>
  <c r="K65" i="19"/>
  <c r="L65" i="19"/>
  <c r="M65" i="19"/>
  <c r="N65" i="19"/>
  <c r="O65" i="19"/>
  <c r="P65" i="19"/>
  <c r="Q65" i="19"/>
  <c r="R65" i="19"/>
  <c r="S65" i="19"/>
  <c r="T65" i="19"/>
  <c r="U65" i="19"/>
  <c r="V65" i="19"/>
  <c r="W65" i="19"/>
  <c r="X65" i="19"/>
  <c r="Y65" i="19"/>
  <c r="Z65" i="19"/>
  <c r="AA65" i="19"/>
  <c r="AB65" i="19"/>
  <c r="AC65" i="19"/>
  <c r="AD65" i="19"/>
  <c r="AE65" i="19"/>
  <c r="AF65" i="19"/>
  <c r="AG65" i="19"/>
  <c r="AH65" i="19"/>
  <c r="AI65" i="19"/>
  <c r="AJ65" i="19"/>
  <c r="AK65" i="19"/>
  <c r="AL65" i="19"/>
  <c r="AM65" i="19"/>
  <c r="AN65" i="19"/>
  <c r="AO65" i="19"/>
  <c r="AP65" i="19"/>
  <c r="AQ65" i="19"/>
  <c r="AR65" i="19"/>
  <c r="AS65" i="19"/>
  <c r="AT65" i="19"/>
  <c r="AU65" i="19"/>
  <c r="AV65" i="19"/>
  <c r="AW65" i="19"/>
  <c r="AX65" i="19"/>
  <c r="AY65" i="19"/>
  <c r="AZ65" i="19"/>
  <c r="BA65" i="19"/>
  <c r="BB65" i="19"/>
  <c r="BC65" i="19"/>
  <c r="BD65" i="19"/>
  <c r="BK65" i="19"/>
  <c r="C66" i="19"/>
  <c r="D66" i="19"/>
  <c r="E66" i="19"/>
  <c r="F66" i="19"/>
  <c r="G66" i="19"/>
  <c r="H66" i="19"/>
  <c r="I66" i="19"/>
  <c r="J66" i="19"/>
  <c r="K66" i="19"/>
  <c r="L66" i="19"/>
  <c r="M66" i="19"/>
  <c r="N66" i="19"/>
  <c r="O66" i="19"/>
  <c r="P66" i="19"/>
  <c r="Q66" i="19"/>
  <c r="R66" i="19"/>
  <c r="S66" i="19"/>
  <c r="T66" i="19"/>
  <c r="U66" i="19"/>
  <c r="V66" i="19"/>
  <c r="W66" i="19"/>
  <c r="X66" i="19"/>
  <c r="Y66" i="19"/>
  <c r="Z66" i="19"/>
  <c r="AA66" i="19"/>
  <c r="AB66" i="19"/>
  <c r="AC66" i="19"/>
  <c r="AD66" i="19"/>
  <c r="AE66" i="19"/>
  <c r="AF66" i="19"/>
  <c r="AG66" i="19"/>
  <c r="AH66" i="19"/>
  <c r="AI66" i="19"/>
  <c r="AJ66" i="19"/>
  <c r="AK66" i="19"/>
  <c r="AL66" i="19"/>
  <c r="AM66" i="19"/>
  <c r="AN66" i="19"/>
  <c r="AO66" i="19"/>
  <c r="AP66" i="19"/>
  <c r="AQ66" i="19"/>
  <c r="AR66" i="19"/>
  <c r="AS66" i="19"/>
  <c r="AT66" i="19"/>
  <c r="AU66" i="19"/>
  <c r="AV66" i="19"/>
  <c r="AW66" i="19"/>
  <c r="AX66" i="19"/>
  <c r="AY66" i="19"/>
  <c r="AZ66" i="19"/>
  <c r="BA66" i="19"/>
  <c r="BB66" i="19"/>
  <c r="BC66" i="19"/>
  <c r="BD66" i="19"/>
  <c r="BE66" i="19"/>
  <c r="BK66" i="19"/>
  <c r="C67" i="19"/>
  <c r="D67" i="19"/>
  <c r="E67" i="19"/>
  <c r="F67" i="19"/>
  <c r="G67" i="19"/>
  <c r="H67" i="19"/>
  <c r="I67" i="19"/>
  <c r="J67" i="19"/>
  <c r="K67" i="19"/>
  <c r="L67" i="19"/>
  <c r="M67" i="19"/>
  <c r="N67" i="19"/>
  <c r="O67" i="19"/>
  <c r="P67" i="19"/>
  <c r="Q67" i="19"/>
  <c r="R67" i="19"/>
  <c r="S67" i="19"/>
  <c r="T67" i="19"/>
  <c r="U67" i="19"/>
  <c r="V67" i="19"/>
  <c r="W67" i="19"/>
  <c r="X67" i="19"/>
  <c r="Y67" i="19"/>
  <c r="Z67" i="19"/>
  <c r="AA67" i="19"/>
  <c r="AB67" i="19"/>
  <c r="AC67" i="19"/>
  <c r="AD67" i="19"/>
  <c r="AE67" i="19"/>
  <c r="AF67" i="19"/>
  <c r="AG67" i="19"/>
  <c r="AH67" i="19"/>
  <c r="AI67" i="19"/>
  <c r="AJ67" i="19"/>
  <c r="AK67" i="19"/>
  <c r="AL67" i="19"/>
  <c r="AM67" i="19"/>
  <c r="AN67" i="19"/>
  <c r="AO67" i="19"/>
  <c r="AP67" i="19"/>
  <c r="AQ67" i="19"/>
  <c r="AR67" i="19"/>
  <c r="AS67" i="19"/>
  <c r="AT67" i="19"/>
  <c r="AU67" i="19"/>
  <c r="AV67" i="19"/>
  <c r="AW67" i="19"/>
  <c r="AX67" i="19"/>
  <c r="AY67" i="19"/>
  <c r="AZ67" i="19"/>
  <c r="BA67" i="19"/>
  <c r="BB67" i="19"/>
  <c r="BC67" i="19"/>
  <c r="BD67" i="19"/>
  <c r="BE67" i="19"/>
  <c r="BF67" i="19"/>
  <c r="BK67" i="19"/>
  <c r="C68" i="19"/>
  <c r="D68" i="19"/>
  <c r="E68" i="19"/>
  <c r="F68" i="19"/>
  <c r="G68" i="19"/>
  <c r="H68" i="19"/>
  <c r="I68" i="19"/>
  <c r="J68" i="19"/>
  <c r="K68" i="19"/>
  <c r="L68" i="19"/>
  <c r="M68" i="19"/>
  <c r="N68" i="19"/>
  <c r="O68" i="19"/>
  <c r="P68" i="19"/>
  <c r="Q68" i="19"/>
  <c r="R68" i="19"/>
  <c r="S68" i="19"/>
  <c r="T68" i="19"/>
  <c r="U68" i="19"/>
  <c r="V68" i="19"/>
  <c r="W68" i="19"/>
  <c r="X68" i="19"/>
  <c r="Y68" i="19"/>
  <c r="Z68" i="19"/>
  <c r="AA68" i="19"/>
  <c r="AB68" i="19"/>
  <c r="AC68" i="19"/>
  <c r="AD68" i="19"/>
  <c r="AE68" i="19"/>
  <c r="AF68" i="19"/>
  <c r="AG68" i="19"/>
  <c r="AH68" i="19"/>
  <c r="AI68" i="19"/>
  <c r="AJ68" i="19"/>
  <c r="AK68" i="19"/>
  <c r="AL68" i="19"/>
  <c r="AM68" i="19"/>
  <c r="AN68" i="19"/>
  <c r="AO68" i="19"/>
  <c r="AP68" i="19"/>
  <c r="AQ68" i="19"/>
  <c r="AR68" i="19"/>
  <c r="AS68" i="19"/>
  <c r="AT68" i="19"/>
  <c r="AU68" i="19"/>
  <c r="AV68" i="19"/>
  <c r="AW68" i="19"/>
  <c r="AX68" i="19"/>
  <c r="AY68" i="19"/>
  <c r="AZ68" i="19"/>
  <c r="BA68" i="19"/>
  <c r="BB68" i="19"/>
  <c r="BC68" i="19"/>
  <c r="BD68" i="19"/>
  <c r="BE68" i="19"/>
  <c r="BF68" i="19"/>
  <c r="BG68" i="19"/>
  <c r="BK68" i="19"/>
  <c r="C69" i="19"/>
  <c r="D69" i="19"/>
  <c r="E69" i="19"/>
  <c r="F69" i="19"/>
  <c r="G69" i="19"/>
  <c r="H69" i="19"/>
  <c r="I69" i="19"/>
  <c r="J69" i="19"/>
  <c r="K69" i="19"/>
  <c r="L69" i="19"/>
  <c r="M69" i="19"/>
  <c r="N69" i="19"/>
  <c r="O69" i="19"/>
  <c r="P69" i="19"/>
  <c r="Q69" i="19"/>
  <c r="R69" i="19"/>
  <c r="S69" i="19"/>
  <c r="T69" i="19"/>
  <c r="U69" i="19"/>
  <c r="V69" i="19"/>
  <c r="W69" i="19"/>
  <c r="X69" i="19"/>
  <c r="Y69" i="19"/>
  <c r="Z69" i="19"/>
  <c r="AA69" i="19"/>
  <c r="AB69" i="19"/>
  <c r="AC69" i="19"/>
  <c r="AD69" i="19"/>
  <c r="AE69" i="19"/>
  <c r="AF69" i="19"/>
  <c r="AG69" i="19"/>
  <c r="AH69" i="19"/>
  <c r="AI69" i="19"/>
  <c r="AJ69" i="19"/>
  <c r="AK69" i="19"/>
  <c r="AL69" i="19"/>
  <c r="AM69" i="19"/>
  <c r="AN69" i="19"/>
  <c r="AO69" i="19"/>
  <c r="AP69" i="19"/>
  <c r="AQ69" i="19"/>
  <c r="AR69" i="19"/>
  <c r="AS69" i="19"/>
  <c r="AT69" i="19"/>
  <c r="AU69" i="19"/>
  <c r="AV69" i="19"/>
  <c r="AW69" i="19"/>
  <c r="AX69" i="19"/>
  <c r="AY69" i="19"/>
  <c r="AZ69" i="19"/>
  <c r="BA69" i="19"/>
  <c r="BB69" i="19"/>
  <c r="BC69" i="19"/>
  <c r="BD69" i="19"/>
  <c r="BE69" i="19"/>
  <c r="BF69" i="19"/>
  <c r="BG69" i="19"/>
  <c r="BH69" i="19"/>
  <c r="BK69" i="19"/>
  <c r="C70" i="19"/>
  <c r="D70" i="19"/>
  <c r="E70" i="19"/>
  <c r="F70" i="19"/>
  <c r="G70" i="19"/>
  <c r="H70" i="19"/>
  <c r="I70" i="19"/>
  <c r="J70" i="19"/>
  <c r="K70" i="19"/>
  <c r="L70" i="19"/>
  <c r="M70" i="19"/>
  <c r="N70" i="19"/>
  <c r="O70" i="19"/>
  <c r="P70" i="19"/>
  <c r="Q70" i="19"/>
  <c r="R70" i="19"/>
  <c r="S70" i="19"/>
  <c r="T70" i="19"/>
  <c r="U70" i="19"/>
  <c r="V70" i="19"/>
  <c r="W70" i="19"/>
  <c r="X70" i="19"/>
  <c r="Y70" i="19"/>
  <c r="Z70" i="19"/>
  <c r="AA70" i="19"/>
  <c r="AB70" i="19"/>
  <c r="AC70" i="19"/>
  <c r="AD70" i="19"/>
  <c r="AE70" i="19"/>
  <c r="AF70" i="19"/>
  <c r="AG70" i="19"/>
  <c r="AH70" i="19"/>
  <c r="AI70" i="19"/>
  <c r="AJ70" i="19"/>
  <c r="AK70" i="19"/>
  <c r="AL70" i="19"/>
  <c r="AM70" i="19"/>
  <c r="AN70" i="19"/>
  <c r="AO70" i="19"/>
  <c r="AP70" i="19"/>
  <c r="AQ70" i="19"/>
  <c r="AR70" i="19"/>
  <c r="AS70" i="19"/>
  <c r="AT70" i="19"/>
  <c r="AU70" i="19"/>
  <c r="AV70" i="19"/>
  <c r="AW70" i="19"/>
  <c r="AX70" i="19"/>
  <c r="AY70" i="19"/>
  <c r="AZ70" i="19"/>
  <c r="BA70" i="19"/>
  <c r="BB70" i="19"/>
  <c r="BC70" i="19"/>
  <c r="BD70" i="19"/>
  <c r="BE70" i="19"/>
  <c r="BF70" i="19"/>
  <c r="BG70" i="19"/>
  <c r="BH70" i="19"/>
  <c r="BI70" i="19"/>
  <c r="BK70" i="19"/>
  <c r="D72" i="19"/>
  <c r="E72" i="19"/>
  <c r="F72" i="19"/>
  <c r="G72" i="19"/>
  <c r="H72" i="19"/>
  <c r="I72" i="19"/>
  <c r="J72" i="19"/>
  <c r="K72" i="19"/>
  <c r="L72" i="19"/>
  <c r="M72" i="19"/>
  <c r="N72" i="19"/>
  <c r="O72" i="19"/>
  <c r="P72" i="19"/>
  <c r="Q72" i="19"/>
  <c r="R72" i="19"/>
  <c r="S72" i="19"/>
  <c r="T72" i="19"/>
  <c r="U72" i="19"/>
  <c r="V72" i="19"/>
  <c r="W72" i="19"/>
  <c r="X72" i="19"/>
  <c r="Y72" i="19"/>
  <c r="Z72" i="19"/>
  <c r="AA72" i="19"/>
  <c r="AB72" i="19"/>
  <c r="AC72" i="19"/>
  <c r="AD72" i="19"/>
  <c r="AE72" i="19"/>
  <c r="AF72" i="19"/>
  <c r="AG72" i="19"/>
  <c r="AH72" i="19"/>
  <c r="AI72" i="19"/>
  <c r="AJ72" i="19"/>
  <c r="AK72" i="19"/>
  <c r="AL72" i="19"/>
  <c r="AM72" i="19"/>
  <c r="AN72" i="19"/>
  <c r="AO72" i="19"/>
  <c r="AP72" i="19"/>
  <c r="AQ72" i="19"/>
  <c r="AR72" i="19"/>
  <c r="AS72" i="19"/>
  <c r="AT72" i="19"/>
  <c r="AU72" i="19"/>
  <c r="AV72" i="19"/>
  <c r="AW72" i="19"/>
  <c r="AX72" i="19"/>
  <c r="AY72" i="19"/>
  <c r="AZ72" i="19"/>
  <c r="BA72" i="19"/>
  <c r="BB72" i="19"/>
  <c r="BC72" i="19"/>
  <c r="BD72" i="19"/>
  <c r="BE72" i="19"/>
  <c r="BF72" i="19"/>
  <c r="BG72" i="19"/>
  <c r="BH72" i="19"/>
  <c r="BI72" i="19"/>
  <c r="D57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AY57" i="11"/>
  <c r="AZ57" i="11"/>
  <c r="BA57" i="11"/>
  <c r="BB57" i="11"/>
  <c r="BC57" i="11"/>
  <c r="BD57" i="11"/>
  <c r="BE57" i="11"/>
  <c r="BF57" i="11"/>
  <c r="BG57" i="11"/>
  <c r="BH57" i="11"/>
  <c r="BI57" i="11"/>
  <c r="D60" i="11"/>
  <c r="E60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AY60" i="11"/>
  <c r="AZ60" i="11"/>
  <c r="BA60" i="11"/>
  <c r="BB60" i="11"/>
  <c r="BC60" i="11"/>
  <c r="BD60" i="11"/>
  <c r="BE60" i="11"/>
  <c r="BF60" i="11"/>
  <c r="BG60" i="11"/>
  <c r="BH60" i="11"/>
  <c r="BI60" i="11"/>
  <c r="C61" i="11"/>
  <c r="D61" i="11"/>
  <c r="E61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AY61" i="11"/>
  <c r="AZ61" i="11"/>
  <c r="BA61" i="11"/>
  <c r="BB61" i="11"/>
  <c r="BC61" i="11"/>
  <c r="BD61" i="11"/>
  <c r="BE61" i="11"/>
  <c r="BF61" i="11"/>
  <c r="BG61" i="11"/>
  <c r="BH61" i="11"/>
  <c r="BI61" i="11"/>
  <c r="C63" i="11"/>
  <c r="D63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AY63" i="11"/>
  <c r="AZ63" i="11"/>
  <c r="BA63" i="11"/>
  <c r="BB63" i="11"/>
  <c r="BC63" i="11"/>
  <c r="BD63" i="11"/>
  <c r="BE63" i="11"/>
  <c r="BF63" i="11"/>
  <c r="BG63" i="11"/>
  <c r="BH63" i="11"/>
  <c r="BI63" i="11"/>
  <c r="C64" i="11"/>
  <c r="D64" i="11"/>
  <c r="E64" i="11"/>
  <c r="F64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AY64" i="11"/>
  <c r="AZ64" i="11"/>
  <c r="BA64" i="11"/>
  <c r="BB64" i="11"/>
  <c r="BC64" i="11"/>
  <c r="BD64" i="11"/>
  <c r="BE64" i="11"/>
  <c r="BF64" i="11"/>
  <c r="BG64" i="11"/>
  <c r="BH64" i="11"/>
  <c r="BI64" i="11"/>
  <c r="C65" i="11"/>
  <c r="D65" i="11"/>
  <c r="E65" i="11"/>
  <c r="F65" i="11"/>
  <c r="G65" i="11"/>
  <c r="H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AY65" i="11"/>
  <c r="AZ65" i="11"/>
  <c r="BA65" i="11"/>
  <c r="BB65" i="11"/>
  <c r="BC65" i="11"/>
  <c r="BD65" i="11"/>
  <c r="BE65" i="11"/>
  <c r="BF65" i="11"/>
  <c r="BG65" i="11"/>
  <c r="BH65" i="11"/>
  <c r="BI65" i="11"/>
  <c r="C21" i="14"/>
  <c r="D21" i="14"/>
  <c r="E21" i="14"/>
  <c r="F21" i="14"/>
  <c r="G21" i="14"/>
  <c r="H21" i="14"/>
  <c r="I21" i="14"/>
  <c r="J21" i="14"/>
  <c r="K21" i="14"/>
  <c r="L21" i="14"/>
  <c r="M21" i="14"/>
  <c r="N21" i="14"/>
  <c r="O21" i="14"/>
  <c r="P21" i="14"/>
  <c r="K29" i="14"/>
  <c r="L29" i="14"/>
  <c r="M29" i="14"/>
  <c r="N29" i="14"/>
  <c r="O29" i="14"/>
  <c r="P29" i="14"/>
  <c r="C31" i="14"/>
  <c r="D31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C32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C33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C34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C37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C38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C39" i="14"/>
  <c r="D39" i="14"/>
  <c r="E39" i="14"/>
  <c r="F39" i="14"/>
  <c r="G39" i="14"/>
  <c r="H39" i="14"/>
  <c r="I39" i="14"/>
  <c r="J39" i="14"/>
  <c r="K39" i="14"/>
  <c r="L39" i="14"/>
  <c r="M39" i="14"/>
  <c r="N39" i="14"/>
  <c r="O39" i="14"/>
  <c r="P39" i="14"/>
  <c r="C40" i="14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C41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C42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BG10" i="4"/>
  <c r="BH10" i="4"/>
  <c r="BI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BH11" i="4"/>
  <c r="BI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BG12" i="4"/>
  <c r="BH12" i="4"/>
  <c r="BI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BI13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BH29" i="4"/>
  <c r="BI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BF30" i="4"/>
  <c r="BG30" i="4"/>
  <c r="BH30" i="4"/>
  <c r="BI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G31" i="4"/>
  <c r="BH31" i="4"/>
  <c r="BI31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BH33" i="4"/>
  <c r="BI33" i="4"/>
  <c r="A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BF35" i="4"/>
  <c r="BG35" i="4"/>
  <c r="BH35" i="4"/>
  <c r="BI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BF36" i="4"/>
  <c r="BG36" i="4"/>
  <c r="BH36" i="4"/>
  <c r="BI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BH37" i="4"/>
  <c r="BI37" i="4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AJ16" i="3"/>
  <c r="AJ17" i="3"/>
  <c r="AJ18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AJ39" i="3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D3" i="1"/>
  <c r="E3" i="1"/>
  <c r="F3" i="1"/>
  <c r="G3" i="1"/>
  <c r="H3" i="1"/>
  <c r="I3" i="1"/>
  <c r="J3" i="1"/>
  <c r="K3" i="1"/>
  <c r="L3" i="1"/>
  <c r="M3" i="1"/>
  <c r="N3" i="1"/>
  <c r="D12" i="1"/>
  <c r="E12" i="1"/>
  <c r="F12" i="1"/>
  <c r="G12" i="1"/>
  <c r="H12" i="1"/>
  <c r="I12" i="1"/>
  <c r="J12" i="1"/>
  <c r="K12" i="1"/>
  <c r="L12" i="1"/>
  <c r="M12" i="1"/>
  <c r="N12" i="1"/>
  <c r="D15" i="1"/>
  <c r="E15" i="1"/>
  <c r="F15" i="1"/>
  <c r="G15" i="1"/>
  <c r="H15" i="1"/>
  <c r="I15" i="1"/>
  <c r="J15" i="1"/>
  <c r="K15" i="1"/>
  <c r="L15" i="1"/>
  <c r="M15" i="1"/>
  <c r="N15" i="1"/>
  <c r="D24" i="1"/>
  <c r="E24" i="1"/>
  <c r="F24" i="1"/>
  <c r="G24" i="1"/>
  <c r="H24" i="1"/>
  <c r="I24" i="1"/>
  <c r="J24" i="1"/>
  <c r="K24" i="1"/>
  <c r="L24" i="1"/>
  <c r="M24" i="1"/>
  <c r="N24" i="1"/>
  <c r="D25" i="1"/>
  <c r="E25" i="1"/>
  <c r="F25" i="1"/>
  <c r="G25" i="1"/>
  <c r="H25" i="1"/>
  <c r="I25" i="1"/>
  <c r="J25" i="1"/>
  <c r="K25" i="1"/>
  <c r="L25" i="1"/>
  <c r="M25" i="1"/>
  <c r="N25" i="1"/>
  <c r="D31" i="1"/>
  <c r="E31" i="1"/>
  <c r="F31" i="1"/>
  <c r="G31" i="1"/>
  <c r="H31" i="1"/>
  <c r="I31" i="1"/>
  <c r="J31" i="1"/>
  <c r="K31" i="1"/>
  <c r="L31" i="1"/>
  <c r="M31" i="1"/>
  <c r="N31" i="1"/>
  <c r="D32" i="1"/>
  <c r="E32" i="1"/>
  <c r="F32" i="1"/>
  <c r="G32" i="1"/>
  <c r="H32" i="1"/>
  <c r="I32" i="1"/>
  <c r="J32" i="1"/>
  <c r="K32" i="1"/>
  <c r="L32" i="1"/>
  <c r="M32" i="1"/>
  <c r="N32" i="1"/>
  <c r="D58" i="1"/>
  <c r="E58" i="1"/>
  <c r="F58" i="1"/>
  <c r="G58" i="1"/>
  <c r="H58" i="1"/>
  <c r="I58" i="1"/>
  <c r="J58" i="1"/>
  <c r="K58" i="1"/>
  <c r="L58" i="1"/>
  <c r="M58" i="1"/>
  <c r="D60" i="1"/>
  <c r="E60" i="1"/>
  <c r="F60" i="1"/>
  <c r="G60" i="1"/>
  <c r="H60" i="1"/>
  <c r="I60" i="1"/>
  <c r="J60" i="1"/>
  <c r="K60" i="1"/>
  <c r="L60" i="1"/>
  <c r="M60" i="1"/>
  <c r="D63" i="1"/>
  <c r="E63" i="1"/>
  <c r="F63" i="1"/>
  <c r="G63" i="1"/>
  <c r="H63" i="1"/>
  <c r="I63" i="1"/>
  <c r="J63" i="1"/>
  <c r="K63" i="1"/>
  <c r="L63" i="1"/>
  <c r="M63" i="1"/>
  <c r="D64" i="1"/>
  <c r="E64" i="1"/>
  <c r="F64" i="1"/>
  <c r="G64" i="1"/>
  <c r="H64" i="1"/>
  <c r="I64" i="1"/>
  <c r="J64" i="1"/>
  <c r="K64" i="1"/>
  <c r="L64" i="1"/>
  <c r="M64" i="1"/>
  <c r="D66" i="1"/>
  <c r="E66" i="1"/>
  <c r="F66" i="1"/>
  <c r="G66" i="1"/>
  <c r="H66" i="1"/>
  <c r="I66" i="1"/>
  <c r="J66" i="1"/>
  <c r="K66" i="1"/>
  <c r="L66" i="1"/>
  <c r="M66" i="1"/>
  <c r="N66" i="1"/>
  <c r="D67" i="1"/>
  <c r="E67" i="1"/>
  <c r="F67" i="1"/>
  <c r="G67" i="1"/>
  <c r="H67" i="1"/>
  <c r="I67" i="1"/>
  <c r="J67" i="1"/>
  <c r="K67" i="1"/>
  <c r="L67" i="1"/>
  <c r="M67" i="1"/>
  <c r="N67" i="1"/>
  <c r="C8" i="22"/>
  <c r="D8" i="22"/>
  <c r="E8" i="22"/>
  <c r="F8" i="22"/>
  <c r="G8" i="22"/>
  <c r="H8" i="22"/>
  <c r="I8" i="22"/>
  <c r="J8" i="22"/>
  <c r="K8" i="22"/>
  <c r="L8" i="22"/>
  <c r="M8" i="22"/>
  <c r="N8" i="22"/>
  <c r="O8" i="22"/>
  <c r="P8" i="22"/>
  <c r="Q8" i="22"/>
  <c r="R8" i="22"/>
  <c r="S8" i="22"/>
  <c r="T8" i="22"/>
  <c r="U8" i="22"/>
  <c r="V8" i="22"/>
  <c r="W8" i="22"/>
  <c r="X8" i="22"/>
  <c r="Y8" i="22"/>
  <c r="Z8" i="22"/>
  <c r="AA8" i="22"/>
  <c r="AB8" i="22"/>
  <c r="AC8" i="22"/>
  <c r="AD8" i="22"/>
  <c r="AE8" i="22"/>
  <c r="AF8" i="22"/>
  <c r="AG8" i="22"/>
  <c r="AH8" i="22"/>
  <c r="AI8" i="22"/>
  <c r="AJ8" i="22"/>
  <c r="AK8" i="22"/>
  <c r="AL8" i="22"/>
  <c r="AM8" i="22"/>
  <c r="AN8" i="22"/>
  <c r="AO8" i="22"/>
  <c r="AP8" i="22"/>
  <c r="AQ8" i="22"/>
  <c r="AR8" i="22"/>
  <c r="AS8" i="22"/>
  <c r="AT8" i="22"/>
  <c r="AU8" i="22"/>
  <c r="AV8" i="22"/>
  <c r="AW8" i="22"/>
  <c r="AX8" i="22"/>
  <c r="AY8" i="22"/>
  <c r="AZ8" i="22"/>
  <c r="BA8" i="22"/>
  <c r="BB8" i="22"/>
  <c r="BC8" i="22"/>
  <c r="BD8" i="22"/>
  <c r="BE8" i="22"/>
  <c r="BF8" i="22"/>
  <c r="BG8" i="22"/>
  <c r="BH8" i="22"/>
  <c r="C10" i="22"/>
  <c r="D10" i="22"/>
  <c r="E10" i="22"/>
  <c r="F10" i="22"/>
  <c r="G10" i="22"/>
  <c r="H10" i="22"/>
  <c r="I10" i="22"/>
  <c r="J10" i="22"/>
  <c r="K10" i="22"/>
  <c r="L10" i="22"/>
  <c r="M10" i="22"/>
  <c r="N10" i="22"/>
  <c r="O10" i="22"/>
  <c r="P10" i="22"/>
  <c r="Q10" i="22"/>
  <c r="R10" i="22"/>
  <c r="S10" i="22"/>
  <c r="T10" i="22"/>
  <c r="U10" i="22"/>
  <c r="V10" i="22"/>
  <c r="W10" i="22"/>
  <c r="X10" i="22"/>
  <c r="Y10" i="22"/>
  <c r="Z10" i="22"/>
  <c r="AA10" i="22"/>
  <c r="AB10" i="22"/>
  <c r="AC10" i="22"/>
  <c r="AD10" i="22"/>
  <c r="AE10" i="22"/>
  <c r="AF10" i="22"/>
  <c r="AG10" i="22"/>
  <c r="AH10" i="22"/>
  <c r="AI10" i="22"/>
  <c r="AJ10" i="22"/>
  <c r="AK10" i="22"/>
  <c r="AL10" i="22"/>
  <c r="AM10" i="22"/>
  <c r="AN10" i="22"/>
  <c r="AO10" i="22"/>
  <c r="AP10" i="22"/>
  <c r="AQ10" i="22"/>
  <c r="AR10" i="22"/>
  <c r="AS10" i="22"/>
  <c r="AT10" i="22"/>
  <c r="AU10" i="22"/>
  <c r="AV10" i="22"/>
  <c r="AW10" i="22"/>
  <c r="AX10" i="22"/>
  <c r="AY10" i="22"/>
  <c r="AZ10" i="22"/>
  <c r="BA10" i="22"/>
  <c r="BB10" i="22"/>
  <c r="BC10" i="22"/>
  <c r="BD10" i="22"/>
  <c r="BE10" i="22"/>
  <c r="BF10" i="22"/>
  <c r="BG10" i="22"/>
  <c r="BH10" i="22"/>
  <c r="C12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AF12" i="22"/>
  <c r="AG12" i="22"/>
  <c r="AH12" i="22"/>
  <c r="AI12" i="22"/>
  <c r="AJ12" i="22"/>
  <c r="AK12" i="22"/>
  <c r="AL12" i="22"/>
  <c r="AM12" i="22"/>
  <c r="AN12" i="22"/>
  <c r="AO12" i="22"/>
  <c r="AP12" i="22"/>
  <c r="AQ12" i="22"/>
  <c r="AR12" i="22"/>
  <c r="AS12" i="22"/>
  <c r="AT12" i="22"/>
  <c r="AU12" i="22"/>
  <c r="AV12" i="22"/>
  <c r="AW12" i="22"/>
  <c r="AX12" i="22"/>
  <c r="AY12" i="22"/>
  <c r="AZ12" i="22"/>
  <c r="BA12" i="22"/>
  <c r="BB12" i="22"/>
  <c r="BC12" i="22"/>
  <c r="BD12" i="22"/>
  <c r="BE12" i="22"/>
  <c r="BF12" i="22"/>
  <c r="BG12" i="22"/>
  <c r="BH12" i="22"/>
  <c r="BI12" i="22"/>
  <c r="C13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AF13" i="22"/>
  <c r="AG13" i="22"/>
  <c r="AH13" i="22"/>
  <c r="AI13" i="22"/>
  <c r="AJ13" i="22"/>
  <c r="AK13" i="22"/>
  <c r="AL13" i="22"/>
  <c r="AM13" i="22"/>
  <c r="AN13" i="22"/>
  <c r="AO13" i="22"/>
  <c r="AP13" i="22"/>
  <c r="AQ13" i="22"/>
  <c r="AR13" i="22"/>
  <c r="AS13" i="22"/>
  <c r="AT13" i="22"/>
  <c r="AU13" i="22"/>
  <c r="AV13" i="22"/>
  <c r="AW13" i="22"/>
  <c r="AX13" i="22"/>
  <c r="AY13" i="22"/>
  <c r="AZ13" i="22"/>
  <c r="BA13" i="22"/>
  <c r="BB13" i="22"/>
  <c r="BC13" i="22"/>
  <c r="BD13" i="22"/>
  <c r="BE13" i="22"/>
  <c r="BF13" i="22"/>
  <c r="BG13" i="22"/>
  <c r="BH13" i="22"/>
  <c r="BI13" i="22"/>
  <c r="C15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AF15" i="22"/>
  <c r="AG15" i="22"/>
  <c r="AH15" i="22"/>
  <c r="AI15" i="22"/>
  <c r="AJ15" i="22"/>
  <c r="AK15" i="22"/>
  <c r="AL15" i="22"/>
  <c r="AM15" i="22"/>
  <c r="AN15" i="22"/>
  <c r="AO15" i="22"/>
  <c r="AP15" i="22"/>
  <c r="AQ15" i="22"/>
  <c r="AR15" i="22"/>
  <c r="AS15" i="22"/>
  <c r="AT15" i="22"/>
  <c r="AU15" i="22"/>
  <c r="AV15" i="22"/>
  <c r="AW15" i="22"/>
  <c r="AX15" i="22"/>
  <c r="AY15" i="22"/>
  <c r="AZ15" i="22"/>
  <c r="BA15" i="22"/>
  <c r="BB15" i="22"/>
  <c r="BC15" i="22"/>
  <c r="BD15" i="22"/>
  <c r="BE15" i="22"/>
  <c r="BF15" i="22"/>
  <c r="BG15" i="22"/>
  <c r="BH15" i="22"/>
  <c r="BI15" i="22"/>
  <c r="C16" i="22"/>
  <c r="D16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Q16" i="22"/>
  <c r="R16" i="22"/>
  <c r="S16" i="22"/>
  <c r="T16" i="22"/>
  <c r="U16" i="22"/>
  <c r="V16" i="22"/>
  <c r="W16" i="22"/>
  <c r="X16" i="22"/>
  <c r="Y16" i="22"/>
  <c r="Z16" i="22"/>
  <c r="AA16" i="22"/>
  <c r="AB16" i="22"/>
  <c r="AC16" i="22"/>
  <c r="AD16" i="22"/>
  <c r="AE16" i="22"/>
  <c r="AF16" i="22"/>
  <c r="AG16" i="22"/>
  <c r="AH16" i="22"/>
  <c r="AI16" i="22"/>
  <c r="AJ16" i="22"/>
  <c r="AK16" i="22"/>
  <c r="AL16" i="22"/>
  <c r="AM16" i="22"/>
  <c r="AN16" i="22"/>
  <c r="AO16" i="22"/>
  <c r="AP16" i="22"/>
  <c r="AQ16" i="22"/>
  <c r="AR16" i="22"/>
  <c r="AS16" i="22"/>
  <c r="AT16" i="22"/>
  <c r="AU16" i="22"/>
  <c r="AV16" i="22"/>
  <c r="AW16" i="22"/>
  <c r="AX16" i="22"/>
  <c r="AY16" i="22"/>
  <c r="AZ16" i="22"/>
  <c r="BA16" i="22"/>
  <c r="BB16" i="22"/>
  <c r="BC16" i="22"/>
  <c r="BD16" i="22"/>
  <c r="BE16" i="22"/>
  <c r="BF16" i="22"/>
  <c r="BG16" i="22"/>
  <c r="BH16" i="22"/>
  <c r="BI16" i="22"/>
  <c r="C18" i="22"/>
  <c r="D18" i="22"/>
  <c r="E18" i="22"/>
  <c r="F18" i="22"/>
  <c r="G18" i="22"/>
  <c r="H18" i="22"/>
  <c r="I18" i="22"/>
  <c r="J18" i="22"/>
  <c r="K18" i="22"/>
  <c r="L18" i="22"/>
  <c r="M18" i="22"/>
  <c r="N18" i="22"/>
  <c r="O18" i="22"/>
  <c r="P18" i="22"/>
  <c r="Q18" i="22"/>
  <c r="R18" i="22"/>
  <c r="S18" i="22"/>
  <c r="T18" i="22"/>
  <c r="U18" i="22"/>
  <c r="V18" i="22"/>
  <c r="W18" i="22"/>
  <c r="X18" i="22"/>
  <c r="Y18" i="22"/>
  <c r="Z18" i="22"/>
  <c r="AA18" i="22"/>
  <c r="AB18" i="22"/>
  <c r="AC18" i="22"/>
  <c r="AD18" i="22"/>
  <c r="AE18" i="22"/>
  <c r="AF18" i="22"/>
  <c r="AG18" i="22"/>
  <c r="AH18" i="22"/>
  <c r="AI18" i="22"/>
  <c r="AJ18" i="22"/>
  <c r="AK18" i="22"/>
  <c r="AL18" i="22"/>
  <c r="AM18" i="22"/>
  <c r="AN18" i="22"/>
  <c r="AO18" i="22"/>
  <c r="AP18" i="22"/>
  <c r="AQ18" i="22"/>
  <c r="AR18" i="22"/>
  <c r="AS18" i="22"/>
  <c r="AT18" i="22"/>
  <c r="AU18" i="22"/>
  <c r="AV18" i="22"/>
  <c r="AW18" i="22"/>
  <c r="AX18" i="22"/>
  <c r="AY18" i="22"/>
  <c r="AZ18" i="22"/>
  <c r="BA18" i="22"/>
  <c r="BB18" i="22"/>
  <c r="BC18" i="22"/>
  <c r="BD18" i="22"/>
  <c r="BE18" i="22"/>
  <c r="BF18" i="22"/>
  <c r="BG18" i="22"/>
  <c r="BH18" i="22"/>
  <c r="C22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AF22" i="22"/>
  <c r="AG22" i="22"/>
  <c r="AH22" i="22"/>
  <c r="AI22" i="22"/>
  <c r="AJ22" i="22"/>
  <c r="AK22" i="22"/>
  <c r="AL22" i="22"/>
  <c r="AM22" i="22"/>
  <c r="AN22" i="22"/>
  <c r="AO22" i="22"/>
  <c r="AP22" i="22"/>
  <c r="AQ22" i="22"/>
  <c r="AR22" i="22"/>
  <c r="AS22" i="22"/>
  <c r="AT22" i="22"/>
  <c r="AU22" i="22"/>
  <c r="AV22" i="22"/>
  <c r="AW22" i="22"/>
  <c r="AX22" i="22"/>
  <c r="AY22" i="22"/>
  <c r="AZ22" i="22"/>
  <c r="BA22" i="22"/>
  <c r="BB22" i="22"/>
  <c r="BC22" i="22"/>
  <c r="BD22" i="22"/>
  <c r="BE22" i="22"/>
  <c r="BF22" i="22"/>
  <c r="BG22" i="22"/>
  <c r="BH22" i="22"/>
  <c r="BI22" i="22"/>
  <c r="C23" i="22"/>
  <c r="D23" i="22"/>
  <c r="E23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AF23" i="22"/>
  <c r="AG23" i="22"/>
  <c r="AH23" i="22"/>
  <c r="AI23" i="22"/>
  <c r="AJ23" i="22"/>
  <c r="AK23" i="22"/>
  <c r="AL23" i="22"/>
  <c r="AM23" i="22"/>
  <c r="AN23" i="22"/>
  <c r="AO23" i="22"/>
  <c r="AP23" i="22"/>
  <c r="AQ23" i="22"/>
  <c r="AR23" i="22"/>
  <c r="AS23" i="22"/>
  <c r="AT23" i="22"/>
  <c r="AU23" i="22"/>
  <c r="AV23" i="22"/>
  <c r="AW23" i="22"/>
  <c r="AX23" i="22"/>
  <c r="AY23" i="22"/>
  <c r="AZ23" i="22"/>
  <c r="BA23" i="22"/>
  <c r="BB23" i="22"/>
  <c r="BC23" i="22"/>
  <c r="BD23" i="22"/>
  <c r="BE23" i="22"/>
  <c r="BF23" i="22"/>
  <c r="BG23" i="22"/>
  <c r="BH23" i="22"/>
  <c r="BI23" i="22"/>
  <c r="C24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V24" i="22"/>
  <c r="W24" i="22"/>
  <c r="X24" i="22"/>
  <c r="Y24" i="22"/>
  <c r="Z24" i="22"/>
  <c r="AA24" i="22"/>
  <c r="AB24" i="22"/>
  <c r="AC24" i="22"/>
  <c r="AD24" i="22"/>
  <c r="AE24" i="22"/>
  <c r="AF24" i="22"/>
  <c r="AG24" i="22"/>
  <c r="AH24" i="22"/>
  <c r="AI24" i="22"/>
  <c r="AJ24" i="22"/>
  <c r="AK24" i="22"/>
  <c r="AL24" i="22"/>
  <c r="AM24" i="22"/>
  <c r="AN24" i="22"/>
  <c r="AO24" i="22"/>
  <c r="AP24" i="22"/>
  <c r="AQ24" i="22"/>
  <c r="AR24" i="22"/>
  <c r="AS24" i="22"/>
  <c r="AT24" i="22"/>
  <c r="AU24" i="22"/>
  <c r="AV24" i="22"/>
  <c r="AW24" i="22"/>
  <c r="AX24" i="22"/>
  <c r="AY24" i="22"/>
  <c r="AZ24" i="22"/>
  <c r="BA24" i="22"/>
  <c r="BB24" i="22"/>
  <c r="BC24" i="22"/>
  <c r="BD24" i="22"/>
  <c r="BE24" i="22"/>
  <c r="BF24" i="22"/>
  <c r="BG24" i="22"/>
  <c r="BH24" i="22"/>
  <c r="BI24" i="22"/>
  <c r="C25" i="22"/>
  <c r="D25" i="22"/>
  <c r="E25" i="22"/>
  <c r="F25" i="22"/>
  <c r="G25" i="22"/>
  <c r="H25" i="22"/>
  <c r="I25" i="22"/>
  <c r="J25" i="22"/>
  <c r="K25" i="22"/>
  <c r="L25" i="22"/>
  <c r="M25" i="22"/>
  <c r="N25" i="22"/>
  <c r="O25" i="22"/>
  <c r="P25" i="22"/>
  <c r="Q25" i="22"/>
  <c r="R25" i="22"/>
  <c r="S25" i="22"/>
  <c r="T25" i="22"/>
  <c r="U25" i="22"/>
  <c r="V25" i="22"/>
  <c r="W25" i="22"/>
  <c r="X25" i="22"/>
  <c r="Y25" i="22"/>
  <c r="Z25" i="22"/>
  <c r="AA25" i="22"/>
  <c r="AB25" i="22"/>
  <c r="AC25" i="22"/>
  <c r="AD25" i="22"/>
  <c r="AE25" i="22"/>
  <c r="AF25" i="22"/>
  <c r="AG25" i="22"/>
  <c r="AH25" i="22"/>
  <c r="AI25" i="22"/>
  <c r="AJ25" i="22"/>
  <c r="AK25" i="22"/>
  <c r="AL25" i="22"/>
  <c r="AM25" i="22"/>
  <c r="AN25" i="22"/>
  <c r="AO25" i="22"/>
  <c r="AP25" i="22"/>
  <c r="AQ25" i="22"/>
  <c r="AR25" i="22"/>
  <c r="AS25" i="22"/>
  <c r="AT25" i="22"/>
  <c r="AU25" i="22"/>
  <c r="AV25" i="22"/>
  <c r="AW25" i="22"/>
  <c r="AX25" i="22"/>
  <c r="AY25" i="22"/>
  <c r="AZ25" i="22"/>
  <c r="BA25" i="22"/>
  <c r="BB25" i="22"/>
  <c r="BC25" i="22"/>
  <c r="BD25" i="22"/>
  <c r="BE25" i="22"/>
  <c r="BF25" i="22"/>
  <c r="BG25" i="22"/>
  <c r="BH25" i="22"/>
  <c r="BI25" i="22"/>
  <c r="C26" i="22"/>
  <c r="D26" i="22"/>
  <c r="E26" i="22"/>
  <c r="F26" i="22"/>
  <c r="G26" i="22"/>
  <c r="H26" i="22"/>
  <c r="I26" i="22"/>
  <c r="J26" i="22"/>
  <c r="K26" i="22"/>
  <c r="L26" i="22"/>
  <c r="M26" i="22"/>
  <c r="N26" i="22"/>
  <c r="O26" i="22"/>
  <c r="P26" i="22"/>
  <c r="Q26" i="22"/>
  <c r="R26" i="22"/>
  <c r="S26" i="22"/>
  <c r="T26" i="22"/>
  <c r="U26" i="22"/>
  <c r="V26" i="22"/>
  <c r="W26" i="22"/>
  <c r="X26" i="22"/>
  <c r="Y26" i="22"/>
  <c r="Z26" i="22"/>
  <c r="AA26" i="22"/>
  <c r="AB26" i="22"/>
  <c r="AC26" i="22"/>
  <c r="AD26" i="22"/>
  <c r="AE26" i="22"/>
  <c r="AF26" i="22"/>
  <c r="AG26" i="22"/>
  <c r="AH26" i="22"/>
  <c r="AI26" i="22"/>
  <c r="AJ26" i="22"/>
  <c r="AK26" i="22"/>
  <c r="AL26" i="22"/>
  <c r="AM26" i="22"/>
  <c r="AN26" i="22"/>
  <c r="AO26" i="22"/>
  <c r="AP26" i="22"/>
  <c r="AQ26" i="22"/>
  <c r="AR26" i="22"/>
  <c r="AS26" i="22"/>
  <c r="AT26" i="22"/>
  <c r="AU26" i="22"/>
  <c r="AV26" i="22"/>
  <c r="AW26" i="22"/>
  <c r="AX26" i="22"/>
  <c r="AY26" i="22"/>
  <c r="AZ26" i="22"/>
  <c r="BA26" i="22"/>
  <c r="BB26" i="22"/>
  <c r="BC26" i="22"/>
  <c r="BD26" i="22"/>
  <c r="BE26" i="22"/>
  <c r="BF26" i="22"/>
  <c r="BG26" i="22"/>
  <c r="BH26" i="22"/>
  <c r="BI26" i="22"/>
  <c r="C27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R27" i="22"/>
  <c r="S27" i="22"/>
  <c r="T27" i="22"/>
  <c r="U27" i="22"/>
  <c r="V27" i="22"/>
  <c r="W27" i="22"/>
  <c r="X27" i="22"/>
  <c r="Y27" i="22"/>
  <c r="Z27" i="22"/>
  <c r="AA27" i="22"/>
  <c r="AB27" i="22"/>
  <c r="AC27" i="22"/>
  <c r="AD27" i="22"/>
  <c r="AE27" i="22"/>
  <c r="AF27" i="22"/>
  <c r="AG27" i="22"/>
  <c r="AH27" i="22"/>
  <c r="AI27" i="22"/>
  <c r="AJ27" i="22"/>
  <c r="AK27" i="22"/>
  <c r="AL27" i="22"/>
  <c r="AM27" i="22"/>
  <c r="AN27" i="22"/>
  <c r="AO27" i="22"/>
  <c r="AP27" i="22"/>
  <c r="AQ27" i="22"/>
  <c r="AR27" i="22"/>
  <c r="AS27" i="22"/>
  <c r="AT27" i="22"/>
  <c r="AU27" i="22"/>
  <c r="AV27" i="22"/>
  <c r="AW27" i="22"/>
  <c r="AX27" i="22"/>
  <c r="AY27" i="22"/>
  <c r="AZ27" i="22"/>
  <c r="BA27" i="22"/>
  <c r="BB27" i="22"/>
  <c r="BC27" i="22"/>
  <c r="BD27" i="22"/>
  <c r="BE27" i="22"/>
  <c r="BF27" i="22"/>
  <c r="BG27" i="22"/>
  <c r="BH27" i="22"/>
  <c r="BI27" i="22"/>
  <c r="C30" i="22"/>
  <c r="D30" i="22"/>
  <c r="E30" i="22"/>
  <c r="F30" i="22"/>
  <c r="G30" i="22"/>
  <c r="H30" i="22"/>
  <c r="I30" i="22"/>
  <c r="J30" i="22"/>
  <c r="K30" i="22"/>
  <c r="L30" i="22"/>
  <c r="M30" i="22"/>
  <c r="N30" i="22"/>
  <c r="O30" i="22"/>
  <c r="P30" i="22"/>
  <c r="Q30" i="22"/>
  <c r="R30" i="22"/>
  <c r="S30" i="22"/>
  <c r="T30" i="22"/>
  <c r="U30" i="22"/>
  <c r="V30" i="22"/>
  <c r="W30" i="22"/>
  <c r="C31" i="22"/>
  <c r="D31" i="22"/>
  <c r="E31" i="22"/>
  <c r="F31" i="22"/>
  <c r="G31" i="22"/>
  <c r="H31" i="22"/>
  <c r="I31" i="22"/>
  <c r="J31" i="22"/>
  <c r="K31" i="22"/>
  <c r="L31" i="22"/>
  <c r="M31" i="22"/>
  <c r="N31" i="22"/>
  <c r="O31" i="22"/>
  <c r="P31" i="22"/>
  <c r="Q31" i="22"/>
  <c r="R31" i="22"/>
  <c r="S31" i="22"/>
  <c r="T31" i="22"/>
  <c r="U31" i="22"/>
  <c r="V31" i="22"/>
  <c r="W31" i="22"/>
  <c r="W32" i="22"/>
  <c r="C33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R33" i="22"/>
  <c r="S33" i="22"/>
  <c r="T33" i="22"/>
  <c r="U33" i="22"/>
  <c r="V33" i="22"/>
  <c r="W33" i="22"/>
  <c r="B34" i="22"/>
  <c r="D37" i="22"/>
  <c r="E37" i="22"/>
  <c r="F37" i="22"/>
  <c r="G37" i="22"/>
  <c r="H37" i="22"/>
  <c r="I37" i="22"/>
  <c r="J37" i="22"/>
  <c r="K37" i="22"/>
  <c r="L37" i="22"/>
  <c r="M37" i="22"/>
  <c r="N37" i="22"/>
  <c r="O37" i="22"/>
  <c r="P37" i="22"/>
  <c r="Q37" i="22"/>
  <c r="R37" i="22"/>
  <c r="S37" i="22"/>
  <c r="T37" i="22"/>
  <c r="U37" i="22"/>
  <c r="V37" i="22"/>
  <c r="W37" i="22"/>
  <c r="X37" i="22"/>
  <c r="Y37" i="22"/>
  <c r="Z37" i="22"/>
  <c r="AA37" i="22"/>
  <c r="AB37" i="22"/>
  <c r="AC37" i="22"/>
  <c r="AD37" i="22"/>
  <c r="AE37" i="22"/>
  <c r="AF37" i="22"/>
  <c r="AG37" i="22"/>
  <c r="AH37" i="22"/>
  <c r="AI37" i="22"/>
  <c r="AJ37" i="22"/>
  <c r="AK37" i="22"/>
  <c r="AL37" i="22"/>
  <c r="AM37" i="22"/>
  <c r="AN37" i="22"/>
  <c r="AO37" i="22"/>
  <c r="AP37" i="22"/>
  <c r="AQ37" i="22"/>
  <c r="AR37" i="22"/>
  <c r="AS37" i="22"/>
  <c r="AT37" i="22"/>
  <c r="AU37" i="22"/>
  <c r="AV37" i="22"/>
  <c r="AW37" i="22"/>
  <c r="AX37" i="22"/>
  <c r="AY37" i="22"/>
  <c r="AZ37" i="22"/>
  <c r="BA37" i="22"/>
  <c r="BB37" i="22"/>
  <c r="BC37" i="22"/>
  <c r="BD37" i="22"/>
  <c r="BE37" i="22"/>
  <c r="BF37" i="22"/>
  <c r="BG37" i="22"/>
  <c r="BH37" i="22"/>
  <c r="BI37" i="22"/>
  <c r="D38" i="22"/>
  <c r="E38" i="22"/>
  <c r="F38" i="22"/>
  <c r="G38" i="22"/>
  <c r="H38" i="22"/>
  <c r="I38" i="22"/>
  <c r="J38" i="22"/>
  <c r="K38" i="22"/>
  <c r="L38" i="22"/>
  <c r="M38" i="22"/>
  <c r="N38" i="22"/>
  <c r="O38" i="22"/>
  <c r="P38" i="22"/>
  <c r="Q38" i="22"/>
  <c r="R38" i="22"/>
  <c r="S38" i="22"/>
  <c r="T38" i="22"/>
  <c r="U38" i="22"/>
  <c r="V38" i="22"/>
  <c r="W38" i="22"/>
  <c r="X38" i="22"/>
  <c r="Y38" i="22"/>
  <c r="Z38" i="22"/>
  <c r="AA38" i="22"/>
  <c r="AB38" i="22"/>
  <c r="AC38" i="22"/>
  <c r="AD38" i="22"/>
  <c r="AE38" i="22"/>
  <c r="AF38" i="22"/>
  <c r="AG38" i="22"/>
  <c r="AH38" i="22"/>
  <c r="AI38" i="22"/>
  <c r="AJ38" i="22"/>
  <c r="AK38" i="22"/>
  <c r="AL38" i="22"/>
  <c r="AM38" i="22"/>
  <c r="AN38" i="22"/>
  <c r="AO38" i="22"/>
  <c r="AP38" i="22"/>
  <c r="AQ38" i="22"/>
  <c r="AR38" i="22"/>
  <c r="AS38" i="22"/>
  <c r="AT38" i="22"/>
  <c r="AU38" i="22"/>
  <c r="AV38" i="22"/>
  <c r="AW38" i="22"/>
  <c r="AX38" i="22"/>
  <c r="AY38" i="22"/>
  <c r="AZ38" i="22"/>
  <c r="BA38" i="22"/>
  <c r="BB38" i="22"/>
  <c r="BC38" i="22"/>
  <c r="BD38" i="22"/>
  <c r="BE38" i="22"/>
  <c r="BF38" i="22"/>
  <c r="BG38" i="22"/>
  <c r="BH38" i="22"/>
  <c r="BI38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AF39" i="22"/>
  <c r="AG39" i="22"/>
  <c r="AH39" i="22"/>
  <c r="AI39" i="22"/>
  <c r="AJ39" i="22"/>
  <c r="AK39" i="22"/>
  <c r="AL39" i="22"/>
  <c r="AM39" i="22"/>
  <c r="AN39" i="22"/>
  <c r="AO39" i="22"/>
  <c r="AP39" i="22"/>
  <c r="AQ39" i="22"/>
  <c r="AR39" i="22"/>
  <c r="AS39" i="22"/>
  <c r="AT39" i="22"/>
  <c r="AU39" i="22"/>
  <c r="AV39" i="22"/>
  <c r="AW39" i="22"/>
  <c r="AX39" i="22"/>
  <c r="AY39" i="22"/>
  <c r="AZ39" i="22"/>
  <c r="BA39" i="22"/>
  <c r="BB39" i="22"/>
  <c r="BC39" i="22"/>
  <c r="BD39" i="22"/>
  <c r="BE39" i="22"/>
  <c r="BF39" i="22"/>
  <c r="BG39" i="22"/>
  <c r="BH39" i="22"/>
  <c r="BI39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Z40" i="22"/>
  <c r="AA40" i="22"/>
  <c r="AB40" i="22"/>
  <c r="AC40" i="22"/>
  <c r="AD40" i="22"/>
  <c r="AE40" i="22"/>
  <c r="AF40" i="22"/>
  <c r="AG40" i="22"/>
  <c r="AH40" i="22"/>
  <c r="AI40" i="22"/>
  <c r="AJ40" i="22"/>
  <c r="AK40" i="22"/>
  <c r="AL40" i="22"/>
  <c r="AM40" i="22"/>
  <c r="AN40" i="22"/>
  <c r="AO40" i="22"/>
  <c r="AP40" i="22"/>
  <c r="AQ40" i="22"/>
  <c r="AR40" i="22"/>
  <c r="AS40" i="22"/>
  <c r="AT40" i="22"/>
  <c r="AU40" i="22"/>
  <c r="AV40" i="22"/>
  <c r="AW40" i="22"/>
  <c r="AX40" i="22"/>
  <c r="AY40" i="22"/>
  <c r="AZ40" i="22"/>
  <c r="BA40" i="22"/>
  <c r="BB40" i="22"/>
  <c r="BC40" i="22"/>
  <c r="BD40" i="22"/>
  <c r="BE40" i="22"/>
  <c r="BF40" i="22"/>
  <c r="BG40" i="22"/>
  <c r="BH40" i="22"/>
  <c r="BI40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V41" i="22"/>
  <c r="W41" i="22"/>
  <c r="X41" i="22"/>
  <c r="Y41" i="22"/>
  <c r="Z41" i="22"/>
  <c r="AA41" i="22"/>
  <c r="AB41" i="22"/>
  <c r="AC41" i="22"/>
  <c r="AD41" i="22"/>
  <c r="AE41" i="22"/>
  <c r="AF41" i="22"/>
  <c r="AG41" i="22"/>
  <c r="AH41" i="22"/>
  <c r="AI41" i="22"/>
  <c r="AJ41" i="22"/>
  <c r="AK41" i="22"/>
  <c r="AL41" i="22"/>
  <c r="AM41" i="22"/>
  <c r="AN41" i="22"/>
  <c r="AO41" i="22"/>
  <c r="AP41" i="22"/>
  <c r="AQ41" i="22"/>
  <c r="AR41" i="22"/>
  <c r="AS41" i="22"/>
  <c r="AT41" i="22"/>
  <c r="AU41" i="22"/>
  <c r="AV41" i="22"/>
  <c r="AW41" i="22"/>
  <c r="AX41" i="22"/>
  <c r="AY41" i="22"/>
  <c r="AZ41" i="22"/>
  <c r="BA41" i="22"/>
  <c r="BB41" i="22"/>
  <c r="BC41" i="22"/>
  <c r="BD41" i="22"/>
  <c r="BE41" i="22"/>
  <c r="BF41" i="22"/>
  <c r="BG41" i="22"/>
  <c r="BH41" i="22"/>
  <c r="BI41" i="22"/>
  <c r="D44" i="22"/>
  <c r="E44" i="22"/>
  <c r="F44" i="22"/>
  <c r="G44" i="22"/>
  <c r="H44" i="22"/>
  <c r="I44" i="22"/>
  <c r="J44" i="22"/>
  <c r="K44" i="22"/>
  <c r="L44" i="22"/>
  <c r="M44" i="22"/>
  <c r="N44" i="22"/>
  <c r="O44" i="22"/>
  <c r="P44" i="22"/>
  <c r="Q44" i="22"/>
  <c r="R44" i="22"/>
  <c r="S44" i="22"/>
  <c r="T44" i="22"/>
  <c r="U44" i="22"/>
  <c r="V44" i="22"/>
  <c r="W44" i="22"/>
  <c r="X44" i="22"/>
  <c r="Y44" i="22"/>
  <c r="Z44" i="22"/>
  <c r="AA44" i="22"/>
  <c r="AB44" i="22"/>
  <c r="AC44" i="22"/>
  <c r="AD44" i="22"/>
  <c r="AE44" i="22"/>
  <c r="AF44" i="22"/>
  <c r="AG44" i="22"/>
  <c r="AH44" i="22"/>
  <c r="AI44" i="22"/>
  <c r="AJ44" i="22"/>
  <c r="AK44" i="22"/>
  <c r="AL44" i="22"/>
  <c r="AM44" i="22"/>
  <c r="AN44" i="22"/>
  <c r="AO44" i="22"/>
  <c r="AP44" i="22"/>
  <c r="AQ44" i="22"/>
  <c r="AR44" i="22"/>
  <c r="AS44" i="22"/>
  <c r="AT44" i="22"/>
  <c r="AU44" i="22"/>
  <c r="AV44" i="22"/>
  <c r="AW44" i="22"/>
  <c r="AX44" i="22"/>
  <c r="AY44" i="22"/>
  <c r="AZ44" i="22"/>
  <c r="BA44" i="22"/>
  <c r="BB44" i="22"/>
  <c r="BC44" i="22"/>
  <c r="BD44" i="22"/>
  <c r="BE44" i="22"/>
  <c r="BF44" i="22"/>
  <c r="BG44" i="22"/>
  <c r="BH44" i="22"/>
  <c r="BI44" i="22"/>
  <c r="D46" i="22"/>
  <c r="E46" i="22"/>
  <c r="F46" i="22"/>
  <c r="G46" i="22"/>
  <c r="H46" i="22"/>
  <c r="I46" i="22"/>
  <c r="J46" i="22"/>
  <c r="K46" i="22"/>
  <c r="L46" i="22"/>
  <c r="M46" i="22"/>
  <c r="N46" i="22"/>
  <c r="O46" i="22"/>
  <c r="P46" i="22"/>
  <c r="Q46" i="22"/>
  <c r="R46" i="22"/>
  <c r="S46" i="22"/>
  <c r="T46" i="22"/>
  <c r="U46" i="22"/>
  <c r="V46" i="22"/>
  <c r="W46" i="22"/>
  <c r="X46" i="22"/>
  <c r="Y46" i="22"/>
  <c r="Z46" i="22"/>
  <c r="AA46" i="22"/>
  <c r="AB46" i="22"/>
  <c r="AC46" i="22"/>
  <c r="AD46" i="22"/>
  <c r="AE46" i="22"/>
  <c r="AF46" i="22"/>
  <c r="AG46" i="22"/>
  <c r="AH46" i="22"/>
  <c r="AI46" i="22"/>
  <c r="AJ46" i="22"/>
  <c r="AK46" i="22"/>
  <c r="AL46" i="22"/>
  <c r="AM46" i="22"/>
  <c r="AN46" i="22"/>
  <c r="AO46" i="22"/>
  <c r="AP46" i="22"/>
  <c r="AQ46" i="22"/>
  <c r="AR46" i="22"/>
  <c r="AS46" i="22"/>
  <c r="AT46" i="22"/>
  <c r="AU46" i="22"/>
  <c r="AV46" i="22"/>
  <c r="AW46" i="22"/>
  <c r="AX46" i="22"/>
  <c r="AY46" i="22"/>
  <c r="AZ46" i="22"/>
  <c r="BA46" i="22"/>
  <c r="BB46" i="22"/>
  <c r="BC46" i="22"/>
  <c r="BD46" i="22"/>
  <c r="BE46" i="22"/>
  <c r="BF46" i="22"/>
  <c r="BG46" i="22"/>
  <c r="BH46" i="22"/>
  <c r="BI46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AF47" i="22"/>
  <c r="AG47" i="22"/>
  <c r="AH47" i="22"/>
  <c r="AI47" i="22"/>
  <c r="AJ47" i="22"/>
  <c r="AK47" i="22"/>
  <c r="AL47" i="22"/>
  <c r="AM47" i="22"/>
  <c r="AN47" i="22"/>
  <c r="AO47" i="22"/>
  <c r="AP47" i="22"/>
  <c r="AQ47" i="22"/>
  <c r="AR47" i="22"/>
  <c r="AS47" i="22"/>
  <c r="AT47" i="22"/>
  <c r="AU47" i="22"/>
  <c r="AV47" i="22"/>
  <c r="AW47" i="22"/>
  <c r="AX47" i="22"/>
  <c r="AY47" i="22"/>
  <c r="AZ47" i="22"/>
  <c r="BA47" i="22"/>
  <c r="BB47" i="22"/>
  <c r="BC47" i="22"/>
  <c r="BD47" i="22"/>
  <c r="BE47" i="22"/>
  <c r="BF47" i="22"/>
  <c r="BG47" i="22"/>
  <c r="BH47" i="22"/>
  <c r="BI47" i="22"/>
  <c r="D48" i="22"/>
  <c r="E48" i="22"/>
  <c r="F48" i="22"/>
  <c r="G48" i="22"/>
  <c r="H48" i="22"/>
  <c r="I48" i="22"/>
  <c r="J48" i="22"/>
  <c r="K48" i="22"/>
  <c r="L48" i="22"/>
  <c r="M48" i="22"/>
  <c r="N48" i="22"/>
  <c r="O48" i="22"/>
  <c r="P48" i="22"/>
  <c r="Q48" i="22"/>
  <c r="R48" i="22"/>
  <c r="S48" i="22"/>
  <c r="T48" i="22"/>
  <c r="U48" i="22"/>
  <c r="V48" i="22"/>
  <c r="W48" i="22"/>
  <c r="X48" i="22"/>
  <c r="Y48" i="22"/>
  <c r="Z48" i="22"/>
  <c r="AA48" i="22"/>
  <c r="AB48" i="22"/>
  <c r="AC48" i="22"/>
  <c r="AD48" i="22"/>
  <c r="AE48" i="22"/>
  <c r="AF48" i="22"/>
  <c r="AG48" i="22"/>
  <c r="AH48" i="22"/>
  <c r="AI48" i="22"/>
  <c r="AJ48" i="22"/>
  <c r="AK48" i="22"/>
  <c r="AL48" i="22"/>
  <c r="AM48" i="22"/>
  <c r="AN48" i="22"/>
  <c r="AO48" i="22"/>
  <c r="AP48" i="22"/>
  <c r="AQ48" i="22"/>
  <c r="AR48" i="22"/>
  <c r="AS48" i="22"/>
  <c r="AT48" i="22"/>
  <c r="AU48" i="22"/>
  <c r="AV48" i="22"/>
  <c r="AW48" i="22"/>
  <c r="AX48" i="22"/>
  <c r="AY48" i="22"/>
  <c r="AZ48" i="22"/>
  <c r="BA48" i="22"/>
  <c r="BB48" i="22"/>
  <c r="BC48" i="22"/>
  <c r="BD48" i="22"/>
  <c r="BE48" i="22"/>
  <c r="BF48" i="22"/>
  <c r="BG48" i="22"/>
  <c r="BH48" i="22"/>
  <c r="BI48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AF49" i="22"/>
  <c r="AG49" i="22"/>
  <c r="AH49" i="22"/>
  <c r="AI49" i="22"/>
  <c r="AJ49" i="22"/>
  <c r="AK49" i="22"/>
  <c r="AL49" i="22"/>
  <c r="AM49" i="22"/>
  <c r="AN49" i="22"/>
  <c r="AO49" i="22"/>
  <c r="AP49" i="22"/>
  <c r="AQ49" i="22"/>
  <c r="AR49" i="22"/>
  <c r="AS49" i="22"/>
  <c r="AT49" i="22"/>
  <c r="AU49" i="22"/>
  <c r="AV49" i="22"/>
  <c r="AW49" i="22"/>
  <c r="AX49" i="22"/>
  <c r="AY49" i="22"/>
  <c r="AZ49" i="22"/>
  <c r="BA49" i="22"/>
  <c r="BB49" i="22"/>
  <c r="BC49" i="22"/>
  <c r="BD49" i="22"/>
  <c r="BE49" i="22"/>
  <c r="BF49" i="22"/>
  <c r="BG49" i="22"/>
  <c r="BH49" i="22"/>
  <c r="BI49" i="22"/>
  <c r="A2" i="2"/>
  <c r="C32" i="2"/>
  <c r="D32" i="2"/>
  <c r="E32" i="2"/>
  <c r="F32" i="2"/>
  <c r="G32" i="2"/>
  <c r="H32" i="2"/>
  <c r="I32" i="2"/>
  <c r="J32" i="2"/>
  <c r="K32" i="2"/>
  <c r="L32" i="2"/>
  <c r="C38" i="2"/>
  <c r="D38" i="2"/>
  <c r="E38" i="2"/>
  <c r="F38" i="2"/>
  <c r="G38" i="2"/>
  <c r="H38" i="2"/>
  <c r="I38" i="2"/>
  <c r="J38" i="2"/>
  <c r="K38" i="2"/>
  <c r="L38" i="2"/>
  <c r="C39" i="2"/>
  <c r="D39" i="2"/>
  <c r="E39" i="2"/>
  <c r="F39" i="2"/>
  <c r="G39" i="2"/>
  <c r="H39" i="2"/>
  <c r="I39" i="2"/>
  <c r="J39" i="2"/>
  <c r="K39" i="2"/>
  <c r="L39" i="2"/>
  <c r="C40" i="2"/>
  <c r="D40" i="2"/>
  <c r="E40" i="2"/>
  <c r="F40" i="2"/>
  <c r="G40" i="2"/>
  <c r="H40" i="2"/>
  <c r="I40" i="2"/>
  <c r="J40" i="2"/>
  <c r="K40" i="2"/>
  <c r="L40" i="2"/>
  <c r="C47" i="2"/>
  <c r="D47" i="2"/>
  <c r="E47" i="2"/>
  <c r="F47" i="2"/>
  <c r="G47" i="2"/>
  <c r="H47" i="2"/>
  <c r="I47" i="2"/>
  <c r="J47" i="2"/>
  <c r="K47" i="2"/>
  <c r="L47" i="2"/>
  <c r="C48" i="2"/>
  <c r="D48" i="2"/>
  <c r="E48" i="2"/>
  <c r="F48" i="2"/>
  <c r="G48" i="2"/>
  <c r="H48" i="2"/>
  <c r="I48" i="2"/>
  <c r="J48" i="2"/>
  <c r="K48" i="2"/>
  <c r="L48" i="2"/>
  <c r="C49" i="2"/>
  <c r="D49" i="2"/>
  <c r="E49" i="2"/>
  <c r="F49" i="2"/>
  <c r="G49" i="2"/>
  <c r="H49" i="2"/>
  <c r="I49" i="2"/>
  <c r="J49" i="2"/>
  <c r="K49" i="2"/>
  <c r="L49" i="2"/>
  <c r="C50" i="2"/>
  <c r="D50" i="2"/>
  <c r="E50" i="2"/>
  <c r="F50" i="2"/>
  <c r="G50" i="2"/>
  <c r="H50" i="2"/>
  <c r="I50" i="2"/>
  <c r="J50" i="2"/>
  <c r="K50" i="2"/>
  <c r="L50" i="2"/>
  <c r="C51" i="2"/>
  <c r="D51" i="2"/>
  <c r="E51" i="2"/>
  <c r="F51" i="2"/>
  <c r="G51" i="2"/>
  <c r="H51" i="2"/>
  <c r="I51" i="2"/>
  <c r="J51" i="2"/>
  <c r="K51" i="2"/>
  <c r="L51" i="2"/>
  <c r="C56" i="2"/>
  <c r="D56" i="2"/>
  <c r="E56" i="2"/>
  <c r="F56" i="2"/>
  <c r="G56" i="2"/>
  <c r="H56" i="2"/>
  <c r="I56" i="2"/>
  <c r="J56" i="2"/>
  <c r="K56" i="2"/>
  <c r="L56" i="2"/>
  <c r="C57" i="2"/>
  <c r="D57" i="2"/>
  <c r="E57" i="2"/>
  <c r="F57" i="2"/>
  <c r="G57" i="2"/>
  <c r="H57" i="2"/>
  <c r="I57" i="2"/>
  <c r="J57" i="2"/>
  <c r="K57" i="2"/>
  <c r="L57" i="2"/>
  <c r="K60" i="2"/>
  <c r="K61" i="2"/>
  <c r="K62" i="2"/>
  <c r="C65" i="2"/>
  <c r="D65" i="2"/>
  <c r="E65" i="2"/>
  <c r="F65" i="2"/>
  <c r="G65" i="2"/>
  <c r="H65" i="2"/>
  <c r="I65" i="2"/>
  <c r="J65" i="2"/>
  <c r="K65" i="2"/>
  <c r="L65" i="2"/>
  <c r="C66" i="2"/>
  <c r="D66" i="2"/>
  <c r="E66" i="2"/>
  <c r="F66" i="2"/>
  <c r="G66" i="2"/>
  <c r="H66" i="2"/>
  <c r="I66" i="2"/>
  <c r="J66" i="2"/>
  <c r="K66" i="2"/>
  <c r="L66" i="2"/>
  <c r="C67" i="2"/>
  <c r="D67" i="2"/>
  <c r="E67" i="2"/>
  <c r="F67" i="2"/>
  <c r="G67" i="2"/>
  <c r="H67" i="2"/>
  <c r="I67" i="2"/>
  <c r="J67" i="2"/>
  <c r="K67" i="2"/>
  <c r="L67" i="2"/>
  <c r="C69" i="2"/>
  <c r="D69" i="2"/>
  <c r="E69" i="2"/>
  <c r="F69" i="2"/>
  <c r="G69" i="2"/>
  <c r="H69" i="2"/>
  <c r="I69" i="2"/>
  <c r="J69" i="2"/>
  <c r="K69" i="2"/>
  <c r="L69" i="2"/>
  <c r="C72" i="2"/>
  <c r="D72" i="2"/>
  <c r="E72" i="2"/>
  <c r="F72" i="2"/>
  <c r="G72" i="2"/>
  <c r="H72" i="2"/>
  <c r="I72" i="2"/>
  <c r="J72" i="2"/>
  <c r="K72" i="2"/>
  <c r="L72" i="2"/>
  <c r="C73" i="2"/>
  <c r="D73" i="2"/>
  <c r="E73" i="2"/>
  <c r="F73" i="2"/>
  <c r="G73" i="2"/>
  <c r="H73" i="2"/>
  <c r="I73" i="2"/>
  <c r="J73" i="2"/>
  <c r="K73" i="2"/>
  <c r="L73" i="2"/>
  <c r="C74" i="2"/>
  <c r="D74" i="2"/>
  <c r="E74" i="2"/>
  <c r="F74" i="2"/>
  <c r="G74" i="2"/>
  <c r="H74" i="2"/>
  <c r="I74" i="2"/>
  <c r="J74" i="2"/>
  <c r="K74" i="2"/>
  <c r="L74" i="2"/>
  <c r="C75" i="2"/>
  <c r="D75" i="2"/>
  <c r="E75" i="2"/>
  <c r="F75" i="2"/>
  <c r="G75" i="2"/>
  <c r="H75" i="2"/>
  <c r="I75" i="2"/>
  <c r="J75" i="2"/>
  <c r="K75" i="2"/>
  <c r="L75" i="2"/>
  <c r="C76" i="2"/>
  <c r="D76" i="2"/>
  <c r="E76" i="2"/>
  <c r="F76" i="2"/>
  <c r="G76" i="2"/>
  <c r="H76" i="2"/>
  <c r="I76" i="2"/>
  <c r="J76" i="2"/>
  <c r="K76" i="2"/>
  <c r="L76" i="2"/>
  <c r="C77" i="2"/>
  <c r="D77" i="2"/>
  <c r="E77" i="2"/>
  <c r="F77" i="2"/>
  <c r="G77" i="2"/>
  <c r="H77" i="2"/>
  <c r="I77" i="2"/>
  <c r="J77" i="2"/>
  <c r="K77" i="2"/>
  <c r="L77" i="2"/>
  <c r="C78" i="2"/>
  <c r="D78" i="2"/>
  <c r="E78" i="2"/>
  <c r="F78" i="2"/>
  <c r="G78" i="2"/>
  <c r="H78" i="2"/>
  <c r="I78" i="2"/>
  <c r="J78" i="2"/>
  <c r="K78" i="2"/>
  <c r="L78" i="2"/>
  <c r="C79" i="2"/>
  <c r="D79" i="2"/>
  <c r="E79" i="2"/>
  <c r="F79" i="2"/>
  <c r="G79" i="2"/>
  <c r="H79" i="2"/>
  <c r="I79" i="2"/>
  <c r="J79" i="2"/>
  <c r="K79" i="2"/>
  <c r="L79" i="2"/>
  <c r="C7" i="18"/>
  <c r="D7" i="18"/>
  <c r="E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Z7" i="18"/>
  <c r="AA7" i="18"/>
  <c r="AB7" i="18"/>
  <c r="AC7" i="18"/>
  <c r="AD7" i="18"/>
  <c r="AE7" i="18"/>
  <c r="AF7" i="18"/>
  <c r="AG7" i="18"/>
  <c r="AH7" i="18"/>
  <c r="AI7" i="18"/>
  <c r="AJ7" i="18"/>
  <c r="AK7" i="18"/>
  <c r="AL7" i="18"/>
  <c r="AM7" i="18"/>
  <c r="AN7" i="18"/>
  <c r="AO7" i="18"/>
  <c r="AP7" i="18"/>
  <c r="AQ7" i="18"/>
  <c r="AR7" i="18"/>
  <c r="AS7" i="18"/>
  <c r="AT7" i="18"/>
  <c r="AU7" i="18"/>
  <c r="AV7" i="18"/>
  <c r="AW7" i="18"/>
  <c r="AX7" i="18"/>
  <c r="AY7" i="18"/>
  <c r="AZ7" i="18"/>
  <c r="BA7" i="18"/>
  <c r="BB7" i="18"/>
  <c r="BC7" i="18"/>
  <c r="BD7" i="18"/>
  <c r="BE7" i="18"/>
  <c r="BF7" i="18"/>
  <c r="BG7" i="18"/>
  <c r="BH7" i="18"/>
  <c r="BI7" i="18"/>
  <c r="C13" i="18"/>
  <c r="D13" i="18"/>
  <c r="BK13" i="18"/>
  <c r="C14" i="18"/>
  <c r="D14" i="18"/>
  <c r="E14" i="18"/>
  <c r="BK14" i="18"/>
  <c r="C15" i="18"/>
  <c r="D15" i="18"/>
  <c r="E15" i="18"/>
  <c r="F15" i="18"/>
  <c r="BK15" i="18"/>
  <c r="C16" i="18"/>
  <c r="D16" i="18"/>
  <c r="E16" i="18"/>
  <c r="F16" i="18"/>
  <c r="G16" i="18"/>
  <c r="BK16" i="18"/>
  <c r="C17" i="18"/>
  <c r="D17" i="18"/>
  <c r="E17" i="18"/>
  <c r="F17" i="18"/>
  <c r="G17" i="18"/>
  <c r="H17" i="18"/>
  <c r="BK17" i="18"/>
  <c r="C18" i="18"/>
  <c r="D18" i="18"/>
  <c r="E18" i="18"/>
  <c r="F18" i="18"/>
  <c r="G18" i="18"/>
  <c r="H18" i="18"/>
  <c r="I18" i="18"/>
  <c r="BK18" i="18"/>
  <c r="C19" i="18"/>
  <c r="D19" i="18"/>
  <c r="E19" i="18"/>
  <c r="F19" i="18"/>
  <c r="G19" i="18"/>
  <c r="H19" i="18"/>
  <c r="I19" i="18"/>
  <c r="J19" i="18"/>
  <c r="BK19" i="18"/>
  <c r="C20" i="18"/>
  <c r="D20" i="18"/>
  <c r="E20" i="18"/>
  <c r="F20" i="18"/>
  <c r="G20" i="18"/>
  <c r="H20" i="18"/>
  <c r="I20" i="18"/>
  <c r="J20" i="18"/>
  <c r="K20" i="18"/>
  <c r="BK20" i="18"/>
  <c r="C21" i="18"/>
  <c r="D21" i="18"/>
  <c r="E21" i="18"/>
  <c r="F21" i="18"/>
  <c r="G21" i="18"/>
  <c r="H21" i="18"/>
  <c r="I21" i="18"/>
  <c r="J21" i="18"/>
  <c r="K21" i="18"/>
  <c r="L21" i="18"/>
  <c r="BK21" i="18"/>
  <c r="C22" i="18"/>
  <c r="D22" i="18"/>
  <c r="E22" i="18"/>
  <c r="F22" i="18"/>
  <c r="G22" i="18"/>
  <c r="H22" i="18"/>
  <c r="I22" i="18"/>
  <c r="J22" i="18"/>
  <c r="K22" i="18"/>
  <c r="L22" i="18"/>
  <c r="M22" i="18"/>
  <c r="BK22" i="18"/>
  <c r="C23" i="18"/>
  <c r="D23" i="18"/>
  <c r="E23" i="18"/>
  <c r="F23" i="18"/>
  <c r="G23" i="18"/>
  <c r="H23" i="18"/>
  <c r="I23" i="18"/>
  <c r="J23" i="18"/>
  <c r="K23" i="18"/>
  <c r="L23" i="18"/>
  <c r="M23" i="18"/>
  <c r="N23" i="18"/>
  <c r="BK23" i="18"/>
  <c r="C24" i="18"/>
  <c r="D24" i="18"/>
  <c r="E24" i="18"/>
  <c r="F24" i="18"/>
  <c r="G24" i="18"/>
  <c r="H24" i="18"/>
  <c r="I24" i="18"/>
  <c r="J24" i="18"/>
  <c r="K24" i="18"/>
  <c r="L24" i="18"/>
  <c r="M24" i="18"/>
  <c r="N24" i="18"/>
  <c r="O24" i="18"/>
  <c r="BK24" i="18"/>
  <c r="C25" i="18"/>
  <c r="D25" i="18"/>
  <c r="E25" i="18"/>
  <c r="F25" i="18"/>
  <c r="G25" i="18"/>
  <c r="H25" i="18"/>
  <c r="I25" i="18"/>
  <c r="J25" i="18"/>
  <c r="K25" i="18"/>
  <c r="L25" i="18"/>
  <c r="M25" i="18"/>
  <c r="N25" i="18"/>
  <c r="O25" i="18"/>
  <c r="P25" i="18"/>
  <c r="BK25" i="18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P26" i="18"/>
  <c r="Q26" i="18"/>
  <c r="BK26" i="18"/>
  <c r="C27" i="18"/>
  <c r="D27" i="18"/>
  <c r="E27" i="18"/>
  <c r="F27" i="18"/>
  <c r="G27" i="18"/>
  <c r="H27" i="18"/>
  <c r="I27" i="18"/>
  <c r="J27" i="18"/>
  <c r="K27" i="18"/>
  <c r="L27" i="18"/>
  <c r="M27" i="18"/>
  <c r="N27" i="18"/>
  <c r="O27" i="18"/>
  <c r="P27" i="18"/>
  <c r="Q27" i="18"/>
  <c r="R27" i="18"/>
  <c r="BK27" i="18"/>
  <c r="C28" i="18"/>
  <c r="D28" i="18"/>
  <c r="E28" i="18"/>
  <c r="F28" i="18"/>
  <c r="G28" i="18"/>
  <c r="H28" i="18"/>
  <c r="I28" i="18"/>
  <c r="J28" i="18"/>
  <c r="K28" i="18"/>
  <c r="L28" i="18"/>
  <c r="M28" i="18"/>
  <c r="N28" i="18"/>
  <c r="O28" i="18"/>
  <c r="P28" i="18"/>
  <c r="Q28" i="18"/>
  <c r="R28" i="18"/>
  <c r="S28" i="18"/>
  <c r="BK28" i="18"/>
  <c r="C29" i="18"/>
  <c r="D29" i="18"/>
  <c r="E29" i="18"/>
  <c r="F29" i="18"/>
  <c r="G29" i="18"/>
  <c r="H29" i="18"/>
  <c r="I29" i="18"/>
  <c r="J29" i="18"/>
  <c r="K29" i="18"/>
  <c r="L29" i="18"/>
  <c r="M29" i="18"/>
  <c r="N29" i="18"/>
  <c r="O29" i="18"/>
  <c r="P29" i="18"/>
  <c r="Q29" i="18"/>
  <c r="R29" i="18"/>
  <c r="S29" i="18"/>
  <c r="T29" i="18"/>
  <c r="BK29" i="18"/>
  <c r="C30" i="18"/>
  <c r="D30" i="18"/>
  <c r="E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BK30" i="18"/>
  <c r="C31" i="18"/>
  <c r="D31" i="18"/>
  <c r="E31" i="18"/>
  <c r="F31" i="18"/>
  <c r="G31" i="18"/>
  <c r="H31" i="18"/>
  <c r="I31" i="18"/>
  <c r="J31" i="18"/>
  <c r="K31" i="18"/>
  <c r="L31" i="18"/>
  <c r="M31" i="18"/>
  <c r="N31" i="18"/>
  <c r="O31" i="18"/>
  <c r="P31" i="18"/>
  <c r="Q31" i="18"/>
  <c r="R31" i="18"/>
  <c r="S31" i="18"/>
  <c r="T31" i="18"/>
  <c r="U31" i="18"/>
  <c r="V31" i="18"/>
  <c r="BK31" i="18"/>
  <c r="C32" i="18"/>
  <c r="D32" i="18"/>
  <c r="E32" i="18"/>
  <c r="F32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BK32" i="18"/>
  <c r="C33" i="18"/>
  <c r="D33" i="18"/>
  <c r="E33" i="18"/>
  <c r="F33" i="18"/>
  <c r="G33" i="18"/>
  <c r="H33" i="18"/>
  <c r="I33" i="18"/>
  <c r="J33" i="18"/>
  <c r="K33" i="18"/>
  <c r="L33" i="18"/>
  <c r="M33" i="18"/>
  <c r="N33" i="18"/>
  <c r="O33" i="18"/>
  <c r="P33" i="18"/>
  <c r="Q33" i="18"/>
  <c r="R33" i="18"/>
  <c r="S33" i="18"/>
  <c r="T33" i="18"/>
  <c r="U33" i="18"/>
  <c r="V33" i="18"/>
  <c r="W33" i="18"/>
  <c r="X33" i="18"/>
  <c r="BK33" i="18"/>
  <c r="C34" i="18"/>
  <c r="D34" i="18"/>
  <c r="E34" i="18"/>
  <c r="F34" i="18"/>
  <c r="G34" i="18"/>
  <c r="H34" i="18"/>
  <c r="I34" i="18"/>
  <c r="J34" i="18"/>
  <c r="K34" i="18"/>
  <c r="L34" i="18"/>
  <c r="M34" i="18"/>
  <c r="N34" i="18"/>
  <c r="O34" i="18"/>
  <c r="P34" i="18"/>
  <c r="Q34" i="18"/>
  <c r="R34" i="18"/>
  <c r="S34" i="18"/>
  <c r="T34" i="18"/>
  <c r="U34" i="18"/>
  <c r="V34" i="18"/>
  <c r="W34" i="18"/>
  <c r="X34" i="18"/>
  <c r="Y34" i="18"/>
  <c r="BK34" i="18"/>
  <c r="C35" i="18"/>
  <c r="D35" i="18"/>
  <c r="E35" i="18"/>
  <c r="F35" i="18"/>
  <c r="G35" i="18"/>
  <c r="H35" i="18"/>
  <c r="I35" i="18"/>
  <c r="J35" i="18"/>
  <c r="K35" i="18"/>
  <c r="L35" i="18"/>
  <c r="M35" i="18"/>
  <c r="N35" i="18"/>
  <c r="O35" i="18"/>
  <c r="P35" i="18"/>
  <c r="Q35" i="18"/>
  <c r="R35" i="18"/>
  <c r="S35" i="18"/>
  <c r="T35" i="18"/>
  <c r="U35" i="18"/>
  <c r="V35" i="18"/>
  <c r="W35" i="18"/>
  <c r="X35" i="18"/>
  <c r="Y35" i="18"/>
  <c r="Z35" i="18"/>
  <c r="BK35" i="18"/>
  <c r="C36" i="18"/>
  <c r="D36" i="18"/>
  <c r="E36" i="18"/>
  <c r="F36" i="18"/>
  <c r="G36" i="18"/>
  <c r="H36" i="18"/>
  <c r="I36" i="18"/>
  <c r="J36" i="18"/>
  <c r="K36" i="18"/>
  <c r="L36" i="18"/>
  <c r="M36" i="18"/>
  <c r="N36" i="18"/>
  <c r="O36" i="18"/>
  <c r="P36" i="18"/>
  <c r="Q36" i="18"/>
  <c r="R36" i="18"/>
  <c r="S36" i="18"/>
  <c r="T36" i="18"/>
  <c r="U36" i="18"/>
  <c r="V36" i="18"/>
  <c r="W36" i="18"/>
  <c r="X36" i="18"/>
  <c r="Y36" i="18"/>
  <c r="Z36" i="18"/>
  <c r="AA36" i="18"/>
  <c r="BK36" i="18"/>
  <c r="C37" i="18"/>
  <c r="D37" i="18"/>
  <c r="E37" i="18"/>
  <c r="F37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Z37" i="18"/>
  <c r="AA37" i="18"/>
  <c r="AB37" i="18"/>
  <c r="BK37" i="18"/>
  <c r="C38" i="18"/>
  <c r="D38" i="18"/>
  <c r="E38" i="18"/>
  <c r="F38" i="18"/>
  <c r="G38" i="18"/>
  <c r="H38" i="18"/>
  <c r="I38" i="18"/>
  <c r="J38" i="18"/>
  <c r="K38" i="18"/>
  <c r="L38" i="18"/>
  <c r="M38" i="18"/>
  <c r="N38" i="18"/>
  <c r="O38" i="18"/>
  <c r="P38" i="18"/>
  <c r="Q38" i="18"/>
  <c r="R38" i="18"/>
  <c r="S38" i="18"/>
  <c r="T38" i="18"/>
  <c r="U38" i="18"/>
  <c r="V38" i="18"/>
  <c r="W38" i="18"/>
  <c r="X38" i="18"/>
  <c r="Y38" i="18"/>
  <c r="Z38" i="18"/>
  <c r="AA38" i="18"/>
  <c r="AB38" i="18"/>
  <c r="AC38" i="18"/>
  <c r="BK38" i="18"/>
  <c r="C39" i="18"/>
  <c r="D39" i="18"/>
  <c r="E39" i="18"/>
  <c r="F39" i="18"/>
  <c r="G39" i="18"/>
  <c r="H39" i="18"/>
  <c r="I39" i="18"/>
  <c r="J39" i="18"/>
  <c r="K39" i="18"/>
  <c r="L39" i="18"/>
  <c r="M39" i="18"/>
  <c r="N39" i="18"/>
  <c r="O39" i="18"/>
  <c r="P39" i="18"/>
  <c r="Q39" i="18"/>
  <c r="R39" i="18"/>
  <c r="S39" i="18"/>
  <c r="T39" i="18"/>
  <c r="U39" i="18"/>
  <c r="V39" i="18"/>
  <c r="W39" i="18"/>
  <c r="X39" i="18"/>
  <c r="Y39" i="18"/>
  <c r="Z39" i="18"/>
  <c r="AA39" i="18"/>
  <c r="AB39" i="18"/>
  <c r="AC39" i="18"/>
  <c r="AD39" i="18"/>
  <c r="BK39" i="18"/>
  <c r="C40" i="18"/>
  <c r="D40" i="18"/>
  <c r="E40" i="18"/>
  <c r="F40" i="18"/>
  <c r="G40" i="18"/>
  <c r="H40" i="18"/>
  <c r="I40" i="18"/>
  <c r="J40" i="18"/>
  <c r="K40" i="18"/>
  <c r="L40" i="18"/>
  <c r="M40" i="18"/>
  <c r="N40" i="18"/>
  <c r="O40" i="18"/>
  <c r="P40" i="18"/>
  <c r="Q40" i="18"/>
  <c r="R40" i="18"/>
  <c r="S40" i="18"/>
  <c r="T40" i="18"/>
  <c r="U40" i="18"/>
  <c r="V40" i="18"/>
  <c r="W40" i="18"/>
  <c r="X40" i="18"/>
  <c r="Y40" i="18"/>
  <c r="Z40" i="18"/>
  <c r="AA40" i="18"/>
  <c r="AB40" i="18"/>
  <c r="AC40" i="18"/>
  <c r="AD40" i="18"/>
  <c r="AE40" i="18"/>
  <c r="BK40" i="18"/>
  <c r="C41" i="18"/>
  <c r="D41" i="18"/>
  <c r="E41" i="18"/>
  <c r="F41" i="18"/>
  <c r="G41" i="18"/>
  <c r="H41" i="18"/>
  <c r="I41" i="18"/>
  <c r="J41" i="18"/>
  <c r="K41" i="18"/>
  <c r="L41" i="18"/>
  <c r="M41" i="18"/>
  <c r="N41" i="18"/>
  <c r="O41" i="18"/>
  <c r="P41" i="18"/>
  <c r="Q41" i="18"/>
  <c r="R41" i="18"/>
  <c r="S41" i="18"/>
  <c r="T41" i="18"/>
  <c r="U41" i="18"/>
  <c r="V41" i="18"/>
  <c r="W41" i="18"/>
  <c r="X41" i="18"/>
  <c r="Y41" i="18"/>
  <c r="Z41" i="18"/>
  <c r="AA41" i="18"/>
  <c r="AB41" i="18"/>
  <c r="AC41" i="18"/>
  <c r="AD41" i="18"/>
  <c r="AE41" i="18"/>
  <c r="AF41" i="18"/>
  <c r="BK41" i="18"/>
  <c r="C42" i="18"/>
  <c r="D42" i="18"/>
  <c r="E42" i="18"/>
  <c r="F42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Z42" i="18"/>
  <c r="AA42" i="18"/>
  <c r="AB42" i="18"/>
  <c r="AC42" i="18"/>
  <c r="AD42" i="18"/>
  <c r="AE42" i="18"/>
  <c r="AF42" i="18"/>
  <c r="AG42" i="18"/>
  <c r="BK42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AH43" i="18"/>
  <c r="BK43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AH44" i="18"/>
  <c r="AI44" i="18"/>
  <c r="BK44" i="18"/>
  <c r="C45" i="18"/>
  <c r="D45" i="18"/>
  <c r="E45" i="18"/>
  <c r="F45" i="18"/>
  <c r="G45" i="18"/>
  <c r="H45" i="18"/>
  <c r="I45" i="18"/>
  <c r="J45" i="18"/>
  <c r="K45" i="18"/>
  <c r="L45" i="18"/>
  <c r="M45" i="18"/>
  <c r="N45" i="18"/>
  <c r="O45" i="18"/>
  <c r="P45" i="18"/>
  <c r="Q45" i="18"/>
  <c r="R45" i="18"/>
  <c r="S45" i="18"/>
  <c r="T45" i="18"/>
  <c r="U45" i="18"/>
  <c r="V45" i="18"/>
  <c r="W45" i="18"/>
  <c r="X45" i="18"/>
  <c r="Y45" i="18"/>
  <c r="Z45" i="18"/>
  <c r="AA45" i="18"/>
  <c r="AB45" i="18"/>
  <c r="AC45" i="18"/>
  <c r="AD45" i="18"/>
  <c r="AE45" i="18"/>
  <c r="AF45" i="18"/>
  <c r="AG45" i="18"/>
  <c r="AH45" i="18"/>
  <c r="AI45" i="18"/>
  <c r="AJ45" i="18"/>
  <c r="BK45" i="18"/>
  <c r="C46" i="18"/>
  <c r="D46" i="18"/>
  <c r="E46" i="18"/>
  <c r="F46" i="18"/>
  <c r="G46" i="18"/>
  <c r="H46" i="18"/>
  <c r="I46" i="18"/>
  <c r="J46" i="18"/>
  <c r="K46" i="18"/>
  <c r="L46" i="18"/>
  <c r="M46" i="18"/>
  <c r="N46" i="18"/>
  <c r="O46" i="18"/>
  <c r="P46" i="18"/>
  <c r="Q46" i="18"/>
  <c r="R46" i="18"/>
  <c r="S46" i="18"/>
  <c r="T46" i="18"/>
  <c r="U46" i="18"/>
  <c r="V46" i="18"/>
  <c r="W46" i="18"/>
  <c r="X46" i="18"/>
  <c r="Y46" i="18"/>
  <c r="Z46" i="18"/>
  <c r="AA46" i="18"/>
  <c r="AB46" i="18"/>
  <c r="AC46" i="18"/>
  <c r="AD46" i="18"/>
  <c r="AE46" i="18"/>
  <c r="AF46" i="18"/>
  <c r="AG46" i="18"/>
  <c r="AH46" i="18"/>
  <c r="AI46" i="18"/>
  <c r="AJ46" i="18"/>
  <c r="AK46" i="18"/>
  <c r="BK46" i="18"/>
  <c r="C47" i="18"/>
  <c r="D47" i="18"/>
  <c r="E47" i="18"/>
  <c r="F47" i="18"/>
  <c r="G47" i="18"/>
  <c r="H47" i="18"/>
  <c r="I47" i="18"/>
  <c r="J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Z47" i="18"/>
  <c r="AA47" i="18"/>
  <c r="AB47" i="18"/>
  <c r="AC47" i="18"/>
  <c r="AD47" i="18"/>
  <c r="AE47" i="18"/>
  <c r="AF47" i="18"/>
  <c r="AG47" i="18"/>
  <c r="AH47" i="18"/>
  <c r="AI47" i="18"/>
  <c r="AJ47" i="18"/>
  <c r="AK47" i="18"/>
  <c r="AL47" i="18"/>
  <c r="BK47" i="18"/>
  <c r="C48" i="18"/>
  <c r="D48" i="18"/>
  <c r="E48" i="18"/>
  <c r="F48" i="18"/>
  <c r="G48" i="18"/>
  <c r="H48" i="18"/>
  <c r="I48" i="18"/>
  <c r="J48" i="18"/>
  <c r="K48" i="18"/>
  <c r="L48" i="18"/>
  <c r="M48" i="18"/>
  <c r="N48" i="18"/>
  <c r="O48" i="18"/>
  <c r="P48" i="18"/>
  <c r="Q48" i="18"/>
  <c r="R48" i="18"/>
  <c r="S48" i="18"/>
  <c r="T48" i="18"/>
  <c r="U48" i="18"/>
  <c r="V48" i="18"/>
  <c r="W48" i="18"/>
  <c r="X48" i="18"/>
  <c r="Y48" i="18"/>
  <c r="Z48" i="18"/>
  <c r="AA48" i="18"/>
  <c r="AB48" i="18"/>
  <c r="AC48" i="18"/>
  <c r="AD48" i="18"/>
  <c r="AE48" i="18"/>
  <c r="AF48" i="18"/>
  <c r="AG48" i="18"/>
  <c r="AH48" i="18"/>
  <c r="AI48" i="18"/>
  <c r="AJ48" i="18"/>
  <c r="AK48" i="18"/>
  <c r="AL48" i="18"/>
  <c r="AM48" i="18"/>
  <c r="BK48" i="18"/>
  <c r="C49" i="18"/>
  <c r="D49" i="18"/>
  <c r="E49" i="18"/>
  <c r="F49" i="18"/>
  <c r="G49" i="18"/>
  <c r="H49" i="18"/>
  <c r="I49" i="18"/>
  <c r="J49" i="18"/>
  <c r="K49" i="18"/>
  <c r="L49" i="18"/>
  <c r="M49" i="18"/>
  <c r="N49" i="18"/>
  <c r="O49" i="18"/>
  <c r="P49" i="18"/>
  <c r="Q49" i="18"/>
  <c r="R49" i="18"/>
  <c r="S49" i="18"/>
  <c r="T49" i="18"/>
  <c r="U49" i="18"/>
  <c r="V49" i="18"/>
  <c r="W49" i="18"/>
  <c r="X49" i="18"/>
  <c r="Y49" i="18"/>
  <c r="Z49" i="18"/>
  <c r="AA49" i="18"/>
  <c r="AB49" i="18"/>
  <c r="AC49" i="18"/>
  <c r="AD49" i="18"/>
  <c r="AE49" i="18"/>
  <c r="AF49" i="18"/>
  <c r="AG49" i="18"/>
  <c r="AH49" i="18"/>
  <c r="AI49" i="18"/>
  <c r="AJ49" i="18"/>
  <c r="AK49" i="18"/>
  <c r="AL49" i="18"/>
  <c r="AM49" i="18"/>
  <c r="AN49" i="18"/>
  <c r="BK49" i="18"/>
  <c r="C50" i="18"/>
  <c r="D50" i="18"/>
  <c r="E50" i="18"/>
  <c r="F50" i="18"/>
  <c r="G50" i="18"/>
  <c r="H50" i="18"/>
  <c r="I50" i="18"/>
  <c r="J50" i="18"/>
  <c r="K50" i="18"/>
  <c r="L50" i="18"/>
  <c r="M50" i="18"/>
  <c r="N50" i="18"/>
  <c r="O50" i="18"/>
  <c r="P50" i="18"/>
  <c r="Q50" i="18"/>
  <c r="R50" i="18"/>
  <c r="S50" i="18"/>
  <c r="T50" i="18"/>
  <c r="U50" i="18"/>
  <c r="V50" i="18"/>
  <c r="W50" i="18"/>
  <c r="X50" i="18"/>
  <c r="Y50" i="18"/>
  <c r="Z50" i="18"/>
  <c r="AA50" i="18"/>
  <c r="AB50" i="18"/>
  <c r="AC50" i="18"/>
  <c r="AD50" i="18"/>
  <c r="AE50" i="18"/>
  <c r="AF50" i="18"/>
  <c r="AG50" i="18"/>
  <c r="AH50" i="18"/>
  <c r="AI50" i="18"/>
  <c r="AJ50" i="18"/>
  <c r="AK50" i="18"/>
  <c r="AL50" i="18"/>
  <c r="AM50" i="18"/>
  <c r="AN50" i="18"/>
  <c r="AO50" i="18"/>
  <c r="BK50" i="18"/>
  <c r="C51" i="18"/>
  <c r="D51" i="18"/>
  <c r="E51" i="18"/>
  <c r="F51" i="18"/>
  <c r="G51" i="18"/>
  <c r="H51" i="18"/>
  <c r="I51" i="18"/>
  <c r="J51" i="18"/>
  <c r="K51" i="18"/>
  <c r="L51" i="18"/>
  <c r="M51" i="18"/>
  <c r="N51" i="18"/>
  <c r="O51" i="18"/>
  <c r="P51" i="18"/>
  <c r="Q51" i="18"/>
  <c r="R51" i="18"/>
  <c r="S51" i="18"/>
  <c r="T51" i="18"/>
  <c r="U51" i="18"/>
  <c r="V51" i="18"/>
  <c r="W51" i="18"/>
  <c r="X51" i="18"/>
  <c r="Y51" i="18"/>
  <c r="Z51" i="18"/>
  <c r="AA51" i="18"/>
  <c r="AB51" i="18"/>
  <c r="AC51" i="18"/>
  <c r="AD51" i="18"/>
  <c r="AE51" i="18"/>
  <c r="AF51" i="18"/>
  <c r="AG51" i="18"/>
  <c r="AH51" i="18"/>
  <c r="AI51" i="18"/>
  <c r="AJ51" i="18"/>
  <c r="AK51" i="18"/>
  <c r="AL51" i="18"/>
  <c r="AM51" i="18"/>
  <c r="AN51" i="18"/>
  <c r="AO51" i="18"/>
  <c r="AP51" i="18"/>
  <c r="BK51" i="18"/>
  <c r="C52" i="18"/>
  <c r="D52" i="18"/>
  <c r="E52" i="18"/>
  <c r="F52" i="18"/>
  <c r="G52" i="18"/>
  <c r="H52" i="18"/>
  <c r="I52" i="18"/>
  <c r="J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Z52" i="18"/>
  <c r="AA52" i="18"/>
  <c r="AB52" i="18"/>
  <c r="AC52" i="18"/>
  <c r="AD52" i="18"/>
  <c r="AE52" i="18"/>
  <c r="AF52" i="18"/>
  <c r="AG52" i="18"/>
  <c r="AH52" i="18"/>
  <c r="AI52" i="18"/>
  <c r="AJ52" i="18"/>
  <c r="AK52" i="18"/>
  <c r="AL52" i="18"/>
  <c r="AM52" i="18"/>
  <c r="AN52" i="18"/>
  <c r="AO52" i="18"/>
  <c r="AP52" i="18"/>
  <c r="AQ52" i="18"/>
  <c r="BK52" i="18"/>
  <c r="C53" i="18"/>
  <c r="D53" i="18"/>
  <c r="E53" i="18"/>
  <c r="F53" i="18"/>
  <c r="G53" i="18"/>
  <c r="H53" i="18"/>
  <c r="I53" i="18"/>
  <c r="J53" i="18"/>
  <c r="K53" i="18"/>
  <c r="L53" i="18"/>
  <c r="M53" i="18"/>
  <c r="N53" i="18"/>
  <c r="O53" i="18"/>
  <c r="P53" i="18"/>
  <c r="Q53" i="18"/>
  <c r="R53" i="18"/>
  <c r="S53" i="18"/>
  <c r="T53" i="18"/>
  <c r="U53" i="18"/>
  <c r="V53" i="18"/>
  <c r="W53" i="18"/>
  <c r="X53" i="18"/>
  <c r="Y53" i="18"/>
  <c r="Z53" i="18"/>
  <c r="AA53" i="18"/>
  <c r="AB53" i="18"/>
  <c r="AC53" i="18"/>
  <c r="AD53" i="18"/>
  <c r="AE53" i="18"/>
  <c r="AF53" i="18"/>
  <c r="AG53" i="18"/>
  <c r="AH53" i="18"/>
  <c r="AI53" i="18"/>
  <c r="AJ53" i="18"/>
  <c r="AK53" i="18"/>
  <c r="AL53" i="18"/>
  <c r="AM53" i="18"/>
  <c r="AN53" i="18"/>
  <c r="AO53" i="18"/>
  <c r="AP53" i="18"/>
  <c r="AQ53" i="18"/>
  <c r="AR53" i="18"/>
  <c r="BK53" i="18"/>
  <c r="C54" i="18"/>
  <c r="D54" i="18"/>
  <c r="E54" i="18"/>
  <c r="F54" i="18"/>
  <c r="G54" i="18"/>
  <c r="H54" i="18"/>
  <c r="I54" i="18"/>
  <c r="J54" i="18"/>
  <c r="K54" i="18"/>
  <c r="L54" i="18"/>
  <c r="M54" i="18"/>
  <c r="N54" i="18"/>
  <c r="O54" i="18"/>
  <c r="P54" i="18"/>
  <c r="Q54" i="18"/>
  <c r="R54" i="18"/>
  <c r="S54" i="18"/>
  <c r="T54" i="18"/>
  <c r="U54" i="18"/>
  <c r="V54" i="18"/>
  <c r="W54" i="18"/>
  <c r="X54" i="18"/>
  <c r="Y54" i="18"/>
  <c r="Z54" i="18"/>
  <c r="AA54" i="18"/>
  <c r="AB54" i="18"/>
  <c r="AC54" i="18"/>
  <c r="AD54" i="18"/>
  <c r="AE54" i="18"/>
  <c r="AF54" i="18"/>
  <c r="AG54" i="18"/>
  <c r="AH54" i="18"/>
  <c r="AI54" i="18"/>
  <c r="AJ54" i="18"/>
  <c r="AK54" i="18"/>
  <c r="AL54" i="18"/>
  <c r="AM54" i="18"/>
  <c r="AN54" i="18"/>
  <c r="AO54" i="18"/>
  <c r="AP54" i="18"/>
  <c r="AQ54" i="18"/>
  <c r="AR54" i="18"/>
  <c r="AS54" i="18"/>
  <c r="BK54" i="18"/>
  <c r="C55" i="18"/>
  <c r="D55" i="18"/>
  <c r="E55" i="18"/>
  <c r="F55" i="18"/>
  <c r="G55" i="18"/>
  <c r="H55" i="18"/>
  <c r="I55" i="18"/>
  <c r="J55" i="18"/>
  <c r="K55" i="18"/>
  <c r="L55" i="18"/>
  <c r="M55" i="18"/>
  <c r="N55" i="18"/>
  <c r="O55" i="18"/>
  <c r="P55" i="18"/>
  <c r="Q55" i="18"/>
  <c r="R55" i="18"/>
  <c r="S55" i="18"/>
  <c r="T55" i="18"/>
  <c r="U55" i="18"/>
  <c r="V55" i="18"/>
  <c r="W55" i="18"/>
  <c r="X55" i="18"/>
  <c r="Y55" i="18"/>
  <c r="Z55" i="18"/>
  <c r="AA55" i="18"/>
  <c r="AB55" i="18"/>
  <c r="AC55" i="18"/>
  <c r="AD55" i="18"/>
  <c r="AE55" i="18"/>
  <c r="AF55" i="18"/>
  <c r="AG55" i="18"/>
  <c r="AH55" i="18"/>
  <c r="AI55" i="18"/>
  <c r="AJ55" i="18"/>
  <c r="AK55" i="18"/>
  <c r="AL55" i="18"/>
  <c r="AM55" i="18"/>
  <c r="AN55" i="18"/>
  <c r="AO55" i="18"/>
  <c r="AP55" i="18"/>
  <c r="AQ55" i="18"/>
  <c r="AR55" i="18"/>
  <c r="AS55" i="18"/>
  <c r="AT55" i="18"/>
  <c r="BK55" i="18"/>
  <c r="C56" i="18"/>
  <c r="D56" i="18"/>
  <c r="E56" i="18"/>
  <c r="F56" i="18"/>
  <c r="G56" i="18"/>
  <c r="H56" i="18"/>
  <c r="I56" i="18"/>
  <c r="J56" i="18"/>
  <c r="K56" i="18"/>
  <c r="L56" i="18"/>
  <c r="M56" i="18"/>
  <c r="N56" i="18"/>
  <c r="O56" i="18"/>
  <c r="P56" i="18"/>
  <c r="Q56" i="18"/>
  <c r="R56" i="18"/>
  <c r="S56" i="18"/>
  <c r="T56" i="18"/>
  <c r="U56" i="18"/>
  <c r="V56" i="18"/>
  <c r="W56" i="18"/>
  <c r="X56" i="18"/>
  <c r="Y56" i="18"/>
  <c r="Z56" i="18"/>
  <c r="AA56" i="18"/>
  <c r="AB56" i="18"/>
  <c r="AC56" i="18"/>
  <c r="AD56" i="18"/>
  <c r="AE56" i="18"/>
  <c r="AF56" i="18"/>
  <c r="AG56" i="18"/>
  <c r="AH56" i="18"/>
  <c r="AI56" i="18"/>
  <c r="AJ56" i="18"/>
  <c r="AK56" i="18"/>
  <c r="AL56" i="18"/>
  <c r="AM56" i="18"/>
  <c r="AN56" i="18"/>
  <c r="AO56" i="18"/>
  <c r="AP56" i="18"/>
  <c r="AQ56" i="18"/>
  <c r="AR56" i="18"/>
  <c r="AS56" i="18"/>
  <c r="AT56" i="18"/>
  <c r="AU56" i="18"/>
  <c r="BK56" i="18"/>
  <c r="C57" i="18"/>
  <c r="D57" i="18"/>
  <c r="E57" i="18"/>
  <c r="F57" i="18"/>
  <c r="G57" i="18"/>
  <c r="H57" i="18"/>
  <c r="I57" i="18"/>
  <c r="J57" i="18"/>
  <c r="K57" i="18"/>
  <c r="L57" i="18"/>
  <c r="M57" i="18"/>
  <c r="N57" i="18"/>
  <c r="O57" i="18"/>
  <c r="P57" i="18"/>
  <c r="Q57" i="18"/>
  <c r="R57" i="18"/>
  <c r="S57" i="18"/>
  <c r="T57" i="18"/>
  <c r="U57" i="18"/>
  <c r="V57" i="18"/>
  <c r="W57" i="18"/>
  <c r="X57" i="18"/>
  <c r="Y57" i="18"/>
  <c r="Z57" i="18"/>
  <c r="AA57" i="18"/>
  <c r="AB57" i="18"/>
  <c r="AC57" i="18"/>
  <c r="AD57" i="18"/>
  <c r="AE57" i="18"/>
  <c r="AF57" i="18"/>
  <c r="AG57" i="18"/>
  <c r="AH57" i="18"/>
  <c r="AI57" i="18"/>
  <c r="AJ57" i="18"/>
  <c r="AK57" i="18"/>
  <c r="AL57" i="18"/>
  <c r="AM57" i="18"/>
  <c r="AN57" i="18"/>
  <c r="AO57" i="18"/>
  <c r="AP57" i="18"/>
  <c r="AQ57" i="18"/>
  <c r="AR57" i="18"/>
  <c r="AS57" i="18"/>
  <c r="AT57" i="18"/>
  <c r="AU57" i="18"/>
  <c r="AV57" i="18"/>
  <c r="BK57" i="18"/>
  <c r="C58" i="18"/>
  <c r="D58" i="18"/>
  <c r="E58" i="18"/>
  <c r="F58" i="18"/>
  <c r="G58" i="18"/>
  <c r="H58" i="18"/>
  <c r="I58" i="18"/>
  <c r="J58" i="18"/>
  <c r="K58" i="18"/>
  <c r="L58" i="18"/>
  <c r="M58" i="18"/>
  <c r="N58" i="18"/>
  <c r="O58" i="18"/>
  <c r="P58" i="18"/>
  <c r="Q58" i="18"/>
  <c r="R58" i="18"/>
  <c r="S58" i="18"/>
  <c r="T58" i="18"/>
  <c r="U58" i="18"/>
  <c r="V58" i="18"/>
  <c r="W58" i="18"/>
  <c r="X58" i="18"/>
  <c r="Y58" i="18"/>
  <c r="Z58" i="18"/>
  <c r="AA58" i="18"/>
  <c r="AB58" i="18"/>
  <c r="AC58" i="18"/>
  <c r="AD58" i="18"/>
  <c r="AE58" i="18"/>
  <c r="AF58" i="18"/>
  <c r="AG58" i="18"/>
  <c r="AH58" i="18"/>
  <c r="AI58" i="18"/>
  <c r="AJ58" i="18"/>
  <c r="AK58" i="18"/>
  <c r="AL58" i="18"/>
  <c r="AM58" i="18"/>
  <c r="AN58" i="18"/>
  <c r="AO58" i="18"/>
  <c r="AP58" i="18"/>
  <c r="AQ58" i="18"/>
  <c r="AR58" i="18"/>
  <c r="AS58" i="18"/>
  <c r="AT58" i="18"/>
  <c r="AU58" i="18"/>
  <c r="AV58" i="18"/>
  <c r="AW58" i="18"/>
  <c r="BK58" i="18"/>
  <c r="C59" i="18"/>
  <c r="D59" i="18"/>
  <c r="E59" i="18"/>
  <c r="F59" i="18"/>
  <c r="G59" i="18"/>
  <c r="H59" i="18"/>
  <c r="I59" i="18"/>
  <c r="J59" i="18"/>
  <c r="K59" i="18"/>
  <c r="L59" i="18"/>
  <c r="M59" i="18"/>
  <c r="N59" i="18"/>
  <c r="O59" i="18"/>
  <c r="P59" i="18"/>
  <c r="Q59" i="18"/>
  <c r="R59" i="18"/>
  <c r="S59" i="18"/>
  <c r="T59" i="18"/>
  <c r="U59" i="18"/>
  <c r="V59" i="18"/>
  <c r="W59" i="18"/>
  <c r="X59" i="18"/>
  <c r="Y59" i="18"/>
  <c r="Z59" i="18"/>
  <c r="AA59" i="18"/>
  <c r="AB59" i="18"/>
  <c r="AC59" i="18"/>
  <c r="AD59" i="18"/>
  <c r="AE59" i="18"/>
  <c r="AF59" i="18"/>
  <c r="AG59" i="18"/>
  <c r="AH59" i="18"/>
  <c r="AI59" i="18"/>
  <c r="AJ59" i="18"/>
  <c r="AK59" i="18"/>
  <c r="AL59" i="18"/>
  <c r="AM59" i="18"/>
  <c r="AN59" i="18"/>
  <c r="AO59" i="18"/>
  <c r="AP59" i="18"/>
  <c r="AQ59" i="18"/>
  <c r="AR59" i="18"/>
  <c r="AS59" i="18"/>
  <c r="AT59" i="18"/>
  <c r="AU59" i="18"/>
  <c r="AV59" i="18"/>
  <c r="AW59" i="18"/>
  <c r="AX59" i="18"/>
  <c r="BK59" i="18"/>
  <c r="C60" i="18"/>
  <c r="D60" i="18"/>
  <c r="E60" i="18"/>
  <c r="F60" i="18"/>
  <c r="G60" i="18"/>
  <c r="H60" i="18"/>
  <c r="I60" i="18"/>
  <c r="J60" i="18"/>
  <c r="K60" i="18"/>
  <c r="L60" i="18"/>
  <c r="M60" i="18"/>
  <c r="N60" i="18"/>
  <c r="O60" i="18"/>
  <c r="P60" i="18"/>
  <c r="Q60" i="18"/>
  <c r="R60" i="18"/>
  <c r="S60" i="18"/>
  <c r="T60" i="18"/>
  <c r="U60" i="18"/>
  <c r="V60" i="18"/>
  <c r="W60" i="18"/>
  <c r="X60" i="18"/>
  <c r="Y60" i="18"/>
  <c r="Z60" i="18"/>
  <c r="AA60" i="18"/>
  <c r="AB60" i="18"/>
  <c r="AC60" i="18"/>
  <c r="AD60" i="18"/>
  <c r="AE60" i="18"/>
  <c r="AF60" i="18"/>
  <c r="AG60" i="18"/>
  <c r="AH60" i="18"/>
  <c r="AI60" i="18"/>
  <c r="AJ60" i="18"/>
  <c r="AK60" i="18"/>
  <c r="AL60" i="18"/>
  <c r="AM60" i="18"/>
  <c r="AN60" i="18"/>
  <c r="AO60" i="18"/>
  <c r="AP60" i="18"/>
  <c r="AQ60" i="18"/>
  <c r="AR60" i="18"/>
  <c r="AS60" i="18"/>
  <c r="AT60" i="18"/>
  <c r="AU60" i="18"/>
  <c r="AV60" i="18"/>
  <c r="AW60" i="18"/>
  <c r="AX60" i="18"/>
  <c r="AY60" i="18"/>
  <c r="BK60" i="18"/>
  <c r="C61" i="18"/>
  <c r="D61" i="18"/>
  <c r="E61" i="18"/>
  <c r="F61" i="18"/>
  <c r="G61" i="18"/>
  <c r="H61" i="18"/>
  <c r="I61" i="18"/>
  <c r="J61" i="18"/>
  <c r="K61" i="18"/>
  <c r="L61" i="18"/>
  <c r="M61" i="18"/>
  <c r="N61" i="18"/>
  <c r="O61" i="18"/>
  <c r="P61" i="18"/>
  <c r="Q61" i="18"/>
  <c r="R61" i="18"/>
  <c r="S61" i="18"/>
  <c r="T61" i="18"/>
  <c r="U61" i="18"/>
  <c r="V61" i="18"/>
  <c r="W61" i="18"/>
  <c r="X61" i="18"/>
  <c r="Y61" i="18"/>
  <c r="Z61" i="18"/>
  <c r="AA61" i="18"/>
  <c r="AB61" i="18"/>
  <c r="AC61" i="18"/>
  <c r="AD61" i="18"/>
  <c r="AE61" i="18"/>
  <c r="AF61" i="18"/>
  <c r="AG61" i="18"/>
  <c r="AH61" i="18"/>
  <c r="AI61" i="18"/>
  <c r="AJ61" i="18"/>
  <c r="AK61" i="18"/>
  <c r="AL61" i="18"/>
  <c r="AM61" i="18"/>
  <c r="AN61" i="18"/>
  <c r="AO61" i="18"/>
  <c r="AP61" i="18"/>
  <c r="AQ61" i="18"/>
  <c r="AR61" i="18"/>
  <c r="AS61" i="18"/>
  <c r="AT61" i="18"/>
  <c r="AU61" i="18"/>
  <c r="AV61" i="18"/>
  <c r="AW61" i="18"/>
  <c r="AX61" i="18"/>
  <c r="AY61" i="18"/>
  <c r="AZ61" i="18"/>
  <c r="BK61" i="18"/>
  <c r="C62" i="18"/>
  <c r="D62" i="18"/>
  <c r="E62" i="18"/>
  <c r="F62" i="18"/>
  <c r="G62" i="18"/>
  <c r="H62" i="18"/>
  <c r="I62" i="18"/>
  <c r="J62" i="18"/>
  <c r="K62" i="18"/>
  <c r="L62" i="18"/>
  <c r="M62" i="18"/>
  <c r="N62" i="18"/>
  <c r="O62" i="18"/>
  <c r="P62" i="18"/>
  <c r="Q62" i="18"/>
  <c r="R62" i="18"/>
  <c r="S62" i="18"/>
  <c r="T62" i="18"/>
  <c r="U62" i="18"/>
  <c r="V62" i="18"/>
  <c r="W62" i="18"/>
  <c r="X62" i="18"/>
  <c r="Y62" i="18"/>
  <c r="Z62" i="18"/>
  <c r="AA62" i="18"/>
  <c r="AB62" i="18"/>
  <c r="AC62" i="18"/>
  <c r="AD62" i="18"/>
  <c r="AE62" i="18"/>
  <c r="AF62" i="18"/>
  <c r="AG62" i="18"/>
  <c r="AH62" i="18"/>
  <c r="AI62" i="18"/>
  <c r="AJ62" i="18"/>
  <c r="AK62" i="18"/>
  <c r="AL62" i="18"/>
  <c r="AM62" i="18"/>
  <c r="AN62" i="18"/>
  <c r="AO62" i="18"/>
  <c r="AP62" i="18"/>
  <c r="AQ62" i="18"/>
  <c r="AR62" i="18"/>
  <c r="AS62" i="18"/>
  <c r="AT62" i="18"/>
  <c r="AU62" i="18"/>
  <c r="AV62" i="18"/>
  <c r="AW62" i="18"/>
  <c r="AX62" i="18"/>
  <c r="AY62" i="18"/>
  <c r="AZ62" i="18"/>
  <c r="BA62" i="18"/>
  <c r="BK62" i="18"/>
  <c r="C63" i="18"/>
  <c r="D63" i="18"/>
  <c r="E63" i="18"/>
  <c r="F63" i="18"/>
  <c r="G63" i="18"/>
  <c r="H63" i="18"/>
  <c r="I63" i="18"/>
  <c r="J63" i="18"/>
  <c r="K63" i="18"/>
  <c r="L63" i="18"/>
  <c r="M63" i="18"/>
  <c r="N63" i="18"/>
  <c r="O63" i="18"/>
  <c r="P63" i="18"/>
  <c r="Q63" i="18"/>
  <c r="R63" i="18"/>
  <c r="S63" i="18"/>
  <c r="T63" i="18"/>
  <c r="U63" i="18"/>
  <c r="V63" i="18"/>
  <c r="W63" i="18"/>
  <c r="X63" i="18"/>
  <c r="Y63" i="18"/>
  <c r="Z63" i="18"/>
  <c r="AA63" i="18"/>
  <c r="AB63" i="18"/>
  <c r="AC63" i="18"/>
  <c r="AD63" i="18"/>
  <c r="AE63" i="18"/>
  <c r="AF63" i="18"/>
  <c r="AG63" i="18"/>
  <c r="AH63" i="18"/>
  <c r="AI63" i="18"/>
  <c r="AJ63" i="18"/>
  <c r="AK63" i="18"/>
  <c r="AL63" i="18"/>
  <c r="AM63" i="18"/>
  <c r="AN63" i="18"/>
  <c r="AO63" i="18"/>
  <c r="AP63" i="18"/>
  <c r="AQ63" i="18"/>
  <c r="AR63" i="18"/>
  <c r="AS63" i="18"/>
  <c r="AT63" i="18"/>
  <c r="AU63" i="18"/>
  <c r="AV63" i="18"/>
  <c r="AW63" i="18"/>
  <c r="AX63" i="18"/>
  <c r="AY63" i="18"/>
  <c r="AZ63" i="18"/>
  <c r="BA63" i="18"/>
  <c r="BB63" i="18"/>
  <c r="BK63" i="18"/>
  <c r="C64" i="18"/>
  <c r="D64" i="18"/>
  <c r="E64" i="18"/>
  <c r="F64" i="18"/>
  <c r="G64" i="18"/>
  <c r="H64" i="18"/>
  <c r="I64" i="18"/>
  <c r="J64" i="18"/>
  <c r="K64" i="18"/>
  <c r="L64" i="18"/>
  <c r="M64" i="18"/>
  <c r="N64" i="18"/>
  <c r="O64" i="18"/>
  <c r="P64" i="18"/>
  <c r="Q64" i="18"/>
  <c r="R64" i="18"/>
  <c r="S64" i="18"/>
  <c r="T64" i="18"/>
  <c r="U64" i="18"/>
  <c r="V64" i="18"/>
  <c r="W64" i="18"/>
  <c r="X64" i="18"/>
  <c r="Y64" i="18"/>
  <c r="Z64" i="18"/>
  <c r="AA64" i="18"/>
  <c r="AB64" i="18"/>
  <c r="AC64" i="18"/>
  <c r="AD64" i="18"/>
  <c r="AE64" i="18"/>
  <c r="AF64" i="18"/>
  <c r="AG64" i="18"/>
  <c r="AH64" i="18"/>
  <c r="AI64" i="18"/>
  <c r="AJ64" i="18"/>
  <c r="AK64" i="18"/>
  <c r="AL64" i="18"/>
  <c r="AM64" i="18"/>
  <c r="AN64" i="18"/>
  <c r="AO64" i="18"/>
  <c r="AP64" i="18"/>
  <c r="AQ64" i="18"/>
  <c r="AR64" i="18"/>
  <c r="AS64" i="18"/>
  <c r="AT64" i="18"/>
  <c r="AU64" i="18"/>
  <c r="AV64" i="18"/>
  <c r="AW64" i="18"/>
  <c r="AX64" i="18"/>
  <c r="AY64" i="18"/>
  <c r="AZ64" i="18"/>
  <c r="BA64" i="18"/>
  <c r="BB64" i="18"/>
  <c r="BC64" i="18"/>
  <c r="BK64" i="18"/>
  <c r="C65" i="18"/>
  <c r="D65" i="18"/>
  <c r="E65" i="18"/>
  <c r="F65" i="18"/>
  <c r="G65" i="18"/>
  <c r="H65" i="18"/>
  <c r="I65" i="18"/>
  <c r="J65" i="18"/>
  <c r="K65" i="18"/>
  <c r="L65" i="18"/>
  <c r="M65" i="18"/>
  <c r="N65" i="18"/>
  <c r="O65" i="18"/>
  <c r="P65" i="18"/>
  <c r="Q65" i="18"/>
  <c r="R65" i="18"/>
  <c r="S65" i="18"/>
  <c r="T65" i="18"/>
  <c r="U65" i="18"/>
  <c r="V65" i="18"/>
  <c r="W65" i="18"/>
  <c r="X65" i="18"/>
  <c r="Y65" i="18"/>
  <c r="Z65" i="18"/>
  <c r="AA65" i="18"/>
  <c r="AB65" i="18"/>
  <c r="AC65" i="18"/>
  <c r="AD65" i="18"/>
  <c r="AE65" i="18"/>
  <c r="AF65" i="18"/>
  <c r="AG65" i="18"/>
  <c r="AH65" i="18"/>
  <c r="AI65" i="18"/>
  <c r="AJ65" i="18"/>
  <c r="AK65" i="18"/>
  <c r="AL65" i="18"/>
  <c r="AM65" i="18"/>
  <c r="AN65" i="18"/>
  <c r="AO65" i="18"/>
  <c r="AP65" i="18"/>
  <c r="AQ65" i="18"/>
  <c r="AR65" i="18"/>
  <c r="AS65" i="18"/>
  <c r="AT65" i="18"/>
  <c r="AU65" i="18"/>
  <c r="AV65" i="18"/>
  <c r="AW65" i="18"/>
  <c r="AX65" i="18"/>
  <c r="AY65" i="18"/>
  <c r="AZ65" i="18"/>
  <c r="BA65" i="18"/>
  <c r="BB65" i="18"/>
  <c r="BC65" i="18"/>
  <c r="BD65" i="18"/>
  <c r="BK65" i="18"/>
  <c r="C66" i="18"/>
  <c r="D66" i="18"/>
  <c r="E66" i="18"/>
  <c r="F66" i="18"/>
  <c r="G66" i="18"/>
  <c r="H66" i="18"/>
  <c r="I66" i="18"/>
  <c r="J66" i="18"/>
  <c r="K66" i="18"/>
  <c r="L66" i="18"/>
  <c r="M66" i="18"/>
  <c r="N66" i="18"/>
  <c r="O66" i="18"/>
  <c r="P66" i="18"/>
  <c r="Q66" i="18"/>
  <c r="R66" i="18"/>
  <c r="S66" i="18"/>
  <c r="T66" i="18"/>
  <c r="U66" i="18"/>
  <c r="V66" i="18"/>
  <c r="W66" i="18"/>
  <c r="X66" i="18"/>
  <c r="Y66" i="18"/>
  <c r="Z66" i="18"/>
  <c r="AA66" i="18"/>
  <c r="AB66" i="18"/>
  <c r="AC66" i="18"/>
  <c r="AD66" i="18"/>
  <c r="AE66" i="18"/>
  <c r="AF66" i="18"/>
  <c r="AG66" i="18"/>
  <c r="AH66" i="18"/>
  <c r="AI66" i="18"/>
  <c r="AJ66" i="18"/>
  <c r="AK66" i="18"/>
  <c r="AL66" i="18"/>
  <c r="AM66" i="18"/>
  <c r="AN66" i="18"/>
  <c r="AO66" i="18"/>
  <c r="AP66" i="18"/>
  <c r="AQ66" i="18"/>
  <c r="AR66" i="18"/>
  <c r="AS66" i="18"/>
  <c r="AT66" i="18"/>
  <c r="AU66" i="18"/>
  <c r="AV66" i="18"/>
  <c r="AW66" i="18"/>
  <c r="AX66" i="18"/>
  <c r="AY66" i="18"/>
  <c r="AZ66" i="18"/>
  <c r="BA66" i="18"/>
  <c r="BB66" i="18"/>
  <c r="BC66" i="18"/>
  <c r="BD66" i="18"/>
  <c r="BE66" i="18"/>
  <c r="BK66" i="18"/>
  <c r="C67" i="18"/>
  <c r="D67" i="18"/>
  <c r="E67" i="18"/>
  <c r="F67" i="18"/>
  <c r="G67" i="18"/>
  <c r="H67" i="18"/>
  <c r="I67" i="18"/>
  <c r="J67" i="18"/>
  <c r="K67" i="18"/>
  <c r="L67" i="18"/>
  <c r="M67" i="18"/>
  <c r="N67" i="18"/>
  <c r="O67" i="18"/>
  <c r="P67" i="18"/>
  <c r="Q67" i="18"/>
  <c r="R67" i="18"/>
  <c r="S67" i="18"/>
  <c r="T67" i="18"/>
  <c r="U67" i="18"/>
  <c r="V67" i="18"/>
  <c r="W67" i="18"/>
  <c r="X67" i="18"/>
  <c r="Y67" i="18"/>
  <c r="Z67" i="18"/>
  <c r="AA67" i="18"/>
  <c r="AB67" i="18"/>
  <c r="AC67" i="18"/>
  <c r="AD67" i="18"/>
  <c r="AE67" i="18"/>
  <c r="AF67" i="18"/>
  <c r="AG67" i="18"/>
  <c r="AH67" i="18"/>
  <c r="AI67" i="18"/>
  <c r="AJ67" i="18"/>
  <c r="AK67" i="18"/>
  <c r="AL67" i="18"/>
  <c r="AM67" i="18"/>
  <c r="AN67" i="18"/>
  <c r="AO67" i="18"/>
  <c r="AP67" i="18"/>
  <c r="AQ67" i="18"/>
  <c r="AR67" i="18"/>
  <c r="AS67" i="18"/>
  <c r="AT67" i="18"/>
  <c r="AU67" i="18"/>
  <c r="AV67" i="18"/>
  <c r="AW67" i="18"/>
  <c r="AX67" i="18"/>
  <c r="AY67" i="18"/>
  <c r="AZ67" i="18"/>
  <c r="BA67" i="18"/>
  <c r="BB67" i="18"/>
  <c r="BC67" i="18"/>
  <c r="BD67" i="18"/>
  <c r="BE67" i="18"/>
  <c r="BF67" i="18"/>
  <c r="BK67" i="18"/>
  <c r="C68" i="18"/>
  <c r="D68" i="18"/>
  <c r="E68" i="18"/>
  <c r="F68" i="18"/>
  <c r="G68" i="18"/>
  <c r="H68" i="18"/>
  <c r="I68" i="18"/>
  <c r="J68" i="18"/>
  <c r="K68" i="18"/>
  <c r="L68" i="18"/>
  <c r="M68" i="18"/>
  <c r="N68" i="18"/>
  <c r="O68" i="18"/>
  <c r="P68" i="18"/>
  <c r="Q68" i="18"/>
  <c r="R68" i="18"/>
  <c r="S68" i="18"/>
  <c r="T68" i="18"/>
  <c r="U68" i="18"/>
  <c r="V68" i="18"/>
  <c r="W68" i="18"/>
  <c r="X68" i="18"/>
  <c r="Y68" i="18"/>
  <c r="Z68" i="18"/>
  <c r="AA68" i="18"/>
  <c r="AB68" i="18"/>
  <c r="AC68" i="18"/>
  <c r="AD68" i="18"/>
  <c r="AE68" i="18"/>
  <c r="AF68" i="18"/>
  <c r="AG68" i="18"/>
  <c r="AH68" i="18"/>
  <c r="AI68" i="18"/>
  <c r="AJ68" i="18"/>
  <c r="AK68" i="18"/>
  <c r="AL68" i="18"/>
  <c r="AM68" i="18"/>
  <c r="AN68" i="18"/>
  <c r="AO68" i="18"/>
  <c r="AP68" i="18"/>
  <c r="AQ68" i="18"/>
  <c r="AR68" i="18"/>
  <c r="AS68" i="18"/>
  <c r="AT68" i="18"/>
  <c r="AU68" i="18"/>
  <c r="AV68" i="18"/>
  <c r="AW68" i="18"/>
  <c r="AX68" i="18"/>
  <c r="AY68" i="18"/>
  <c r="AZ68" i="18"/>
  <c r="BA68" i="18"/>
  <c r="BB68" i="18"/>
  <c r="BC68" i="18"/>
  <c r="BD68" i="18"/>
  <c r="BE68" i="18"/>
  <c r="BF68" i="18"/>
  <c r="BG68" i="18"/>
  <c r="BK68" i="18"/>
  <c r="C69" i="18"/>
  <c r="D69" i="18"/>
  <c r="E69" i="18"/>
  <c r="F69" i="18"/>
  <c r="G69" i="18"/>
  <c r="H69" i="18"/>
  <c r="I69" i="18"/>
  <c r="J69" i="18"/>
  <c r="K69" i="18"/>
  <c r="L69" i="18"/>
  <c r="M69" i="18"/>
  <c r="N69" i="18"/>
  <c r="O69" i="18"/>
  <c r="P69" i="18"/>
  <c r="Q69" i="18"/>
  <c r="R69" i="18"/>
  <c r="S69" i="18"/>
  <c r="T69" i="18"/>
  <c r="U69" i="18"/>
  <c r="V69" i="18"/>
  <c r="W69" i="18"/>
  <c r="X69" i="18"/>
  <c r="Y69" i="18"/>
  <c r="Z69" i="18"/>
  <c r="AA69" i="18"/>
  <c r="AB69" i="18"/>
  <c r="AC69" i="18"/>
  <c r="AD69" i="18"/>
  <c r="AE69" i="18"/>
  <c r="AF69" i="18"/>
  <c r="AG69" i="18"/>
  <c r="AH69" i="18"/>
  <c r="AI69" i="18"/>
  <c r="AJ69" i="18"/>
  <c r="AK69" i="18"/>
  <c r="AL69" i="18"/>
  <c r="AM69" i="18"/>
  <c r="AN69" i="18"/>
  <c r="AO69" i="18"/>
  <c r="AP69" i="18"/>
  <c r="AQ69" i="18"/>
  <c r="AR69" i="18"/>
  <c r="AS69" i="18"/>
  <c r="AT69" i="18"/>
  <c r="AU69" i="18"/>
  <c r="AV69" i="18"/>
  <c r="AW69" i="18"/>
  <c r="AX69" i="18"/>
  <c r="AY69" i="18"/>
  <c r="AZ69" i="18"/>
  <c r="BA69" i="18"/>
  <c r="BB69" i="18"/>
  <c r="BC69" i="18"/>
  <c r="BD69" i="18"/>
  <c r="BE69" i="18"/>
  <c r="BF69" i="18"/>
  <c r="BG69" i="18"/>
  <c r="BH69" i="18"/>
  <c r="BK69" i="18"/>
  <c r="C70" i="18"/>
  <c r="D70" i="18"/>
  <c r="E70" i="18"/>
  <c r="F70" i="18"/>
  <c r="G70" i="18"/>
  <c r="H70" i="18"/>
  <c r="I70" i="18"/>
  <c r="J70" i="18"/>
  <c r="K70" i="18"/>
  <c r="L70" i="18"/>
  <c r="M70" i="18"/>
  <c r="N70" i="18"/>
  <c r="O70" i="18"/>
  <c r="P70" i="18"/>
  <c r="Q70" i="18"/>
  <c r="R70" i="18"/>
  <c r="S70" i="18"/>
  <c r="T70" i="18"/>
  <c r="U70" i="18"/>
  <c r="V70" i="18"/>
  <c r="W70" i="18"/>
  <c r="X70" i="18"/>
  <c r="Y70" i="18"/>
  <c r="Z70" i="18"/>
  <c r="AA70" i="18"/>
  <c r="AB70" i="18"/>
  <c r="AC70" i="18"/>
  <c r="AD70" i="18"/>
  <c r="AE70" i="18"/>
  <c r="AF70" i="18"/>
  <c r="AG70" i="18"/>
  <c r="AH70" i="18"/>
  <c r="AI70" i="18"/>
  <c r="AJ70" i="18"/>
  <c r="AK70" i="18"/>
  <c r="AL70" i="18"/>
  <c r="AM70" i="18"/>
  <c r="AN70" i="18"/>
  <c r="AO70" i="18"/>
  <c r="AP70" i="18"/>
  <c r="AQ70" i="18"/>
  <c r="AR70" i="18"/>
  <c r="AS70" i="18"/>
  <c r="AT70" i="18"/>
  <c r="AU70" i="18"/>
  <c r="AV70" i="18"/>
  <c r="AW70" i="18"/>
  <c r="AX70" i="18"/>
  <c r="AY70" i="18"/>
  <c r="AZ70" i="18"/>
  <c r="BA70" i="18"/>
  <c r="BB70" i="18"/>
  <c r="BC70" i="18"/>
  <c r="BD70" i="18"/>
  <c r="BE70" i="18"/>
  <c r="BF70" i="18"/>
  <c r="BG70" i="18"/>
  <c r="BH70" i="18"/>
  <c r="BI70" i="18"/>
  <c r="BK70" i="18"/>
  <c r="D72" i="18"/>
  <c r="E72" i="18"/>
  <c r="F72" i="18"/>
  <c r="G72" i="18"/>
  <c r="H72" i="18"/>
  <c r="I72" i="18"/>
  <c r="J72" i="18"/>
  <c r="K72" i="18"/>
  <c r="L72" i="18"/>
  <c r="M72" i="18"/>
  <c r="N72" i="18"/>
  <c r="O72" i="18"/>
  <c r="P72" i="18"/>
  <c r="Q72" i="18"/>
  <c r="R72" i="18"/>
  <c r="S72" i="18"/>
  <c r="T72" i="18"/>
  <c r="U72" i="18"/>
  <c r="V72" i="18"/>
  <c r="W72" i="18"/>
  <c r="X72" i="18"/>
  <c r="Y72" i="18"/>
  <c r="Z72" i="18"/>
  <c r="AA72" i="18"/>
  <c r="AB72" i="18"/>
  <c r="AC72" i="18"/>
  <c r="AD72" i="18"/>
  <c r="AE72" i="18"/>
  <c r="AF72" i="18"/>
  <c r="AG72" i="18"/>
  <c r="AH72" i="18"/>
  <c r="AI72" i="18"/>
  <c r="AJ72" i="18"/>
  <c r="AK72" i="18"/>
  <c r="AL72" i="18"/>
  <c r="AM72" i="18"/>
  <c r="AN72" i="18"/>
  <c r="AO72" i="18"/>
  <c r="AP72" i="18"/>
  <c r="AQ72" i="18"/>
  <c r="AR72" i="18"/>
  <c r="AS72" i="18"/>
  <c r="AT72" i="18"/>
  <c r="AU72" i="18"/>
  <c r="AV72" i="18"/>
  <c r="AW72" i="18"/>
  <c r="AX72" i="18"/>
  <c r="AY72" i="18"/>
  <c r="AZ72" i="18"/>
  <c r="BA72" i="18"/>
  <c r="BB72" i="18"/>
  <c r="BC72" i="18"/>
  <c r="BD72" i="18"/>
  <c r="BE72" i="18"/>
  <c r="BF72" i="18"/>
  <c r="BG72" i="18"/>
  <c r="BH72" i="18"/>
  <c r="BI72" i="18"/>
  <c r="AJ30" i="9"/>
  <c r="AK30" i="9"/>
  <c r="AL30" i="9"/>
  <c r="AM30" i="9"/>
  <c r="AN30" i="9"/>
  <c r="AO30" i="9"/>
  <c r="AP30" i="9"/>
  <c r="AQ30" i="9"/>
  <c r="AR30" i="9"/>
  <c r="AS30" i="9"/>
  <c r="AT30" i="9"/>
  <c r="AU30" i="9"/>
  <c r="AV30" i="9"/>
  <c r="AW30" i="9"/>
  <c r="AX30" i="9"/>
  <c r="AY30" i="9"/>
  <c r="AZ30" i="9"/>
  <c r="BA30" i="9"/>
  <c r="BB30" i="9"/>
  <c r="BC30" i="9"/>
  <c r="BD30" i="9"/>
  <c r="BE30" i="9"/>
  <c r="BF30" i="9"/>
  <c r="BG30" i="9"/>
  <c r="BH30" i="9"/>
  <c r="BI30" i="9"/>
  <c r="AJ31" i="9"/>
  <c r="AK31" i="9"/>
  <c r="AL31" i="9"/>
  <c r="AM31" i="9"/>
  <c r="AN31" i="9"/>
  <c r="AO31" i="9"/>
  <c r="AP31" i="9"/>
  <c r="AQ31" i="9"/>
  <c r="AR31" i="9"/>
  <c r="AS31" i="9"/>
  <c r="AT31" i="9"/>
  <c r="AU31" i="9"/>
  <c r="AV31" i="9"/>
  <c r="AW31" i="9"/>
  <c r="AX31" i="9"/>
  <c r="AY31" i="9"/>
  <c r="AZ31" i="9"/>
  <c r="BA31" i="9"/>
  <c r="BB31" i="9"/>
  <c r="BC31" i="9"/>
  <c r="BD31" i="9"/>
  <c r="BE31" i="9"/>
  <c r="BF31" i="9"/>
  <c r="BG31" i="9"/>
  <c r="BH31" i="9"/>
  <c r="BI31" i="9"/>
  <c r="AJ42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AZ50" i="9"/>
  <c r="BA50" i="9"/>
  <c r="BB50" i="9"/>
  <c r="BC50" i="9"/>
  <c r="BD50" i="9"/>
  <c r="BE50" i="9"/>
  <c r="BF50" i="9"/>
  <c r="BG50" i="9"/>
  <c r="BH50" i="9"/>
  <c r="BI50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AY53" i="9"/>
  <c r="AZ53" i="9"/>
  <c r="BA53" i="9"/>
  <c r="BB53" i="9"/>
  <c r="BC53" i="9"/>
  <c r="BD53" i="9"/>
  <c r="BE53" i="9"/>
  <c r="BF53" i="9"/>
  <c r="BG53" i="9"/>
  <c r="BH53" i="9"/>
  <c r="BI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Y54" i="9"/>
  <c r="AZ54" i="9"/>
  <c r="BA54" i="9"/>
  <c r="BB54" i="9"/>
  <c r="BC54" i="9"/>
  <c r="BD54" i="9"/>
  <c r="BE54" i="9"/>
  <c r="BF54" i="9"/>
  <c r="BG54" i="9"/>
  <c r="BH54" i="9"/>
  <c r="BI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Y55" i="9"/>
  <c r="AZ55" i="9"/>
  <c r="BA55" i="9"/>
  <c r="BB55" i="9"/>
  <c r="BC55" i="9"/>
  <c r="BD55" i="9"/>
  <c r="BE55" i="9"/>
  <c r="BF55" i="9"/>
  <c r="BG55" i="9"/>
  <c r="BH55" i="9"/>
  <c r="BI55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AY62" i="9"/>
  <c r="AZ62" i="9"/>
  <c r="BA62" i="9"/>
  <c r="BB62" i="9"/>
  <c r="BC62" i="9"/>
  <c r="BD62" i="9"/>
  <c r="BE62" i="9"/>
  <c r="BF62" i="9"/>
  <c r="BG62" i="9"/>
  <c r="BH62" i="9"/>
  <c r="BI62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AY68" i="9"/>
  <c r="AZ68" i="9"/>
  <c r="BA68" i="9"/>
  <c r="BB68" i="9"/>
  <c r="BC68" i="9"/>
  <c r="BD68" i="9"/>
  <c r="BE68" i="9"/>
  <c r="BF68" i="9"/>
  <c r="BG68" i="9"/>
  <c r="BH68" i="9"/>
  <c r="BI68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AY70" i="9"/>
  <c r="AZ70" i="9"/>
  <c r="BA70" i="9"/>
  <c r="BB70" i="9"/>
  <c r="BC70" i="9"/>
  <c r="BD70" i="9"/>
  <c r="BE70" i="9"/>
  <c r="BF70" i="9"/>
  <c r="BG70" i="9"/>
  <c r="BH70" i="9"/>
  <c r="BI70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AY71" i="9"/>
  <c r="AZ71" i="9"/>
  <c r="BA71" i="9"/>
  <c r="BB71" i="9"/>
  <c r="BC71" i="9"/>
  <c r="BD71" i="9"/>
  <c r="BE71" i="9"/>
  <c r="BF71" i="9"/>
  <c r="BG71" i="9"/>
  <c r="BH71" i="9"/>
  <c r="BI71" i="9"/>
  <c r="C73" i="9"/>
  <c r="D73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AY73" i="9"/>
  <c r="AZ73" i="9"/>
  <c r="BA73" i="9"/>
  <c r="BB73" i="9"/>
  <c r="BC73" i="9"/>
  <c r="BD73" i="9"/>
  <c r="BE73" i="9"/>
  <c r="BF73" i="9"/>
  <c r="BG73" i="9"/>
  <c r="BH73" i="9"/>
  <c r="BI73" i="9"/>
  <c r="C74" i="9"/>
  <c r="D74" i="9"/>
  <c r="E74" i="9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AY74" i="9"/>
  <c r="AZ74" i="9"/>
  <c r="BA74" i="9"/>
  <c r="BB74" i="9"/>
  <c r="BC74" i="9"/>
  <c r="BD74" i="9"/>
  <c r="BE74" i="9"/>
  <c r="BF74" i="9"/>
  <c r="BG74" i="9"/>
  <c r="BH74" i="9"/>
  <c r="BI74" i="9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AJ39" i="10"/>
  <c r="AK39" i="10"/>
  <c r="AL39" i="10"/>
  <c r="AM39" i="10"/>
  <c r="AN39" i="10"/>
  <c r="AO39" i="10"/>
  <c r="AP39" i="10"/>
  <c r="AQ39" i="10"/>
  <c r="AR39" i="10"/>
  <c r="AS39" i="10"/>
  <c r="AT39" i="10"/>
  <c r="AU39" i="10"/>
  <c r="AV39" i="10"/>
  <c r="AW39" i="10"/>
  <c r="AX39" i="10"/>
  <c r="AY39" i="10"/>
  <c r="AZ39" i="10"/>
  <c r="BA39" i="10"/>
  <c r="BB39" i="10"/>
  <c r="BC39" i="10"/>
  <c r="BD39" i="10"/>
  <c r="BE39" i="10"/>
  <c r="BF39" i="10"/>
  <c r="BG39" i="10"/>
  <c r="BH39" i="10"/>
  <c r="BI39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AJ40" i="10"/>
  <c r="AK40" i="10"/>
  <c r="AL40" i="10"/>
  <c r="AM40" i="10"/>
  <c r="AN40" i="10"/>
  <c r="AO40" i="10"/>
  <c r="AP40" i="10"/>
  <c r="AQ40" i="10"/>
  <c r="AR40" i="10"/>
  <c r="AS40" i="10"/>
  <c r="AT40" i="10"/>
  <c r="AU40" i="10"/>
  <c r="AV40" i="10"/>
  <c r="AW40" i="10"/>
  <c r="AX40" i="10"/>
  <c r="AY40" i="10"/>
  <c r="AZ40" i="10"/>
  <c r="BA40" i="10"/>
  <c r="BB40" i="10"/>
  <c r="BC40" i="10"/>
  <c r="BD40" i="10"/>
  <c r="BE40" i="10"/>
  <c r="BF40" i="10"/>
  <c r="BG40" i="10"/>
  <c r="BH40" i="10"/>
  <c r="BI40" i="10"/>
  <c r="C42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AJ42" i="10"/>
  <c r="AK42" i="10"/>
  <c r="AL42" i="10"/>
  <c r="AM42" i="10"/>
  <c r="AN42" i="10"/>
  <c r="AO42" i="10"/>
  <c r="AP42" i="10"/>
  <c r="AQ42" i="10"/>
  <c r="AR42" i="10"/>
  <c r="AS42" i="10"/>
  <c r="AT42" i="10"/>
  <c r="AU42" i="10"/>
  <c r="AV42" i="10"/>
  <c r="AW42" i="10"/>
  <c r="AX42" i="10"/>
  <c r="AY42" i="10"/>
  <c r="AZ42" i="10"/>
  <c r="BA42" i="10"/>
  <c r="BB42" i="10"/>
  <c r="BC42" i="10"/>
  <c r="BD42" i="10"/>
  <c r="BE42" i="10"/>
  <c r="BF42" i="10"/>
  <c r="BG42" i="10"/>
  <c r="BH42" i="10"/>
  <c r="BI42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AJ43" i="10"/>
  <c r="AK43" i="10"/>
  <c r="AL43" i="10"/>
  <c r="AM43" i="10"/>
  <c r="AN43" i="10"/>
  <c r="AO43" i="10"/>
  <c r="AP43" i="10"/>
  <c r="AQ43" i="10"/>
  <c r="AR43" i="10"/>
  <c r="AS43" i="10"/>
  <c r="AT43" i="10"/>
  <c r="AU43" i="10"/>
  <c r="AV43" i="10"/>
  <c r="AW43" i="10"/>
  <c r="AX43" i="10"/>
  <c r="AY43" i="10"/>
  <c r="AZ43" i="10"/>
  <c r="BA43" i="10"/>
  <c r="BB43" i="10"/>
  <c r="BC43" i="10"/>
  <c r="BD43" i="10"/>
  <c r="BE43" i="10"/>
  <c r="BF43" i="10"/>
  <c r="BG43" i="10"/>
  <c r="BH43" i="10"/>
  <c r="BI43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AT47" i="10"/>
  <c r="AU47" i="10"/>
  <c r="AV47" i="10"/>
  <c r="AW47" i="10"/>
  <c r="AX47" i="10"/>
  <c r="AY47" i="10"/>
  <c r="AZ47" i="10"/>
  <c r="BA47" i="10"/>
  <c r="BB47" i="10"/>
  <c r="BC47" i="10"/>
  <c r="BD47" i="10"/>
  <c r="BE47" i="10"/>
  <c r="BF47" i="10"/>
  <c r="BG47" i="10"/>
  <c r="BH47" i="10"/>
  <c r="BI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AV48" i="10"/>
  <c r="AW48" i="10"/>
  <c r="AX48" i="10"/>
  <c r="AY48" i="10"/>
  <c r="AZ48" i="10"/>
  <c r="BA48" i="10"/>
  <c r="BB48" i="10"/>
  <c r="BC48" i="10"/>
  <c r="BD48" i="10"/>
  <c r="BE48" i="10"/>
  <c r="BF48" i="10"/>
  <c r="BG48" i="10"/>
  <c r="BH48" i="10"/>
  <c r="BI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AV49" i="10"/>
  <c r="AW49" i="10"/>
  <c r="AX49" i="10"/>
  <c r="AY49" i="10"/>
  <c r="AZ49" i="10"/>
  <c r="BA49" i="10"/>
  <c r="BB49" i="10"/>
  <c r="BC49" i="10"/>
  <c r="BD49" i="10"/>
  <c r="BE49" i="10"/>
  <c r="BF49" i="10"/>
  <c r="BG49" i="10"/>
  <c r="BH49" i="10"/>
  <c r="BI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AV50" i="10"/>
  <c r="AW50" i="10"/>
  <c r="AX50" i="10"/>
  <c r="AY50" i="10"/>
  <c r="AZ50" i="10"/>
  <c r="BA50" i="10"/>
  <c r="BB50" i="10"/>
  <c r="BC50" i="10"/>
  <c r="BD50" i="10"/>
  <c r="BE50" i="10"/>
  <c r="BF50" i="10"/>
  <c r="BG50" i="10"/>
  <c r="BH50" i="10"/>
  <c r="BI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AV51" i="10"/>
  <c r="AW51" i="10"/>
  <c r="AX51" i="10"/>
  <c r="AY51" i="10"/>
  <c r="AZ51" i="10"/>
  <c r="BA51" i="10"/>
  <c r="BB51" i="10"/>
  <c r="BC51" i="10"/>
  <c r="BD51" i="10"/>
  <c r="BE51" i="10"/>
  <c r="BF51" i="10"/>
  <c r="BG51" i="10"/>
  <c r="BH51" i="10"/>
  <c r="BI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AV52" i="10"/>
  <c r="AW52" i="10"/>
  <c r="AX52" i="10"/>
  <c r="AY52" i="10"/>
  <c r="AZ52" i="10"/>
  <c r="BA52" i="10"/>
  <c r="BB52" i="10"/>
  <c r="BC52" i="10"/>
  <c r="BD52" i="10"/>
  <c r="BE52" i="10"/>
  <c r="BF52" i="10"/>
  <c r="BG52" i="10"/>
  <c r="BH52" i="10"/>
  <c r="BI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AV53" i="10"/>
  <c r="AW53" i="10"/>
  <c r="AX53" i="10"/>
  <c r="AY53" i="10"/>
  <c r="AZ53" i="10"/>
  <c r="BA53" i="10"/>
  <c r="BB53" i="10"/>
  <c r="BC53" i="10"/>
  <c r="BD53" i="10"/>
  <c r="BE53" i="10"/>
  <c r="BF53" i="10"/>
  <c r="BG53" i="10"/>
  <c r="BH53" i="10"/>
  <c r="BI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AV54" i="10"/>
  <c r="AW54" i="10"/>
  <c r="AX54" i="10"/>
  <c r="AY54" i="10"/>
  <c r="AZ54" i="10"/>
  <c r="BA54" i="10"/>
  <c r="BB54" i="10"/>
  <c r="BC54" i="10"/>
  <c r="BD54" i="10"/>
  <c r="BE54" i="10"/>
  <c r="BF54" i="10"/>
  <c r="BG54" i="10"/>
  <c r="BH54" i="10"/>
  <c r="BI54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AJ59" i="10"/>
  <c r="AK59" i="10"/>
  <c r="AL59" i="10"/>
  <c r="AM59" i="10"/>
  <c r="AN59" i="10"/>
  <c r="AO59" i="10"/>
  <c r="AP59" i="10"/>
  <c r="AQ59" i="10"/>
  <c r="AR59" i="10"/>
  <c r="AS59" i="10"/>
  <c r="AT59" i="10"/>
  <c r="AU59" i="10"/>
  <c r="AV59" i="10"/>
  <c r="AW59" i="10"/>
  <c r="AX59" i="10"/>
  <c r="AY59" i="10"/>
  <c r="AZ59" i="10"/>
  <c r="BA59" i="10"/>
  <c r="BB59" i="10"/>
  <c r="BC59" i="10"/>
  <c r="BD59" i="10"/>
  <c r="BE59" i="10"/>
  <c r="BF59" i="10"/>
  <c r="BG59" i="10"/>
  <c r="BH59" i="10"/>
  <c r="BI59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AJ60" i="10"/>
  <c r="AK60" i="10"/>
  <c r="AL60" i="10"/>
  <c r="AM60" i="10"/>
  <c r="AN60" i="10"/>
  <c r="AO60" i="10"/>
  <c r="AP60" i="10"/>
  <c r="AQ60" i="10"/>
  <c r="AR60" i="10"/>
  <c r="AS60" i="10"/>
  <c r="AT60" i="10"/>
  <c r="AU60" i="10"/>
  <c r="AV60" i="10"/>
  <c r="AW60" i="10"/>
  <c r="AX60" i="10"/>
  <c r="AY60" i="10"/>
  <c r="AZ60" i="10"/>
  <c r="BA60" i="10"/>
  <c r="BB60" i="10"/>
  <c r="BC60" i="10"/>
  <c r="BD60" i="10"/>
  <c r="BE60" i="10"/>
  <c r="BF60" i="10"/>
  <c r="BG60" i="10"/>
  <c r="BH60" i="10"/>
  <c r="BI60" i="10"/>
  <c r="C61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AJ61" i="10"/>
  <c r="AK61" i="10"/>
  <c r="AL61" i="10"/>
  <c r="AM61" i="10"/>
  <c r="AN61" i="10"/>
  <c r="AO61" i="10"/>
  <c r="AP61" i="10"/>
  <c r="AQ61" i="10"/>
  <c r="AR61" i="10"/>
  <c r="AS61" i="10"/>
  <c r="AT61" i="10"/>
  <c r="AU61" i="10"/>
  <c r="AV61" i="10"/>
  <c r="AW61" i="10"/>
  <c r="AX61" i="10"/>
  <c r="AY61" i="10"/>
  <c r="AZ61" i="10"/>
  <c r="BA61" i="10"/>
  <c r="BB61" i="10"/>
  <c r="BC61" i="10"/>
  <c r="BD61" i="10"/>
  <c r="BE61" i="10"/>
  <c r="BF61" i="10"/>
  <c r="BG61" i="10"/>
  <c r="BH61" i="10"/>
  <c r="BI61" i="10"/>
  <c r="C62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AJ62" i="10"/>
  <c r="AK62" i="10"/>
  <c r="AL62" i="10"/>
  <c r="AM62" i="10"/>
  <c r="AN62" i="10"/>
  <c r="AO62" i="10"/>
  <c r="AP62" i="10"/>
  <c r="AQ62" i="10"/>
  <c r="AR62" i="10"/>
  <c r="AS62" i="10"/>
  <c r="AT62" i="10"/>
  <c r="AU62" i="10"/>
  <c r="AV62" i="10"/>
  <c r="AW62" i="10"/>
  <c r="AX62" i="10"/>
  <c r="AY62" i="10"/>
  <c r="AZ62" i="10"/>
  <c r="BA62" i="10"/>
  <c r="BB62" i="10"/>
  <c r="BC62" i="10"/>
  <c r="BD62" i="10"/>
  <c r="BE62" i="10"/>
  <c r="BF62" i="10"/>
  <c r="BG62" i="10"/>
  <c r="BH62" i="10"/>
  <c r="BI62" i="10"/>
  <c r="C63" i="10"/>
  <c r="D63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S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AJ63" i="10"/>
  <c r="AK63" i="10"/>
  <c r="AL63" i="10"/>
  <c r="AM63" i="10"/>
  <c r="AN63" i="10"/>
  <c r="AO63" i="10"/>
  <c r="AP63" i="10"/>
  <c r="AQ63" i="10"/>
  <c r="AR63" i="10"/>
  <c r="AS63" i="10"/>
  <c r="AT63" i="10"/>
  <c r="AU63" i="10"/>
  <c r="AV63" i="10"/>
  <c r="AW63" i="10"/>
  <c r="AX63" i="10"/>
  <c r="AY63" i="10"/>
  <c r="AZ63" i="10"/>
  <c r="BA63" i="10"/>
  <c r="BB63" i="10"/>
  <c r="BC63" i="10"/>
  <c r="BD63" i="10"/>
  <c r="BE63" i="10"/>
  <c r="BF63" i="10"/>
  <c r="BG63" i="10"/>
  <c r="BH63" i="10"/>
  <c r="BI63" i="10"/>
  <c r="C64" i="10"/>
  <c r="D64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S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AJ64" i="10"/>
  <c r="AK64" i="10"/>
  <c r="AL64" i="10"/>
  <c r="AM64" i="10"/>
  <c r="AN64" i="10"/>
  <c r="AO64" i="10"/>
  <c r="AP64" i="10"/>
  <c r="AQ64" i="10"/>
  <c r="AR64" i="10"/>
  <c r="AS64" i="10"/>
  <c r="AT64" i="10"/>
  <c r="AU64" i="10"/>
  <c r="AV64" i="10"/>
  <c r="AW64" i="10"/>
  <c r="AX64" i="10"/>
  <c r="AY64" i="10"/>
  <c r="AZ64" i="10"/>
  <c r="BA64" i="10"/>
  <c r="BB64" i="10"/>
  <c r="BC64" i="10"/>
  <c r="BD64" i="10"/>
  <c r="BE64" i="10"/>
  <c r="BF64" i="10"/>
  <c r="BG64" i="10"/>
  <c r="BH64" i="10"/>
  <c r="BI64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AJ65" i="10"/>
  <c r="AK65" i="10"/>
  <c r="AL65" i="10"/>
  <c r="AM65" i="10"/>
  <c r="AN65" i="10"/>
  <c r="AO65" i="10"/>
  <c r="AP65" i="10"/>
  <c r="AQ65" i="10"/>
  <c r="AR65" i="10"/>
  <c r="AS65" i="10"/>
  <c r="AT65" i="10"/>
  <c r="AU65" i="10"/>
  <c r="AV65" i="10"/>
  <c r="AW65" i="10"/>
  <c r="AX65" i="10"/>
  <c r="AY65" i="10"/>
  <c r="AZ65" i="10"/>
  <c r="BA65" i="10"/>
  <c r="BB65" i="10"/>
  <c r="BC65" i="10"/>
  <c r="BD65" i="10"/>
  <c r="BE65" i="10"/>
  <c r="BF65" i="10"/>
  <c r="BG65" i="10"/>
  <c r="BH65" i="10"/>
  <c r="BI65" i="10"/>
  <c r="C66" i="10"/>
  <c r="D66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AJ66" i="10"/>
  <c r="AK66" i="10"/>
  <c r="AL66" i="10"/>
  <c r="AM66" i="10"/>
  <c r="AN66" i="10"/>
  <c r="AO66" i="10"/>
  <c r="AP66" i="10"/>
  <c r="AQ66" i="10"/>
  <c r="AR66" i="10"/>
  <c r="AS66" i="10"/>
  <c r="AT66" i="10"/>
  <c r="AU66" i="10"/>
  <c r="AV66" i="10"/>
  <c r="AW66" i="10"/>
  <c r="AX66" i="10"/>
  <c r="AY66" i="10"/>
  <c r="AZ66" i="10"/>
  <c r="BA66" i="10"/>
  <c r="BB66" i="10"/>
  <c r="BC66" i="10"/>
  <c r="BD66" i="10"/>
  <c r="BE66" i="10"/>
  <c r="BF66" i="10"/>
  <c r="BG66" i="10"/>
  <c r="BH66" i="10"/>
  <c r="BI66" i="10"/>
  <c r="C67" i="10"/>
  <c r="D67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AJ67" i="10"/>
  <c r="AK67" i="10"/>
  <c r="AL67" i="10"/>
  <c r="AM67" i="10"/>
  <c r="AN67" i="10"/>
  <c r="AO67" i="10"/>
  <c r="AP67" i="10"/>
  <c r="AQ67" i="10"/>
  <c r="AR67" i="10"/>
  <c r="AS67" i="10"/>
  <c r="AT67" i="10"/>
  <c r="AU67" i="10"/>
  <c r="AV67" i="10"/>
  <c r="AW67" i="10"/>
  <c r="AX67" i="10"/>
  <c r="AY67" i="10"/>
  <c r="AZ67" i="10"/>
  <c r="BA67" i="10"/>
  <c r="BB67" i="10"/>
  <c r="BC67" i="10"/>
  <c r="BD67" i="10"/>
  <c r="BE67" i="10"/>
  <c r="BF67" i="10"/>
  <c r="BG67" i="10"/>
  <c r="BH67" i="10"/>
  <c r="BI67" i="10"/>
  <c r="C68" i="10"/>
  <c r="D68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AJ68" i="10"/>
  <c r="AK68" i="10"/>
  <c r="AL68" i="10"/>
  <c r="AM68" i="10"/>
  <c r="AN68" i="10"/>
  <c r="AO68" i="10"/>
  <c r="AP68" i="10"/>
  <c r="AQ68" i="10"/>
  <c r="AR68" i="10"/>
  <c r="AS68" i="10"/>
  <c r="AT68" i="10"/>
  <c r="AU68" i="10"/>
  <c r="AV68" i="10"/>
  <c r="AW68" i="10"/>
  <c r="AX68" i="10"/>
  <c r="AY68" i="10"/>
  <c r="AZ68" i="10"/>
  <c r="BA68" i="10"/>
  <c r="BB68" i="10"/>
  <c r="BC68" i="10"/>
  <c r="BD68" i="10"/>
  <c r="BE68" i="10"/>
  <c r="BF68" i="10"/>
  <c r="BG68" i="10"/>
  <c r="BH68" i="10"/>
  <c r="BI68" i="10"/>
  <c r="C70" i="10"/>
  <c r="D70" i="10"/>
  <c r="E70" i="10"/>
  <c r="F70" i="10"/>
  <c r="G70" i="10"/>
  <c r="H70" i="10"/>
  <c r="I70" i="10"/>
  <c r="J70" i="10"/>
  <c r="K70" i="10"/>
  <c r="L70" i="10"/>
  <c r="M70" i="10"/>
  <c r="N70" i="10"/>
  <c r="O70" i="10"/>
  <c r="P70" i="10"/>
  <c r="Q70" i="10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AJ70" i="10"/>
  <c r="AK70" i="10"/>
  <c r="AL70" i="10"/>
  <c r="AM70" i="10"/>
  <c r="AN70" i="10"/>
  <c r="AO70" i="10"/>
  <c r="AP70" i="10"/>
  <c r="AQ70" i="10"/>
  <c r="AR70" i="10"/>
  <c r="AS70" i="10"/>
  <c r="AT70" i="10"/>
  <c r="AU70" i="10"/>
  <c r="AV70" i="10"/>
  <c r="AW70" i="10"/>
  <c r="AX70" i="10"/>
  <c r="AY70" i="10"/>
  <c r="AZ70" i="10"/>
  <c r="BA70" i="10"/>
  <c r="BB70" i="10"/>
  <c r="BC70" i="10"/>
  <c r="BD70" i="10"/>
  <c r="BE70" i="10"/>
  <c r="BF70" i="10"/>
  <c r="BG70" i="10"/>
  <c r="BH70" i="10"/>
  <c r="BI70" i="10"/>
  <c r="C71" i="10"/>
  <c r="D71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S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AJ71" i="10"/>
  <c r="AK71" i="10"/>
  <c r="AL71" i="10"/>
  <c r="AM71" i="10"/>
  <c r="AN71" i="10"/>
  <c r="AO71" i="10"/>
  <c r="AP71" i="10"/>
  <c r="AQ71" i="10"/>
  <c r="AR71" i="10"/>
  <c r="AS71" i="10"/>
  <c r="AT71" i="10"/>
  <c r="AU71" i="10"/>
  <c r="AV71" i="10"/>
  <c r="AW71" i="10"/>
  <c r="AX71" i="10"/>
  <c r="AY71" i="10"/>
  <c r="AZ71" i="10"/>
  <c r="BA71" i="10"/>
  <c r="BB71" i="10"/>
  <c r="BC71" i="10"/>
  <c r="BD71" i="10"/>
  <c r="BE71" i="10"/>
  <c r="BF71" i="10"/>
  <c r="BG71" i="10"/>
  <c r="BH71" i="10"/>
  <c r="BI71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AJ74" i="10"/>
  <c r="AK74" i="10"/>
  <c r="AL74" i="10"/>
  <c r="AM74" i="10"/>
  <c r="AN74" i="10"/>
  <c r="AO74" i="10"/>
  <c r="AP74" i="10"/>
  <c r="AQ74" i="10"/>
  <c r="AR74" i="10"/>
  <c r="AS74" i="10"/>
  <c r="AT74" i="10"/>
  <c r="AU74" i="10"/>
  <c r="AV74" i="10"/>
  <c r="AW74" i="10"/>
  <c r="AX74" i="10"/>
  <c r="AY74" i="10"/>
  <c r="AZ74" i="10"/>
  <c r="BA74" i="10"/>
  <c r="BB74" i="10"/>
  <c r="BC74" i="10"/>
  <c r="BD74" i="10"/>
  <c r="BE74" i="10"/>
  <c r="BF74" i="10"/>
  <c r="BG74" i="10"/>
  <c r="BH74" i="10"/>
  <c r="BI74" i="10"/>
  <c r="C75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AJ75" i="10"/>
  <c r="AK75" i="10"/>
  <c r="AL75" i="10"/>
  <c r="AM75" i="10"/>
  <c r="AN75" i="10"/>
  <c r="AO75" i="10"/>
  <c r="AP75" i="10"/>
  <c r="AQ75" i="10"/>
  <c r="AR75" i="10"/>
  <c r="AS75" i="10"/>
  <c r="AT75" i="10"/>
  <c r="AU75" i="10"/>
  <c r="AV75" i="10"/>
  <c r="AW75" i="10"/>
  <c r="AX75" i="10"/>
  <c r="AY75" i="10"/>
  <c r="AZ75" i="10"/>
  <c r="BA75" i="10"/>
  <c r="BB75" i="10"/>
  <c r="BC75" i="10"/>
  <c r="BD75" i="10"/>
  <c r="BE75" i="10"/>
  <c r="BF75" i="10"/>
  <c r="BG75" i="10"/>
  <c r="BH75" i="10"/>
  <c r="BI75" i="10"/>
  <c r="C76" i="10"/>
  <c r="D76" i="10"/>
  <c r="E76" i="10"/>
  <c r="F76" i="10"/>
  <c r="G76" i="10"/>
  <c r="H76" i="10"/>
  <c r="I76" i="10"/>
  <c r="J76" i="10"/>
  <c r="K76" i="10"/>
  <c r="L76" i="10"/>
  <c r="M76" i="10"/>
  <c r="N76" i="10"/>
  <c r="O76" i="10"/>
  <c r="P76" i="10"/>
  <c r="Q76" i="10"/>
  <c r="R76" i="10"/>
  <c r="S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AJ76" i="10"/>
  <c r="AK76" i="10"/>
  <c r="AL76" i="10"/>
  <c r="AM76" i="10"/>
  <c r="AN76" i="10"/>
  <c r="AO76" i="10"/>
  <c r="AP76" i="10"/>
  <c r="AQ76" i="10"/>
  <c r="AR76" i="10"/>
  <c r="AS76" i="10"/>
  <c r="AT76" i="10"/>
  <c r="AU76" i="10"/>
  <c r="AV76" i="10"/>
  <c r="AW76" i="10"/>
  <c r="AX76" i="10"/>
  <c r="AY76" i="10"/>
  <c r="AZ76" i="10"/>
  <c r="BA76" i="10"/>
  <c r="BB76" i="10"/>
  <c r="BC76" i="10"/>
  <c r="BD76" i="10"/>
  <c r="BE76" i="10"/>
  <c r="BF76" i="10"/>
  <c r="BG76" i="10"/>
  <c r="BH76" i="10"/>
  <c r="BI76" i="10"/>
  <c r="C77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AJ77" i="10"/>
  <c r="AK77" i="10"/>
  <c r="AL77" i="10"/>
  <c r="AM77" i="10"/>
  <c r="AN77" i="10"/>
  <c r="AO77" i="10"/>
  <c r="AP77" i="10"/>
  <c r="AQ77" i="10"/>
  <c r="AR77" i="10"/>
  <c r="AS77" i="10"/>
  <c r="AT77" i="10"/>
  <c r="AU77" i="10"/>
  <c r="AV77" i="10"/>
  <c r="AW77" i="10"/>
  <c r="AX77" i="10"/>
  <c r="AY77" i="10"/>
  <c r="AZ77" i="10"/>
  <c r="BA77" i="10"/>
  <c r="BB77" i="10"/>
  <c r="BC77" i="10"/>
  <c r="BD77" i="10"/>
  <c r="BE77" i="10"/>
  <c r="BF77" i="10"/>
  <c r="BG77" i="10"/>
  <c r="BH77" i="10"/>
  <c r="BI77" i="10"/>
  <c r="C78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AJ78" i="10"/>
  <c r="AK78" i="10"/>
  <c r="AL78" i="10"/>
  <c r="AM78" i="10"/>
  <c r="AN78" i="10"/>
  <c r="AO78" i="10"/>
  <c r="AP78" i="10"/>
  <c r="AQ78" i="10"/>
  <c r="AR78" i="10"/>
  <c r="AS78" i="10"/>
  <c r="AT78" i="10"/>
  <c r="AU78" i="10"/>
  <c r="AV78" i="10"/>
  <c r="AW78" i="10"/>
  <c r="AX78" i="10"/>
  <c r="AY78" i="10"/>
  <c r="AZ78" i="10"/>
  <c r="BA78" i="10"/>
  <c r="BB78" i="10"/>
  <c r="BC78" i="10"/>
  <c r="BD78" i="10"/>
  <c r="BE78" i="10"/>
  <c r="BF78" i="10"/>
  <c r="BG78" i="10"/>
  <c r="BH78" i="10"/>
  <c r="BI78" i="10"/>
  <c r="C79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AJ79" i="10"/>
  <c r="AK79" i="10"/>
  <c r="AL79" i="10"/>
  <c r="AM79" i="10"/>
  <c r="AN79" i="10"/>
  <c r="AO79" i="10"/>
  <c r="AP79" i="10"/>
  <c r="AQ79" i="10"/>
  <c r="AR79" i="10"/>
  <c r="AS79" i="10"/>
  <c r="AT79" i="10"/>
  <c r="AU79" i="10"/>
  <c r="AV79" i="10"/>
  <c r="AW79" i="10"/>
  <c r="AX79" i="10"/>
  <c r="AY79" i="10"/>
  <c r="AZ79" i="10"/>
  <c r="BA79" i="10"/>
  <c r="BB79" i="10"/>
  <c r="BC79" i="10"/>
  <c r="BD79" i="10"/>
  <c r="BE79" i="10"/>
  <c r="BF79" i="10"/>
  <c r="BG79" i="10"/>
  <c r="BH79" i="10"/>
  <c r="BI79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AJ81" i="10"/>
  <c r="AK81" i="10"/>
  <c r="AL81" i="10"/>
  <c r="AM81" i="10"/>
  <c r="AN81" i="10"/>
  <c r="AO81" i="10"/>
  <c r="AP81" i="10"/>
  <c r="AQ81" i="10"/>
  <c r="AR81" i="10"/>
  <c r="AS81" i="10"/>
  <c r="AT81" i="10"/>
  <c r="AU81" i="10"/>
  <c r="AV81" i="10"/>
  <c r="AW81" i="10"/>
  <c r="AX81" i="10"/>
  <c r="AY81" i="10"/>
  <c r="AZ81" i="10"/>
  <c r="BA81" i="10"/>
  <c r="BB81" i="10"/>
  <c r="BC81" i="10"/>
  <c r="BD81" i="10"/>
  <c r="BE81" i="10"/>
  <c r="BF81" i="10"/>
  <c r="BG81" i="10"/>
  <c r="BH81" i="10"/>
  <c r="BI81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AJ83" i="10"/>
  <c r="AK83" i="10"/>
  <c r="AL83" i="10"/>
  <c r="AM83" i="10"/>
  <c r="AN83" i="10"/>
  <c r="AO83" i="10"/>
  <c r="AP83" i="10"/>
  <c r="AQ83" i="10"/>
  <c r="AR83" i="10"/>
  <c r="AS83" i="10"/>
  <c r="AT83" i="10"/>
  <c r="AU83" i="10"/>
  <c r="AV83" i="10"/>
  <c r="AW83" i="10"/>
  <c r="AX83" i="10"/>
  <c r="AY83" i="10"/>
  <c r="AZ83" i="10"/>
  <c r="BA83" i="10"/>
  <c r="BB83" i="10"/>
  <c r="BC83" i="10"/>
  <c r="BD83" i="10"/>
  <c r="BE83" i="10"/>
  <c r="BF83" i="10"/>
  <c r="BG83" i="10"/>
  <c r="BH83" i="10"/>
  <c r="BI83" i="10"/>
  <c r="C84" i="10"/>
  <c r="D84" i="10"/>
  <c r="E84" i="10"/>
  <c r="F84" i="10"/>
  <c r="G84" i="10"/>
  <c r="H84" i="10"/>
  <c r="I84" i="10"/>
  <c r="J84" i="10"/>
  <c r="K84" i="10"/>
  <c r="L84" i="10"/>
  <c r="M84" i="10"/>
  <c r="N84" i="10"/>
  <c r="O84" i="10"/>
  <c r="P84" i="10"/>
  <c r="Q84" i="10"/>
  <c r="R84" i="10"/>
  <c r="S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AJ84" i="10"/>
  <c r="AK84" i="10"/>
  <c r="AL84" i="10"/>
  <c r="AM84" i="10"/>
  <c r="AN84" i="10"/>
  <c r="AO84" i="10"/>
  <c r="AP84" i="10"/>
  <c r="AQ84" i="10"/>
  <c r="AR84" i="10"/>
  <c r="AS84" i="10"/>
  <c r="AT84" i="10"/>
  <c r="AU84" i="10"/>
  <c r="AV84" i="10"/>
  <c r="AW84" i="10"/>
  <c r="AX84" i="10"/>
  <c r="AY84" i="10"/>
  <c r="AZ84" i="10"/>
  <c r="BA84" i="10"/>
  <c r="BB84" i="10"/>
  <c r="BC84" i="10"/>
  <c r="BD84" i="10"/>
  <c r="BE84" i="10"/>
  <c r="BF84" i="10"/>
  <c r="BG84" i="10"/>
  <c r="BH84" i="10"/>
  <c r="BI84" i="10"/>
  <c r="C85" i="10"/>
  <c r="D85" i="10"/>
  <c r="E85" i="10"/>
  <c r="F85" i="10"/>
  <c r="G85" i="10"/>
  <c r="H85" i="10"/>
  <c r="I85" i="10"/>
  <c r="J85" i="10"/>
  <c r="K85" i="10"/>
  <c r="L85" i="10"/>
  <c r="M85" i="10"/>
  <c r="N85" i="10"/>
  <c r="O85" i="10"/>
  <c r="P85" i="10"/>
  <c r="Q85" i="10"/>
  <c r="R85" i="10"/>
  <c r="S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AJ85" i="10"/>
  <c r="AK85" i="10"/>
  <c r="AL85" i="10"/>
  <c r="AM85" i="10"/>
  <c r="AN85" i="10"/>
  <c r="AO85" i="10"/>
  <c r="AP85" i="10"/>
  <c r="AQ85" i="10"/>
  <c r="AR85" i="10"/>
  <c r="AS85" i="10"/>
  <c r="AT85" i="10"/>
  <c r="AU85" i="10"/>
  <c r="AV85" i="10"/>
  <c r="AW85" i="10"/>
  <c r="AX85" i="10"/>
  <c r="AY85" i="10"/>
  <c r="AZ85" i="10"/>
  <c r="BA85" i="10"/>
  <c r="BB85" i="10"/>
  <c r="BC85" i="10"/>
  <c r="BD85" i="10"/>
  <c r="BE85" i="10"/>
  <c r="BF85" i="10"/>
  <c r="BG85" i="10"/>
  <c r="BH85" i="10"/>
  <c r="BI85" i="10"/>
  <c r="C86" i="10"/>
  <c r="D86" i="10"/>
  <c r="E86" i="10"/>
  <c r="F86" i="10"/>
  <c r="G86" i="10"/>
  <c r="H86" i="10"/>
  <c r="I86" i="10"/>
  <c r="J86" i="10"/>
  <c r="K86" i="10"/>
  <c r="L86" i="10"/>
  <c r="M86" i="10"/>
  <c r="N86" i="10"/>
  <c r="O86" i="10"/>
  <c r="P86" i="10"/>
  <c r="Q86" i="10"/>
  <c r="R86" i="10"/>
  <c r="S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AJ86" i="10"/>
  <c r="AK86" i="10"/>
  <c r="AL86" i="10"/>
  <c r="AM86" i="10"/>
  <c r="AN86" i="10"/>
  <c r="AO86" i="10"/>
  <c r="AP86" i="10"/>
  <c r="AQ86" i="10"/>
  <c r="AR86" i="10"/>
  <c r="AS86" i="10"/>
  <c r="AT86" i="10"/>
  <c r="AU86" i="10"/>
  <c r="AV86" i="10"/>
  <c r="AW86" i="10"/>
  <c r="AX86" i="10"/>
  <c r="AY86" i="10"/>
  <c r="AZ86" i="10"/>
  <c r="BA86" i="10"/>
  <c r="BB86" i="10"/>
  <c r="BC86" i="10"/>
  <c r="BD86" i="10"/>
  <c r="BE86" i="10"/>
  <c r="BF86" i="10"/>
  <c r="BG86" i="10"/>
  <c r="BH86" i="10"/>
  <c r="BI86" i="10"/>
  <c r="C88" i="10"/>
  <c r="D88" i="10"/>
  <c r="E88" i="10"/>
  <c r="F88" i="10"/>
  <c r="G88" i="10"/>
  <c r="H88" i="10"/>
  <c r="I88" i="10"/>
  <c r="J88" i="10"/>
  <c r="K88" i="10"/>
  <c r="L88" i="10"/>
  <c r="M88" i="10"/>
  <c r="N88" i="10"/>
  <c r="O88" i="10"/>
  <c r="P88" i="10"/>
  <c r="Q88" i="10"/>
  <c r="R88" i="10"/>
  <c r="S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AJ88" i="10"/>
  <c r="AK88" i="10"/>
  <c r="AL88" i="10"/>
  <c r="AM88" i="10"/>
  <c r="AN88" i="10"/>
  <c r="AO88" i="10"/>
  <c r="AP88" i="10"/>
  <c r="AQ88" i="10"/>
  <c r="AR88" i="10"/>
  <c r="AS88" i="10"/>
  <c r="AT88" i="10"/>
  <c r="AU88" i="10"/>
  <c r="AV88" i="10"/>
  <c r="AW88" i="10"/>
  <c r="AX88" i="10"/>
  <c r="AY88" i="10"/>
  <c r="AZ88" i="10"/>
  <c r="BA88" i="10"/>
  <c r="BB88" i="10"/>
  <c r="BC88" i="10"/>
  <c r="BD88" i="10"/>
  <c r="BE88" i="10"/>
  <c r="BF88" i="10"/>
  <c r="BG88" i="10"/>
  <c r="BH88" i="10"/>
  <c r="BI88" i="10"/>
  <c r="C95" i="10"/>
  <c r="D95" i="10"/>
  <c r="E95" i="10"/>
  <c r="F95" i="10"/>
  <c r="G95" i="10"/>
  <c r="H95" i="10"/>
  <c r="I95" i="10"/>
  <c r="J95" i="10"/>
  <c r="K95" i="10"/>
  <c r="L95" i="10"/>
  <c r="M95" i="10"/>
  <c r="N95" i="10"/>
  <c r="O95" i="10"/>
  <c r="P95" i="10"/>
  <c r="Q95" i="10"/>
  <c r="R95" i="10"/>
  <c r="S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AJ95" i="10"/>
  <c r="AK95" i="10"/>
  <c r="AL95" i="10"/>
  <c r="AM95" i="10"/>
  <c r="AN95" i="10"/>
  <c r="AO95" i="10"/>
  <c r="AP95" i="10"/>
  <c r="AQ95" i="10"/>
  <c r="AR95" i="10"/>
  <c r="AS95" i="10"/>
  <c r="AT95" i="10"/>
  <c r="AU95" i="10"/>
  <c r="AV95" i="10"/>
  <c r="AW95" i="10"/>
  <c r="AX95" i="10"/>
  <c r="AY95" i="10"/>
  <c r="AZ95" i="10"/>
  <c r="BA95" i="10"/>
  <c r="BB95" i="10"/>
  <c r="BC95" i="10"/>
  <c r="BD95" i="10"/>
  <c r="BE95" i="10"/>
  <c r="BF95" i="10"/>
  <c r="BG95" i="10"/>
  <c r="BH95" i="10"/>
  <c r="BI95" i="10"/>
  <c r="C96" i="10"/>
  <c r="D96" i="10"/>
  <c r="E96" i="10"/>
  <c r="F96" i="10"/>
  <c r="G96" i="10"/>
  <c r="H96" i="10"/>
  <c r="I96" i="10"/>
  <c r="J96" i="10"/>
  <c r="K96" i="10"/>
  <c r="L96" i="10"/>
  <c r="M96" i="10"/>
  <c r="N96" i="10"/>
  <c r="O96" i="10"/>
  <c r="P96" i="10"/>
  <c r="Q96" i="10"/>
  <c r="R96" i="10"/>
  <c r="S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AJ96" i="10"/>
  <c r="AK96" i="10"/>
  <c r="AL96" i="10"/>
  <c r="AM96" i="10"/>
  <c r="AN96" i="10"/>
  <c r="AO96" i="10"/>
  <c r="AP96" i="10"/>
  <c r="AQ96" i="10"/>
  <c r="AR96" i="10"/>
  <c r="AS96" i="10"/>
  <c r="AT96" i="10"/>
  <c r="AU96" i="10"/>
  <c r="AV96" i="10"/>
  <c r="AW96" i="10"/>
  <c r="AX96" i="10"/>
  <c r="AY96" i="10"/>
  <c r="AZ96" i="10"/>
  <c r="BA96" i="10"/>
  <c r="BB96" i="10"/>
  <c r="BC96" i="10"/>
  <c r="BD96" i="10"/>
  <c r="BE96" i="10"/>
  <c r="BF96" i="10"/>
  <c r="BG96" i="10"/>
  <c r="BH96" i="10"/>
  <c r="BI96" i="10"/>
  <c r="C97" i="10"/>
  <c r="D97" i="10"/>
  <c r="E97" i="10"/>
  <c r="F97" i="10"/>
  <c r="G97" i="10"/>
  <c r="H97" i="10"/>
  <c r="I97" i="10"/>
  <c r="J97" i="10"/>
  <c r="K97" i="10"/>
  <c r="L97" i="10"/>
  <c r="M97" i="10"/>
  <c r="N97" i="10"/>
  <c r="O97" i="10"/>
  <c r="P97" i="10"/>
  <c r="Q97" i="10"/>
  <c r="R97" i="10"/>
  <c r="S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AJ97" i="10"/>
  <c r="AK97" i="10"/>
  <c r="AL97" i="10"/>
  <c r="AM97" i="10"/>
  <c r="AN97" i="10"/>
  <c r="AO97" i="10"/>
  <c r="AP97" i="10"/>
  <c r="AQ97" i="10"/>
  <c r="AR97" i="10"/>
  <c r="AS97" i="10"/>
  <c r="AT97" i="10"/>
  <c r="AU97" i="10"/>
  <c r="AV97" i="10"/>
  <c r="AW97" i="10"/>
  <c r="AX97" i="10"/>
  <c r="AY97" i="10"/>
  <c r="AZ97" i="10"/>
  <c r="BA97" i="10"/>
  <c r="BB97" i="10"/>
  <c r="BC97" i="10"/>
  <c r="BD97" i="10"/>
  <c r="BE97" i="10"/>
  <c r="BF97" i="10"/>
  <c r="BG97" i="10"/>
  <c r="BH97" i="10"/>
  <c r="BI97" i="10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R100" i="10"/>
  <c r="S100" i="10"/>
  <c r="T100" i="10"/>
  <c r="U100" i="10"/>
  <c r="V100" i="10"/>
  <c r="W100" i="10"/>
  <c r="X100" i="10"/>
  <c r="Y100" i="10"/>
  <c r="Z100" i="10"/>
  <c r="AA100" i="10"/>
  <c r="B101" i="10"/>
  <c r="C101" i="10"/>
  <c r="C104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AJ104" i="10"/>
  <c r="AK104" i="10"/>
  <c r="AL104" i="10"/>
  <c r="AM104" i="10"/>
  <c r="AN104" i="10"/>
  <c r="AO104" i="10"/>
  <c r="AP104" i="10"/>
  <c r="AQ104" i="10"/>
  <c r="AR104" i="10"/>
  <c r="AS104" i="10"/>
  <c r="AT104" i="10"/>
  <c r="AU104" i="10"/>
  <c r="AV104" i="10"/>
  <c r="AW104" i="10"/>
  <c r="AX104" i="10"/>
  <c r="AY104" i="10"/>
  <c r="AZ104" i="10"/>
  <c r="BA104" i="10"/>
  <c r="BB104" i="10"/>
  <c r="BC104" i="10"/>
  <c r="BD104" i="10"/>
  <c r="BE104" i="10"/>
  <c r="BF104" i="10"/>
  <c r="BG104" i="10"/>
  <c r="BH104" i="10"/>
  <c r="BI104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AJ105" i="10"/>
  <c r="AK105" i="10"/>
  <c r="AL105" i="10"/>
  <c r="AM105" i="10"/>
  <c r="AN105" i="10"/>
  <c r="AO105" i="10"/>
  <c r="AP105" i="10"/>
  <c r="AQ105" i="10"/>
  <c r="AR105" i="10"/>
  <c r="AS105" i="10"/>
  <c r="AT105" i="10"/>
  <c r="AU105" i="10"/>
  <c r="AV105" i="10"/>
  <c r="AW105" i="10"/>
  <c r="AX105" i="10"/>
  <c r="AY105" i="10"/>
  <c r="AZ105" i="10"/>
  <c r="BA105" i="10"/>
  <c r="BB105" i="10"/>
  <c r="BC105" i="10"/>
  <c r="BD105" i="10"/>
  <c r="BE105" i="10"/>
  <c r="BF105" i="10"/>
  <c r="BG105" i="10"/>
  <c r="BH105" i="10"/>
  <c r="BI105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AJ106" i="10"/>
  <c r="AK106" i="10"/>
  <c r="AL106" i="10"/>
  <c r="AM106" i="10"/>
  <c r="AN106" i="10"/>
  <c r="AO106" i="10"/>
  <c r="AP106" i="10"/>
  <c r="AQ106" i="10"/>
  <c r="AR106" i="10"/>
  <c r="AS106" i="10"/>
  <c r="AT106" i="10"/>
  <c r="AU106" i="10"/>
  <c r="AV106" i="10"/>
  <c r="AW106" i="10"/>
  <c r="AX106" i="10"/>
  <c r="AY106" i="10"/>
  <c r="AZ106" i="10"/>
  <c r="BA106" i="10"/>
  <c r="BB106" i="10"/>
  <c r="BC106" i="10"/>
  <c r="BD106" i="10"/>
  <c r="BE106" i="10"/>
  <c r="BF106" i="10"/>
  <c r="BG106" i="10"/>
  <c r="BH106" i="10"/>
  <c r="BI106" i="10"/>
  <c r="C110" i="10"/>
  <c r="D110" i="10"/>
  <c r="E110" i="10"/>
  <c r="F110" i="10"/>
  <c r="G110" i="10"/>
  <c r="H110" i="10"/>
  <c r="I110" i="10"/>
  <c r="J110" i="10"/>
  <c r="K110" i="10"/>
  <c r="L110" i="10"/>
  <c r="M110" i="10"/>
  <c r="N110" i="10"/>
  <c r="O110" i="10"/>
  <c r="P110" i="10"/>
  <c r="Q110" i="10"/>
  <c r="R110" i="10"/>
  <c r="S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AJ110" i="10"/>
  <c r="AK110" i="10"/>
  <c r="AL110" i="10"/>
  <c r="AM110" i="10"/>
  <c r="AN110" i="10"/>
  <c r="AO110" i="10"/>
  <c r="AP110" i="10"/>
  <c r="AQ110" i="10"/>
  <c r="AR110" i="10"/>
  <c r="AS110" i="10"/>
  <c r="AT110" i="10"/>
  <c r="AU110" i="10"/>
  <c r="AV110" i="10"/>
  <c r="AW110" i="10"/>
  <c r="AX110" i="10"/>
  <c r="AY110" i="10"/>
  <c r="AZ110" i="10"/>
  <c r="BA110" i="10"/>
  <c r="BB110" i="10"/>
  <c r="BC110" i="10"/>
  <c r="BD110" i="10"/>
  <c r="BE110" i="10"/>
  <c r="BF110" i="10"/>
  <c r="BG110" i="10"/>
  <c r="BH110" i="10"/>
  <c r="BI110" i="10"/>
  <c r="C113" i="10"/>
  <c r="D113" i="10"/>
  <c r="E113" i="10"/>
  <c r="F113" i="10"/>
  <c r="G113" i="10"/>
  <c r="H113" i="10"/>
  <c r="I113" i="10"/>
  <c r="J113" i="10"/>
  <c r="K113" i="10"/>
  <c r="L113" i="10"/>
  <c r="M113" i="10"/>
  <c r="N113" i="10"/>
  <c r="O113" i="10"/>
  <c r="P113" i="10"/>
  <c r="Q113" i="10"/>
  <c r="R113" i="10"/>
  <c r="S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AJ113" i="10"/>
  <c r="AK113" i="10"/>
  <c r="AL113" i="10"/>
  <c r="AM113" i="10"/>
  <c r="AN113" i="10"/>
  <c r="AO113" i="10"/>
  <c r="AP113" i="10"/>
  <c r="AQ113" i="10"/>
  <c r="AR113" i="10"/>
  <c r="AS113" i="10"/>
  <c r="AT113" i="10"/>
  <c r="AU113" i="10"/>
  <c r="AV113" i="10"/>
  <c r="AW113" i="10"/>
  <c r="AX113" i="10"/>
  <c r="AY113" i="10"/>
  <c r="AZ113" i="10"/>
  <c r="BA113" i="10"/>
  <c r="BB113" i="10"/>
  <c r="BC113" i="10"/>
  <c r="BD113" i="10"/>
  <c r="BE113" i="10"/>
  <c r="BF113" i="10"/>
  <c r="BG113" i="10"/>
  <c r="BH113" i="10"/>
  <c r="BI113" i="10"/>
  <c r="C114" i="10"/>
  <c r="D114" i="10"/>
  <c r="E114" i="10"/>
  <c r="F114" i="10"/>
  <c r="G114" i="10"/>
  <c r="H114" i="10"/>
  <c r="I114" i="10"/>
  <c r="J114" i="10"/>
  <c r="K114" i="10"/>
  <c r="L114" i="10"/>
  <c r="M114" i="10"/>
  <c r="N114" i="10"/>
  <c r="O114" i="10"/>
  <c r="P114" i="10"/>
  <c r="Q114" i="10"/>
  <c r="R114" i="10"/>
  <c r="S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AJ114" i="10"/>
  <c r="AK114" i="10"/>
  <c r="AL114" i="10"/>
  <c r="AM114" i="10"/>
  <c r="AN114" i="10"/>
  <c r="AO114" i="10"/>
  <c r="AP114" i="10"/>
  <c r="AQ114" i="10"/>
  <c r="AR114" i="10"/>
  <c r="AS114" i="10"/>
  <c r="AT114" i="10"/>
  <c r="AU114" i="10"/>
  <c r="AV114" i="10"/>
  <c r="AW114" i="10"/>
  <c r="AX114" i="10"/>
  <c r="AY114" i="10"/>
  <c r="AZ114" i="10"/>
  <c r="BA114" i="10"/>
  <c r="BB114" i="10"/>
  <c r="BC114" i="10"/>
  <c r="BD114" i="10"/>
  <c r="BE114" i="10"/>
  <c r="BF114" i="10"/>
  <c r="BG114" i="10"/>
  <c r="BH114" i="10"/>
  <c r="BI114" i="10"/>
  <c r="C115" i="10"/>
  <c r="D115" i="10"/>
  <c r="E115" i="10"/>
  <c r="F115" i="10"/>
  <c r="G115" i="10"/>
  <c r="H115" i="10"/>
  <c r="I115" i="10"/>
  <c r="J115" i="10"/>
  <c r="K115" i="10"/>
  <c r="L115" i="10"/>
  <c r="M115" i="10"/>
  <c r="N115" i="10"/>
  <c r="O115" i="10"/>
  <c r="P115" i="10"/>
  <c r="Q115" i="10"/>
  <c r="R115" i="10"/>
  <c r="S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AJ115" i="10"/>
  <c r="AK115" i="10"/>
  <c r="AL115" i="10"/>
  <c r="AM115" i="10"/>
  <c r="AN115" i="10"/>
  <c r="AO115" i="10"/>
  <c r="AP115" i="10"/>
  <c r="AQ115" i="10"/>
  <c r="AR115" i="10"/>
  <c r="AS115" i="10"/>
  <c r="AT115" i="10"/>
  <c r="AU115" i="10"/>
  <c r="AV115" i="10"/>
  <c r="AW115" i="10"/>
  <c r="AX115" i="10"/>
  <c r="AY115" i="10"/>
  <c r="AZ115" i="10"/>
  <c r="BA115" i="10"/>
  <c r="BB115" i="10"/>
  <c r="BC115" i="10"/>
  <c r="BD115" i="10"/>
  <c r="BE115" i="10"/>
  <c r="BF115" i="10"/>
  <c r="BG115" i="10"/>
  <c r="BH115" i="10"/>
  <c r="BI115" i="10"/>
  <c r="C116" i="10"/>
  <c r="D116" i="10"/>
  <c r="E116" i="10"/>
  <c r="F116" i="10"/>
  <c r="G116" i="10"/>
  <c r="H116" i="10"/>
  <c r="I116" i="10"/>
  <c r="J116" i="10"/>
  <c r="K116" i="10"/>
  <c r="L116" i="10"/>
  <c r="M116" i="10"/>
  <c r="N116" i="10"/>
  <c r="O116" i="10"/>
  <c r="P116" i="10"/>
  <c r="Q116" i="10"/>
  <c r="R116" i="10"/>
  <c r="S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AJ116" i="10"/>
  <c r="AK116" i="10"/>
  <c r="AL116" i="10"/>
  <c r="AM116" i="10"/>
  <c r="AN116" i="10"/>
  <c r="AO116" i="10"/>
  <c r="AP116" i="10"/>
  <c r="AQ116" i="10"/>
  <c r="AR116" i="10"/>
  <c r="AS116" i="10"/>
  <c r="AT116" i="10"/>
  <c r="AU116" i="10"/>
  <c r="AV116" i="10"/>
  <c r="AW116" i="10"/>
  <c r="AX116" i="10"/>
  <c r="AY116" i="10"/>
  <c r="AZ116" i="10"/>
  <c r="BA116" i="10"/>
  <c r="BB116" i="10"/>
  <c r="BC116" i="10"/>
  <c r="BD116" i="10"/>
  <c r="BE116" i="10"/>
  <c r="BF116" i="10"/>
  <c r="BG116" i="10"/>
  <c r="BH116" i="10"/>
  <c r="BI116" i="10"/>
  <c r="C117" i="10"/>
  <c r="D117" i="10"/>
  <c r="E117" i="10"/>
  <c r="F117" i="10"/>
  <c r="G117" i="10"/>
  <c r="H117" i="10"/>
  <c r="I117" i="10"/>
  <c r="J117" i="10"/>
  <c r="K117" i="10"/>
  <c r="L117" i="10"/>
  <c r="M117" i="10"/>
  <c r="N117" i="10"/>
  <c r="O117" i="10"/>
  <c r="P117" i="10"/>
  <c r="Q117" i="10"/>
  <c r="R117" i="10"/>
  <c r="S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AJ117" i="10"/>
  <c r="AK117" i="10"/>
  <c r="AL117" i="10"/>
  <c r="AM117" i="10"/>
  <c r="AN117" i="10"/>
  <c r="AO117" i="10"/>
  <c r="AP117" i="10"/>
  <c r="AQ117" i="10"/>
  <c r="AR117" i="10"/>
  <c r="AS117" i="10"/>
  <c r="AT117" i="10"/>
  <c r="AU117" i="10"/>
  <c r="AV117" i="10"/>
  <c r="AW117" i="10"/>
  <c r="AX117" i="10"/>
  <c r="AY117" i="10"/>
  <c r="AZ117" i="10"/>
  <c r="BA117" i="10"/>
  <c r="BB117" i="10"/>
  <c r="BC117" i="10"/>
  <c r="BD117" i="10"/>
  <c r="BE117" i="10"/>
  <c r="BF117" i="10"/>
  <c r="BG117" i="10"/>
  <c r="BH117" i="10"/>
  <c r="BI117" i="10"/>
  <c r="C118" i="10"/>
  <c r="D118" i="10"/>
  <c r="E118" i="10"/>
  <c r="F118" i="10"/>
  <c r="G118" i="10"/>
  <c r="H118" i="10"/>
  <c r="I118" i="10"/>
  <c r="J118" i="10"/>
  <c r="K118" i="10"/>
  <c r="L118" i="10"/>
  <c r="M118" i="10"/>
  <c r="N118" i="10"/>
  <c r="O118" i="10"/>
  <c r="P118" i="10"/>
  <c r="Q118" i="10"/>
  <c r="R118" i="10"/>
  <c r="S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AJ118" i="10"/>
  <c r="AK118" i="10"/>
  <c r="AL118" i="10"/>
  <c r="AM118" i="10"/>
  <c r="AN118" i="10"/>
  <c r="AO118" i="10"/>
  <c r="AP118" i="10"/>
  <c r="AQ118" i="10"/>
  <c r="AR118" i="10"/>
  <c r="AS118" i="10"/>
  <c r="AT118" i="10"/>
  <c r="AU118" i="10"/>
  <c r="AV118" i="10"/>
  <c r="AW118" i="10"/>
  <c r="AX118" i="10"/>
  <c r="AY118" i="10"/>
  <c r="AZ118" i="10"/>
  <c r="BA118" i="10"/>
  <c r="BB118" i="10"/>
  <c r="BC118" i="10"/>
  <c r="BD118" i="10"/>
  <c r="BE118" i="10"/>
  <c r="BF118" i="10"/>
  <c r="BG118" i="10"/>
  <c r="BH118" i="10"/>
  <c r="BI118" i="10"/>
  <c r="C121" i="10"/>
  <c r="D121" i="10"/>
  <c r="E121" i="10"/>
  <c r="F121" i="10"/>
  <c r="G121" i="10"/>
  <c r="H121" i="10"/>
  <c r="I121" i="10"/>
  <c r="J121" i="10"/>
  <c r="K121" i="10"/>
  <c r="L121" i="10"/>
  <c r="M121" i="10"/>
  <c r="N121" i="10"/>
  <c r="O121" i="10"/>
  <c r="P121" i="10"/>
  <c r="Q121" i="10"/>
  <c r="R121" i="10"/>
  <c r="S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AJ121" i="10"/>
  <c r="AK121" i="10"/>
  <c r="AL121" i="10"/>
  <c r="AM121" i="10"/>
  <c r="AN121" i="10"/>
  <c r="AO121" i="10"/>
  <c r="AP121" i="10"/>
  <c r="AQ121" i="10"/>
  <c r="AR121" i="10"/>
  <c r="AS121" i="10"/>
  <c r="AT121" i="10"/>
  <c r="AU121" i="10"/>
  <c r="AV121" i="10"/>
  <c r="AW121" i="10"/>
  <c r="AX121" i="10"/>
  <c r="AY121" i="10"/>
  <c r="AZ121" i="10"/>
  <c r="BA121" i="10"/>
  <c r="BB121" i="10"/>
  <c r="BC121" i="10"/>
  <c r="BD121" i="10"/>
  <c r="BE121" i="10"/>
  <c r="BF121" i="10"/>
  <c r="BG121" i="10"/>
  <c r="BH121" i="10"/>
  <c r="BI121" i="10"/>
  <c r="C122" i="10"/>
  <c r="D122" i="10"/>
  <c r="E122" i="10"/>
  <c r="F122" i="10"/>
  <c r="G122" i="10"/>
  <c r="H122" i="10"/>
  <c r="I122" i="10"/>
  <c r="J122" i="10"/>
  <c r="K122" i="10"/>
  <c r="L122" i="10"/>
  <c r="M122" i="10"/>
  <c r="N122" i="10"/>
  <c r="O122" i="10"/>
  <c r="P122" i="10"/>
  <c r="Q122" i="10"/>
  <c r="R122" i="10"/>
  <c r="S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AJ122" i="10"/>
  <c r="AK122" i="10"/>
  <c r="AL122" i="10"/>
  <c r="AM122" i="10"/>
  <c r="AN122" i="10"/>
  <c r="AO122" i="10"/>
  <c r="AP122" i="10"/>
  <c r="AQ122" i="10"/>
  <c r="AR122" i="10"/>
  <c r="AS122" i="10"/>
  <c r="AT122" i="10"/>
  <c r="AU122" i="10"/>
  <c r="AV122" i="10"/>
  <c r="AW122" i="10"/>
  <c r="AX122" i="10"/>
  <c r="AY122" i="10"/>
  <c r="AZ122" i="10"/>
  <c r="BA122" i="10"/>
  <c r="BB122" i="10"/>
  <c r="BC122" i="10"/>
  <c r="BD122" i="10"/>
  <c r="BE122" i="10"/>
  <c r="BF122" i="10"/>
  <c r="BG122" i="10"/>
  <c r="BH122" i="10"/>
  <c r="BI122" i="10"/>
  <c r="C123" i="10"/>
  <c r="D123" i="10"/>
  <c r="E123" i="10"/>
  <c r="F123" i="10"/>
  <c r="G123" i="10"/>
  <c r="H123" i="10"/>
  <c r="I123" i="10"/>
  <c r="J123" i="10"/>
  <c r="K123" i="10"/>
  <c r="L123" i="10"/>
  <c r="M123" i="10"/>
  <c r="N123" i="10"/>
  <c r="O123" i="10"/>
  <c r="P123" i="10"/>
  <c r="Q123" i="10"/>
  <c r="R123" i="10"/>
  <c r="S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AJ123" i="10"/>
  <c r="AK123" i="10"/>
  <c r="AL123" i="10"/>
  <c r="AM123" i="10"/>
  <c r="AN123" i="10"/>
  <c r="AO123" i="10"/>
  <c r="AP123" i="10"/>
  <c r="AQ123" i="10"/>
  <c r="AR123" i="10"/>
  <c r="AS123" i="10"/>
  <c r="AT123" i="10"/>
  <c r="AU123" i="10"/>
  <c r="AV123" i="10"/>
  <c r="AW123" i="10"/>
  <c r="AX123" i="10"/>
  <c r="AY123" i="10"/>
  <c r="AZ123" i="10"/>
  <c r="BA123" i="10"/>
  <c r="BB123" i="10"/>
  <c r="BC123" i="10"/>
  <c r="BD123" i="10"/>
  <c r="BE123" i="10"/>
  <c r="BF123" i="10"/>
  <c r="BG123" i="10"/>
  <c r="BH123" i="10"/>
  <c r="BI123" i="10"/>
  <c r="C124" i="10"/>
  <c r="D124" i="10"/>
  <c r="E124" i="10"/>
  <c r="F124" i="10"/>
  <c r="G124" i="10"/>
  <c r="H124" i="10"/>
  <c r="I124" i="10"/>
  <c r="J124" i="10"/>
  <c r="K124" i="10"/>
  <c r="L124" i="10"/>
  <c r="M124" i="10"/>
  <c r="N124" i="10"/>
  <c r="O124" i="10"/>
  <c r="P124" i="10"/>
  <c r="Q124" i="10"/>
  <c r="R124" i="10"/>
  <c r="S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AJ124" i="10"/>
  <c r="AK124" i="10"/>
  <c r="AL124" i="10"/>
  <c r="AM124" i="10"/>
  <c r="AN124" i="10"/>
  <c r="AO124" i="10"/>
  <c r="AP124" i="10"/>
  <c r="AQ124" i="10"/>
  <c r="AR124" i="10"/>
  <c r="AS124" i="10"/>
  <c r="AT124" i="10"/>
  <c r="AU124" i="10"/>
  <c r="AV124" i="10"/>
  <c r="AW124" i="10"/>
  <c r="AX124" i="10"/>
  <c r="AY124" i="10"/>
  <c r="AZ124" i="10"/>
  <c r="BA124" i="10"/>
  <c r="BB124" i="10"/>
  <c r="BC124" i="10"/>
  <c r="BD124" i="10"/>
  <c r="BE124" i="10"/>
  <c r="BF124" i="10"/>
  <c r="BG124" i="10"/>
  <c r="BH124" i="10"/>
  <c r="BI124" i="10"/>
  <c r="C125" i="10"/>
  <c r="D125" i="10"/>
  <c r="E125" i="10"/>
  <c r="F125" i="10"/>
  <c r="G125" i="10"/>
  <c r="H125" i="10"/>
  <c r="I125" i="10"/>
  <c r="J125" i="10"/>
  <c r="K125" i="10"/>
  <c r="L125" i="10"/>
  <c r="M125" i="10"/>
  <c r="N125" i="10"/>
  <c r="O125" i="10"/>
  <c r="P125" i="10"/>
  <c r="Q125" i="10"/>
  <c r="R125" i="10"/>
  <c r="S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AJ125" i="10"/>
  <c r="AK125" i="10"/>
  <c r="AL125" i="10"/>
  <c r="AM125" i="10"/>
  <c r="AN125" i="10"/>
  <c r="AO125" i="10"/>
  <c r="AP125" i="10"/>
  <c r="AQ125" i="10"/>
  <c r="AR125" i="10"/>
  <c r="AS125" i="10"/>
  <c r="AT125" i="10"/>
  <c r="AU125" i="10"/>
  <c r="AV125" i="10"/>
  <c r="AW125" i="10"/>
  <c r="AX125" i="10"/>
  <c r="AY125" i="10"/>
  <c r="AZ125" i="10"/>
  <c r="BA125" i="10"/>
  <c r="BB125" i="10"/>
  <c r="BC125" i="10"/>
  <c r="BD125" i="10"/>
  <c r="BE125" i="10"/>
  <c r="BF125" i="10"/>
  <c r="BG125" i="10"/>
  <c r="BH125" i="10"/>
  <c r="BI125" i="10"/>
  <c r="C126" i="10"/>
  <c r="D126" i="10"/>
  <c r="E126" i="10"/>
  <c r="F126" i="10"/>
  <c r="G126" i="10"/>
  <c r="H126" i="10"/>
  <c r="I126" i="10"/>
  <c r="J126" i="10"/>
  <c r="K126" i="10"/>
  <c r="L126" i="10"/>
  <c r="M126" i="10"/>
  <c r="N126" i="10"/>
  <c r="O126" i="10"/>
  <c r="P126" i="10"/>
  <c r="Q126" i="10"/>
  <c r="R126" i="10"/>
  <c r="S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AJ126" i="10"/>
  <c r="AK126" i="10"/>
  <c r="AL126" i="10"/>
  <c r="AM126" i="10"/>
  <c r="AN126" i="10"/>
  <c r="AO126" i="10"/>
  <c r="AP126" i="10"/>
  <c r="AQ126" i="10"/>
  <c r="AR126" i="10"/>
  <c r="AS126" i="10"/>
  <c r="AT126" i="10"/>
  <c r="AU126" i="10"/>
  <c r="AV126" i="10"/>
  <c r="AW126" i="10"/>
  <c r="AX126" i="10"/>
  <c r="AY126" i="10"/>
  <c r="AZ126" i="10"/>
  <c r="BA126" i="10"/>
  <c r="BB126" i="10"/>
  <c r="BC126" i="10"/>
  <c r="BD126" i="10"/>
  <c r="BE126" i="10"/>
  <c r="BF126" i="10"/>
  <c r="BG126" i="10"/>
  <c r="BH126" i="10"/>
  <c r="BI126" i="10"/>
  <c r="C127" i="10"/>
  <c r="D127" i="10"/>
  <c r="E127" i="10"/>
  <c r="F127" i="10"/>
  <c r="G127" i="10"/>
  <c r="H127" i="10"/>
  <c r="I127" i="10"/>
  <c r="J127" i="10"/>
  <c r="K127" i="10"/>
  <c r="L127" i="10"/>
  <c r="M127" i="10"/>
  <c r="N127" i="10"/>
  <c r="O127" i="10"/>
  <c r="P127" i="10"/>
  <c r="Q127" i="10"/>
  <c r="R127" i="10"/>
  <c r="S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AJ127" i="10"/>
  <c r="AK127" i="10"/>
  <c r="AL127" i="10"/>
  <c r="AM127" i="10"/>
  <c r="AN127" i="10"/>
  <c r="AO127" i="10"/>
  <c r="AP127" i="10"/>
  <c r="AQ127" i="10"/>
  <c r="AR127" i="10"/>
  <c r="AS127" i="10"/>
  <c r="AT127" i="10"/>
  <c r="AU127" i="10"/>
  <c r="AV127" i="10"/>
  <c r="AW127" i="10"/>
  <c r="AX127" i="10"/>
  <c r="AY127" i="10"/>
  <c r="AZ127" i="10"/>
  <c r="BA127" i="10"/>
  <c r="BB127" i="10"/>
  <c r="BC127" i="10"/>
  <c r="BD127" i="10"/>
  <c r="BE127" i="10"/>
  <c r="BF127" i="10"/>
  <c r="BG127" i="10"/>
  <c r="BH127" i="10"/>
  <c r="BI127" i="10"/>
  <c r="C130" i="10"/>
  <c r="D130" i="10"/>
  <c r="E130" i="10"/>
  <c r="F130" i="10"/>
  <c r="G130" i="10"/>
  <c r="H130" i="10"/>
  <c r="I130" i="10"/>
  <c r="J130" i="10"/>
  <c r="K130" i="10"/>
  <c r="L130" i="10"/>
  <c r="M130" i="10"/>
  <c r="N130" i="10"/>
  <c r="O130" i="10"/>
  <c r="P130" i="10"/>
  <c r="Q130" i="10"/>
  <c r="R130" i="10"/>
  <c r="S130" i="10"/>
  <c r="S131" i="10"/>
  <c r="C132" i="10"/>
  <c r="D132" i="10"/>
  <c r="E132" i="10"/>
  <c r="F132" i="10"/>
  <c r="G132" i="10"/>
  <c r="H132" i="10"/>
  <c r="I132" i="10"/>
  <c r="J132" i="10"/>
  <c r="K132" i="10"/>
  <c r="L132" i="10"/>
  <c r="M132" i="10"/>
  <c r="N132" i="10"/>
  <c r="O132" i="10"/>
  <c r="P132" i="10"/>
  <c r="Q132" i="10"/>
  <c r="R132" i="10"/>
  <c r="S132" i="10"/>
  <c r="B133" i="10"/>
  <c r="C137" i="10"/>
  <c r="D137" i="10"/>
  <c r="E137" i="10"/>
  <c r="F137" i="10"/>
  <c r="G137" i="10"/>
  <c r="H137" i="10"/>
  <c r="I137" i="10"/>
  <c r="J137" i="10"/>
  <c r="K137" i="10"/>
  <c r="L137" i="10"/>
  <c r="M137" i="10"/>
  <c r="N137" i="10"/>
  <c r="O137" i="10"/>
  <c r="P137" i="10"/>
  <c r="Q137" i="10"/>
  <c r="R137" i="10"/>
  <c r="S137" i="10"/>
  <c r="S138" i="10"/>
  <c r="C139" i="10"/>
  <c r="D139" i="10"/>
  <c r="E139" i="10"/>
  <c r="F139" i="10"/>
  <c r="G139" i="10"/>
  <c r="H139" i="10"/>
  <c r="I139" i="10"/>
  <c r="J139" i="10"/>
  <c r="K139" i="10"/>
  <c r="L139" i="10"/>
  <c r="M139" i="10"/>
  <c r="N139" i="10"/>
  <c r="O139" i="10"/>
  <c r="P139" i="10"/>
  <c r="Q139" i="10"/>
  <c r="R139" i="10"/>
  <c r="S139" i="10"/>
  <c r="B140" i="10"/>
  <c r="C144" i="10"/>
  <c r="D144" i="10"/>
  <c r="E144" i="10"/>
  <c r="F144" i="10"/>
  <c r="G144" i="10"/>
  <c r="H144" i="10"/>
  <c r="I144" i="10"/>
  <c r="J144" i="10"/>
  <c r="K144" i="10"/>
  <c r="L144" i="10"/>
  <c r="M144" i="10"/>
  <c r="N144" i="10"/>
  <c r="O144" i="10"/>
  <c r="P144" i="10"/>
  <c r="Q144" i="10"/>
  <c r="R144" i="10"/>
  <c r="S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AJ144" i="10"/>
  <c r="AK144" i="10"/>
  <c r="AL144" i="10"/>
  <c r="AM144" i="10"/>
  <c r="AN144" i="10"/>
  <c r="AO144" i="10"/>
  <c r="AP144" i="10"/>
  <c r="AQ144" i="10"/>
  <c r="AR144" i="10"/>
  <c r="AS144" i="10"/>
  <c r="AT144" i="10"/>
  <c r="AU144" i="10"/>
  <c r="AV144" i="10"/>
  <c r="AW144" i="10"/>
  <c r="AX144" i="10"/>
  <c r="AY144" i="10"/>
  <c r="AZ144" i="10"/>
  <c r="BA144" i="10"/>
  <c r="BB144" i="10"/>
  <c r="BC144" i="10"/>
  <c r="BD144" i="10"/>
  <c r="BE144" i="10"/>
  <c r="BF144" i="10"/>
  <c r="BG144" i="10"/>
  <c r="BH144" i="10"/>
  <c r="BI144" i="10"/>
  <c r="C145" i="10"/>
  <c r="D145" i="10"/>
  <c r="E145" i="10"/>
  <c r="F145" i="10"/>
  <c r="G145" i="10"/>
  <c r="H145" i="10"/>
  <c r="I145" i="10"/>
  <c r="J145" i="10"/>
  <c r="K145" i="10"/>
  <c r="L145" i="10"/>
  <c r="M145" i="10"/>
  <c r="N145" i="10"/>
  <c r="O145" i="10"/>
  <c r="P145" i="10"/>
  <c r="Q145" i="10"/>
  <c r="R145" i="10"/>
  <c r="S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AJ145" i="10"/>
  <c r="AK145" i="10"/>
  <c r="AL145" i="10"/>
  <c r="AM145" i="10"/>
  <c r="AN145" i="10"/>
  <c r="AO145" i="10"/>
  <c r="AP145" i="10"/>
  <c r="AQ145" i="10"/>
  <c r="AR145" i="10"/>
  <c r="AS145" i="10"/>
  <c r="AT145" i="10"/>
  <c r="AU145" i="10"/>
  <c r="AV145" i="10"/>
  <c r="AW145" i="10"/>
  <c r="AX145" i="10"/>
  <c r="AY145" i="10"/>
  <c r="AZ145" i="10"/>
  <c r="BA145" i="10"/>
  <c r="BB145" i="10"/>
  <c r="BC145" i="10"/>
  <c r="BD145" i="10"/>
  <c r="BE145" i="10"/>
  <c r="BF145" i="10"/>
  <c r="BG145" i="10"/>
  <c r="BH145" i="10"/>
  <c r="BI145" i="10"/>
  <c r="C146" i="10"/>
  <c r="D146" i="10"/>
  <c r="E146" i="10"/>
  <c r="F146" i="10"/>
  <c r="G146" i="10"/>
  <c r="H146" i="10"/>
  <c r="I146" i="10"/>
  <c r="J146" i="10"/>
  <c r="K146" i="10"/>
  <c r="L146" i="10"/>
  <c r="M146" i="10"/>
  <c r="N146" i="10"/>
  <c r="O146" i="10"/>
  <c r="P146" i="10"/>
  <c r="Q146" i="10"/>
  <c r="R146" i="10"/>
  <c r="S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AJ146" i="10"/>
  <c r="AK146" i="10"/>
  <c r="AL146" i="10"/>
  <c r="AM146" i="10"/>
  <c r="AN146" i="10"/>
  <c r="AO146" i="10"/>
  <c r="AP146" i="10"/>
  <c r="AQ146" i="10"/>
  <c r="AR146" i="10"/>
  <c r="AS146" i="10"/>
  <c r="AT146" i="10"/>
  <c r="AU146" i="10"/>
  <c r="AV146" i="10"/>
  <c r="AW146" i="10"/>
  <c r="AX146" i="10"/>
  <c r="AY146" i="10"/>
  <c r="AZ146" i="10"/>
  <c r="BA146" i="10"/>
  <c r="BB146" i="10"/>
  <c r="BC146" i="10"/>
  <c r="BD146" i="10"/>
  <c r="BE146" i="10"/>
  <c r="BF146" i="10"/>
  <c r="BG146" i="10"/>
  <c r="BH146" i="10"/>
  <c r="BI146" i="10"/>
  <c r="C147" i="10"/>
  <c r="D147" i="10"/>
  <c r="E147" i="10"/>
  <c r="F147" i="10"/>
  <c r="G147" i="10"/>
  <c r="H147" i="10"/>
  <c r="I147" i="10"/>
  <c r="J147" i="10"/>
  <c r="K147" i="10"/>
  <c r="L147" i="10"/>
  <c r="M147" i="10"/>
  <c r="N147" i="10"/>
  <c r="O147" i="10"/>
  <c r="P147" i="10"/>
  <c r="Q147" i="10"/>
  <c r="R147" i="10"/>
  <c r="S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AJ147" i="10"/>
  <c r="AK147" i="10"/>
  <c r="AL147" i="10"/>
  <c r="AM147" i="10"/>
  <c r="AN147" i="10"/>
  <c r="AO147" i="10"/>
  <c r="AP147" i="10"/>
  <c r="AQ147" i="10"/>
  <c r="AR147" i="10"/>
  <c r="AS147" i="10"/>
  <c r="AT147" i="10"/>
  <c r="AU147" i="10"/>
  <c r="AV147" i="10"/>
  <c r="AW147" i="10"/>
  <c r="AX147" i="10"/>
  <c r="AY147" i="10"/>
  <c r="AZ147" i="10"/>
  <c r="BA147" i="10"/>
  <c r="BB147" i="10"/>
  <c r="BC147" i="10"/>
  <c r="BD147" i="10"/>
  <c r="BE147" i="10"/>
  <c r="BF147" i="10"/>
  <c r="BG147" i="10"/>
  <c r="BH147" i="10"/>
  <c r="BI147" i="10"/>
  <c r="C148" i="10"/>
  <c r="D148" i="10"/>
  <c r="E148" i="10"/>
  <c r="F148" i="10"/>
  <c r="G148" i="10"/>
  <c r="H148" i="10"/>
  <c r="I148" i="10"/>
  <c r="J148" i="10"/>
  <c r="K148" i="10"/>
  <c r="L148" i="10"/>
  <c r="M148" i="10"/>
  <c r="N148" i="10"/>
  <c r="O148" i="10"/>
  <c r="P148" i="10"/>
  <c r="Q148" i="10"/>
  <c r="R148" i="10"/>
  <c r="S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AJ148" i="10"/>
  <c r="AK148" i="10"/>
  <c r="AL148" i="10"/>
  <c r="AM148" i="10"/>
  <c r="AN148" i="10"/>
  <c r="AO148" i="10"/>
  <c r="AP148" i="10"/>
  <c r="AQ148" i="10"/>
  <c r="AR148" i="10"/>
  <c r="AS148" i="10"/>
  <c r="AT148" i="10"/>
  <c r="AU148" i="10"/>
  <c r="AV148" i="10"/>
  <c r="AW148" i="10"/>
  <c r="AX148" i="10"/>
  <c r="AY148" i="10"/>
  <c r="AZ148" i="10"/>
  <c r="BA148" i="10"/>
  <c r="BB148" i="10"/>
  <c r="BC148" i="10"/>
  <c r="BD148" i="10"/>
  <c r="BE148" i="10"/>
  <c r="BF148" i="10"/>
  <c r="BG148" i="10"/>
  <c r="BH148" i="10"/>
  <c r="BI148" i="10"/>
  <c r="C149" i="10"/>
  <c r="D149" i="10"/>
  <c r="E149" i="10"/>
  <c r="F149" i="10"/>
  <c r="G149" i="10"/>
  <c r="H149" i="10"/>
  <c r="I149" i="10"/>
  <c r="J149" i="10"/>
  <c r="K149" i="10"/>
  <c r="L149" i="10"/>
  <c r="M149" i="10"/>
  <c r="N149" i="10"/>
  <c r="O149" i="10"/>
  <c r="P149" i="10"/>
  <c r="Q149" i="10"/>
  <c r="R149" i="10"/>
  <c r="S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AJ149" i="10"/>
  <c r="AK149" i="10"/>
  <c r="AL149" i="10"/>
  <c r="AM149" i="10"/>
  <c r="AN149" i="10"/>
  <c r="AO149" i="10"/>
  <c r="AP149" i="10"/>
  <c r="AQ149" i="10"/>
  <c r="AR149" i="10"/>
  <c r="AS149" i="10"/>
  <c r="AT149" i="10"/>
  <c r="AU149" i="10"/>
  <c r="AV149" i="10"/>
  <c r="AW149" i="10"/>
  <c r="AX149" i="10"/>
  <c r="AY149" i="10"/>
  <c r="AZ149" i="10"/>
  <c r="BA149" i="10"/>
  <c r="BB149" i="10"/>
  <c r="BC149" i="10"/>
  <c r="BD149" i="10"/>
  <c r="BE149" i="10"/>
  <c r="BF149" i="10"/>
  <c r="BG149" i="10"/>
  <c r="BH149" i="10"/>
  <c r="BI149" i="10"/>
  <c r="C150" i="10"/>
  <c r="D150" i="10"/>
  <c r="E150" i="10"/>
  <c r="F150" i="10"/>
  <c r="G150" i="10"/>
  <c r="H150" i="10"/>
  <c r="I150" i="10"/>
  <c r="J150" i="10"/>
  <c r="K150" i="10"/>
  <c r="L150" i="10"/>
  <c r="M150" i="10"/>
  <c r="N150" i="10"/>
  <c r="O150" i="10"/>
  <c r="P150" i="10"/>
  <c r="Q150" i="10"/>
  <c r="R150" i="10"/>
  <c r="S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AJ150" i="10"/>
  <c r="AK150" i="10"/>
  <c r="AL150" i="10"/>
  <c r="AM150" i="10"/>
  <c r="AN150" i="10"/>
  <c r="AO150" i="10"/>
  <c r="AP150" i="10"/>
  <c r="AQ150" i="10"/>
  <c r="AR150" i="10"/>
  <c r="AS150" i="10"/>
  <c r="AT150" i="10"/>
  <c r="AU150" i="10"/>
  <c r="AV150" i="10"/>
  <c r="AW150" i="10"/>
  <c r="AX150" i="10"/>
  <c r="AY150" i="10"/>
  <c r="AZ150" i="10"/>
  <c r="BA150" i="10"/>
  <c r="BB150" i="10"/>
  <c r="BC150" i="10"/>
  <c r="BD150" i="10"/>
  <c r="BE150" i="10"/>
  <c r="BF150" i="10"/>
  <c r="BG150" i="10"/>
  <c r="BH150" i="10"/>
  <c r="BI150" i="10"/>
  <c r="C151" i="10"/>
  <c r="D151" i="10"/>
  <c r="E151" i="10"/>
  <c r="F151" i="10"/>
  <c r="G151" i="10"/>
  <c r="H151" i="10"/>
  <c r="I151" i="10"/>
  <c r="J151" i="10"/>
  <c r="K151" i="10"/>
  <c r="L151" i="10"/>
  <c r="M151" i="10"/>
  <c r="N151" i="10"/>
  <c r="O151" i="10"/>
  <c r="P151" i="10"/>
  <c r="Q151" i="10"/>
  <c r="R151" i="10"/>
  <c r="S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AJ151" i="10"/>
  <c r="AK151" i="10"/>
  <c r="AL151" i="10"/>
  <c r="AM151" i="10"/>
  <c r="AN151" i="10"/>
  <c r="AO151" i="10"/>
  <c r="AP151" i="10"/>
  <c r="AQ151" i="10"/>
  <c r="AR151" i="10"/>
  <c r="AS151" i="10"/>
  <c r="AT151" i="10"/>
  <c r="AU151" i="10"/>
  <c r="AV151" i="10"/>
  <c r="AW151" i="10"/>
  <c r="AX151" i="10"/>
  <c r="AY151" i="10"/>
  <c r="AZ151" i="10"/>
  <c r="BA151" i="10"/>
  <c r="BB151" i="10"/>
  <c r="BC151" i="10"/>
  <c r="BD151" i="10"/>
  <c r="BE151" i="10"/>
  <c r="BF151" i="10"/>
  <c r="BG151" i="10"/>
  <c r="BH151" i="10"/>
  <c r="BI151" i="10"/>
  <c r="C152" i="10"/>
  <c r="D152" i="10"/>
  <c r="E152" i="10"/>
  <c r="F152" i="10"/>
  <c r="G152" i="10"/>
  <c r="H152" i="10"/>
  <c r="I152" i="10"/>
  <c r="J152" i="10"/>
  <c r="K152" i="10"/>
  <c r="L152" i="10"/>
  <c r="M152" i="10"/>
  <c r="N152" i="10"/>
  <c r="O152" i="10"/>
  <c r="P152" i="10"/>
  <c r="Q152" i="10"/>
  <c r="R152" i="10"/>
  <c r="S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AJ152" i="10"/>
  <c r="AK152" i="10"/>
  <c r="AL152" i="10"/>
  <c r="AM152" i="10"/>
  <c r="AN152" i="10"/>
  <c r="AO152" i="10"/>
  <c r="AP152" i="10"/>
  <c r="AQ152" i="10"/>
  <c r="AR152" i="10"/>
  <c r="AS152" i="10"/>
  <c r="AT152" i="10"/>
  <c r="AU152" i="10"/>
  <c r="AV152" i="10"/>
  <c r="AW152" i="10"/>
  <c r="AX152" i="10"/>
  <c r="AY152" i="10"/>
  <c r="AZ152" i="10"/>
  <c r="BA152" i="10"/>
  <c r="BB152" i="10"/>
  <c r="BC152" i="10"/>
  <c r="BD152" i="10"/>
  <c r="BE152" i="10"/>
  <c r="BF152" i="10"/>
  <c r="BG152" i="10"/>
  <c r="BH152" i="10"/>
  <c r="BI152" i="10"/>
  <c r="C154" i="10"/>
  <c r="D154" i="10"/>
  <c r="E154" i="10"/>
  <c r="F154" i="10"/>
  <c r="G154" i="10"/>
  <c r="H154" i="10"/>
  <c r="I154" i="10"/>
  <c r="J154" i="10"/>
  <c r="K154" i="10"/>
  <c r="L154" i="10"/>
  <c r="M154" i="10"/>
  <c r="N154" i="10"/>
  <c r="O154" i="10"/>
  <c r="P154" i="10"/>
  <c r="Q154" i="10"/>
  <c r="R154" i="10"/>
  <c r="S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AJ154" i="10"/>
  <c r="AK154" i="10"/>
  <c r="AL154" i="10"/>
  <c r="AM154" i="10"/>
  <c r="AN154" i="10"/>
  <c r="AO154" i="10"/>
  <c r="AP154" i="10"/>
  <c r="AQ154" i="10"/>
  <c r="AR154" i="10"/>
  <c r="AS154" i="10"/>
  <c r="AT154" i="10"/>
  <c r="AU154" i="10"/>
  <c r="AV154" i="10"/>
  <c r="AW154" i="10"/>
  <c r="AX154" i="10"/>
  <c r="AY154" i="10"/>
  <c r="AZ154" i="10"/>
  <c r="BA154" i="10"/>
  <c r="BB154" i="10"/>
  <c r="BC154" i="10"/>
  <c r="BD154" i="10"/>
  <c r="BE154" i="10"/>
  <c r="BF154" i="10"/>
  <c r="BG154" i="10"/>
  <c r="BH154" i="10"/>
  <c r="BI154" i="10"/>
  <c r="C155" i="10"/>
  <c r="D155" i="10"/>
  <c r="E155" i="10"/>
  <c r="F155" i="10"/>
  <c r="G155" i="10"/>
  <c r="H155" i="10"/>
  <c r="I155" i="10"/>
  <c r="J155" i="10"/>
  <c r="K155" i="10"/>
  <c r="L155" i="10"/>
  <c r="M155" i="10"/>
  <c r="N155" i="10"/>
  <c r="O155" i="10"/>
  <c r="P155" i="10"/>
  <c r="Q155" i="10"/>
  <c r="R155" i="10"/>
  <c r="S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AJ155" i="10"/>
  <c r="AK155" i="10"/>
  <c r="AL155" i="10"/>
  <c r="AM155" i="10"/>
  <c r="AN155" i="10"/>
  <c r="AO155" i="10"/>
  <c r="AP155" i="10"/>
  <c r="AQ155" i="10"/>
  <c r="AR155" i="10"/>
  <c r="AS155" i="10"/>
  <c r="AT155" i="10"/>
  <c r="AU155" i="10"/>
  <c r="AV155" i="10"/>
  <c r="AW155" i="10"/>
  <c r="AX155" i="10"/>
  <c r="AY155" i="10"/>
  <c r="AZ155" i="10"/>
  <c r="BA155" i="10"/>
  <c r="BB155" i="10"/>
  <c r="BC155" i="10"/>
  <c r="BD155" i="10"/>
  <c r="BE155" i="10"/>
  <c r="BF155" i="10"/>
  <c r="BG155" i="10"/>
  <c r="BH155" i="10"/>
  <c r="BI155" i="10"/>
  <c r="C157" i="10"/>
  <c r="D157" i="10"/>
  <c r="E157" i="10"/>
  <c r="F157" i="10"/>
  <c r="G157" i="10"/>
  <c r="H157" i="10"/>
  <c r="I157" i="10"/>
  <c r="J157" i="10"/>
  <c r="K157" i="10"/>
  <c r="L157" i="10"/>
  <c r="M157" i="10"/>
  <c r="N157" i="10"/>
  <c r="O157" i="10"/>
  <c r="P157" i="10"/>
  <c r="Q157" i="10"/>
  <c r="R157" i="10"/>
  <c r="S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AJ157" i="10"/>
  <c r="AK157" i="10"/>
  <c r="AL157" i="10"/>
  <c r="AM157" i="10"/>
  <c r="AN157" i="10"/>
  <c r="AO157" i="10"/>
  <c r="AP157" i="10"/>
  <c r="AQ157" i="10"/>
  <c r="AR157" i="10"/>
  <c r="AS157" i="10"/>
  <c r="AT157" i="10"/>
  <c r="AU157" i="10"/>
  <c r="AV157" i="10"/>
  <c r="AW157" i="10"/>
  <c r="AX157" i="10"/>
  <c r="AY157" i="10"/>
  <c r="AZ157" i="10"/>
  <c r="BA157" i="10"/>
  <c r="BB157" i="10"/>
  <c r="BC157" i="10"/>
  <c r="BD157" i="10"/>
  <c r="BE157" i="10"/>
  <c r="BF157" i="10"/>
  <c r="BG157" i="10"/>
  <c r="BH157" i="10"/>
  <c r="BI157" i="10"/>
  <c r="C158" i="10"/>
  <c r="D158" i="10"/>
  <c r="E158" i="10"/>
  <c r="F158" i="10"/>
  <c r="G158" i="10"/>
  <c r="H158" i="10"/>
  <c r="I158" i="10"/>
  <c r="J158" i="10"/>
  <c r="K158" i="10"/>
  <c r="L158" i="10"/>
  <c r="M158" i="10"/>
  <c r="N158" i="10"/>
  <c r="O158" i="10"/>
  <c r="P158" i="10"/>
  <c r="Q158" i="10"/>
  <c r="R158" i="10"/>
  <c r="S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AJ158" i="10"/>
  <c r="AK158" i="10"/>
  <c r="AL158" i="10"/>
  <c r="AM158" i="10"/>
  <c r="AN158" i="10"/>
  <c r="AO158" i="10"/>
  <c r="AP158" i="10"/>
  <c r="AQ158" i="10"/>
  <c r="AR158" i="10"/>
  <c r="AS158" i="10"/>
  <c r="AT158" i="10"/>
  <c r="AU158" i="10"/>
  <c r="AV158" i="10"/>
  <c r="AW158" i="10"/>
  <c r="AX158" i="10"/>
  <c r="AY158" i="10"/>
  <c r="AZ158" i="10"/>
  <c r="BA158" i="10"/>
  <c r="BB158" i="10"/>
  <c r="BC158" i="10"/>
  <c r="BD158" i="10"/>
  <c r="BE158" i="10"/>
  <c r="BF158" i="10"/>
  <c r="BG158" i="10"/>
  <c r="BH158" i="10"/>
  <c r="BI158" i="10"/>
  <c r="C159" i="10"/>
  <c r="D159" i="10"/>
  <c r="E159" i="10"/>
  <c r="F159" i="10"/>
  <c r="G159" i="10"/>
  <c r="H159" i="10"/>
  <c r="I159" i="10"/>
  <c r="J159" i="10"/>
  <c r="K159" i="10"/>
  <c r="L159" i="10"/>
  <c r="M159" i="10"/>
  <c r="N159" i="10"/>
  <c r="O159" i="10"/>
  <c r="P159" i="10"/>
  <c r="Q159" i="10"/>
  <c r="R159" i="10"/>
  <c r="S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AJ159" i="10"/>
  <c r="AK159" i="10"/>
  <c r="AL159" i="10"/>
  <c r="AM159" i="10"/>
  <c r="AN159" i="10"/>
  <c r="AO159" i="10"/>
  <c r="AP159" i="10"/>
  <c r="AQ159" i="10"/>
  <c r="AR159" i="10"/>
  <c r="AS159" i="10"/>
  <c r="AT159" i="10"/>
  <c r="AU159" i="10"/>
  <c r="AV159" i="10"/>
  <c r="AW159" i="10"/>
  <c r="AX159" i="10"/>
  <c r="AY159" i="10"/>
  <c r="AZ159" i="10"/>
  <c r="BA159" i="10"/>
  <c r="BB159" i="10"/>
  <c r="BC159" i="10"/>
  <c r="BD159" i="10"/>
  <c r="BE159" i="10"/>
  <c r="BF159" i="10"/>
  <c r="BG159" i="10"/>
  <c r="BH159" i="10"/>
  <c r="BI159" i="10"/>
  <c r="C160" i="10"/>
  <c r="D160" i="10"/>
  <c r="E160" i="10"/>
  <c r="F160" i="10"/>
  <c r="G160" i="10"/>
  <c r="H160" i="10"/>
  <c r="I160" i="10"/>
  <c r="J160" i="10"/>
  <c r="K160" i="10"/>
  <c r="L160" i="10"/>
  <c r="M160" i="10"/>
  <c r="N160" i="10"/>
  <c r="O160" i="10"/>
  <c r="P160" i="10"/>
  <c r="Q160" i="10"/>
  <c r="R160" i="10"/>
  <c r="S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AJ160" i="10"/>
  <c r="AK160" i="10"/>
  <c r="AL160" i="10"/>
  <c r="AM160" i="10"/>
  <c r="AN160" i="10"/>
  <c r="AO160" i="10"/>
  <c r="AP160" i="10"/>
  <c r="AQ160" i="10"/>
  <c r="AR160" i="10"/>
  <c r="AS160" i="10"/>
  <c r="AT160" i="10"/>
  <c r="AU160" i="10"/>
  <c r="AV160" i="10"/>
  <c r="AW160" i="10"/>
  <c r="AX160" i="10"/>
  <c r="AY160" i="10"/>
  <c r="AZ160" i="10"/>
  <c r="BA160" i="10"/>
  <c r="BB160" i="10"/>
  <c r="BC160" i="10"/>
  <c r="BD160" i="10"/>
  <c r="BE160" i="10"/>
  <c r="BF160" i="10"/>
  <c r="BG160" i="10"/>
  <c r="BH160" i="10"/>
  <c r="BI160" i="10"/>
  <c r="C161" i="10"/>
  <c r="D161" i="10"/>
  <c r="E161" i="10"/>
  <c r="F161" i="10"/>
  <c r="G161" i="10"/>
  <c r="H161" i="10"/>
  <c r="I161" i="10"/>
  <c r="J161" i="10"/>
  <c r="K161" i="10"/>
  <c r="L161" i="10"/>
  <c r="M161" i="10"/>
  <c r="N161" i="10"/>
  <c r="O161" i="10"/>
  <c r="P161" i="10"/>
  <c r="Q161" i="10"/>
  <c r="R161" i="10"/>
  <c r="S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AJ161" i="10"/>
  <c r="AK161" i="10"/>
  <c r="AL161" i="10"/>
  <c r="AM161" i="10"/>
  <c r="AN161" i="10"/>
  <c r="AO161" i="10"/>
  <c r="AP161" i="10"/>
  <c r="AQ161" i="10"/>
  <c r="AR161" i="10"/>
  <c r="AS161" i="10"/>
  <c r="AT161" i="10"/>
  <c r="AU161" i="10"/>
  <c r="AV161" i="10"/>
  <c r="AW161" i="10"/>
  <c r="AX161" i="10"/>
  <c r="AY161" i="10"/>
  <c r="AZ161" i="10"/>
  <c r="BA161" i="10"/>
  <c r="BB161" i="10"/>
  <c r="BC161" i="10"/>
  <c r="BD161" i="10"/>
  <c r="BE161" i="10"/>
  <c r="BF161" i="10"/>
  <c r="BG161" i="10"/>
  <c r="BH161" i="10"/>
  <c r="BI161" i="10"/>
  <c r="C162" i="10"/>
  <c r="D162" i="10"/>
  <c r="E162" i="10"/>
  <c r="F162" i="10"/>
  <c r="G162" i="10"/>
  <c r="H162" i="10"/>
  <c r="I162" i="10"/>
  <c r="J162" i="10"/>
  <c r="K162" i="10"/>
  <c r="L162" i="10"/>
  <c r="M162" i="10"/>
  <c r="N162" i="10"/>
  <c r="O162" i="10"/>
  <c r="P162" i="10"/>
  <c r="Q162" i="10"/>
  <c r="R162" i="10"/>
  <c r="S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AJ162" i="10"/>
  <c r="AK162" i="10"/>
  <c r="AL162" i="10"/>
  <c r="AM162" i="10"/>
  <c r="AN162" i="10"/>
  <c r="AO162" i="10"/>
  <c r="AP162" i="10"/>
  <c r="AQ162" i="10"/>
  <c r="AR162" i="10"/>
  <c r="AS162" i="10"/>
  <c r="AT162" i="10"/>
  <c r="AU162" i="10"/>
  <c r="AV162" i="10"/>
  <c r="AW162" i="10"/>
  <c r="AX162" i="10"/>
  <c r="AY162" i="10"/>
  <c r="AZ162" i="10"/>
  <c r="BA162" i="10"/>
  <c r="BB162" i="10"/>
  <c r="BC162" i="10"/>
  <c r="BD162" i="10"/>
  <c r="BE162" i="10"/>
  <c r="BF162" i="10"/>
  <c r="BG162" i="10"/>
  <c r="BH162" i="10"/>
  <c r="BI162" i="10"/>
  <c r="C163" i="10"/>
  <c r="D163" i="10"/>
  <c r="E163" i="10"/>
  <c r="F163" i="10"/>
  <c r="G163" i="10"/>
  <c r="H163" i="10"/>
  <c r="I163" i="10"/>
  <c r="J163" i="10"/>
  <c r="K163" i="10"/>
  <c r="L163" i="10"/>
  <c r="M163" i="10"/>
  <c r="N163" i="10"/>
  <c r="O163" i="10"/>
  <c r="P163" i="10"/>
  <c r="Q163" i="10"/>
  <c r="R163" i="10"/>
  <c r="S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AJ163" i="10"/>
  <c r="AK163" i="10"/>
  <c r="AL163" i="10"/>
  <c r="AM163" i="10"/>
  <c r="AN163" i="10"/>
  <c r="AO163" i="10"/>
  <c r="AP163" i="10"/>
  <c r="AQ163" i="10"/>
  <c r="AR163" i="10"/>
  <c r="AS163" i="10"/>
  <c r="AT163" i="10"/>
  <c r="AU163" i="10"/>
  <c r="AV163" i="10"/>
  <c r="AW163" i="10"/>
  <c r="AX163" i="10"/>
  <c r="AY163" i="10"/>
  <c r="AZ163" i="10"/>
  <c r="BA163" i="10"/>
  <c r="BB163" i="10"/>
  <c r="BC163" i="10"/>
  <c r="BD163" i="10"/>
  <c r="BE163" i="10"/>
  <c r="BF163" i="10"/>
  <c r="BG163" i="10"/>
  <c r="BH163" i="10"/>
  <c r="BI163" i="10"/>
  <c r="C164" i="10"/>
  <c r="D164" i="10"/>
  <c r="E164" i="10"/>
  <c r="F164" i="10"/>
  <c r="G164" i="10"/>
  <c r="H164" i="10"/>
  <c r="I164" i="10"/>
  <c r="J164" i="10"/>
  <c r="K164" i="10"/>
  <c r="L164" i="10"/>
  <c r="M164" i="10"/>
  <c r="N164" i="10"/>
  <c r="O164" i="10"/>
  <c r="P164" i="10"/>
  <c r="Q164" i="10"/>
  <c r="R164" i="10"/>
  <c r="S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AJ164" i="10"/>
  <c r="AK164" i="10"/>
  <c r="AL164" i="10"/>
  <c r="AM164" i="10"/>
  <c r="AN164" i="10"/>
  <c r="AO164" i="10"/>
  <c r="AP164" i="10"/>
  <c r="AQ164" i="10"/>
  <c r="AR164" i="10"/>
  <c r="AS164" i="10"/>
  <c r="AT164" i="10"/>
  <c r="AU164" i="10"/>
  <c r="AV164" i="10"/>
  <c r="AW164" i="10"/>
  <c r="AX164" i="10"/>
  <c r="AY164" i="10"/>
  <c r="AZ164" i="10"/>
  <c r="BA164" i="10"/>
  <c r="BB164" i="10"/>
  <c r="BC164" i="10"/>
  <c r="BD164" i="10"/>
  <c r="BE164" i="10"/>
  <c r="BF164" i="10"/>
  <c r="BG164" i="10"/>
  <c r="BH164" i="10"/>
  <c r="BI164" i="10"/>
  <c r="C165" i="10"/>
  <c r="D165" i="10"/>
  <c r="E165" i="10"/>
  <c r="F165" i="10"/>
  <c r="G165" i="10"/>
  <c r="H165" i="10"/>
  <c r="I165" i="10"/>
  <c r="J165" i="10"/>
  <c r="K165" i="10"/>
  <c r="L165" i="10"/>
  <c r="M165" i="10"/>
  <c r="N165" i="10"/>
  <c r="O165" i="10"/>
  <c r="P165" i="10"/>
  <c r="Q165" i="10"/>
  <c r="R165" i="10"/>
  <c r="S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AJ165" i="10"/>
  <c r="AK165" i="10"/>
  <c r="AL165" i="10"/>
  <c r="AM165" i="10"/>
  <c r="AN165" i="10"/>
  <c r="AO165" i="10"/>
  <c r="AP165" i="10"/>
  <c r="AQ165" i="10"/>
  <c r="AR165" i="10"/>
  <c r="AS165" i="10"/>
  <c r="AT165" i="10"/>
  <c r="AU165" i="10"/>
  <c r="AV165" i="10"/>
  <c r="AW165" i="10"/>
  <c r="AX165" i="10"/>
  <c r="AY165" i="10"/>
  <c r="AZ165" i="10"/>
  <c r="BA165" i="10"/>
  <c r="BB165" i="10"/>
  <c r="BC165" i="10"/>
  <c r="BD165" i="10"/>
  <c r="BE165" i="10"/>
  <c r="BF165" i="10"/>
  <c r="BG165" i="10"/>
  <c r="BH165" i="10"/>
  <c r="BI165" i="10"/>
  <c r="C168" i="10"/>
  <c r="D168" i="10"/>
  <c r="E168" i="10"/>
  <c r="F168" i="10"/>
  <c r="G168" i="10"/>
  <c r="H168" i="10"/>
  <c r="I168" i="10"/>
  <c r="J168" i="10"/>
  <c r="K168" i="10"/>
  <c r="L168" i="10"/>
  <c r="M168" i="10"/>
  <c r="N168" i="10"/>
  <c r="O168" i="10"/>
  <c r="P168" i="10"/>
  <c r="Q168" i="10"/>
  <c r="R168" i="10"/>
  <c r="S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AJ168" i="10"/>
  <c r="AK168" i="10"/>
  <c r="AL168" i="10"/>
  <c r="AM168" i="10"/>
  <c r="AN168" i="10"/>
  <c r="AO168" i="10"/>
  <c r="AP168" i="10"/>
  <c r="AQ168" i="10"/>
  <c r="AR168" i="10"/>
  <c r="AS168" i="10"/>
  <c r="AT168" i="10"/>
  <c r="AU168" i="10"/>
  <c r="AV168" i="10"/>
  <c r="AW168" i="10"/>
  <c r="AX168" i="10"/>
  <c r="AY168" i="10"/>
  <c r="AZ168" i="10"/>
  <c r="BA168" i="10"/>
  <c r="BB168" i="10"/>
  <c r="BC168" i="10"/>
  <c r="BD168" i="10"/>
  <c r="BE168" i="10"/>
  <c r="BF168" i="10"/>
  <c r="BG168" i="10"/>
  <c r="BH168" i="10"/>
  <c r="BI168" i="10"/>
  <c r="C169" i="10"/>
  <c r="D169" i="10"/>
  <c r="E169" i="10"/>
  <c r="F169" i="10"/>
  <c r="G169" i="10"/>
  <c r="H169" i="10"/>
  <c r="I169" i="10"/>
  <c r="J169" i="10"/>
  <c r="K169" i="10"/>
  <c r="L169" i="10"/>
  <c r="M169" i="10"/>
  <c r="N169" i="10"/>
  <c r="O169" i="10"/>
  <c r="P169" i="10"/>
  <c r="Q169" i="10"/>
  <c r="R169" i="10"/>
  <c r="S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AJ169" i="10"/>
  <c r="AK169" i="10"/>
  <c r="AL169" i="10"/>
  <c r="AM169" i="10"/>
  <c r="AN169" i="10"/>
  <c r="AO169" i="10"/>
  <c r="AP169" i="10"/>
  <c r="AQ169" i="10"/>
  <c r="AR169" i="10"/>
  <c r="AS169" i="10"/>
  <c r="AT169" i="10"/>
  <c r="AU169" i="10"/>
  <c r="AV169" i="10"/>
  <c r="AW169" i="10"/>
  <c r="AX169" i="10"/>
  <c r="AY169" i="10"/>
  <c r="AZ169" i="10"/>
  <c r="BA169" i="10"/>
  <c r="BB169" i="10"/>
  <c r="BC169" i="10"/>
  <c r="BD169" i="10"/>
  <c r="BE169" i="10"/>
  <c r="BF169" i="10"/>
  <c r="BG169" i="10"/>
  <c r="BH169" i="10"/>
  <c r="BI169" i="10"/>
  <c r="C170" i="10"/>
  <c r="D170" i="10"/>
  <c r="E170" i="10"/>
  <c r="F170" i="10"/>
  <c r="G170" i="10"/>
  <c r="H170" i="10"/>
  <c r="I170" i="10"/>
  <c r="J170" i="10"/>
  <c r="K170" i="10"/>
  <c r="L170" i="10"/>
  <c r="M170" i="10"/>
  <c r="N170" i="10"/>
  <c r="O170" i="10"/>
  <c r="P170" i="10"/>
  <c r="Q170" i="10"/>
  <c r="R170" i="10"/>
  <c r="S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AJ170" i="10"/>
  <c r="AK170" i="10"/>
  <c r="AL170" i="10"/>
  <c r="AM170" i="10"/>
  <c r="AN170" i="10"/>
  <c r="AO170" i="10"/>
  <c r="AP170" i="10"/>
  <c r="AQ170" i="10"/>
  <c r="AR170" i="10"/>
  <c r="AS170" i="10"/>
  <c r="AT170" i="10"/>
  <c r="AU170" i="10"/>
  <c r="AV170" i="10"/>
  <c r="AW170" i="10"/>
  <c r="AX170" i="10"/>
  <c r="AY170" i="10"/>
  <c r="AZ170" i="10"/>
  <c r="BA170" i="10"/>
  <c r="BB170" i="10"/>
  <c r="BC170" i="10"/>
  <c r="BD170" i="10"/>
  <c r="BE170" i="10"/>
  <c r="BF170" i="10"/>
  <c r="BG170" i="10"/>
  <c r="BH170" i="10"/>
  <c r="BI170" i="10"/>
  <c r="C173" i="10"/>
  <c r="D173" i="10"/>
  <c r="E173" i="10"/>
  <c r="F173" i="10"/>
  <c r="G173" i="10"/>
  <c r="H173" i="10"/>
  <c r="I173" i="10"/>
  <c r="J173" i="10"/>
  <c r="K173" i="10"/>
  <c r="L173" i="10"/>
  <c r="M173" i="10"/>
  <c r="N173" i="10"/>
  <c r="O173" i="10"/>
  <c r="P173" i="10"/>
  <c r="Q173" i="10"/>
  <c r="R173" i="10"/>
  <c r="S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AJ173" i="10"/>
  <c r="AK173" i="10"/>
  <c r="AL173" i="10"/>
  <c r="AM173" i="10"/>
  <c r="AN173" i="10"/>
  <c r="AO173" i="10"/>
  <c r="AP173" i="10"/>
  <c r="AQ173" i="10"/>
  <c r="AR173" i="10"/>
  <c r="AS173" i="10"/>
  <c r="AT173" i="10"/>
  <c r="AU173" i="10"/>
  <c r="AV173" i="10"/>
  <c r="AW173" i="10"/>
  <c r="AX173" i="10"/>
  <c r="AY173" i="10"/>
  <c r="AZ173" i="10"/>
  <c r="BA173" i="10"/>
  <c r="BB173" i="10"/>
  <c r="BC173" i="10"/>
  <c r="BD173" i="10"/>
  <c r="BE173" i="10"/>
  <c r="BF173" i="10"/>
  <c r="BG173" i="10"/>
  <c r="BH173" i="10"/>
  <c r="BI173" i="10"/>
  <c r="C174" i="10"/>
  <c r="D174" i="10"/>
  <c r="E174" i="10"/>
  <c r="F174" i="10"/>
  <c r="G174" i="10"/>
  <c r="H174" i="10"/>
  <c r="I174" i="10"/>
  <c r="J174" i="10"/>
  <c r="K174" i="10"/>
  <c r="L174" i="10"/>
  <c r="M174" i="10"/>
  <c r="N174" i="10"/>
  <c r="O174" i="10"/>
  <c r="P174" i="10"/>
  <c r="Q174" i="10"/>
  <c r="R174" i="10"/>
  <c r="S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AJ174" i="10"/>
  <c r="AK174" i="10"/>
  <c r="AL174" i="10"/>
  <c r="AM174" i="10"/>
  <c r="AN174" i="10"/>
  <c r="AO174" i="10"/>
  <c r="AP174" i="10"/>
  <c r="AQ174" i="10"/>
  <c r="AR174" i="10"/>
  <c r="AS174" i="10"/>
  <c r="AT174" i="10"/>
  <c r="AU174" i="10"/>
  <c r="AV174" i="10"/>
  <c r="AW174" i="10"/>
  <c r="AX174" i="10"/>
  <c r="AY174" i="10"/>
  <c r="AZ174" i="10"/>
  <c r="BA174" i="10"/>
  <c r="BB174" i="10"/>
  <c r="BC174" i="10"/>
  <c r="BD174" i="10"/>
  <c r="BE174" i="10"/>
  <c r="BF174" i="10"/>
  <c r="BG174" i="10"/>
  <c r="BH174" i="10"/>
  <c r="BI174" i="10"/>
  <c r="C175" i="10"/>
  <c r="D175" i="10"/>
  <c r="E175" i="10"/>
  <c r="F175" i="10"/>
  <c r="G175" i="10"/>
  <c r="H175" i="10"/>
  <c r="I175" i="10"/>
  <c r="J175" i="10"/>
  <c r="K175" i="10"/>
  <c r="L175" i="10"/>
  <c r="M175" i="10"/>
  <c r="N175" i="10"/>
  <c r="O175" i="10"/>
  <c r="P175" i="10"/>
  <c r="Q175" i="10"/>
  <c r="R175" i="10"/>
  <c r="S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AJ175" i="10"/>
  <c r="AK175" i="10"/>
  <c r="AL175" i="10"/>
  <c r="AM175" i="10"/>
  <c r="AN175" i="10"/>
  <c r="AO175" i="10"/>
  <c r="AP175" i="10"/>
  <c r="AQ175" i="10"/>
  <c r="AR175" i="10"/>
  <c r="AS175" i="10"/>
  <c r="AT175" i="10"/>
  <c r="AU175" i="10"/>
  <c r="AV175" i="10"/>
  <c r="AW175" i="10"/>
  <c r="AX175" i="10"/>
  <c r="AY175" i="10"/>
  <c r="AZ175" i="10"/>
  <c r="BA175" i="10"/>
  <c r="BB175" i="10"/>
  <c r="BC175" i="10"/>
  <c r="BD175" i="10"/>
  <c r="BE175" i="10"/>
  <c r="BF175" i="10"/>
  <c r="BG175" i="10"/>
  <c r="BH175" i="10"/>
  <c r="BI175" i="10"/>
  <c r="C176" i="10"/>
  <c r="D176" i="10"/>
  <c r="E176" i="10"/>
  <c r="F176" i="10"/>
  <c r="G176" i="10"/>
  <c r="H176" i="10"/>
  <c r="I176" i="10"/>
  <c r="J176" i="10"/>
  <c r="K176" i="10"/>
  <c r="L176" i="10"/>
  <c r="M176" i="10"/>
  <c r="N176" i="10"/>
  <c r="O176" i="10"/>
  <c r="P176" i="10"/>
  <c r="Q176" i="10"/>
  <c r="R176" i="10"/>
  <c r="S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AJ176" i="10"/>
  <c r="AK176" i="10"/>
  <c r="AL176" i="10"/>
  <c r="AM176" i="10"/>
  <c r="AN176" i="10"/>
  <c r="AO176" i="10"/>
  <c r="AP176" i="10"/>
  <c r="AQ176" i="10"/>
  <c r="AR176" i="10"/>
  <c r="AS176" i="10"/>
  <c r="AT176" i="10"/>
  <c r="AU176" i="10"/>
  <c r="AV176" i="10"/>
  <c r="AW176" i="10"/>
  <c r="AX176" i="10"/>
  <c r="AY176" i="10"/>
  <c r="AZ176" i="10"/>
  <c r="BA176" i="10"/>
  <c r="BB176" i="10"/>
  <c r="BC176" i="10"/>
  <c r="BD176" i="10"/>
  <c r="BE176" i="10"/>
  <c r="BF176" i="10"/>
  <c r="BG176" i="10"/>
  <c r="BH176" i="10"/>
  <c r="BI176" i="10"/>
  <c r="C177" i="10"/>
  <c r="D177" i="10"/>
  <c r="E177" i="10"/>
  <c r="F177" i="10"/>
  <c r="G177" i="10"/>
  <c r="H177" i="10"/>
  <c r="I177" i="10"/>
  <c r="J177" i="10"/>
  <c r="K177" i="10"/>
  <c r="L177" i="10"/>
  <c r="M177" i="10"/>
  <c r="N177" i="10"/>
  <c r="O177" i="10"/>
  <c r="P177" i="10"/>
  <c r="Q177" i="10"/>
  <c r="R177" i="10"/>
  <c r="S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AJ177" i="10"/>
  <c r="AK177" i="10"/>
  <c r="AL177" i="10"/>
  <c r="AM177" i="10"/>
  <c r="AN177" i="10"/>
  <c r="AO177" i="10"/>
  <c r="AP177" i="10"/>
  <c r="AQ177" i="10"/>
  <c r="AR177" i="10"/>
  <c r="AS177" i="10"/>
  <c r="AT177" i="10"/>
  <c r="AU177" i="10"/>
  <c r="AV177" i="10"/>
  <c r="AW177" i="10"/>
  <c r="AX177" i="10"/>
  <c r="AY177" i="10"/>
  <c r="AZ177" i="10"/>
  <c r="BA177" i="10"/>
  <c r="BB177" i="10"/>
  <c r="BC177" i="10"/>
  <c r="BD177" i="10"/>
  <c r="BE177" i="10"/>
  <c r="BF177" i="10"/>
  <c r="BG177" i="10"/>
  <c r="BH177" i="10"/>
  <c r="BI177" i="10"/>
  <c r="C178" i="10"/>
  <c r="D178" i="10"/>
  <c r="E178" i="10"/>
  <c r="F178" i="10"/>
  <c r="G178" i="10"/>
  <c r="H178" i="10"/>
  <c r="I178" i="10"/>
  <c r="J178" i="10"/>
  <c r="K178" i="10"/>
  <c r="L178" i="10"/>
  <c r="M178" i="10"/>
  <c r="N178" i="10"/>
  <c r="O178" i="10"/>
  <c r="P178" i="10"/>
  <c r="Q178" i="10"/>
  <c r="R178" i="10"/>
  <c r="S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AJ178" i="10"/>
  <c r="AK178" i="10"/>
  <c r="AL178" i="10"/>
  <c r="AM178" i="10"/>
  <c r="AN178" i="10"/>
  <c r="AO178" i="10"/>
  <c r="AP178" i="10"/>
  <c r="AQ178" i="10"/>
  <c r="AR178" i="10"/>
  <c r="AS178" i="10"/>
  <c r="AT178" i="10"/>
  <c r="AU178" i="10"/>
  <c r="AV178" i="10"/>
  <c r="AW178" i="10"/>
  <c r="AX178" i="10"/>
  <c r="AY178" i="10"/>
  <c r="AZ178" i="10"/>
  <c r="BA178" i="10"/>
  <c r="BB178" i="10"/>
  <c r="BC178" i="10"/>
  <c r="BD178" i="10"/>
  <c r="BE178" i="10"/>
  <c r="BF178" i="10"/>
  <c r="BG178" i="10"/>
  <c r="BH178" i="10"/>
  <c r="BI178" i="10"/>
  <c r="C179" i="10"/>
  <c r="D179" i="10"/>
  <c r="E179" i="10"/>
  <c r="F179" i="10"/>
  <c r="G179" i="10"/>
  <c r="H179" i="10"/>
  <c r="I179" i="10"/>
  <c r="J179" i="10"/>
  <c r="K179" i="10"/>
  <c r="L179" i="10"/>
  <c r="M179" i="10"/>
  <c r="N179" i="10"/>
  <c r="O179" i="10"/>
  <c r="P179" i="10"/>
  <c r="Q179" i="10"/>
  <c r="R179" i="10"/>
  <c r="S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AJ179" i="10"/>
  <c r="AK179" i="10"/>
  <c r="AL179" i="10"/>
  <c r="AM179" i="10"/>
  <c r="AN179" i="10"/>
  <c r="AO179" i="10"/>
  <c r="AP179" i="10"/>
  <c r="AQ179" i="10"/>
  <c r="AR179" i="10"/>
  <c r="AS179" i="10"/>
  <c r="AT179" i="10"/>
  <c r="AU179" i="10"/>
  <c r="AV179" i="10"/>
  <c r="AW179" i="10"/>
  <c r="AX179" i="10"/>
  <c r="AY179" i="10"/>
  <c r="AZ179" i="10"/>
  <c r="BA179" i="10"/>
  <c r="BB179" i="10"/>
  <c r="BC179" i="10"/>
  <c r="BD179" i="10"/>
  <c r="BE179" i="10"/>
  <c r="BF179" i="10"/>
  <c r="BG179" i="10"/>
  <c r="BH179" i="10"/>
  <c r="BI179" i="10"/>
  <c r="C180" i="10"/>
  <c r="D180" i="10"/>
  <c r="E180" i="10"/>
  <c r="F180" i="10"/>
  <c r="G180" i="10"/>
  <c r="H180" i="10"/>
  <c r="I180" i="10"/>
  <c r="J180" i="10"/>
  <c r="K180" i="10"/>
  <c r="L180" i="10"/>
  <c r="M180" i="10"/>
  <c r="N180" i="10"/>
  <c r="O180" i="10"/>
  <c r="P180" i="10"/>
  <c r="Q180" i="10"/>
  <c r="R180" i="10"/>
  <c r="S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AJ180" i="10"/>
  <c r="AK180" i="10"/>
  <c r="AL180" i="10"/>
  <c r="AM180" i="10"/>
  <c r="AN180" i="10"/>
  <c r="AO180" i="10"/>
  <c r="AP180" i="10"/>
  <c r="AQ180" i="10"/>
  <c r="AR180" i="10"/>
  <c r="AS180" i="10"/>
  <c r="AT180" i="10"/>
  <c r="AU180" i="10"/>
  <c r="AV180" i="10"/>
  <c r="AW180" i="10"/>
  <c r="AX180" i="10"/>
  <c r="AY180" i="10"/>
  <c r="AZ180" i="10"/>
  <c r="BA180" i="10"/>
  <c r="BB180" i="10"/>
  <c r="BC180" i="10"/>
  <c r="BD180" i="10"/>
  <c r="BE180" i="10"/>
  <c r="BF180" i="10"/>
  <c r="BG180" i="10"/>
  <c r="BH180" i="10"/>
  <c r="BI180" i="10"/>
  <c r="C181" i="10"/>
  <c r="D181" i="10"/>
  <c r="E181" i="10"/>
  <c r="F181" i="10"/>
  <c r="G181" i="10"/>
  <c r="H181" i="10"/>
  <c r="I181" i="10"/>
  <c r="J181" i="10"/>
  <c r="K181" i="10"/>
  <c r="L181" i="10"/>
  <c r="M181" i="10"/>
  <c r="N181" i="10"/>
  <c r="O181" i="10"/>
  <c r="P181" i="10"/>
  <c r="Q181" i="10"/>
  <c r="R181" i="10"/>
  <c r="S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AJ181" i="10"/>
  <c r="AK181" i="10"/>
  <c r="AL181" i="10"/>
  <c r="AM181" i="10"/>
  <c r="AN181" i="10"/>
  <c r="AO181" i="10"/>
  <c r="AP181" i="10"/>
  <c r="AQ181" i="10"/>
  <c r="AR181" i="10"/>
  <c r="AS181" i="10"/>
  <c r="AT181" i="10"/>
  <c r="AU181" i="10"/>
  <c r="AV181" i="10"/>
  <c r="AW181" i="10"/>
  <c r="AX181" i="10"/>
  <c r="AY181" i="10"/>
  <c r="AZ181" i="10"/>
  <c r="BA181" i="10"/>
  <c r="BB181" i="10"/>
  <c r="BC181" i="10"/>
  <c r="BD181" i="10"/>
  <c r="BE181" i="10"/>
  <c r="BF181" i="10"/>
  <c r="BG181" i="10"/>
  <c r="BH181" i="10"/>
  <c r="BI181" i="10"/>
  <c r="C182" i="10"/>
  <c r="D182" i="10"/>
  <c r="E182" i="10"/>
  <c r="F182" i="10"/>
  <c r="G182" i="10"/>
  <c r="H182" i="10"/>
  <c r="I182" i="10"/>
  <c r="J182" i="10"/>
  <c r="K182" i="10"/>
  <c r="L182" i="10"/>
  <c r="M182" i="10"/>
  <c r="N182" i="10"/>
  <c r="O182" i="10"/>
  <c r="P182" i="10"/>
  <c r="Q182" i="10"/>
  <c r="R182" i="10"/>
  <c r="S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AJ182" i="10"/>
  <c r="AK182" i="10"/>
  <c r="AL182" i="10"/>
  <c r="AM182" i="10"/>
  <c r="AN182" i="10"/>
  <c r="AO182" i="10"/>
  <c r="AP182" i="10"/>
  <c r="AQ182" i="10"/>
  <c r="AR182" i="10"/>
  <c r="AS182" i="10"/>
  <c r="AT182" i="10"/>
  <c r="AU182" i="10"/>
  <c r="AV182" i="10"/>
  <c r="AW182" i="10"/>
  <c r="AX182" i="10"/>
  <c r="AY182" i="10"/>
  <c r="AZ182" i="10"/>
  <c r="BA182" i="10"/>
  <c r="BB182" i="10"/>
  <c r="BC182" i="10"/>
  <c r="BD182" i="10"/>
  <c r="BE182" i="10"/>
  <c r="BF182" i="10"/>
  <c r="BG182" i="10"/>
  <c r="BH182" i="10"/>
  <c r="BI182" i="10"/>
  <c r="C184" i="10"/>
  <c r="D184" i="10"/>
  <c r="E184" i="10"/>
  <c r="F184" i="10"/>
  <c r="G184" i="10"/>
  <c r="H184" i="10"/>
  <c r="I184" i="10"/>
  <c r="J184" i="10"/>
  <c r="K184" i="10"/>
  <c r="L184" i="10"/>
  <c r="M184" i="10"/>
  <c r="N184" i="10"/>
  <c r="O184" i="10"/>
  <c r="P184" i="10"/>
  <c r="Q184" i="10"/>
  <c r="R184" i="10"/>
  <c r="S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AJ184" i="10"/>
  <c r="AK184" i="10"/>
  <c r="AL184" i="10"/>
  <c r="AM184" i="10"/>
  <c r="AN184" i="10"/>
  <c r="AO184" i="10"/>
  <c r="AP184" i="10"/>
  <c r="AQ184" i="10"/>
  <c r="AR184" i="10"/>
  <c r="AS184" i="10"/>
  <c r="AT184" i="10"/>
  <c r="AU184" i="10"/>
  <c r="AV184" i="10"/>
  <c r="AW184" i="10"/>
  <c r="AX184" i="10"/>
  <c r="AY184" i="10"/>
  <c r="AZ184" i="10"/>
  <c r="BA184" i="10"/>
  <c r="BB184" i="10"/>
  <c r="BC184" i="10"/>
  <c r="BD184" i="10"/>
  <c r="BE184" i="10"/>
  <c r="BF184" i="10"/>
  <c r="BG184" i="10"/>
  <c r="BH184" i="10"/>
  <c r="BI184" i="10"/>
  <c r="C186" i="10"/>
  <c r="D186" i="10"/>
  <c r="E186" i="10"/>
  <c r="F186" i="10"/>
  <c r="G186" i="10"/>
  <c r="H186" i="10"/>
  <c r="I186" i="10"/>
  <c r="J186" i="10"/>
  <c r="K186" i="10"/>
  <c r="L186" i="10"/>
  <c r="M186" i="10"/>
  <c r="N186" i="10"/>
  <c r="O186" i="10"/>
  <c r="P186" i="10"/>
  <c r="Q186" i="10"/>
  <c r="R186" i="10"/>
  <c r="S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AJ186" i="10"/>
  <c r="AK186" i="10"/>
  <c r="AL186" i="10"/>
  <c r="AM186" i="10"/>
  <c r="AN186" i="10"/>
  <c r="AO186" i="10"/>
  <c r="AP186" i="10"/>
  <c r="AQ186" i="10"/>
  <c r="AR186" i="10"/>
  <c r="AS186" i="10"/>
  <c r="AT186" i="10"/>
  <c r="AU186" i="10"/>
  <c r="AV186" i="10"/>
  <c r="AW186" i="10"/>
  <c r="AX186" i="10"/>
  <c r="AY186" i="10"/>
  <c r="AZ186" i="10"/>
  <c r="BA186" i="10"/>
  <c r="BB186" i="10"/>
  <c r="BC186" i="10"/>
  <c r="BD186" i="10"/>
  <c r="BE186" i="10"/>
  <c r="BF186" i="10"/>
  <c r="BG186" i="10"/>
  <c r="BH186" i="10"/>
  <c r="BI186" i="10"/>
  <c r="C189" i="10"/>
  <c r="D189" i="10"/>
  <c r="E189" i="10"/>
  <c r="F189" i="10"/>
  <c r="G189" i="10"/>
  <c r="H189" i="10"/>
  <c r="I189" i="10"/>
  <c r="J189" i="10"/>
  <c r="K189" i="10"/>
  <c r="L189" i="10"/>
  <c r="M189" i="10"/>
  <c r="N189" i="10"/>
  <c r="O189" i="10"/>
  <c r="P189" i="10"/>
  <c r="Q189" i="10"/>
  <c r="R189" i="10"/>
  <c r="S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AJ189" i="10"/>
  <c r="AK189" i="10"/>
  <c r="AL189" i="10"/>
  <c r="AM189" i="10"/>
  <c r="AN189" i="10"/>
  <c r="AO189" i="10"/>
  <c r="AP189" i="10"/>
  <c r="AQ189" i="10"/>
  <c r="AR189" i="10"/>
  <c r="AS189" i="10"/>
  <c r="AT189" i="10"/>
  <c r="AU189" i="10"/>
  <c r="AV189" i="10"/>
  <c r="AW189" i="10"/>
  <c r="AX189" i="10"/>
  <c r="AY189" i="10"/>
  <c r="AZ189" i="10"/>
  <c r="BA189" i="10"/>
  <c r="BB189" i="10"/>
  <c r="BC189" i="10"/>
  <c r="BD189" i="10"/>
  <c r="BE189" i="10"/>
  <c r="BF189" i="10"/>
  <c r="BG189" i="10"/>
  <c r="BH189" i="10"/>
  <c r="BI189" i="10"/>
  <c r="C190" i="10"/>
  <c r="D190" i="10"/>
  <c r="E190" i="10"/>
  <c r="F190" i="10"/>
  <c r="G190" i="10"/>
  <c r="H190" i="10"/>
  <c r="I190" i="10"/>
  <c r="J190" i="10"/>
  <c r="K190" i="10"/>
  <c r="L190" i="10"/>
  <c r="M190" i="10"/>
  <c r="N190" i="10"/>
  <c r="O190" i="10"/>
  <c r="P190" i="10"/>
  <c r="Q190" i="10"/>
  <c r="R190" i="10"/>
  <c r="S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AJ190" i="10"/>
  <c r="AK190" i="10"/>
  <c r="AL190" i="10"/>
  <c r="AM190" i="10"/>
  <c r="AN190" i="10"/>
  <c r="AO190" i="10"/>
  <c r="AP190" i="10"/>
  <c r="AQ190" i="10"/>
  <c r="AR190" i="10"/>
  <c r="AS190" i="10"/>
  <c r="AT190" i="10"/>
  <c r="AU190" i="10"/>
  <c r="AV190" i="10"/>
  <c r="AW190" i="10"/>
  <c r="AX190" i="10"/>
  <c r="AY190" i="10"/>
  <c r="AZ190" i="10"/>
  <c r="BA190" i="10"/>
  <c r="BB190" i="10"/>
  <c r="BC190" i="10"/>
  <c r="BD190" i="10"/>
  <c r="BE190" i="10"/>
  <c r="BF190" i="10"/>
  <c r="BG190" i="10"/>
  <c r="BH190" i="10"/>
  <c r="BI190" i="10"/>
  <c r="C191" i="10"/>
  <c r="D191" i="10"/>
  <c r="E191" i="10"/>
  <c r="F191" i="10"/>
  <c r="G191" i="10"/>
  <c r="H191" i="10"/>
  <c r="I191" i="10"/>
  <c r="J191" i="10"/>
  <c r="K191" i="10"/>
  <c r="L191" i="10"/>
  <c r="M191" i="10"/>
  <c r="N191" i="10"/>
  <c r="O191" i="10"/>
  <c r="P191" i="10"/>
  <c r="Q191" i="10"/>
  <c r="R191" i="10"/>
  <c r="S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AJ191" i="10"/>
  <c r="AK191" i="10"/>
  <c r="AL191" i="10"/>
  <c r="AM191" i="10"/>
  <c r="AN191" i="10"/>
  <c r="AO191" i="10"/>
  <c r="AP191" i="10"/>
  <c r="AQ191" i="10"/>
  <c r="AR191" i="10"/>
  <c r="AS191" i="10"/>
  <c r="AT191" i="10"/>
  <c r="AU191" i="10"/>
  <c r="AV191" i="10"/>
  <c r="AW191" i="10"/>
  <c r="AX191" i="10"/>
  <c r="AY191" i="10"/>
  <c r="AZ191" i="10"/>
  <c r="BA191" i="10"/>
  <c r="BB191" i="10"/>
  <c r="BC191" i="10"/>
  <c r="BD191" i="10"/>
  <c r="BE191" i="10"/>
  <c r="BF191" i="10"/>
  <c r="BG191" i="10"/>
  <c r="BH191" i="10"/>
  <c r="BI191" i="10"/>
  <c r="C192" i="10"/>
  <c r="D192" i="10"/>
  <c r="E192" i="10"/>
  <c r="F192" i="10"/>
  <c r="G192" i="10"/>
  <c r="H192" i="10"/>
  <c r="I192" i="10"/>
  <c r="J192" i="10"/>
  <c r="K192" i="10"/>
  <c r="L192" i="10"/>
  <c r="M192" i="10"/>
  <c r="N192" i="10"/>
  <c r="O192" i="10"/>
  <c r="P192" i="10"/>
  <c r="Q192" i="10"/>
  <c r="R192" i="10"/>
  <c r="S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AJ192" i="10"/>
  <c r="AK192" i="10"/>
  <c r="AL192" i="10"/>
  <c r="AM192" i="10"/>
  <c r="AN192" i="10"/>
  <c r="AO192" i="10"/>
  <c r="AP192" i="10"/>
  <c r="AQ192" i="10"/>
  <c r="AR192" i="10"/>
  <c r="AS192" i="10"/>
  <c r="AT192" i="10"/>
  <c r="AU192" i="10"/>
  <c r="AV192" i="10"/>
  <c r="AW192" i="10"/>
  <c r="AX192" i="10"/>
  <c r="AY192" i="10"/>
  <c r="AZ192" i="10"/>
  <c r="BA192" i="10"/>
  <c r="BB192" i="10"/>
  <c r="BC192" i="10"/>
  <c r="BD192" i="10"/>
  <c r="BE192" i="10"/>
  <c r="BF192" i="10"/>
  <c r="BG192" i="10"/>
  <c r="BH192" i="10"/>
  <c r="BI192" i="10"/>
  <c r="C193" i="10"/>
  <c r="D193" i="10"/>
  <c r="E193" i="10"/>
  <c r="F193" i="10"/>
  <c r="G193" i="10"/>
  <c r="H193" i="10"/>
  <c r="I193" i="10"/>
  <c r="J193" i="10"/>
  <c r="K193" i="10"/>
  <c r="L193" i="10"/>
  <c r="M193" i="10"/>
  <c r="N193" i="10"/>
  <c r="O193" i="10"/>
  <c r="P193" i="10"/>
  <c r="Q193" i="10"/>
  <c r="R193" i="10"/>
  <c r="S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AJ193" i="10"/>
  <c r="AK193" i="10"/>
  <c r="AL193" i="10"/>
  <c r="AM193" i="10"/>
  <c r="AN193" i="10"/>
  <c r="AO193" i="10"/>
  <c r="AP193" i="10"/>
  <c r="AQ193" i="10"/>
  <c r="AR193" i="10"/>
  <c r="AS193" i="10"/>
  <c r="AT193" i="10"/>
  <c r="AU193" i="10"/>
  <c r="AV193" i="10"/>
  <c r="AW193" i="10"/>
  <c r="AX193" i="10"/>
  <c r="AY193" i="10"/>
  <c r="AZ193" i="10"/>
  <c r="BA193" i="10"/>
  <c r="BB193" i="10"/>
  <c r="BC193" i="10"/>
  <c r="BD193" i="10"/>
  <c r="BE193" i="10"/>
  <c r="BF193" i="10"/>
  <c r="BG193" i="10"/>
  <c r="BH193" i="10"/>
  <c r="BI193" i="10"/>
  <c r="C195" i="10"/>
  <c r="D195" i="10"/>
  <c r="E195" i="10"/>
  <c r="F195" i="10"/>
  <c r="G195" i="10"/>
  <c r="H195" i="10"/>
  <c r="I195" i="10"/>
  <c r="J195" i="10"/>
  <c r="K195" i="10"/>
  <c r="L195" i="10"/>
  <c r="M195" i="10"/>
  <c r="N195" i="10"/>
  <c r="O195" i="10"/>
  <c r="P195" i="10"/>
  <c r="Q195" i="10"/>
  <c r="R195" i="10"/>
  <c r="S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AJ195" i="10"/>
  <c r="AK195" i="10"/>
  <c r="AL195" i="10"/>
  <c r="AM195" i="10"/>
  <c r="AN195" i="10"/>
  <c r="AO195" i="10"/>
  <c r="AP195" i="10"/>
  <c r="AQ195" i="10"/>
  <c r="AR195" i="10"/>
  <c r="AS195" i="10"/>
  <c r="AT195" i="10"/>
  <c r="AU195" i="10"/>
  <c r="AV195" i="10"/>
  <c r="AW195" i="10"/>
  <c r="AX195" i="10"/>
  <c r="AY195" i="10"/>
  <c r="AZ195" i="10"/>
  <c r="BA195" i="10"/>
  <c r="BB195" i="10"/>
  <c r="BC195" i="10"/>
  <c r="BD195" i="10"/>
  <c r="BE195" i="10"/>
  <c r="BF195" i="10"/>
  <c r="BG195" i="10"/>
  <c r="BH195" i="10"/>
  <c r="BI195" i="10"/>
  <c r="C196" i="10"/>
  <c r="D196" i="10"/>
  <c r="E196" i="10"/>
  <c r="F196" i="10"/>
  <c r="G196" i="10"/>
  <c r="H196" i="10"/>
  <c r="I196" i="10"/>
  <c r="J196" i="10"/>
  <c r="K196" i="10"/>
  <c r="L196" i="10"/>
  <c r="M196" i="10"/>
  <c r="N196" i="10"/>
  <c r="O196" i="10"/>
  <c r="P196" i="10"/>
  <c r="Q196" i="10"/>
  <c r="R196" i="10"/>
  <c r="S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AJ196" i="10"/>
  <c r="AK196" i="10"/>
  <c r="AL196" i="10"/>
  <c r="AM196" i="10"/>
  <c r="AN196" i="10"/>
  <c r="AO196" i="10"/>
  <c r="AP196" i="10"/>
  <c r="AQ196" i="10"/>
  <c r="AR196" i="10"/>
  <c r="AS196" i="10"/>
  <c r="AT196" i="10"/>
  <c r="AU196" i="10"/>
  <c r="AV196" i="10"/>
  <c r="AW196" i="10"/>
  <c r="AX196" i="10"/>
  <c r="AY196" i="10"/>
  <c r="AZ196" i="10"/>
  <c r="BA196" i="10"/>
  <c r="BB196" i="10"/>
  <c r="BC196" i="10"/>
  <c r="BD196" i="10"/>
  <c r="BE196" i="10"/>
  <c r="BF196" i="10"/>
  <c r="BG196" i="10"/>
  <c r="BH196" i="10"/>
  <c r="BI196" i="10"/>
  <c r="D199" i="10"/>
  <c r="E199" i="10"/>
  <c r="F199" i="10"/>
  <c r="G199" i="10"/>
  <c r="H199" i="10"/>
  <c r="I199" i="10"/>
  <c r="J199" i="10"/>
  <c r="K199" i="10"/>
  <c r="L199" i="10"/>
  <c r="M199" i="10"/>
  <c r="N199" i="10"/>
  <c r="O199" i="10"/>
  <c r="P199" i="10"/>
  <c r="Q199" i="10"/>
  <c r="R199" i="10"/>
  <c r="S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AJ199" i="10"/>
  <c r="AK199" i="10"/>
  <c r="AL199" i="10"/>
  <c r="AM199" i="10"/>
  <c r="AN199" i="10"/>
  <c r="AO199" i="10"/>
  <c r="AP199" i="10"/>
  <c r="AQ199" i="10"/>
  <c r="AR199" i="10"/>
  <c r="AS199" i="10"/>
  <c r="AT199" i="10"/>
  <c r="AU199" i="10"/>
  <c r="AV199" i="10"/>
  <c r="AW199" i="10"/>
  <c r="AX199" i="10"/>
  <c r="AY199" i="10"/>
  <c r="AZ199" i="10"/>
  <c r="BA199" i="10"/>
  <c r="BB199" i="10"/>
  <c r="BC199" i="10"/>
  <c r="BD199" i="10"/>
  <c r="BE199" i="10"/>
  <c r="BF199" i="10"/>
  <c r="BG199" i="10"/>
  <c r="BH199" i="10"/>
  <c r="BI199" i="10"/>
  <c r="D203" i="10"/>
  <c r="E203" i="10"/>
  <c r="F203" i="10"/>
  <c r="G203" i="10"/>
  <c r="H203" i="10"/>
  <c r="I203" i="10"/>
  <c r="J203" i="10"/>
  <c r="K203" i="10"/>
  <c r="L203" i="10"/>
  <c r="M203" i="10"/>
  <c r="N203" i="10"/>
  <c r="O203" i="10"/>
  <c r="P203" i="10"/>
  <c r="Q203" i="10"/>
  <c r="R203" i="10"/>
  <c r="S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AJ203" i="10"/>
  <c r="AK203" i="10"/>
  <c r="AL203" i="10"/>
  <c r="AM203" i="10"/>
  <c r="AN203" i="10"/>
  <c r="AO203" i="10"/>
  <c r="AP203" i="10"/>
  <c r="AQ203" i="10"/>
  <c r="AR203" i="10"/>
  <c r="AS203" i="10"/>
  <c r="AT203" i="10"/>
  <c r="AU203" i="10"/>
  <c r="AV203" i="10"/>
  <c r="AW203" i="10"/>
  <c r="AX203" i="10"/>
  <c r="AY203" i="10"/>
  <c r="AZ203" i="10"/>
  <c r="BA203" i="10"/>
  <c r="BB203" i="10"/>
  <c r="BC203" i="10"/>
  <c r="BD203" i="10"/>
  <c r="BE203" i="10"/>
  <c r="BF203" i="10"/>
  <c r="BG203" i="10"/>
  <c r="BH203" i="10"/>
  <c r="BI203" i="10"/>
  <c r="D207" i="10"/>
  <c r="E207" i="10"/>
  <c r="F207" i="10"/>
  <c r="G207" i="10"/>
  <c r="H207" i="10"/>
  <c r="I207" i="10"/>
  <c r="J207" i="10"/>
  <c r="K207" i="10"/>
  <c r="L207" i="10"/>
  <c r="M207" i="10"/>
  <c r="N207" i="10"/>
  <c r="O207" i="10"/>
  <c r="P207" i="10"/>
  <c r="Q207" i="10"/>
  <c r="R207" i="10"/>
  <c r="S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AJ207" i="10"/>
  <c r="AK207" i="10"/>
  <c r="AL207" i="10"/>
  <c r="AM207" i="10"/>
  <c r="AN207" i="10"/>
  <c r="AO207" i="10"/>
  <c r="AP207" i="10"/>
  <c r="AQ207" i="10"/>
  <c r="AR207" i="10"/>
  <c r="AS207" i="10"/>
  <c r="AT207" i="10"/>
  <c r="AU207" i="10"/>
  <c r="AV207" i="10"/>
  <c r="AW207" i="10"/>
  <c r="AX207" i="10"/>
  <c r="AY207" i="10"/>
  <c r="AZ207" i="10"/>
  <c r="BA207" i="10"/>
  <c r="BB207" i="10"/>
  <c r="BC207" i="10"/>
  <c r="BD207" i="10"/>
  <c r="BE207" i="10"/>
  <c r="BF207" i="10"/>
  <c r="BG207" i="10"/>
  <c r="BH207" i="10"/>
  <c r="BI207" i="10"/>
  <c r="C216" i="10"/>
  <c r="D216" i="10"/>
  <c r="E216" i="10"/>
  <c r="F216" i="10"/>
  <c r="G216" i="10"/>
  <c r="H216" i="10"/>
  <c r="I216" i="10"/>
  <c r="J216" i="10"/>
  <c r="K216" i="10"/>
  <c r="L216" i="10"/>
  <c r="M216" i="10"/>
  <c r="N216" i="10"/>
  <c r="O216" i="10"/>
  <c r="P216" i="10"/>
  <c r="Q216" i="10"/>
  <c r="R216" i="10"/>
  <c r="S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AJ216" i="10"/>
  <c r="AK216" i="10"/>
  <c r="AL216" i="10"/>
  <c r="AM216" i="10"/>
  <c r="AN216" i="10"/>
  <c r="AO216" i="10"/>
  <c r="AP216" i="10"/>
  <c r="AQ216" i="10"/>
  <c r="AR216" i="10"/>
  <c r="AS216" i="10"/>
  <c r="AT216" i="10"/>
  <c r="AU216" i="10"/>
  <c r="AV216" i="10"/>
  <c r="AW216" i="10"/>
  <c r="AX216" i="10"/>
  <c r="AY216" i="10"/>
  <c r="AZ216" i="10"/>
  <c r="BA216" i="10"/>
  <c r="BB216" i="10"/>
  <c r="BC216" i="10"/>
  <c r="BD216" i="10"/>
  <c r="BE216" i="10"/>
  <c r="BF216" i="10"/>
  <c r="BG216" i="10"/>
  <c r="BH216" i="10"/>
  <c r="BI216" i="10"/>
  <c r="C217" i="10"/>
  <c r="D217" i="10"/>
  <c r="E217" i="10"/>
  <c r="F217" i="10"/>
  <c r="G217" i="10"/>
  <c r="H217" i="10"/>
  <c r="I217" i="10"/>
  <c r="J217" i="10"/>
  <c r="K217" i="10"/>
  <c r="L217" i="10"/>
  <c r="M217" i="10"/>
  <c r="N217" i="10"/>
  <c r="O217" i="10"/>
  <c r="P217" i="10"/>
  <c r="Q217" i="10"/>
  <c r="R217" i="10"/>
  <c r="S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AJ217" i="10"/>
  <c r="AK217" i="10"/>
  <c r="AL217" i="10"/>
  <c r="AM217" i="10"/>
  <c r="AN217" i="10"/>
  <c r="AO217" i="10"/>
  <c r="AP217" i="10"/>
  <c r="AQ217" i="10"/>
  <c r="AR217" i="10"/>
  <c r="AS217" i="10"/>
  <c r="AT217" i="10"/>
  <c r="AU217" i="10"/>
  <c r="AV217" i="10"/>
  <c r="AW217" i="10"/>
  <c r="AX217" i="10"/>
  <c r="AY217" i="10"/>
  <c r="AZ217" i="10"/>
  <c r="BA217" i="10"/>
  <c r="BB217" i="10"/>
  <c r="BC217" i="10"/>
  <c r="BD217" i="10"/>
  <c r="BE217" i="10"/>
  <c r="BF217" i="10"/>
  <c r="BG217" i="10"/>
  <c r="BH217" i="10"/>
  <c r="BI217" i="10"/>
  <c r="C222" i="10"/>
  <c r="D222" i="10"/>
  <c r="BK222" i="10"/>
  <c r="C223" i="10"/>
  <c r="D223" i="10"/>
  <c r="E223" i="10"/>
  <c r="BK223" i="10"/>
  <c r="C224" i="10"/>
  <c r="D224" i="10"/>
  <c r="E224" i="10"/>
  <c r="F224" i="10"/>
  <c r="BK224" i="10"/>
  <c r="C225" i="10"/>
  <c r="D225" i="10"/>
  <c r="E225" i="10"/>
  <c r="F225" i="10"/>
  <c r="G225" i="10"/>
  <c r="BK225" i="10"/>
  <c r="C226" i="10"/>
  <c r="D226" i="10"/>
  <c r="E226" i="10"/>
  <c r="F226" i="10"/>
  <c r="G226" i="10"/>
  <c r="H226" i="10"/>
  <c r="BK226" i="10"/>
  <c r="C227" i="10"/>
  <c r="D227" i="10"/>
  <c r="E227" i="10"/>
  <c r="F227" i="10"/>
  <c r="G227" i="10"/>
  <c r="H227" i="10"/>
  <c r="I227" i="10"/>
  <c r="BK227" i="10"/>
  <c r="C228" i="10"/>
  <c r="D228" i="10"/>
  <c r="E228" i="10"/>
  <c r="F228" i="10"/>
  <c r="G228" i="10"/>
  <c r="H228" i="10"/>
  <c r="I228" i="10"/>
  <c r="J228" i="10"/>
  <c r="BK228" i="10"/>
  <c r="C229" i="10"/>
  <c r="D229" i="10"/>
  <c r="E229" i="10"/>
  <c r="F229" i="10"/>
  <c r="G229" i="10"/>
  <c r="H229" i="10"/>
  <c r="I229" i="10"/>
  <c r="J229" i="10"/>
  <c r="K229" i="10"/>
  <c r="BK229" i="10"/>
  <c r="C230" i="10"/>
  <c r="D230" i="10"/>
  <c r="E230" i="10"/>
  <c r="F230" i="10"/>
  <c r="G230" i="10"/>
  <c r="H230" i="10"/>
  <c r="I230" i="10"/>
  <c r="J230" i="10"/>
  <c r="K230" i="10"/>
  <c r="L230" i="10"/>
  <c r="BK230" i="10"/>
  <c r="C231" i="10"/>
  <c r="D231" i="10"/>
  <c r="E231" i="10"/>
  <c r="F231" i="10"/>
  <c r="G231" i="10"/>
  <c r="H231" i="10"/>
  <c r="I231" i="10"/>
  <c r="J231" i="10"/>
  <c r="K231" i="10"/>
  <c r="L231" i="10"/>
  <c r="M231" i="10"/>
  <c r="BK231" i="10"/>
  <c r="C232" i="10"/>
  <c r="D232" i="10"/>
  <c r="E232" i="10"/>
  <c r="F232" i="10"/>
  <c r="G232" i="10"/>
  <c r="H232" i="10"/>
  <c r="I232" i="10"/>
  <c r="J232" i="10"/>
  <c r="K232" i="10"/>
  <c r="L232" i="10"/>
  <c r="M232" i="10"/>
  <c r="N232" i="10"/>
  <c r="BK232" i="10"/>
  <c r="C233" i="10"/>
  <c r="D233" i="10"/>
  <c r="E233" i="10"/>
  <c r="F233" i="10"/>
  <c r="G233" i="10"/>
  <c r="H233" i="10"/>
  <c r="I233" i="10"/>
  <c r="J233" i="10"/>
  <c r="K233" i="10"/>
  <c r="L233" i="10"/>
  <c r="M233" i="10"/>
  <c r="N233" i="10"/>
  <c r="O233" i="10"/>
  <c r="BK233" i="10"/>
  <c r="C234" i="10"/>
  <c r="D234" i="10"/>
  <c r="E234" i="10"/>
  <c r="F234" i="10"/>
  <c r="G234" i="10"/>
  <c r="H234" i="10"/>
  <c r="I234" i="10"/>
  <c r="J234" i="10"/>
  <c r="K234" i="10"/>
  <c r="L234" i="10"/>
  <c r="M234" i="10"/>
  <c r="N234" i="10"/>
  <c r="O234" i="10"/>
  <c r="P234" i="10"/>
  <c r="BK234" i="10"/>
  <c r="C235" i="10"/>
  <c r="D235" i="10"/>
  <c r="E235" i="10"/>
  <c r="F235" i="10"/>
  <c r="G235" i="10"/>
  <c r="H235" i="10"/>
  <c r="I235" i="10"/>
  <c r="J235" i="10"/>
  <c r="K235" i="10"/>
  <c r="L235" i="10"/>
  <c r="M235" i="10"/>
  <c r="N235" i="10"/>
  <c r="O235" i="10"/>
  <c r="P235" i="10"/>
  <c r="Q235" i="10"/>
  <c r="BK235" i="10"/>
  <c r="C236" i="10"/>
  <c r="D236" i="10"/>
  <c r="E236" i="10"/>
  <c r="F236" i="10"/>
  <c r="G236" i="10"/>
  <c r="H236" i="10"/>
  <c r="I236" i="10"/>
  <c r="J236" i="10"/>
  <c r="K236" i="10"/>
  <c r="L236" i="10"/>
  <c r="M236" i="10"/>
  <c r="N236" i="10"/>
  <c r="O236" i="10"/>
  <c r="P236" i="10"/>
  <c r="Q236" i="10"/>
  <c r="R236" i="10"/>
  <c r="BK236" i="10"/>
  <c r="C237" i="10"/>
  <c r="D237" i="10"/>
  <c r="E237" i="10"/>
  <c r="F237" i="10"/>
  <c r="G237" i="10"/>
  <c r="H237" i="10"/>
  <c r="I237" i="10"/>
  <c r="J237" i="10"/>
  <c r="K237" i="10"/>
  <c r="L237" i="10"/>
  <c r="M237" i="10"/>
  <c r="N237" i="10"/>
  <c r="O237" i="10"/>
  <c r="P237" i="10"/>
  <c r="Q237" i="10"/>
  <c r="R237" i="10"/>
  <c r="S237" i="10"/>
  <c r="BK237" i="10"/>
  <c r="C238" i="10"/>
  <c r="D238" i="10"/>
  <c r="E238" i="10"/>
  <c r="F238" i="10"/>
  <c r="G238" i="10"/>
  <c r="H238" i="10"/>
  <c r="I238" i="10"/>
  <c r="J238" i="10"/>
  <c r="K238" i="10"/>
  <c r="L238" i="10"/>
  <c r="M238" i="10"/>
  <c r="N238" i="10"/>
  <c r="O238" i="10"/>
  <c r="P238" i="10"/>
  <c r="Q238" i="10"/>
  <c r="R238" i="10"/>
  <c r="S238" i="10"/>
  <c r="T238" i="10"/>
  <c r="BK238" i="10"/>
  <c r="C239" i="10"/>
  <c r="D239" i="10"/>
  <c r="E239" i="10"/>
  <c r="F239" i="10"/>
  <c r="G239" i="10"/>
  <c r="H239" i="10"/>
  <c r="I239" i="10"/>
  <c r="J239" i="10"/>
  <c r="K239" i="10"/>
  <c r="L239" i="10"/>
  <c r="M239" i="10"/>
  <c r="N239" i="10"/>
  <c r="O239" i="10"/>
  <c r="P239" i="10"/>
  <c r="Q239" i="10"/>
  <c r="R239" i="10"/>
  <c r="S239" i="10"/>
  <c r="T239" i="10"/>
  <c r="U239" i="10"/>
  <c r="BK239" i="10"/>
  <c r="C240" i="10"/>
  <c r="D240" i="10"/>
  <c r="E240" i="10"/>
  <c r="F240" i="10"/>
  <c r="G240" i="10"/>
  <c r="H240" i="10"/>
  <c r="I240" i="10"/>
  <c r="J240" i="10"/>
  <c r="K240" i="10"/>
  <c r="L240" i="10"/>
  <c r="M240" i="10"/>
  <c r="N240" i="10"/>
  <c r="O240" i="10"/>
  <c r="P240" i="10"/>
  <c r="Q240" i="10"/>
  <c r="R240" i="10"/>
  <c r="S240" i="10"/>
  <c r="T240" i="10"/>
  <c r="U240" i="10"/>
  <c r="V240" i="10"/>
  <c r="BK240" i="10"/>
  <c r="C241" i="10"/>
  <c r="D241" i="10"/>
  <c r="E241" i="10"/>
  <c r="F241" i="10"/>
  <c r="G241" i="10"/>
  <c r="H241" i="10"/>
  <c r="I241" i="10"/>
  <c r="J241" i="10"/>
  <c r="K241" i="10"/>
  <c r="L241" i="10"/>
  <c r="M241" i="10"/>
  <c r="N241" i="10"/>
  <c r="O241" i="10"/>
  <c r="P241" i="10"/>
  <c r="Q241" i="10"/>
  <c r="R241" i="10"/>
  <c r="S241" i="10"/>
  <c r="T241" i="10"/>
  <c r="U241" i="10"/>
  <c r="V241" i="10"/>
  <c r="W241" i="10"/>
  <c r="BK241" i="10"/>
  <c r="C242" i="10"/>
  <c r="D242" i="10"/>
  <c r="E242" i="10"/>
  <c r="F242" i="10"/>
  <c r="G242" i="10"/>
  <c r="H242" i="10"/>
  <c r="I242" i="10"/>
  <c r="J242" i="10"/>
  <c r="K242" i="10"/>
  <c r="L242" i="10"/>
  <c r="M242" i="10"/>
  <c r="N242" i="10"/>
  <c r="O242" i="10"/>
  <c r="P242" i="10"/>
  <c r="Q242" i="10"/>
  <c r="R242" i="10"/>
  <c r="S242" i="10"/>
  <c r="T242" i="10"/>
  <c r="U242" i="10"/>
  <c r="V242" i="10"/>
  <c r="W242" i="10"/>
  <c r="X242" i="10"/>
  <c r="BK242" i="10"/>
  <c r="C243" i="10"/>
  <c r="D243" i="10"/>
  <c r="E243" i="10"/>
  <c r="F243" i="10"/>
  <c r="G243" i="10"/>
  <c r="H243" i="10"/>
  <c r="I243" i="10"/>
  <c r="J243" i="10"/>
  <c r="K243" i="10"/>
  <c r="L243" i="10"/>
  <c r="M243" i="10"/>
  <c r="N243" i="10"/>
  <c r="O243" i="10"/>
  <c r="P243" i="10"/>
  <c r="Q243" i="10"/>
  <c r="R243" i="10"/>
  <c r="S243" i="10"/>
  <c r="T243" i="10"/>
  <c r="U243" i="10"/>
  <c r="V243" i="10"/>
  <c r="W243" i="10"/>
  <c r="X243" i="10"/>
  <c r="Y243" i="10"/>
  <c r="BK243" i="10"/>
  <c r="C244" i="10"/>
  <c r="D244" i="10"/>
  <c r="E244" i="10"/>
  <c r="F244" i="10"/>
  <c r="G244" i="10"/>
  <c r="H244" i="10"/>
  <c r="I244" i="10"/>
  <c r="J244" i="10"/>
  <c r="K244" i="10"/>
  <c r="L244" i="10"/>
  <c r="M244" i="10"/>
  <c r="N244" i="10"/>
  <c r="O244" i="10"/>
  <c r="P244" i="10"/>
  <c r="Q244" i="10"/>
  <c r="R244" i="10"/>
  <c r="S244" i="10"/>
  <c r="T244" i="10"/>
  <c r="U244" i="10"/>
  <c r="V244" i="10"/>
  <c r="W244" i="10"/>
  <c r="X244" i="10"/>
  <c r="Y244" i="10"/>
  <c r="Z244" i="10"/>
  <c r="BK244" i="10"/>
  <c r="C245" i="10"/>
  <c r="D245" i="10"/>
  <c r="E245" i="10"/>
  <c r="F245" i="10"/>
  <c r="G245" i="10"/>
  <c r="H245" i="10"/>
  <c r="I245" i="10"/>
  <c r="J245" i="10"/>
  <c r="K245" i="10"/>
  <c r="L245" i="10"/>
  <c r="M245" i="10"/>
  <c r="N245" i="10"/>
  <c r="O245" i="10"/>
  <c r="P245" i="10"/>
  <c r="Q245" i="10"/>
  <c r="R245" i="10"/>
  <c r="S245" i="10"/>
  <c r="T245" i="10"/>
  <c r="U245" i="10"/>
  <c r="V245" i="10"/>
  <c r="W245" i="10"/>
  <c r="X245" i="10"/>
  <c r="Y245" i="10"/>
  <c r="Z245" i="10"/>
  <c r="AA245" i="10"/>
  <c r="BK245" i="10"/>
  <c r="C246" i="10"/>
  <c r="D246" i="10"/>
  <c r="E246" i="10"/>
  <c r="F246" i="10"/>
  <c r="G246" i="10"/>
  <c r="H246" i="10"/>
  <c r="I246" i="10"/>
  <c r="J246" i="10"/>
  <c r="K246" i="10"/>
  <c r="L246" i="10"/>
  <c r="M246" i="10"/>
  <c r="N246" i="10"/>
  <c r="O246" i="10"/>
  <c r="P246" i="10"/>
  <c r="Q246" i="10"/>
  <c r="R246" i="10"/>
  <c r="S246" i="10"/>
  <c r="T246" i="10"/>
  <c r="U246" i="10"/>
  <c r="V246" i="10"/>
  <c r="W246" i="10"/>
  <c r="X246" i="10"/>
  <c r="Y246" i="10"/>
  <c r="Z246" i="10"/>
  <c r="AA246" i="10"/>
  <c r="AB246" i="10"/>
  <c r="BK246" i="10"/>
  <c r="C247" i="10"/>
  <c r="D247" i="10"/>
  <c r="E247" i="10"/>
  <c r="F247" i="10"/>
  <c r="G247" i="10"/>
  <c r="H247" i="10"/>
  <c r="I247" i="10"/>
  <c r="J247" i="10"/>
  <c r="K247" i="10"/>
  <c r="L247" i="10"/>
  <c r="M247" i="10"/>
  <c r="N247" i="10"/>
  <c r="O247" i="10"/>
  <c r="P247" i="10"/>
  <c r="Q247" i="10"/>
  <c r="R247" i="10"/>
  <c r="S247" i="10"/>
  <c r="T247" i="10"/>
  <c r="U247" i="10"/>
  <c r="V247" i="10"/>
  <c r="W247" i="10"/>
  <c r="X247" i="10"/>
  <c r="Y247" i="10"/>
  <c r="Z247" i="10"/>
  <c r="AA247" i="10"/>
  <c r="AB247" i="10"/>
  <c r="AC247" i="10"/>
  <c r="BK247" i="10"/>
  <c r="C248" i="10"/>
  <c r="D248" i="10"/>
  <c r="E248" i="10"/>
  <c r="F248" i="10"/>
  <c r="G248" i="10"/>
  <c r="H248" i="10"/>
  <c r="I248" i="10"/>
  <c r="J248" i="10"/>
  <c r="K248" i="10"/>
  <c r="L248" i="10"/>
  <c r="M248" i="10"/>
  <c r="N248" i="10"/>
  <c r="O248" i="10"/>
  <c r="P248" i="10"/>
  <c r="Q248" i="10"/>
  <c r="R248" i="10"/>
  <c r="S248" i="10"/>
  <c r="T248" i="10"/>
  <c r="U248" i="10"/>
  <c r="V248" i="10"/>
  <c r="W248" i="10"/>
  <c r="X248" i="10"/>
  <c r="Y248" i="10"/>
  <c r="Z248" i="10"/>
  <c r="AA248" i="10"/>
  <c r="AB248" i="10"/>
  <c r="AC248" i="10"/>
  <c r="AD248" i="10"/>
  <c r="BK248" i="10"/>
  <c r="C249" i="10"/>
  <c r="D249" i="10"/>
  <c r="E249" i="10"/>
  <c r="F249" i="10"/>
  <c r="G249" i="10"/>
  <c r="H249" i="10"/>
  <c r="I249" i="10"/>
  <c r="J249" i="10"/>
  <c r="K249" i="10"/>
  <c r="L249" i="10"/>
  <c r="M249" i="10"/>
  <c r="N249" i="10"/>
  <c r="O249" i="10"/>
  <c r="P249" i="10"/>
  <c r="Q249" i="10"/>
  <c r="R249" i="10"/>
  <c r="S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BK249" i="10"/>
  <c r="C250" i="10"/>
  <c r="D250" i="10"/>
  <c r="E250" i="10"/>
  <c r="F250" i="10"/>
  <c r="G250" i="10"/>
  <c r="H250" i="10"/>
  <c r="I250" i="10"/>
  <c r="J250" i="10"/>
  <c r="K250" i="10"/>
  <c r="L250" i="10"/>
  <c r="M250" i="10"/>
  <c r="N250" i="10"/>
  <c r="O250" i="10"/>
  <c r="P250" i="10"/>
  <c r="Q250" i="10"/>
  <c r="R250" i="10"/>
  <c r="S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BK250" i="10"/>
  <c r="C251" i="10"/>
  <c r="D251" i="10"/>
  <c r="E251" i="10"/>
  <c r="F251" i="10"/>
  <c r="G251" i="10"/>
  <c r="H251" i="10"/>
  <c r="I251" i="10"/>
  <c r="J251" i="10"/>
  <c r="K251" i="10"/>
  <c r="L251" i="10"/>
  <c r="M251" i="10"/>
  <c r="N251" i="10"/>
  <c r="O251" i="10"/>
  <c r="P251" i="10"/>
  <c r="Q251" i="10"/>
  <c r="R251" i="10"/>
  <c r="S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BK251" i="10"/>
  <c r="C252" i="10"/>
  <c r="D252" i="10"/>
  <c r="E252" i="10"/>
  <c r="F252" i="10"/>
  <c r="G252" i="10"/>
  <c r="H252" i="10"/>
  <c r="I252" i="10"/>
  <c r="J252" i="10"/>
  <c r="K252" i="10"/>
  <c r="L252" i="10"/>
  <c r="M252" i="10"/>
  <c r="N252" i="10"/>
  <c r="O252" i="10"/>
  <c r="P252" i="10"/>
  <c r="Q252" i="10"/>
  <c r="R252" i="10"/>
  <c r="S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BK252" i="10"/>
  <c r="C253" i="10"/>
  <c r="D253" i="10"/>
  <c r="E253" i="10"/>
  <c r="F253" i="10"/>
  <c r="G253" i="10"/>
  <c r="H253" i="10"/>
  <c r="I253" i="10"/>
  <c r="J253" i="10"/>
  <c r="K253" i="10"/>
  <c r="L253" i="10"/>
  <c r="M253" i="10"/>
  <c r="N253" i="10"/>
  <c r="O253" i="10"/>
  <c r="P253" i="10"/>
  <c r="Q253" i="10"/>
  <c r="R253" i="10"/>
  <c r="S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BK253" i="10"/>
  <c r="C254" i="10"/>
  <c r="D254" i="10"/>
  <c r="E254" i="10"/>
  <c r="F254" i="10"/>
  <c r="G254" i="10"/>
  <c r="H254" i="10"/>
  <c r="I254" i="10"/>
  <c r="J254" i="10"/>
  <c r="K254" i="10"/>
  <c r="L254" i="10"/>
  <c r="M254" i="10"/>
  <c r="N254" i="10"/>
  <c r="O254" i="10"/>
  <c r="P254" i="10"/>
  <c r="Q254" i="10"/>
  <c r="R254" i="10"/>
  <c r="S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AJ254" i="10"/>
  <c r="BK254" i="10"/>
  <c r="C255" i="10"/>
  <c r="D255" i="10"/>
  <c r="E255" i="10"/>
  <c r="F255" i="10"/>
  <c r="G255" i="10"/>
  <c r="H255" i="10"/>
  <c r="I255" i="10"/>
  <c r="J255" i="10"/>
  <c r="K255" i="10"/>
  <c r="L255" i="10"/>
  <c r="M255" i="10"/>
  <c r="N255" i="10"/>
  <c r="O255" i="10"/>
  <c r="P255" i="10"/>
  <c r="Q255" i="10"/>
  <c r="R255" i="10"/>
  <c r="S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AJ255" i="10"/>
  <c r="AK255" i="10"/>
  <c r="BK255" i="10"/>
  <c r="C256" i="10"/>
  <c r="D256" i="10"/>
  <c r="E256" i="10"/>
  <c r="F256" i="10"/>
  <c r="G256" i="10"/>
  <c r="H256" i="10"/>
  <c r="I256" i="10"/>
  <c r="J256" i="10"/>
  <c r="K256" i="10"/>
  <c r="L256" i="10"/>
  <c r="M256" i="10"/>
  <c r="N256" i="10"/>
  <c r="O256" i="10"/>
  <c r="P256" i="10"/>
  <c r="Q256" i="10"/>
  <c r="R256" i="10"/>
  <c r="S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AJ256" i="10"/>
  <c r="AK256" i="10"/>
  <c r="AL256" i="10"/>
  <c r="BK256" i="10"/>
  <c r="C257" i="10"/>
  <c r="D257" i="10"/>
  <c r="E257" i="10"/>
  <c r="F257" i="10"/>
  <c r="G257" i="10"/>
  <c r="H257" i="10"/>
  <c r="I257" i="10"/>
  <c r="J257" i="10"/>
  <c r="K257" i="10"/>
  <c r="L257" i="10"/>
  <c r="M257" i="10"/>
  <c r="N257" i="10"/>
  <c r="O257" i="10"/>
  <c r="P257" i="10"/>
  <c r="Q257" i="10"/>
  <c r="R257" i="10"/>
  <c r="S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AJ257" i="10"/>
  <c r="AK257" i="10"/>
  <c r="AL257" i="10"/>
  <c r="AM257" i="10"/>
  <c r="BK257" i="10"/>
  <c r="C258" i="10"/>
  <c r="D258" i="10"/>
  <c r="E258" i="10"/>
  <c r="F258" i="10"/>
  <c r="G258" i="10"/>
  <c r="H258" i="10"/>
  <c r="I258" i="10"/>
  <c r="J258" i="10"/>
  <c r="K258" i="10"/>
  <c r="L258" i="10"/>
  <c r="M258" i="10"/>
  <c r="N258" i="10"/>
  <c r="O258" i="10"/>
  <c r="P258" i="10"/>
  <c r="Q258" i="10"/>
  <c r="R258" i="10"/>
  <c r="S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AJ258" i="10"/>
  <c r="AK258" i="10"/>
  <c r="AL258" i="10"/>
  <c r="AM258" i="10"/>
  <c r="AN258" i="10"/>
  <c r="BK258" i="10"/>
  <c r="C259" i="10"/>
  <c r="D259" i="10"/>
  <c r="E259" i="10"/>
  <c r="F259" i="10"/>
  <c r="G259" i="10"/>
  <c r="H259" i="10"/>
  <c r="I259" i="10"/>
  <c r="J259" i="10"/>
  <c r="K259" i="10"/>
  <c r="L259" i="10"/>
  <c r="M259" i="10"/>
  <c r="N259" i="10"/>
  <c r="O259" i="10"/>
  <c r="P259" i="10"/>
  <c r="Q259" i="10"/>
  <c r="R259" i="10"/>
  <c r="S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AJ259" i="10"/>
  <c r="AK259" i="10"/>
  <c r="AL259" i="10"/>
  <c r="AM259" i="10"/>
  <c r="AN259" i="10"/>
  <c r="AO259" i="10"/>
  <c r="BK259" i="10"/>
  <c r="C260" i="10"/>
  <c r="D260" i="10"/>
  <c r="E260" i="10"/>
  <c r="F260" i="10"/>
  <c r="G260" i="10"/>
  <c r="H260" i="10"/>
  <c r="I260" i="10"/>
  <c r="J260" i="10"/>
  <c r="K260" i="10"/>
  <c r="L260" i="10"/>
  <c r="M260" i="10"/>
  <c r="N260" i="10"/>
  <c r="O260" i="10"/>
  <c r="P260" i="10"/>
  <c r="Q260" i="10"/>
  <c r="R260" i="10"/>
  <c r="S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AJ260" i="10"/>
  <c r="AK260" i="10"/>
  <c r="AL260" i="10"/>
  <c r="AM260" i="10"/>
  <c r="AN260" i="10"/>
  <c r="AO260" i="10"/>
  <c r="AP260" i="10"/>
  <c r="BK260" i="10"/>
  <c r="C261" i="10"/>
  <c r="D261" i="10"/>
  <c r="E261" i="10"/>
  <c r="F261" i="10"/>
  <c r="G261" i="10"/>
  <c r="H261" i="10"/>
  <c r="I261" i="10"/>
  <c r="J261" i="10"/>
  <c r="K261" i="10"/>
  <c r="L261" i="10"/>
  <c r="M261" i="10"/>
  <c r="N261" i="10"/>
  <c r="O261" i="10"/>
  <c r="P261" i="10"/>
  <c r="Q261" i="10"/>
  <c r="R261" i="10"/>
  <c r="S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AJ261" i="10"/>
  <c r="AK261" i="10"/>
  <c r="AL261" i="10"/>
  <c r="AM261" i="10"/>
  <c r="AN261" i="10"/>
  <c r="AO261" i="10"/>
  <c r="AP261" i="10"/>
  <c r="AQ261" i="10"/>
  <c r="BK261" i="10"/>
  <c r="C262" i="10"/>
  <c r="D262" i="10"/>
  <c r="E262" i="10"/>
  <c r="F262" i="10"/>
  <c r="G262" i="10"/>
  <c r="H262" i="10"/>
  <c r="I262" i="10"/>
  <c r="J262" i="10"/>
  <c r="K262" i="10"/>
  <c r="L262" i="10"/>
  <c r="M262" i="10"/>
  <c r="N262" i="10"/>
  <c r="O262" i="10"/>
  <c r="P262" i="10"/>
  <c r="Q262" i="10"/>
  <c r="R262" i="10"/>
  <c r="S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AJ262" i="10"/>
  <c r="AK262" i="10"/>
  <c r="AL262" i="10"/>
  <c r="AM262" i="10"/>
  <c r="AN262" i="10"/>
  <c r="AO262" i="10"/>
  <c r="AP262" i="10"/>
  <c r="AQ262" i="10"/>
  <c r="AR262" i="10"/>
  <c r="BK262" i="10"/>
  <c r="C263" i="10"/>
  <c r="D263" i="10"/>
  <c r="E263" i="10"/>
  <c r="F263" i="10"/>
  <c r="G263" i="10"/>
  <c r="H263" i="10"/>
  <c r="I263" i="10"/>
  <c r="J263" i="10"/>
  <c r="K263" i="10"/>
  <c r="L263" i="10"/>
  <c r="M263" i="10"/>
  <c r="N263" i="10"/>
  <c r="O263" i="10"/>
  <c r="P263" i="10"/>
  <c r="Q263" i="10"/>
  <c r="R263" i="10"/>
  <c r="S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AJ263" i="10"/>
  <c r="AK263" i="10"/>
  <c r="AL263" i="10"/>
  <c r="AM263" i="10"/>
  <c r="AN263" i="10"/>
  <c r="AO263" i="10"/>
  <c r="AP263" i="10"/>
  <c r="AQ263" i="10"/>
  <c r="AR263" i="10"/>
  <c r="AS263" i="10"/>
  <c r="BK263" i="10"/>
  <c r="C264" i="10"/>
  <c r="D264" i="10"/>
  <c r="E264" i="10"/>
  <c r="F264" i="10"/>
  <c r="G264" i="10"/>
  <c r="H264" i="10"/>
  <c r="I264" i="10"/>
  <c r="J264" i="10"/>
  <c r="K264" i="10"/>
  <c r="L264" i="10"/>
  <c r="M264" i="10"/>
  <c r="N264" i="10"/>
  <c r="O264" i="10"/>
  <c r="P264" i="10"/>
  <c r="Q264" i="10"/>
  <c r="R264" i="10"/>
  <c r="S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AJ264" i="10"/>
  <c r="AK264" i="10"/>
  <c r="AL264" i="10"/>
  <c r="AM264" i="10"/>
  <c r="AN264" i="10"/>
  <c r="AO264" i="10"/>
  <c r="AP264" i="10"/>
  <c r="AQ264" i="10"/>
  <c r="AR264" i="10"/>
  <c r="AS264" i="10"/>
  <c r="AT264" i="10"/>
  <c r="BK264" i="10"/>
  <c r="C265" i="10"/>
  <c r="D265" i="10"/>
  <c r="E265" i="10"/>
  <c r="F265" i="10"/>
  <c r="G265" i="10"/>
  <c r="H265" i="10"/>
  <c r="I265" i="10"/>
  <c r="J265" i="10"/>
  <c r="K265" i="10"/>
  <c r="L265" i="10"/>
  <c r="M265" i="10"/>
  <c r="N265" i="10"/>
  <c r="O265" i="10"/>
  <c r="P265" i="10"/>
  <c r="Q265" i="10"/>
  <c r="R265" i="10"/>
  <c r="S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AJ265" i="10"/>
  <c r="AK265" i="10"/>
  <c r="AL265" i="10"/>
  <c r="AM265" i="10"/>
  <c r="AN265" i="10"/>
  <c r="AO265" i="10"/>
  <c r="AP265" i="10"/>
  <c r="AQ265" i="10"/>
  <c r="AR265" i="10"/>
  <c r="AS265" i="10"/>
  <c r="AT265" i="10"/>
  <c r="AU265" i="10"/>
  <c r="BK265" i="10"/>
  <c r="C266" i="10"/>
  <c r="D266" i="10"/>
  <c r="E266" i="10"/>
  <c r="F266" i="10"/>
  <c r="G266" i="10"/>
  <c r="H266" i="10"/>
  <c r="I266" i="10"/>
  <c r="J266" i="10"/>
  <c r="K266" i="10"/>
  <c r="L266" i="10"/>
  <c r="M266" i="10"/>
  <c r="N266" i="10"/>
  <c r="O266" i="10"/>
  <c r="P266" i="10"/>
  <c r="Q266" i="10"/>
  <c r="R266" i="10"/>
  <c r="S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AJ266" i="10"/>
  <c r="AK266" i="10"/>
  <c r="AL266" i="10"/>
  <c r="AM266" i="10"/>
  <c r="AN266" i="10"/>
  <c r="AO266" i="10"/>
  <c r="AP266" i="10"/>
  <c r="AQ266" i="10"/>
  <c r="AR266" i="10"/>
  <c r="AS266" i="10"/>
  <c r="AT266" i="10"/>
  <c r="AU266" i="10"/>
  <c r="AV266" i="10"/>
  <c r="BK266" i="10"/>
  <c r="C267" i="10"/>
  <c r="D267" i="10"/>
  <c r="E267" i="10"/>
  <c r="F267" i="10"/>
  <c r="G267" i="10"/>
  <c r="H267" i="10"/>
  <c r="I267" i="10"/>
  <c r="J267" i="10"/>
  <c r="K267" i="10"/>
  <c r="L267" i="10"/>
  <c r="M267" i="10"/>
  <c r="N267" i="10"/>
  <c r="O267" i="10"/>
  <c r="P267" i="10"/>
  <c r="Q267" i="10"/>
  <c r="R267" i="10"/>
  <c r="S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AJ267" i="10"/>
  <c r="AK267" i="10"/>
  <c r="AL267" i="10"/>
  <c r="AM267" i="10"/>
  <c r="AN267" i="10"/>
  <c r="AO267" i="10"/>
  <c r="AP267" i="10"/>
  <c r="AQ267" i="10"/>
  <c r="AR267" i="10"/>
  <c r="AS267" i="10"/>
  <c r="AT267" i="10"/>
  <c r="AU267" i="10"/>
  <c r="AV267" i="10"/>
  <c r="AW267" i="10"/>
  <c r="BK267" i="10"/>
  <c r="C268" i="10"/>
  <c r="D268" i="10"/>
  <c r="E268" i="10"/>
  <c r="F268" i="10"/>
  <c r="G268" i="10"/>
  <c r="H268" i="10"/>
  <c r="I268" i="10"/>
  <c r="J268" i="10"/>
  <c r="K268" i="10"/>
  <c r="L268" i="10"/>
  <c r="M268" i="10"/>
  <c r="N268" i="10"/>
  <c r="O268" i="10"/>
  <c r="P268" i="10"/>
  <c r="Q268" i="10"/>
  <c r="R268" i="10"/>
  <c r="S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AJ268" i="10"/>
  <c r="AK268" i="10"/>
  <c r="AL268" i="10"/>
  <c r="AM268" i="10"/>
  <c r="AN268" i="10"/>
  <c r="AO268" i="10"/>
  <c r="AP268" i="10"/>
  <c r="AQ268" i="10"/>
  <c r="AR268" i="10"/>
  <c r="AS268" i="10"/>
  <c r="AT268" i="10"/>
  <c r="AU268" i="10"/>
  <c r="AV268" i="10"/>
  <c r="AW268" i="10"/>
  <c r="AX268" i="10"/>
  <c r="BK268" i="10"/>
  <c r="C269" i="10"/>
  <c r="D269" i="10"/>
  <c r="E269" i="10"/>
  <c r="F269" i="10"/>
  <c r="G269" i="10"/>
  <c r="H269" i="10"/>
  <c r="I269" i="10"/>
  <c r="J269" i="10"/>
  <c r="K269" i="10"/>
  <c r="L269" i="10"/>
  <c r="M269" i="10"/>
  <c r="N269" i="10"/>
  <c r="O269" i="10"/>
  <c r="P269" i="10"/>
  <c r="Q269" i="10"/>
  <c r="R269" i="10"/>
  <c r="S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AJ269" i="10"/>
  <c r="AK269" i="10"/>
  <c r="AL269" i="10"/>
  <c r="AM269" i="10"/>
  <c r="AN269" i="10"/>
  <c r="AO269" i="10"/>
  <c r="AP269" i="10"/>
  <c r="AQ269" i="10"/>
  <c r="AR269" i="10"/>
  <c r="AS269" i="10"/>
  <c r="AT269" i="10"/>
  <c r="AU269" i="10"/>
  <c r="AV269" i="10"/>
  <c r="AW269" i="10"/>
  <c r="AX269" i="10"/>
  <c r="AY269" i="10"/>
  <c r="BK269" i="10"/>
  <c r="C270" i="10"/>
  <c r="D270" i="10"/>
  <c r="E270" i="10"/>
  <c r="F270" i="10"/>
  <c r="G270" i="10"/>
  <c r="H270" i="10"/>
  <c r="I270" i="10"/>
  <c r="J270" i="10"/>
  <c r="K270" i="10"/>
  <c r="L270" i="10"/>
  <c r="M270" i="10"/>
  <c r="N270" i="10"/>
  <c r="O270" i="10"/>
  <c r="P270" i="10"/>
  <c r="Q270" i="10"/>
  <c r="R270" i="10"/>
  <c r="S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AJ270" i="10"/>
  <c r="AK270" i="10"/>
  <c r="AL270" i="10"/>
  <c r="AM270" i="10"/>
  <c r="AN270" i="10"/>
  <c r="AO270" i="10"/>
  <c r="AP270" i="10"/>
  <c r="AQ270" i="10"/>
  <c r="AR270" i="10"/>
  <c r="AS270" i="10"/>
  <c r="AT270" i="10"/>
  <c r="AU270" i="10"/>
  <c r="AV270" i="10"/>
  <c r="AW270" i="10"/>
  <c r="AX270" i="10"/>
  <c r="AY270" i="10"/>
  <c r="AZ270" i="10"/>
  <c r="BK270" i="10"/>
  <c r="C271" i="10"/>
  <c r="D271" i="10"/>
  <c r="E271" i="10"/>
  <c r="F271" i="10"/>
  <c r="G271" i="10"/>
  <c r="H271" i="10"/>
  <c r="I271" i="10"/>
  <c r="J271" i="10"/>
  <c r="K271" i="10"/>
  <c r="L271" i="10"/>
  <c r="M271" i="10"/>
  <c r="N271" i="10"/>
  <c r="O271" i="10"/>
  <c r="P271" i="10"/>
  <c r="Q271" i="10"/>
  <c r="R271" i="10"/>
  <c r="S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AJ271" i="10"/>
  <c r="AK271" i="10"/>
  <c r="AL271" i="10"/>
  <c r="AM271" i="10"/>
  <c r="AN271" i="10"/>
  <c r="AO271" i="10"/>
  <c r="AP271" i="10"/>
  <c r="AQ271" i="10"/>
  <c r="AR271" i="10"/>
  <c r="AS271" i="10"/>
  <c r="AT271" i="10"/>
  <c r="AU271" i="10"/>
  <c r="AV271" i="10"/>
  <c r="AW271" i="10"/>
  <c r="AX271" i="10"/>
  <c r="AY271" i="10"/>
  <c r="AZ271" i="10"/>
  <c r="BA271" i="10"/>
  <c r="BK271" i="10"/>
  <c r="C272" i="10"/>
  <c r="D272" i="10"/>
  <c r="E272" i="10"/>
  <c r="F272" i="10"/>
  <c r="G272" i="10"/>
  <c r="H272" i="10"/>
  <c r="I272" i="10"/>
  <c r="J272" i="10"/>
  <c r="K272" i="10"/>
  <c r="L272" i="10"/>
  <c r="M272" i="10"/>
  <c r="N272" i="10"/>
  <c r="O272" i="10"/>
  <c r="P272" i="10"/>
  <c r="Q272" i="10"/>
  <c r="R272" i="10"/>
  <c r="S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AJ272" i="10"/>
  <c r="AK272" i="10"/>
  <c r="AL272" i="10"/>
  <c r="AM272" i="10"/>
  <c r="AN272" i="10"/>
  <c r="AO272" i="10"/>
  <c r="AP272" i="10"/>
  <c r="AQ272" i="10"/>
  <c r="AR272" i="10"/>
  <c r="AS272" i="10"/>
  <c r="AT272" i="10"/>
  <c r="AU272" i="10"/>
  <c r="AV272" i="10"/>
  <c r="AW272" i="10"/>
  <c r="AX272" i="10"/>
  <c r="AY272" i="10"/>
  <c r="AZ272" i="10"/>
  <c r="BA272" i="10"/>
  <c r="BB272" i="10"/>
  <c r="BK272" i="10"/>
  <c r="C273" i="10"/>
  <c r="D273" i="10"/>
  <c r="E273" i="10"/>
  <c r="F273" i="10"/>
  <c r="G273" i="10"/>
  <c r="H273" i="10"/>
  <c r="I273" i="10"/>
  <c r="J273" i="10"/>
  <c r="K273" i="10"/>
  <c r="L273" i="10"/>
  <c r="M273" i="10"/>
  <c r="N273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AJ273" i="10"/>
  <c r="AK273" i="10"/>
  <c r="AL273" i="10"/>
  <c r="AM273" i="10"/>
  <c r="AN273" i="10"/>
  <c r="AO273" i="10"/>
  <c r="AP273" i="10"/>
  <c r="AQ273" i="10"/>
  <c r="AR273" i="10"/>
  <c r="AS273" i="10"/>
  <c r="AT273" i="10"/>
  <c r="AU273" i="10"/>
  <c r="AV273" i="10"/>
  <c r="AW273" i="10"/>
  <c r="AX273" i="10"/>
  <c r="AY273" i="10"/>
  <c r="AZ273" i="10"/>
  <c r="BA273" i="10"/>
  <c r="BB273" i="10"/>
  <c r="BC273" i="10"/>
  <c r="BK273" i="10"/>
  <c r="C274" i="10"/>
  <c r="D274" i="10"/>
  <c r="E274" i="10"/>
  <c r="F274" i="10"/>
  <c r="G274" i="10"/>
  <c r="H274" i="10"/>
  <c r="I274" i="10"/>
  <c r="J274" i="10"/>
  <c r="K274" i="10"/>
  <c r="L274" i="10"/>
  <c r="M274" i="10"/>
  <c r="N274" i="10"/>
  <c r="O274" i="10"/>
  <c r="P274" i="10"/>
  <c r="Q274" i="10"/>
  <c r="R274" i="10"/>
  <c r="S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AJ274" i="10"/>
  <c r="AK274" i="10"/>
  <c r="AL274" i="10"/>
  <c r="AM274" i="10"/>
  <c r="AN274" i="10"/>
  <c r="AO274" i="10"/>
  <c r="AP274" i="10"/>
  <c r="AQ274" i="10"/>
  <c r="AR274" i="10"/>
  <c r="AS274" i="10"/>
  <c r="AT274" i="10"/>
  <c r="AU274" i="10"/>
  <c r="AV274" i="10"/>
  <c r="AW274" i="10"/>
  <c r="AX274" i="10"/>
  <c r="AY274" i="10"/>
  <c r="AZ274" i="10"/>
  <c r="BA274" i="10"/>
  <c r="BB274" i="10"/>
  <c r="BC274" i="10"/>
  <c r="BD274" i="10"/>
  <c r="BK274" i="10"/>
  <c r="C275" i="10"/>
  <c r="D275" i="10"/>
  <c r="E275" i="10"/>
  <c r="F275" i="10"/>
  <c r="G275" i="10"/>
  <c r="H275" i="10"/>
  <c r="I275" i="10"/>
  <c r="J275" i="10"/>
  <c r="K275" i="10"/>
  <c r="L275" i="10"/>
  <c r="M275" i="10"/>
  <c r="N275" i="10"/>
  <c r="O275" i="10"/>
  <c r="P275" i="10"/>
  <c r="Q275" i="10"/>
  <c r="R275" i="10"/>
  <c r="S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AJ275" i="10"/>
  <c r="AK275" i="10"/>
  <c r="AL275" i="10"/>
  <c r="AM275" i="10"/>
  <c r="AN275" i="10"/>
  <c r="AO275" i="10"/>
  <c r="AP275" i="10"/>
  <c r="AQ275" i="10"/>
  <c r="AR275" i="10"/>
  <c r="AS275" i="10"/>
  <c r="AT275" i="10"/>
  <c r="AU275" i="10"/>
  <c r="AV275" i="10"/>
  <c r="AW275" i="10"/>
  <c r="AX275" i="10"/>
  <c r="AY275" i="10"/>
  <c r="AZ275" i="10"/>
  <c r="BA275" i="10"/>
  <c r="BB275" i="10"/>
  <c r="BC275" i="10"/>
  <c r="BD275" i="10"/>
  <c r="BE275" i="10"/>
  <c r="BK275" i="10"/>
  <c r="C276" i="10"/>
  <c r="D276" i="10"/>
  <c r="E276" i="10"/>
  <c r="F276" i="10"/>
  <c r="G276" i="10"/>
  <c r="H276" i="10"/>
  <c r="I276" i="10"/>
  <c r="J276" i="10"/>
  <c r="K276" i="10"/>
  <c r="L276" i="10"/>
  <c r="M276" i="10"/>
  <c r="N276" i="10"/>
  <c r="O276" i="10"/>
  <c r="P276" i="10"/>
  <c r="Q276" i="10"/>
  <c r="R276" i="10"/>
  <c r="S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AJ276" i="10"/>
  <c r="AK276" i="10"/>
  <c r="AL276" i="10"/>
  <c r="AM276" i="10"/>
  <c r="AN276" i="10"/>
  <c r="AO276" i="10"/>
  <c r="AP276" i="10"/>
  <c r="AQ276" i="10"/>
  <c r="AR276" i="10"/>
  <c r="AS276" i="10"/>
  <c r="AT276" i="10"/>
  <c r="AU276" i="10"/>
  <c r="AV276" i="10"/>
  <c r="AW276" i="10"/>
  <c r="AX276" i="10"/>
  <c r="AY276" i="10"/>
  <c r="AZ276" i="10"/>
  <c r="BA276" i="10"/>
  <c r="BB276" i="10"/>
  <c r="BC276" i="10"/>
  <c r="BD276" i="10"/>
  <c r="BE276" i="10"/>
  <c r="BF276" i="10"/>
  <c r="BK276" i="10"/>
  <c r="C277" i="10"/>
  <c r="D277" i="10"/>
  <c r="E277" i="10"/>
  <c r="F277" i="10"/>
  <c r="G277" i="10"/>
  <c r="H277" i="10"/>
  <c r="I277" i="10"/>
  <c r="J277" i="10"/>
  <c r="K277" i="10"/>
  <c r="L277" i="10"/>
  <c r="M277" i="10"/>
  <c r="N277" i="10"/>
  <c r="O277" i="10"/>
  <c r="P277" i="10"/>
  <c r="Q277" i="10"/>
  <c r="R277" i="10"/>
  <c r="S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AJ277" i="10"/>
  <c r="AK277" i="10"/>
  <c r="AL277" i="10"/>
  <c r="AM277" i="10"/>
  <c r="AN277" i="10"/>
  <c r="AO277" i="10"/>
  <c r="AP277" i="10"/>
  <c r="AQ277" i="10"/>
  <c r="AR277" i="10"/>
  <c r="AS277" i="10"/>
  <c r="AT277" i="10"/>
  <c r="AU277" i="10"/>
  <c r="AV277" i="10"/>
  <c r="AW277" i="10"/>
  <c r="AX277" i="10"/>
  <c r="AY277" i="10"/>
  <c r="AZ277" i="10"/>
  <c r="BA277" i="10"/>
  <c r="BB277" i="10"/>
  <c r="BC277" i="10"/>
  <c r="BD277" i="10"/>
  <c r="BE277" i="10"/>
  <c r="BF277" i="10"/>
  <c r="BG277" i="10"/>
  <c r="BK277" i="10"/>
  <c r="C278" i="10"/>
  <c r="D278" i="10"/>
  <c r="E278" i="10"/>
  <c r="F278" i="10"/>
  <c r="G278" i="10"/>
  <c r="H278" i="10"/>
  <c r="I278" i="10"/>
  <c r="J278" i="10"/>
  <c r="K278" i="10"/>
  <c r="L278" i="10"/>
  <c r="M278" i="10"/>
  <c r="N278" i="10"/>
  <c r="O278" i="10"/>
  <c r="P278" i="10"/>
  <c r="Q278" i="10"/>
  <c r="R278" i="10"/>
  <c r="S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AJ278" i="10"/>
  <c r="AK278" i="10"/>
  <c r="AL278" i="10"/>
  <c r="AM278" i="10"/>
  <c r="AN278" i="10"/>
  <c r="AO278" i="10"/>
  <c r="AP278" i="10"/>
  <c r="AQ278" i="10"/>
  <c r="AR278" i="10"/>
  <c r="AS278" i="10"/>
  <c r="AT278" i="10"/>
  <c r="AU278" i="10"/>
  <c r="AV278" i="10"/>
  <c r="AW278" i="10"/>
  <c r="AX278" i="10"/>
  <c r="AY278" i="10"/>
  <c r="AZ278" i="10"/>
  <c r="BA278" i="10"/>
  <c r="BB278" i="10"/>
  <c r="BC278" i="10"/>
  <c r="BD278" i="10"/>
  <c r="BE278" i="10"/>
  <c r="BF278" i="10"/>
  <c r="BG278" i="10"/>
  <c r="BH278" i="10"/>
  <c r="BK278" i="10"/>
  <c r="C279" i="10"/>
  <c r="D279" i="10"/>
  <c r="E279" i="10"/>
  <c r="F279" i="10"/>
  <c r="G279" i="10"/>
  <c r="H279" i="10"/>
  <c r="I279" i="10"/>
  <c r="J279" i="10"/>
  <c r="K279" i="10"/>
  <c r="L279" i="10"/>
  <c r="M279" i="10"/>
  <c r="N279" i="10"/>
  <c r="O279" i="10"/>
  <c r="P279" i="10"/>
  <c r="Q279" i="10"/>
  <c r="R279" i="10"/>
  <c r="S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AJ279" i="10"/>
  <c r="AK279" i="10"/>
  <c r="AL279" i="10"/>
  <c r="AM279" i="10"/>
  <c r="AN279" i="10"/>
  <c r="AO279" i="10"/>
  <c r="AP279" i="10"/>
  <c r="AQ279" i="10"/>
  <c r="AR279" i="10"/>
  <c r="AS279" i="10"/>
  <c r="AT279" i="10"/>
  <c r="AU279" i="10"/>
  <c r="AV279" i="10"/>
  <c r="AW279" i="10"/>
  <c r="AX279" i="10"/>
  <c r="AY279" i="10"/>
  <c r="AZ279" i="10"/>
  <c r="BA279" i="10"/>
  <c r="BB279" i="10"/>
  <c r="BC279" i="10"/>
  <c r="BD279" i="10"/>
  <c r="BE279" i="10"/>
  <c r="BF279" i="10"/>
  <c r="BG279" i="10"/>
  <c r="BH279" i="10"/>
  <c r="BI279" i="10"/>
  <c r="BK279" i="10"/>
  <c r="D281" i="10"/>
  <c r="E281" i="10"/>
  <c r="F281" i="10"/>
  <c r="G281" i="10"/>
  <c r="H281" i="10"/>
  <c r="I281" i="10"/>
  <c r="J281" i="10"/>
  <c r="K281" i="10"/>
  <c r="L281" i="10"/>
  <c r="M281" i="10"/>
  <c r="N281" i="10"/>
  <c r="O281" i="10"/>
  <c r="P281" i="10"/>
  <c r="Q281" i="10"/>
  <c r="R281" i="10"/>
  <c r="S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AJ281" i="10"/>
  <c r="AK281" i="10"/>
  <c r="AL281" i="10"/>
  <c r="AM281" i="10"/>
  <c r="AN281" i="10"/>
  <c r="AO281" i="10"/>
  <c r="AP281" i="10"/>
  <c r="AQ281" i="10"/>
  <c r="AR281" i="10"/>
  <c r="AS281" i="10"/>
  <c r="AT281" i="10"/>
  <c r="AU281" i="10"/>
  <c r="AV281" i="10"/>
  <c r="AW281" i="10"/>
  <c r="AX281" i="10"/>
  <c r="AY281" i="10"/>
  <c r="AZ281" i="10"/>
  <c r="BA281" i="10"/>
  <c r="BB281" i="10"/>
  <c r="BC281" i="10"/>
  <c r="BD281" i="10"/>
  <c r="BE281" i="10"/>
  <c r="BF281" i="10"/>
  <c r="BG281" i="10"/>
  <c r="BH281" i="10"/>
  <c r="BI281" i="10"/>
</calcChain>
</file>

<file path=xl/comments1.xml><?xml version="1.0" encoding="utf-8"?>
<comments xmlns="http://schemas.openxmlformats.org/spreadsheetml/2006/main">
  <authors>
    <author>karlp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karlp:</t>
        </r>
        <r>
          <rPr>
            <sz val="9"/>
            <color indexed="81"/>
            <rFont val="Tahoma"/>
            <family val="2"/>
          </rPr>
          <t xml:space="preserve">
note balance sheet check reference here.  Do not remove
</t>
        </r>
      </text>
    </comment>
  </commentList>
</comments>
</file>

<file path=xl/comments2.xml><?xml version="1.0" encoding="utf-8"?>
<comments xmlns="http://schemas.openxmlformats.org/spreadsheetml/2006/main">
  <authors>
    <author>karlp</author>
  </authors>
  <commentList>
    <comment ref="A5" authorId="0">
      <text>
        <r>
          <rPr>
            <b/>
            <sz val="9"/>
            <color indexed="81"/>
            <rFont val="Tahoma"/>
            <family val="2"/>
          </rPr>
          <t>karlp:</t>
        </r>
        <r>
          <rPr>
            <sz val="9"/>
            <color indexed="81"/>
            <rFont val="Tahoma"/>
            <family val="2"/>
          </rPr>
          <t xml:space="preserve">
note this is a formula
</t>
        </r>
      </text>
    </comment>
  </commentList>
</comments>
</file>

<file path=xl/comments3.xml><?xml version="1.0" encoding="utf-8"?>
<comments xmlns="http://schemas.openxmlformats.org/spreadsheetml/2006/main">
  <authors>
    <author>karlp</author>
  </authors>
  <commentList>
    <comment ref="A35" authorId="0">
      <text>
        <r>
          <rPr>
            <b/>
            <sz val="9"/>
            <color indexed="81"/>
            <rFont val="Tahoma"/>
            <family val="2"/>
          </rPr>
          <t>karlp:</t>
        </r>
        <r>
          <rPr>
            <sz val="9"/>
            <color indexed="81"/>
            <rFont val="Tahoma"/>
            <family val="2"/>
          </rPr>
          <t xml:space="preserve">
balance sheet check.  Do not remove.
</t>
        </r>
      </text>
    </comment>
  </commentList>
</comments>
</file>

<file path=xl/comments4.xml><?xml version="1.0" encoding="utf-8"?>
<comments xmlns="http://schemas.openxmlformats.org/spreadsheetml/2006/main">
  <authors>
    <author>ericg</author>
    <author>karlp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'Geography' section for choices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'Property Type' section for choices
</t>
        </r>
      </text>
    </comment>
    <comment ref="A23" authorId="1">
      <text>
        <r>
          <rPr>
            <b/>
            <sz val="9"/>
            <color indexed="81"/>
            <rFont val="Tahoma"/>
            <family val="2"/>
          </rPr>
          <t>karlp:</t>
        </r>
        <r>
          <rPr>
            <sz val="9"/>
            <color indexed="81"/>
            <rFont val="Tahoma"/>
            <family val="2"/>
          </rPr>
          <t xml:space="preserve">
This line is the buyout cost for the GP at "conversion to core" -- their realization event for carry.  The accounting here is a little tricky.  Be careful if you change this.</t>
        </r>
      </text>
    </comment>
    <comment ref="B43" authorId="1">
      <text>
        <r>
          <rPr>
            <b/>
            <sz val="9"/>
            <color indexed="81"/>
            <rFont val="Tahoma"/>
            <family val="2"/>
          </rPr>
          <t>karlp:</t>
        </r>
        <r>
          <rPr>
            <sz val="9"/>
            <color indexed="81"/>
            <rFont val="Tahoma"/>
            <family val="2"/>
          </rPr>
          <t xml:space="preserve">
floor for reserve account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'Development Stage' section for choices</t>
        </r>
      </text>
    </comment>
    <comment ref="D66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'Development Stage' section for choices</t>
        </r>
      </text>
    </comment>
    <comment ref="E66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'Development Stage' section for choices</t>
        </r>
      </text>
    </comment>
    <comment ref="F66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'Development Stage' section for choices</t>
        </r>
      </text>
    </comment>
    <comment ref="G66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'Development Stage' section for choices</t>
        </r>
      </text>
    </comment>
    <comment ref="H66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'Development Stage' section for choices</t>
        </r>
      </text>
    </comment>
    <comment ref="I66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'Development Stage' section for choices</t>
        </r>
      </text>
    </comment>
    <comment ref="J66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'Development Stage' section for choices</t>
        </r>
      </text>
    </comment>
    <comment ref="K66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'Development Stage' section for choices</t>
        </r>
      </text>
    </comment>
    <comment ref="L66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'Development Stage' section for choices</t>
        </r>
      </text>
    </comment>
    <comment ref="M66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'Development Stage' section for choices</t>
        </r>
      </text>
    </comment>
    <comment ref="N66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'Development Stage' section for choices</t>
        </r>
      </text>
    </comment>
    <comment ref="O66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'Development Stage' section for choices</t>
        </r>
      </text>
    </comment>
    <comment ref="P66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'Development Stage' section for choices</t>
        </r>
      </text>
    </comment>
    <comment ref="Q66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'Development Stage' section for choices</t>
        </r>
      </text>
    </comment>
    <comment ref="R66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'Development Stage' section for choices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D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E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F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G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H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I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J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K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L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M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N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O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P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Q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R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S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T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U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V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W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X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Y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Z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A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B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C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D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E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F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G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H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I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J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K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L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M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N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O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P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Q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R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S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T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U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V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W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X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Y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Z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BA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BB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BC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BD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BE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BF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BG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BH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BI67" authorId="0">
      <text>
        <r>
          <rPr>
            <b/>
            <sz val="9"/>
            <color indexed="81"/>
            <rFont val="Tahoma"/>
            <family val="2"/>
          </rPr>
          <t>ericg:</t>
        </r>
        <r>
          <rPr>
            <sz val="9"/>
            <color indexed="81"/>
            <rFont val="Tahoma"/>
            <family val="2"/>
          </rPr>
          <t xml:space="preserve">
see Risk tab Column A 'Construction Progress' section for choices</t>
        </r>
      </text>
    </comment>
    <comment ref="A77" authorId="1">
      <text>
        <r>
          <rPr>
            <b/>
            <sz val="9"/>
            <color indexed="81"/>
            <rFont val="Tahoma"/>
            <family val="2"/>
          </rPr>
          <t>karlp:</t>
        </r>
        <r>
          <rPr>
            <sz val="9"/>
            <color indexed="81"/>
            <rFont val="Tahoma"/>
            <family val="2"/>
          </rPr>
          <t xml:space="preserve">
we're only counting ground up, redevelopment and for sale projects as "construction risk".  TI's and renovation are treated as ordinary course</t>
        </r>
      </text>
    </comment>
  </commentList>
</comments>
</file>

<file path=xl/comments5.xml><?xml version="1.0" encoding="utf-8"?>
<comments xmlns="http://schemas.openxmlformats.org/spreadsheetml/2006/main">
  <authors>
    <author>karlp</author>
  </authors>
  <commentList>
    <comment ref="A81" authorId="0">
      <text>
        <r>
          <rPr>
            <b/>
            <sz val="9"/>
            <color indexed="81"/>
            <rFont val="Tahoma"/>
            <family val="2"/>
          </rPr>
          <t>karlp:</t>
        </r>
        <r>
          <rPr>
            <sz val="9"/>
            <color indexed="81"/>
            <rFont val="Tahoma"/>
            <family val="2"/>
          </rPr>
          <t xml:space="preserve">
If you have multiple loans, you will adjust this to capture the loans and maturities
</t>
        </r>
      </text>
    </comment>
  </commentList>
</comments>
</file>

<file path=xl/comments6.xml><?xml version="1.0" encoding="utf-8"?>
<comments xmlns="http://schemas.openxmlformats.org/spreadsheetml/2006/main">
  <authors>
    <author>karlp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karlp:</t>
        </r>
        <r>
          <rPr>
            <sz val="9"/>
            <color indexed="81"/>
            <rFont val="Tahoma"/>
            <family val="2"/>
          </rPr>
          <t xml:space="preserve">
at beginning of term, if "one month per year" applied in each year, just reduce the annual rate to handle that.
</t>
        </r>
      </text>
    </comment>
  </commentList>
</comments>
</file>

<file path=xl/comments7.xml><?xml version="1.0" encoding="utf-8"?>
<comments xmlns="http://schemas.openxmlformats.org/spreadsheetml/2006/main">
  <authors>
    <author>karlp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 xml:space="preserve">
karlp:</t>
        </r>
        <r>
          <rPr>
            <sz val="9"/>
            <color indexed="81"/>
            <rFont val="Tahoma"/>
            <family val="2"/>
          </rPr>
          <t xml:space="preserve">
can be 1 through 4
pro rata
first
last
other (need to supply your own formulas for this)
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karlp:</t>
        </r>
        <r>
          <rPr>
            <sz val="9"/>
            <color indexed="81"/>
            <rFont val="Tahoma"/>
            <family val="2"/>
          </rPr>
          <t xml:space="preserve">
only record here deposiits you can release from escrow.  If deposits are escrowed and not released to the venture until closing, then leave them out of the model.
</t>
        </r>
      </text>
    </comment>
    <comment ref="A41" authorId="0">
      <text>
        <r>
          <rPr>
            <b/>
            <sz val="9"/>
            <color indexed="81"/>
            <rFont val="Tahoma"/>
            <family val="2"/>
          </rPr>
          <t>karlp:</t>
        </r>
        <r>
          <rPr>
            <sz val="9"/>
            <color indexed="81"/>
            <rFont val="Tahoma"/>
            <family val="2"/>
          </rPr>
          <t xml:space="preserve">
you need to supply your own forumulas for this if you pick it
</t>
        </r>
      </text>
    </comment>
    <comment ref="A74" authorId="0">
      <text>
        <r>
          <rPr>
            <b/>
            <sz val="9"/>
            <color indexed="81"/>
            <rFont val="Tahoma"/>
            <family val="2"/>
          </rPr>
          <t>karlp:</t>
        </r>
        <r>
          <rPr>
            <sz val="9"/>
            <color indexed="81"/>
            <rFont val="Tahoma"/>
            <family val="2"/>
          </rPr>
          <t xml:space="preserve">
discounted Market less cost to complete
</t>
        </r>
      </text>
    </comment>
  </commentList>
</comments>
</file>

<file path=xl/comments8.xml><?xml version="1.0" encoding="utf-8"?>
<comments xmlns="http://schemas.openxmlformats.org/spreadsheetml/2006/main">
  <authors>
    <author>karlp</author>
  </authors>
  <commentList>
    <comment ref="A7" authorId="0">
      <text>
        <r>
          <rPr>
            <b/>
            <sz val="9"/>
            <color indexed="81"/>
            <rFont val="Tahoma"/>
            <family val="2"/>
          </rPr>
          <t>karlp:</t>
        </r>
        <r>
          <rPr>
            <sz val="9"/>
            <color indexed="81"/>
            <rFont val="Tahoma"/>
            <family val="2"/>
          </rPr>
          <t xml:space="preserve">
this feature turns off automatically if you turn off the waterfall in "conver to core" switch
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karlp:</t>
        </r>
        <r>
          <rPr>
            <sz val="9"/>
            <color indexed="81"/>
            <rFont val="Tahoma"/>
            <family val="2"/>
          </rPr>
          <t xml:space="preserve">
the "core" fees on this line and the next are the fees that are applicable after conversion to core.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karlp:</t>
        </r>
        <r>
          <rPr>
            <sz val="9"/>
            <color indexed="81"/>
            <rFont val="Tahoma"/>
            <family val="2"/>
          </rPr>
          <t xml:space="preserve">
"conversion to core" is realization event for GP.  We buy them down to their ownership % next line down.  No more promote after that.  Just Pro rata.</t>
        </r>
      </text>
    </comment>
  </commentList>
</comments>
</file>

<file path=xl/comments9.xml><?xml version="1.0" encoding="utf-8"?>
<comments xmlns="http://schemas.openxmlformats.org/spreadsheetml/2006/main">
  <authors>
    <author>karlp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karlp:</t>
        </r>
        <r>
          <rPr>
            <sz val="9"/>
            <color indexed="81"/>
            <rFont val="Tahoma"/>
            <family val="2"/>
          </rPr>
          <t xml:space="preserve">
if a single tier promote, make this less than or equal to the tier 1 preferred return
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>karlp:</t>
        </r>
        <r>
          <rPr>
            <sz val="9"/>
            <color indexed="81"/>
            <rFont val="Tahoma"/>
            <family val="2"/>
          </rPr>
          <t xml:space="preserve">
enter 1, 2 or 3
</t>
        </r>
      </text>
    </comment>
    <comment ref="A60" authorId="0">
      <text>
        <r>
          <rPr>
            <b/>
            <sz val="9"/>
            <color indexed="81"/>
            <rFont val="Tahoma"/>
            <family val="2"/>
          </rPr>
          <t>karlp:</t>
        </r>
        <r>
          <rPr>
            <sz val="9"/>
            <color indexed="81"/>
            <rFont val="Tahoma"/>
            <family val="2"/>
          </rPr>
          <t xml:space="preserve">
now defined with circular reference to payment line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>karlp:</t>
        </r>
        <r>
          <rPr>
            <sz val="9"/>
            <color indexed="81"/>
            <rFont val="Tahoma"/>
            <family val="2"/>
          </rPr>
          <t xml:space="preserve">
pro rates pref in first quarter based on estimated closing date
</t>
        </r>
      </text>
    </comment>
    <comment ref="B101" authorId="0">
      <text>
        <r>
          <rPr>
            <b/>
            <sz val="9"/>
            <color indexed="81"/>
            <rFont val="Tahoma"/>
            <family val="2"/>
          </rPr>
          <t>karlp:</t>
        </r>
        <r>
          <rPr>
            <sz val="9"/>
            <color indexed="81"/>
            <rFont val="Tahoma"/>
            <family val="2"/>
          </rPr>
          <t xml:space="preserve">
if you have pro rated valuesi in the first quarter or have selected beginning or middle for cash flow convention, the check won't be exact
</t>
        </r>
      </text>
    </comment>
  </commentList>
</comments>
</file>

<file path=xl/comments10.xml><?xml version="1.0" encoding="utf-8"?>
<comments xmlns="http://schemas.openxmlformats.org/spreadsheetml/2006/main">
  <authors>
    <author>karlp</author>
  </authors>
  <commentList>
    <comment ref="B13" authorId="0">
      <text>
        <r>
          <rPr>
            <b/>
            <sz val="9"/>
            <color indexed="81"/>
            <rFont val="Tahoma"/>
            <family val="2"/>
          </rPr>
          <t>karlp:</t>
        </r>
        <r>
          <rPr>
            <sz val="9"/>
            <color indexed="81"/>
            <rFont val="Tahoma"/>
            <family val="2"/>
          </rPr>
          <t xml:space="preserve">
if a single tier promote, make this less than or equal to the tier 1 preferred return
</t>
        </r>
      </text>
    </comment>
    <comment ref="B16" authorId="0">
      <text>
        <r>
          <rPr>
            <b/>
            <sz val="9"/>
            <color indexed="81"/>
            <rFont val="Tahoma"/>
            <family val="2"/>
          </rPr>
          <t>karlp:</t>
        </r>
        <r>
          <rPr>
            <sz val="9"/>
            <color indexed="81"/>
            <rFont val="Tahoma"/>
            <family val="2"/>
          </rPr>
          <t xml:space="preserve">
enter 1, 2 or 3
</t>
        </r>
      </text>
    </comment>
    <comment ref="A56" authorId="0">
      <text>
        <r>
          <rPr>
            <b/>
            <sz val="9"/>
            <color indexed="81"/>
            <rFont val="Tahoma"/>
            <family val="2"/>
          </rPr>
          <t>karlp:</t>
        </r>
        <r>
          <rPr>
            <sz val="9"/>
            <color indexed="81"/>
            <rFont val="Tahoma"/>
            <family val="2"/>
          </rPr>
          <t xml:space="preserve">
now defined with circular reference to payment line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karlp:</t>
        </r>
        <r>
          <rPr>
            <sz val="9"/>
            <color indexed="81"/>
            <rFont val="Tahoma"/>
            <family val="2"/>
          </rPr>
          <t xml:space="preserve">
pro rates pref in first quarter based on estimated closing date
</t>
        </r>
      </text>
    </comment>
    <comment ref="B97" authorId="0">
      <text>
        <r>
          <rPr>
            <b/>
            <sz val="9"/>
            <color indexed="81"/>
            <rFont val="Tahoma"/>
            <family val="2"/>
          </rPr>
          <t>karlp:</t>
        </r>
        <r>
          <rPr>
            <sz val="9"/>
            <color indexed="81"/>
            <rFont val="Tahoma"/>
            <family val="2"/>
          </rPr>
          <t xml:space="preserve">
if you have pro rated valuesi in the first quarter or have selected beginning or middle for cash flow convention, the check won't be exact
</t>
        </r>
      </text>
    </comment>
  </commentList>
</comments>
</file>

<file path=xl/sharedStrings.xml><?xml version="1.0" encoding="utf-8"?>
<sst xmlns="http://schemas.openxmlformats.org/spreadsheetml/2006/main" count="1134" uniqueCount="741">
  <si>
    <t>Q1</t>
  </si>
  <si>
    <t>Q2</t>
  </si>
  <si>
    <t>Q3</t>
  </si>
  <si>
    <t>Q4</t>
  </si>
  <si>
    <t>Square Footage</t>
  </si>
  <si>
    <t>Total Sq Ft</t>
  </si>
  <si>
    <t>Lease 2</t>
  </si>
  <si>
    <t>Lease 3</t>
  </si>
  <si>
    <t>Total</t>
  </si>
  <si>
    <t>Occupancy</t>
  </si>
  <si>
    <t>Rent</t>
  </si>
  <si>
    <t>Market</t>
  </si>
  <si>
    <t>Market Rent Growth</t>
  </si>
  <si>
    <t>per year</t>
  </si>
  <si>
    <t>Revenue</t>
  </si>
  <si>
    <t>Renovation</t>
  </si>
  <si>
    <t>quarters</t>
  </si>
  <si>
    <t>Column</t>
  </si>
  <si>
    <t>Min Column</t>
  </si>
  <si>
    <t>Offset Value</t>
  </si>
  <si>
    <t>Offset from first Column</t>
  </si>
  <si>
    <t>Amount to Amortize</t>
  </si>
  <si>
    <t>Amortization</t>
  </si>
  <si>
    <t>Cumulative Cost</t>
  </si>
  <si>
    <t>Cumulative Amortization</t>
  </si>
  <si>
    <t>Cost Basis</t>
  </si>
  <si>
    <t>Operating Expenses</t>
  </si>
  <si>
    <t>Cost Inflation</t>
  </si>
  <si>
    <t xml:space="preserve">Number of rows </t>
  </si>
  <si>
    <t>per sq ft</t>
  </si>
  <si>
    <t>Operating Cash Flow</t>
  </si>
  <si>
    <t>NOI for Capitalization</t>
  </si>
  <si>
    <t>Cap Rate</t>
  </si>
  <si>
    <t>Income Capitalization Value</t>
  </si>
  <si>
    <t>Cost</t>
  </si>
  <si>
    <t>Valuation basis</t>
  </si>
  <si>
    <t>Asset Value</t>
  </si>
  <si>
    <t>Disposition Cost</t>
  </si>
  <si>
    <t>Asset Value net of commission</t>
  </si>
  <si>
    <t>Loan balance</t>
  </si>
  <si>
    <t>NAV</t>
  </si>
  <si>
    <t xml:space="preserve">Loan </t>
  </si>
  <si>
    <t>of acquisition</t>
  </si>
  <si>
    <t>Type</t>
  </si>
  <si>
    <t>Fixed</t>
  </si>
  <si>
    <t>Loan Cost</t>
  </si>
  <si>
    <t>Interest Rate</t>
  </si>
  <si>
    <t>Loan Balance</t>
  </si>
  <si>
    <t>Interest Expense</t>
  </si>
  <si>
    <t>yr</t>
  </si>
  <si>
    <t>Payment</t>
  </si>
  <si>
    <t>Fixed Rate Loans</t>
  </si>
  <si>
    <t>Libor</t>
  </si>
  <si>
    <t>Spread</t>
  </si>
  <si>
    <t xml:space="preserve">Spread </t>
  </si>
  <si>
    <t>Potential Rent</t>
  </si>
  <si>
    <t>Economic Occupancy</t>
  </si>
  <si>
    <t>Liabilities</t>
  </si>
  <si>
    <t>Net Asset Value</t>
  </si>
  <si>
    <t>Net Asset Value -- ASRS</t>
  </si>
  <si>
    <t>Operations</t>
  </si>
  <si>
    <t>Acquisition and Capex</t>
  </si>
  <si>
    <t>Debt Financing</t>
  </si>
  <si>
    <t>Equity</t>
  </si>
  <si>
    <t>Initial Acquisition</t>
  </si>
  <si>
    <t>Other Capex</t>
  </si>
  <si>
    <t>Net Operating Cash Flow</t>
  </si>
  <si>
    <t>Net Loan Proceeds</t>
  </si>
  <si>
    <t>Loan Proceeds</t>
  </si>
  <si>
    <t>Net Cash Flow to Equity</t>
  </si>
  <si>
    <t>Price</t>
  </si>
  <si>
    <t>Acquisition Costs</t>
  </si>
  <si>
    <t>Total Cost</t>
  </si>
  <si>
    <t>Amortization of TI's and LC's</t>
  </si>
  <si>
    <t>Asset Management Fees</t>
  </si>
  <si>
    <t>AM Fee on NOI</t>
  </si>
  <si>
    <t>AM Fee on unreturned capital</t>
  </si>
  <si>
    <t>Cost per foot inflated</t>
  </si>
  <si>
    <t>Asset Management</t>
  </si>
  <si>
    <t>Key Assumptions</t>
  </si>
  <si>
    <t>Market Rent</t>
  </si>
  <si>
    <t>Market Stabilized Occpancy</t>
  </si>
  <si>
    <t>Rent Growth</t>
  </si>
  <si>
    <t>Leverage on Acquisition</t>
  </si>
  <si>
    <t>Fixed or Variable</t>
  </si>
  <si>
    <t>Physical Occupancy</t>
  </si>
  <si>
    <t>Property Financial Metrics</t>
  </si>
  <si>
    <t>Unlevered IRR</t>
  </si>
  <si>
    <t>Levered IRR</t>
  </si>
  <si>
    <t>Asset Management Fee as % of Market Value Equity</t>
  </si>
  <si>
    <t>Unlevered Return on Cost</t>
  </si>
  <si>
    <t>Cash on Cash Return</t>
  </si>
  <si>
    <t>ASRS Financial Metrics</t>
  </si>
  <si>
    <t>Appreciation</t>
  </si>
  <si>
    <t>Expense Growth</t>
  </si>
  <si>
    <t>Quarterly</t>
  </si>
  <si>
    <t>Annual</t>
  </si>
  <si>
    <t>Quarters in this Year</t>
  </si>
  <si>
    <t>Amortization of Tis and LCs</t>
  </si>
  <si>
    <t>Asset Cost Basis</t>
  </si>
  <si>
    <t>Asset Mark</t>
  </si>
  <si>
    <t>Contribution</t>
  </si>
  <si>
    <t>Distribution</t>
  </si>
  <si>
    <t>Cumulative Contribution</t>
  </si>
  <si>
    <t>Cumulative Distribution</t>
  </si>
  <si>
    <t>Unlevered Cash Flow</t>
  </si>
  <si>
    <t>Disposition period</t>
  </si>
  <si>
    <t>IRR</t>
  </si>
  <si>
    <t>Levered Cash Flow</t>
  </si>
  <si>
    <t>Calls</t>
  </si>
  <si>
    <t>Distributions</t>
  </si>
  <si>
    <t>Preferred Return</t>
  </si>
  <si>
    <t>Sponsor co-invest</t>
  </si>
  <si>
    <t>Carry</t>
  </si>
  <si>
    <t>Net Income Before Appraisal Change</t>
  </si>
  <si>
    <t>Unrealized Gain or Loss</t>
  </si>
  <si>
    <t xml:space="preserve">Net Income  </t>
  </si>
  <si>
    <t>Unrealized Gain</t>
  </si>
  <si>
    <t>Change in Unrealized Gain</t>
  </si>
  <si>
    <t>Beginning Balance</t>
  </si>
  <si>
    <t>Add: Pref</t>
  </si>
  <si>
    <t>Add: Draw</t>
  </si>
  <si>
    <t>Hypothetical Liquidation</t>
  </si>
  <si>
    <t>Cash to ASRS Operations</t>
  </si>
  <si>
    <t>ASRS NAV</t>
  </si>
  <si>
    <t>Cash Flow</t>
  </si>
  <si>
    <t>ASRS Cash Flow</t>
  </si>
  <si>
    <t>ASRS Cumulative Capital Calls</t>
  </si>
  <si>
    <t>ASRS Cumulative Distributions</t>
  </si>
  <si>
    <t>TWR Calculations</t>
  </si>
  <si>
    <t>Disposition</t>
  </si>
  <si>
    <t>Cumulative Quarters</t>
  </si>
  <si>
    <t>Cumulative Chained TWR</t>
  </si>
  <si>
    <t>Cumulative in Chain</t>
  </si>
  <si>
    <t>Rolling one year TWR</t>
  </si>
  <si>
    <t>Balance Sheet Check</t>
  </si>
  <si>
    <t>Cumulatvie Distribution</t>
  </si>
  <si>
    <t>Cumulative Contrbution</t>
  </si>
  <si>
    <t>Cumulative Net Income</t>
  </si>
  <si>
    <t>Net Equity</t>
  </si>
  <si>
    <t>Amortization period for loan fee</t>
  </si>
  <si>
    <t>Loan Fee Amortization</t>
  </si>
  <si>
    <t>Deferred Loan Fee</t>
  </si>
  <si>
    <t>Interest Expense plus amortization of loan fee</t>
  </si>
  <si>
    <t>Ending Loan Balance</t>
  </si>
  <si>
    <t>Unamortized Loan Fee</t>
  </si>
  <si>
    <t>Units For Sale</t>
  </si>
  <si>
    <t>Sales</t>
  </si>
  <si>
    <t>Cost of building units</t>
  </si>
  <si>
    <t>Acquisition price (allocated if mixed use)</t>
  </si>
  <si>
    <t>Construction Cost</t>
  </si>
  <si>
    <t>Inflated Sale Price</t>
  </si>
  <si>
    <t>Cost per unit</t>
  </si>
  <si>
    <t>Commissions and closing</t>
  </si>
  <si>
    <t>Commissions and Closing</t>
  </si>
  <si>
    <t>Cost of Sales</t>
  </si>
  <si>
    <t>Gross Profit</t>
  </si>
  <si>
    <t>Total Revenue</t>
  </si>
  <si>
    <t>Other Revenue</t>
  </si>
  <si>
    <t>Other Cost</t>
  </si>
  <si>
    <t>Gross Profit %</t>
  </si>
  <si>
    <t>Net Revenue</t>
  </si>
  <si>
    <t>Inventory</t>
  </si>
  <si>
    <t>Cumulative Spent</t>
  </si>
  <si>
    <t>Less: Cumulative COS</t>
  </si>
  <si>
    <t>Cost basis inventory</t>
  </si>
  <si>
    <t>Valuation</t>
  </si>
  <si>
    <t>Units Remaining</t>
  </si>
  <si>
    <t>Discount to Market for Market Value</t>
  </si>
  <si>
    <t>Valuation Basis</t>
  </si>
  <si>
    <t>For Sale Inventory Value</t>
  </si>
  <si>
    <t>Loan to Cost</t>
  </si>
  <si>
    <t>Release Price</t>
  </si>
  <si>
    <t>Financing</t>
  </si>
  <si>
    <t>Beginning Loan Balance</t>
  </si>
  <si>
    <t>Interest</t>
  </si>
  <si>
    <t>For Sale Inventory NAV</t>
  </si>
  <si>
    <t>Interest Reserve</t>
  </si>
  <si>
    <t>For Sale NAV</t>
  </si>
  <si>
    <t>For Sale Net Revenue</t>
  </si>
  <si>
    <t>Costs and Expenses</t>
  </si>
  <si>
    <t>For Sale Costs</t>
  </si>
  <si>
    <t>Total Costs and Expenses</t>
  </si>
  <si>
    <t>Change in Inventory</t>
  </si>
  <si>
    <t>For Sale Assets (Fair Value)</t>
  </si>
  <si>
    <t>Income Assets (Fair Value)</t>
  </si>
  <si>
    <t>Change in For Sale Inventory</t>
  </si>
  <si>
    <t>Unrealized Gain Income Property</t>
  </si>
  <si>
    <t>Unrealized Gain For Sale Property</t>
  </si>
  <si>
    <t>Rental Operations</t>
  </si>
  <si>
    <t>For Sale Operations</t>
  </si>
  <si>
    <t>Unit Sales</t>
  </si>
  <si>
    <t>Profit Margin</t>
  </si>
  <si>
    <t>Total Acquisition Cost</t>
  </si>
  <si>
    <t>Change in loan balance</t>
  </si>
  <si>
    <t>Property Type (NAV)</t>
  </si>
  <si>
    <t>Apartments</t>
  </si>
  <si>
    <t>Industrial</t>
  </si>
  <si>
    <t>Land Banking</t>
  </si>
  <si>
    <t>Medical Office</t>
  </si>
  <si>
    <t>Mixed Use</t>
  </si>
  <si>
    <t>Office</t>
  </si>
  <si>
    <t>Resi Single Fam</t>
  </si>
  <si>
    <t>Resi Sr Housing</t>
  </si>
  <si>
    <t>Retail</t>
  </si>
  <si>
    <t>Self Storage</t>
  </si>
  <si>
    <t>Student Housing</t>
  </si>
  <si>
    <t>Geography (NAV)</t>
  </si>
  <si>
    <t>NYC</t>
  </si>
  <si>
    <t>LA</t>
  </si>
  <si>
    <t>SF</t>
  </si>
  <si>
    <t>NE</t>
  </si>
  <si>
    <t>MW</t>
  </si>
  <si>
    <t>SE</t>
  </si>
  <si>
    <t>W &amp; SW</t>
  </si>
  <si>
    <t>Development Stage (NAV)</t>
  </si>
  <si>
    <t>Land</t>
  </si>
  <si>
    <t>Construction</t>
  </si>
  <si>
    <t>Lease up</t>
  </si>
  <si>
    <t>Stable</t>
  </si>
  <si>
    <t>Gross Asset Value</t>
  </si>
  <si>
    <t>Sq ft leased</t>
  </si>
  <si>
    <t>Sq ft with certificate of occupancy</t>
  </si>
  <si>
    <t>Run Rate Revenue</t>
  </si>
  <si>
    <t>Stable Potential Revenue</t>
  </si>
  <si>
    <t>Run Rate Revenue/Stable Potential Revenue</t>
  </si>
  <si>
    <t>Contruction projects underway ($ remaining)</t>
  </si>
  <si>
    <t>Construction progress (count)</t>
  </si>
  <si>
    <t>Ahead of schedule</t>
  </si>
  <si>
    <t>On schedule</t>
  </si>
  <si>
    <t>Behind schedule</t>
  </si>
  <si>
    <t>Debt</t>
  </si>
  <si>
    <t>Assets</t>
  </si>
  <si>
    <t>Leverage %</t>
  </si>
  <si>
    <t>Variable rate debt</t>
  </si>
  <si>
    <t>Fixed rate debt/Variable rate debt</t>
  </si>
  <si>
    <t>Major tenant (&gt;20%) lease expiration</t>
  </si>
  <si>
    <t>Subject Asset</t>
  </si>
  <si>
    <t>Income Statement</t>
  </si>
  <si>
    <t>NOI</t>
  </si>
  <si>
    <t>Net Income</t>
  </si>
  <si>
    <t>Total Assets (Fair Value)</t>
  </si>
  <si>
    <t>Total Liab + Equity</t>
  </si>
  <si>
    <t>Other expenses</t>
  </si>
  <si>
    <t>Unrealized Gain (Loss)</t>
  </si>
  <si>
    <t>Balance Sheet</t>
  </si>
  <si>
    <t>Other changes in Operating Cash Flow</t>
  </si>
  <si>
    <t>Acquisitions</t>
  </si>
  <si>
    <t>Net CFI</t>
  </si>
  <si>
    <t>Cash Flow from Operations (CFO):</t>
  </si>
  <si>
    <t>Net CFO</t>
  </si>
  <si>
    <t>Cash Flow from Investing (CFI):</t>
  </si>
  <si>
    <t>Cash Flow from Financing (CFF):</t>
  </si>
  <si>
    <t>Net CFF</t>
  </si>
  <si>
    <t>Performance Metrics</t>
  </si>
  <si>
    <t>Project location</t>
  </si>
  <si>
    <t>Property type classification</t>
  </si>
  <si>
    <t>Development Stage</t>
  </si>
  <si>
    <t>Project name</t>
  </si>
  <si>
    <t>Loan type</t>
  </si>
  <si>
    <t>Amoritization pd (years)</t>
  </si>
  <si>
    <t>Rent/ft</t>
  </si>
  <si>
    <t>Construction Progress</t>
  </si>
  <si>
    <t>Sponsor</t>
  </si>
  <si>
    <t>Total Acquisition and Capex</t>
  </si>
  <si>
    <t>Renovation line 1</t>
  </si>
  <si>
    <t>Renovation line 2</t>
  </si>
  <si>
    <t>Total Renovation</t>
  </si>
  <si>
    <t>Buy Asset</t>
  </si>
  <si>
    <t>Construction line 1</t>
  </si>
  <si>
    <t>Construction line 2</t>
  </si>
  <si>
    <t>Total Construction</t>
  </si>
  <si>
    <t>Tis and Leasing commissions</t>
  </si>
  <si>
    <t>Total Tis and Leasing</t>
  </si>
  <si>
    <t>Core Am Fee on unreturned capital</t>
  </si>
  <si>
    <t>Core AM Fee on NOI</t>
  </si>
  <si>
    <t>Convert to Core?</t>
  </si>
  <si>
    <t>Core AM Fee on Market Equity</t>
  </si>
  <si>
    <t>Acquire partners interest at conversion to core</t>
  </si>
  <si>
    <t>Ground Up/Redevelopment Construction</t>
  </si>
  <si>
    <t>Construction Risk Summary</t>
  </si>
  <si>
    <t>Construction Cost Remaining to Complete -- Investment Property</t>
  </si>
  <si>
    <t>Construction Cost Remaining to Complete -- For Sale Property</t>
  </si>
  <si>
    <t>Total Construction -- Investment</t>
  </si>
  <si>
    <t>Total Construction -- For Sale</t>
  </si>
  <si>
    <t>Cumulative Construction -- Investment</t>
  </si>
  <si>
    <t>Cumulative Construction -- For Sale</t>
  </si>
  <si>
    <t>Construction Underway -- Investment</t>
  </si>
  <si>
    <t>Construction Underway -- For Sale</t>
  </si>
  <si>
    <t>Total Construction Underway</t>
  </si>
  <si>
    <t>Total Cost to Complete</t>
  </si>
  <si>
    <t>Net Income (including for sale)</t>
  </si>
  <si>
    <t>Net Income/Gross Asset Value</t>
  </si>
  <si>
    <t>Contruction projects underway</t>
  </si>
  <si>
    <t>Financing Risk Summary</t>
  </si>
  <si>
    <t>Variable Rate Loans</t>
  </si>
  <si>
    <t>Required Principal Payments</t>
  </si>
  <si>
    <t>Amortization and Required Principal at Maturity</t>
  </si>
  <si>
    <t xml:space="preserve">Fixed rate debt  </t>
  </si>
  <si>
    <t>Debt Required Principal Payments</t>
  </si>
  <si>
    <t>Cumulative Required Principal Payments</t>
  </si>
  <si>
    <t>Property location Clasification</t>
  </si>
  <si>
    <t>Done or NA</t>
  </si>
  <si>
    <t>ASRS Inception IRR</t>
  </si>
  <si>
    <t>ASRS Total TWR</t>
  </si>
  <si>
    <t>ASRS TVPI</t>
  </si>
  <si>
    <t>ASRS Cash Distribution Return on Cost</t>
  </si>
  <si>
    <t xml:space="preserve">Market Rent  </t>
  </si>
  <si>
    <t>Replacements and Major Repairs</t>
  </si>
  <si>
    <t>Total Replacements and Major Repairs</t>
  </si>
  <si>
    <t>Adjustments to Cash Flow to calculate NOI for capitalization</t>
  </si>
  <si>
    <t>Replacement Reserves</t>
  </si>
  <si>
    <t>Total adjustments</t>
  </si>
  <si>
    <t>percent of revenue</t>
  </si>
  <si>
    <t>annual amount</t>
  </si>
  <si>
    <t>Comparison of replacement reserves to amounts spent from CapEx sheet</t>
  </si>
  <si>
    <t>Cumulative Reserves</t>
  </si>
  <si>
    <t>Cumulative Expenditure</t>
  </si>
  <si>
    <t>Final Excess/(deficit)</t>
  </si>
  <si>
    <t>Cumulative Excess/(deficit) reserves</t>
  </si>
  <si>
    <t>Working Capital</t>
  </si>
  <si>
    <t>Total Working Capital</t>
  </si>
  <si>
    <t>Working capital should sum to zero -- does it?</t>
  </si>
  <si>
    <t>Cumulative Working Capital</t>
  </si>
  <si>
    <t>line 2</t>
  </si>
  <si>
    <t>NA</t>
  </si>
  <si>
    <t>Not used</t>
  </si>
  <si>
    <t>Not Used</t>
  </si>
  <si>
    <t>Quarterly change in cap rate</t>
  </si>
  <si>
    <t>Initial cap rate</t>
  </si>
  <si>
    <t>Tier 1</t>
  </si>
  <si>
    <t>Tier 2</t>
  </si>
  <si>
    <t>Tier 1 preferred return and return of capital</t>
  </si>
  <si>
    <t>Calculate needed cash to get to tier 2 IRR</t>
  </si>
  <si>
    <t>Plus Ending Balance Discounted</t>
  </si>
  <si>
    <t>Net Value Discounted at tier 2 rate</t>
  </si>
  <si>
    <t>Gap Payment to bring to tier 2 IRR</t>
  </si>
  <si>
    <t>Double check at arbitrary point</t>
  </si>
  <si>
    <t>Checks out?</t>
  </si>
  <si>
    <t>Cumulative NPV of tier 1 cash flow and prior tier 2 payments</t>
  </si>
  <si>
    <t>Paid to tier 2 gap (split at tier 1 carry)</t>
  </si>
  <si>
    <t>Remaining Cash (split at tier 2 carry until end of waterfall, then parri passu)</t>
  </si>
  <si>
    <t>Valuation code</t>
  </si>
  <si>
    <t>Loan #1</t>
  </si>
  <si>
    <t>Loan #2</t>
  </si>
  <si>
    <t xml:space="preserve">Paid to Unreturned Capital, Pref </t>
  </si>
  <si>
    <t xml:space="preserve">Paid to Tier 2 </t>
  </si>
  <si>
    <t>ASRS Share</t>
  </si>
  <si>
    <t>Preliminary Total</t>
  </si>
  <si>
    <t>Fee Deferred</t>
  </si>
  <si>
    <t>Percent of Asset Management Fee Deferred until after 1st tier of waterfall</t>
  </si>
  <si>
    <t>Adds to deferred fee</t>
  </si>
  <si>
    <t>Pay deferred fee</t>
  </si>
  <si>
    <t>Ending Balance Deferred Fee</t>
  </si>
  <si>
    <t>Remaining Cash to pay next levels</t>
  </si>
  <si>
    <t>Paid to Deferred Fee</t>
  </si>
  <si>
    <t>Summary of balances prior to Hypothetical Liquidation</t>
  </si>
  <si>
    <t>Deferred Fees</t>
  </si>
  <si>
    <t>Tier 2 gap</t>
  </si>
  <si>
    <t>Tier 1 capital and pref</t>
  </si>
  <si>
    <t>Deposit Activity</t>
  </si>
  <si>
    <t>Collect Deposits</t>
  </si>
  <si>
    <t>Closings</t>
  </si>
  <si>
    <t>Contracts Signed</t>
  </si>
  <si>
    <t>Pro Rata</t>
  </si>
  <si>
    <t xml:space="preserve">First </t>
  </si>
  <si>
    <t>Last</t>
  </si>
  <si>
    <t>Other</t>
  </si>
  <si>
    <t>Deposit Application</t>
  </si>
  <si>
    <t>Deposits Applied</t>
  </si>
  <si>
    <t>Deposit Balance</t>
  </si>
  <si>
    <t>Deposits in Balance?</t>
  </si>
  <si>
    <t>Net Change in Deposits</t>
  </si>
  <si>
    <t>Deposits remaining to pay</t>
  </si>
  <si>
    <t>Sales Remaining</t>
  </si>
  <si>
    <t>Total Deposits collected</t>
  </si>
  <si>
    <t>Change in Deposits</t>
  </si>
  <si>
    <t>Deposit per contract (only include amounts released from escrow)</t>
  </si>
  <si>
    <t>Debts</t>
  </si>
  <si>
    <t>Deposits on For Sale Asset</t>
  </si>
  <si>
    <t>Operating Reserve</t>
  </si>
  <si>
    <t>Capital Reserve</t>
  </si>
  <si>
    <t>Spend from Capital Reserve</t>
  </si>
  <si>
    <t>Non-contingent asset management fees</t>
  </si>
  <si>
    <t>Invested Capital</t>
  </si>
  <si>
    <t>Asset NAV</t>
  </si>
  <si>
    <t>Annualized AM Fee as % of Invested Capital</t>
  </si>
  <si>
    <t>Performance AM fee (Percent of NOI)</t>
  </si>
  <si>
    <t>Annualized AM Fee as % of NAV</t>
  </si>
  <si>
    <t>Share of AM Fee based on performance</t>
  </si>
  <si>
    <t>Asset Management Fee Analysis</t>
  </si>
  <si>
    <t>Share of Hypothetical Liquidation</t>
  </si>
  <si>
    <t>Capital Calls</t>
  </si>
  <si>
    <t>Sponsor Capital Calls</t>
  </si>
  <si>
    <t>Performance Fees -- Sponsor Perspective</t>
  </si>
  <si>
    <t>Five year snapshot</t>
  </si>
  <si>
    <t>Cash from Liquidation</t>
  </si>
  <si>
    <t>Gross to Net Spread</t>
  </si>
  <si>
    <t>ASRS IRR</t>
  </si>
  <si>
    <t>Gross Levered IRR (adds back AM fee)</t>
  </si>
  <si>
    <t>Drag from AM Fee</t>
  </si>
  <si>
    <t>Total Spread</t>
  </si>
  <si>
    <t>NAV in balance</t>
  </si>
  <si>
    <t>Projected date of closing</t>
  </si>
  <si>
    <t>First day of year</t>
  </si>
  <si>
    <t>Fraction of year</t>
  </si>
  <si>
    <t>360 day basis</t>
  </si>
  <si>
    <t>Last day of year</t>
  </si>
  <si>
    <t>Days left in quarter</t>
  </si>
  <si>
    <t>Round to quarter</t>
  </si>
  <si>
    <t>90 day quarters</t>
  </si>
  <si>
    <t>Years after start to convert (can include fractional years)</t>
  </si>
  <si>
    <t>years</t>
  </si>
  <si>
    <t>Cash flow convention for current period receipts and disbursements</t>
  </si>
  <si>
    <t>Beginning</t>
  </si>
  <si>
    <t>Middle</t>
  </si>
  <si>
    <t>End</t>
  </si>
  <si>
    <t>Distribution of Cash if Waterfall is off</t>
  </si>
  <si>
    <t>ASRS Calls</t>
  </si>
  <si>
    <t>ASRS Distributions</t>
  </si>
  <si>
    <t>ASRS Net</t>
  </si>
  <si>
    <t xml:space="preserve">Sponsor Calls </t>
  </si>
  <si>
    <t>Sponsor Distributions</t>
  </si>
  <si>
    <t>Sponsor Net</t>
  </si>
  <si>
    <t>Check</t>
  </si>
  <si>
    <t>Waterfall off?</t>
  </si>
  <si>
    <t>Sponsor share when waterfall off</t>
  </si>
  <si>
    <t>out of balance amount</t>
  </si>
  <si>
    <t>Remaining Cash to pay next levels in waterfall</t>
  </si>
  <si>
    <t>fv factor tier 2 rate for period cash flow</t>
  </si>
  <si>
    <t>fv factor tier 2 rate for end balance</t>
  </si>
  <si>
    <t>ASRS Share of Prior Line</t>
  </si>
  <si>
    <t>Sponsor Share of Prior Line</t>
  </si>
  <si>
    <t>Tier 1 cash flow summary</t>
  </si>
  <si>
    <t>ASRS Cash Flow Summary</t>
  </si>
  <si>
    <t>Tier 1 Calls</t>
  </si>
  <si>
    <t>Tier 1 Distributions</t>
  </si>
  <si>
    <t>Tier 1 combined</t>
  </si>
  <si>
    <t>Tier 2 Distribution</t>
  </si>
  <si>
    <t>Residual Waterfall Distribution</t>
  </si>
  <si>
    <t>Net Distribution when waterfall is off</t>
  </si>
  <si>
    <t>Sponsor Cash Flow Summary</t>
  </si>
  <si>
    <t>Deferred Fee</t>
  </si>
  <si>
    <t>Total Cash</t>
  </si>
  <si>
    <t>Remaining Value</t>
  </si>
  <si>
    <t>ASRS share of above value before convert to core</t>
  </si>
  <si>
    <t>ASRS share of above value after convert to core</t>
  </si>
  <si>
    <t>ASRS share of above value</t>
  </si>
  <si>
    <t>Sponsor Share of hypothetical liquidation</t>
  </si>
  <si>
    <t>Waterfall Distributions</t>
  </si>
  <si>
    <t>Net Cash Flow</t>
  </si>
  <si>
    <t>Waterfall Distributions (excl deferred fee)</t>
  </si>
  <si>
    <t>Cumulative Cash Flow</t>
  </si>
  <si>
    <t>Equity Buildup</t>
  </si>
  <si>
    <t>ASRS Hypothetical Liquidation Value</t>
  </si>
  <si>
    <t>Model Validation at tier 1</t>
  </si>
  <si>
    <t>ASRS tier 1 cash</t>
  </si>
  <si>
    <t>Should be</t>
  </si>
  <si>
    <t>will only match exactly if no proration in first quarter and cash flow convention set to "end"</t>
  </si>
  <si>
    <t>Model Validation at tier 2</t>
  </si>
  <si>
    <t>ASRS cash through tier 2</t>
  </si>
  <si>
    <t>Beginning Balanced Deferred Fee</t>
  </si>
  <si>
    <t>ASRS tier 2 hypothetical liquidation (calculated on full amount as if enough value to fully satisfy tier)</t>
  </si>
  <si>
    <t>ASRS tier 1 hypothetical liquidation (calculated on full amount as if enough value to fully satisfy tier)</t>
  </si>
  <si>
    <t>Draws for Interest</t>
  </si>
  <si>
    <t>Draws for Acquisition and Construction</t>
  </si>
  <si>
    <t>Proration for first quarter</t>
  </si>
  <si>
    <t>Exclude for sale activities</t>
  </si>
  <si>
    <t>Calculated quarterly growth rate</t>
  </si>
  <si>
    <t>Calculated Quarterly Rates</t>
  </si>
  <si>
    <t xml:space="preserve">  compounds to stated annual growth rate</t>
  </si>
  <si>
    <t>Existing Leases average rate per Sq Ft</t>
  </si>
  <si>
    <t>Starting Occupancy in sq ft</t>
  </si>
  <si>
    <t>Expirations of existing leases</t>
  </si>
  <si>
    <t>Rent Roll Calculator</t>
  </si>
  <si>
    <t>Existing Lease Rent Growth</t>
  </si>
  <si>
    <t>Renewal rate</t>
  </si>
  <si>
    <t>New and renewalLease term (years)</t>
  </si>
  <si>
    <t>New and Renewal free rent (in months)</t>
  </si>
  <si>
    <t>Increases calculated quarterly</t>
  </si>
  <si>
    <t>Use the rent roll calculator?</t>
  </si>
  <si>
    <t>months</t>
  </si>
  <si>
    <t>Years to Achieve Stabilized Occupancy for initiaal vacancy below stabilized ocucpancy (will be rounded up to the nearest value stated in quarters)</t>
  </si>
  <si>
    <t>Average time to fill vacancy for space initially leased that is not renewed (will be rounded up to nearest quarter)</t>
  </si>
  <si>
    <t>Existing Lease average rate per sq ft</t>
  </si>
  <si>
    <t>Cumulative expirations</t>
  </si>
  <si>
    <t>Occupancy from existing tenants</t>
  </si>
  <si>
    <t>Vacancy</t>
  </si>
  <si>
    <t>Renewal Leases</t>
  </si>
  <si>
    <t>New and Renewal Lease annual increases</t>
  </si>
  <si>
    <t>Existing Leases</t>
  </si>
  <si>
    <t>Echo 1</t>
  </si>
  <si>
    <t>Echo 1 expiration</t>
  </si>
  <si>
    <t>Echo 2</t>
  </si>
  <si>
    <t>Echo 2 expiration</t>
  </si>
  <si>
    <t>Echo 3</t>
  </si>
  <si>
    <t>column index</t>
  </si>
  <si>
    <t>New Leases</t>
  </si>
  <si>
    <t>Round 1</t>
  </si>
  <si>
    <t>Round 1 expirataion</t>
  </si>
  <si>
    <t>Round 2</t>
  </si>
  <si>
    <t>Round 2 expiration</t>
  </si>
  <si>
    <t>Round 3</t>
  </si>
  <si>
    <t>Round 1 renewal</t>
  </si>
  <si>
    <t xml:space="preserve">Round 2 renewal </t>
  </si>
  <si>
    <t>Round 0 (excess vacancy at acquisition)</t>
  </si>
  <si>
    <t>Round 0 renewal</t>
  </si>
  <si>
    <t>Round 0 expiration</t>
  </si>
  <si>
    <t>Vacant space at acquisition needed to lease to achieve stabilized occupancy</t>
  </si>
  <si>
    <t>Square Feet leased in excess of stabilized occupancy</t>
  </si>
  <si>
    <t>Cumulative above line</t>
  </si>
  <si>
    <t>Leases in excess of stabilized at acquisition</t>
  </si>
  <si>
    <t>Cumulative minus excess over stabilized</t>
  </si>
  <si>
    <t>Round 1 Amount to go to new leases</t>
  </si>
  <si>
    <t>Round 2 amount to go to new leases</t>
  </si>
  <si>
    <t>Round 3 amount to go to new leases</t>
  </si>
  <si>
    <t>Existing lease going to new</t>
  </si>
  <si>
    <t>Existing Lease expiration</t>
  </si>
  <si>
    <t>Leases expiring not renewed (emanating from original leases)</t>
  </si>
  <si>
    <t>not used</t>
  </si>
  <si>
    <t>Net Renewal Leases</t>
  </si>
  <si>
    <t>Space occupied on Renewal Leases</t>
  </si>
  <si>
    <t>Net New leases</t>
  </si>
  <si>
    <t>Space occupied new leases</t>
  </si>
  <si>
    <t>Occupancy Summary</t>
  </si>
  <si>
    <t>Existing</t>
  </si>
  <si>
    <t>Renewal</t>
  </si>
  <si>
    <t>New</t>
  </si>
  <si>
    <t>Occupancy existing tenants sq ft</t>
  </si>
  <si>
    <t>Occupancy %</t>
  </si>
  <si>
    <t>Stabilized % Leased</t>
  </si>
  <si>
    <t>Leasing Summary (annual sq ft leases signed)</t>
  </si>
  <si>
    <t>Renewals</t>
  </si>
  <si>
    <t>Lease Commence</t>
  </si>
  <si>
    <t>Leases signed after acquisition in force by vintage</t>
  </si>
  <si>
    <t>Lease Rate by Vintage</t>
  </si>
  <si>
    <t>Revenue by Vintage</t>
  </si>
  <si>
    <t>Free Rent</t>
  </si>
  <si>
    <t>Free Rent in quarters</t>
  </si>
  <si>
    <t>Free Rent Remaining</t>
  </si>
  <si>
    <t>Free Rent Applied</t>
  </si>
  <si>
    <t>Free Rent percent matrix by vintage</t>
  </si>
  <si>
    <t>New from rent roll calculator</t>
  </si>
  <si>
    <t>Renewal Lease sq ft (provide your own code)</t>
  </si>
  <si>
    <t>Renewal Lease sq ft from rent calculator</t>
  </si>
  <si>
    <t>Total Renewal Lease sq ft</t>
  </si>
  <si>
    <t>New Lease Sq Ft (provide your own code)</t>
  </si>
  <si>
    <t>New Lease Sq Ft from rent Calculator</t>
  </si>
  <si>
    <t>Total New Lease Sq Ft</t>
  </si>
  <si>
    <t>Future Leases from rent roll calculator</t>
  </si>
  <si>
    <t>Leasing commission Rate</t>
  </si>
  <si>
    <t>Leasing commission per sq ft</t>
  </si>
  <si>
    <t>Ti's for renewal leases</t>
  </si>
  <si>
    <t>TI's for new leases</t>
  </si>
  <si>
    <t>Inflation for TI's</t>
  </si>
  <si>
    <t>Calculated quarter inflation</t>
  </si>
  <si>
    <t>Leasing Commissions</t>
  </si>
  <si>
    <t>Free Rent from Rent Roll Calculator</t>
  </si>
  <si>
    <t>Tis renewal Leases</t>
  </si>
  <si>
    <t>Tis new leases</t>
  </si>
  <si>
    <t>(Spend Reserve Concurrently)</t>
  </si>
  <si>
    <t>Sponsor share of equity</t>
  </si>
  <si>
    <t>Net Asset Value -- Sponsor</t>
  </si>
  <si>
    <t>Cash Buyout?</t>
  </si>
  <si>
    <t>(if FALSE, then buyout is done by changing the sponsor's equity % to the value in the preceeding quarter)</t>
  </si>
  <si>
    <t>Sponsor Share of Ownership at Conversion</t>
  </si>
  <si>
    <t>Round 0 thru 2 expiration</t>
  </si>
  <si>
    <t>Round 0 thru 2 renewal</t>
  </si>
  <si>
    <t>Sum 0 thru 2</t>
  </si>
  <si>
    <t>check in balance</t>
  </si>
  <si>
    <t>Deomposition of Distribution to operations and capital events</t>
  </si>
  <si>
    <t>Capital event</t>
  </si>
  <si>
    <t>For Sale Net Cash Flow</t>
  </si>
  <si>
    <t>OpCash applied to capital?</t>
  </si>
  <si>
    <t>Ending Balance -- Total</t>
  </si>
  <si>
    <t>Ending Balance -- Capital</t>
  </si>
  <si>
    <t>Ending balance -- Pref</t>
  </si>
  <si>
    <t>Subtract: Payment -- Total</t>
  </si>
  <si>
    <t>Payment pref</t>
  </si>
  <si>
    <t>Payment Capital</t>
  </si>
  <si>
    <t>cash available for capital</t>
  </si>
  <si>
    <t>test: payments balance to distributions</t>
  </si>
  <si>
    <t>test: ending balances reconcile</t>
  </si>
  <si>
    <t xml:space="preserve">Deemed Capital Payment </t>
  </si>
  <si>
    <t>NAV plus Clawback</t>
  </si>
  <si>
    <t>Clawback</t>
  </si>
  <si>
    <t>Cost Basis Value Excluding unamoritized loan fee and working capital</t>
  </si>
  <si>
    <t>Income Lag for Capitalization</t>
  </si>
  <si>
    <t>in quarters</t>
  </si>
  <si>
    <t>in quarters, negative numbers to use trailing income, positive to look forward</t>
  </si>
  <si>
    <t>Column #</t>
  </si>
  <si>
    <t>Columns left</t>
  </si>
  <si>
    <t>First Column</t>
  </si>
  <si>
    <t>Last Column</t>
  </si>
  <si>
    <t>Columns before</t>
  </si>
  <si>
    <t>NOI for value * 4</t>
  </si>
  <si>
    <t>NOI Lagged</t>
  </si>
  <si>
    <t>Columns to Lag</t>
  </si>
  <si>
    <t xml:space="preserve">Cost  </t>
  </si>
  <si>
    <t>Income Capitalization</t>
  </si>
  <si>
    <t>DCF</t>
  </si>
  <si>
    <t>Value for DCF</t>
  </si>
  <si>
    <t>Time period for DCF analaysis</t>
  </si>
  <si>
    <t>Discount rate</t>
  </si>
  <si>
    <t>unlevered</t>
  </si>
  <si>
    <t>quarterly equivalent</t>
  </si>
  <si>
    <t>DCF Cash Flow</t>
  </si>
  <si>
    <t>DCF Terminal Value</t>
  </si>
  <si>
    <t>Total DCF</t>
  </si>
  <si>
    <t>Lag for Terminal Value</t>
  </si>
  <si>
    <t>Discount Terminal Value</t>
  </si>
  <si>
    <t>Lowest</t>
  </si>
  <si>
    <t>Highest</t>
  </si>
  <si>
    <t>Average</t>
  </si>
  <si>
    <t>circuit breaker</t>
  </si>
  <si>
    <t>Tier 2 active</t>
  </si>
  <si>
    <t>ASRS Share tier 1</t>
  </si>
  <si>
    <t>ASRS Share tier 2</t>
  </si>
  <si>
    <t>ASRS Share residual</t>
  </si>
  <si>
    <t>(annual effective with quarterly compounding)</t>
  </si>
  <si>
    <t>Unlevered cash flow for valuation</t>
  </si>
  <si>
    <t>dcf circuit breaker</t>
  </si>
  <si>
    <t>Amort period needs to be positive number)</t>
  </si>
  <si>
    <t>Loan Amortization</t>
  </si>
  <si>
    <t>Default Sponsor Share of Ownership After Convert to core (used if cash buyout=TRUE)</t>
  </si>
  <si>
    <t>Sponsor/Manager</t>
  </si>
  <si>
    <t>Property Name</t>
  </si>
  <si>
    <t>Property Location</t>
  </si>
  <si>
    <t>Property Type</t>
  </si>
  <si>
    <t>1st Qtr</t>
  </si>
  <si>
    <t>2nd Qtr</t>
  </si>
  <si>
    <t>3rd Qtr</t>
  </si>
  <si>
    <t>4th Qtr</t>
  </si>
  <si>
    <t>Begin of Each Quarter</t>
  </si>
  <si>
    <t>End of Each Quarter</t>
  </si>
  <si>
    <t>Qaulifying Quarter</t>
  </si>
  <si>
    <t>Wherever, USA</t>
  </si>
  <si>
    <t>Before Fees &amp; Promote</t>
  </si>
  <si>
    <t>After Fees &amp; Promote</t>
  </si>
  <si>
    <t>Drag to Manager Fees</t>
  </si>
  <si>
    <t>Drag to Manager Promote</t>
  </si>
  <si>
    <t>First Washington Realty</t>
  </si>
  <si>
    <t>Hypothetical Investment X</t>
  </si>
  <si>
    <t>Expense Reimbursements</t>
  </si>
  <si>
    <t>CAM Expenses</t>
  </si>
  <si>
    <t>Real Estate Tax Expenses</t>
  </si>
  <si>
    <t>Insurance Expenses</t>
  </si>
  <si>
    <t>Property Management Fee</t>
  </si>
  <si>
    <t>AM Fee on Gross Asset Value</t>
  </si>
  <si>
    <t>Yes</t>
  </si>
  <si>
    <t>Going-In Cap Rate</t>
  </si>
  <si>
    <t>No</t>
  </si>
  <si>
    <t>NOI Growth</t>
  </si>
  <si>
    <t>Another promote?</t>
  </si>
  <si>
    <t>set to true if aother promote is earned after first conversion to core</t>
  </si>
  <si>
    <t>Not yet converted?</t>
  </si>
  <si>
    <t>Reset basis</t>
  </si>
  <si>
    <t>waterfall on?</t>
  </si>
  <si>
    <t>Developer waterfall</t>
  </si>
  <si>
    <t>Total of Loans and Developer Promote</t>
  </si>
  <si>
    <t>Summary of Above Loans</t>
  </si>
  <si>
    <t>Developer Interest</t>
  </si>
  <si>
    <t>Draws received from developer</t>
  </si>
  <si>
    <t>Distributions paid to developer</t>
  </si>
  <si>
    <t>Developer NAV</t>
  </si>
  <si>
    <t>&lt;-- must be 0</t>
  </si>
  <si>
    <t>Is this waterfall on?</t>
  </si>
  <si>
    <t>When is developer paid off</t>
  </si>
  <si>
    <t>&lt; -- must be TRUE</t>
  </si>
  <si>
    <t>downstream Net</t>
  </si>
  <si>
    <t>downstream Share of Prior Line</t>
  </si>
  <si>
    <t>downstream Cash Flow Summary</t>
  </si>
  <si>
    <t>downstream tier 1 cash</t>
  </si>
  <si>
    <t>downstream tier 1 hypothetical liquidation (calculated on full amount as if enough value to fully satisfy tier)</t>
  </si>
  <si>
    <t>downstream cash through tier 2</t>
  </si>
  <si>
    <t>downstream tier 2 hypothetical liquidation (calculated on full amount as if enough value to fully satisfy tier)</t>
  </si>
  <si>
    <t>downstream Share</t>
  </si>
  <si>
    <t>downstream share of above value before convert to core</t>
  </si>
  <si>
    <t>downstream share of above value after convert to core</t>
  </si>
  <si>
    <t>downstream share of above value</t>
  </si>
  <si>
    <t>Cash to downstream Operations</t>
  </si>
  <si>
    <t>downstream Hypothetical Liquidation Value</t>
  </si>
  <si>
    <t>downstream Calls</t>
  </si>
  <si>
    <t>downstream Distributions</t>
  </si>
  <si>
    <t xml:space="preserve">Developer Calls </t>
  </si>
  <si>
    <t>Developer Distributions</t>
  </si>
  <si>
    <t>Developer Net</t>
  </si>
  <si>
    <t>Developer Share of Prior Line</t>
  </si>
  <si>
    <t>Developer Cash Flow Summary</t>
  </si>
  <si>
    <t>Developer Share of hypothetical liquidation</t>
  </si>
  <si>
    <t>Developer co-invest</t>
  </si>
  <si>
    <t>Developer share when waterfall off</t>
  </si>
  <si>
    <t>&lt;-- must be zero</t>
  </si>
  <si>
    <t>Total before final payment</t>
  </si>
  <si>
    <t>Final Payment</t>
  </si>
  <si>
    <t xml:space="preserve">Total  </t>
  </si>
  <si>
    <t xml:space="preserve">Unrealized Gain Applicable to Developer </t>
  </si>
  <si>
    <t>Developer Gain in Period</t>
  </si>
  <si>
    <t>Gain to developer</t>
  </si>
  <si>
    <t>Cumulative gain to developer</t>
  </si>
  <si>
    <t>Tier 2 is second pref</t>
  </si>
  <si>
    <t>Tier 2 pref</t>
  </si>
  <si>
    <t>Tier 2 is catchup</t>
  </si>
  <si>
    <t>catchup rate</t>
  </si>
  <si>
    <t>Paid to tier 2  (split at tier 1 carry)</t>
  </si>
  <si>
    <t>Catchup analysis</t>
  </si>
  <si>
    <t>cumulative pref paid or accrued in tier 1</t>
  </si>
  <si>
    <t>Required band for catchup</t>
  </si>
  <si>
    <t>cumulative catchup paid</t>
  </si>
  <si>
    <t>Tier 2 requirement</t>
  </si>
  <si>
    <t>Gap payment to bring IRR to tier 2 level</t>
  </si>
  <si>
    <t>Test catchup calculation</t>
  </si>
  <si>
    <t>Sponsor cumulative</t>
  </si>
  <si>
    <t>ASRS cumulative cash</t>
  </si>
  <si>
    <t>ASRS profit</t>
  </si>
  <si>
    <t>Sponsor profit</t>
  </si>
  <si>
    <t>ASRS share of profit</t>
  </si>
  <si>
    <t>downstream Share tier 1</t>
  </si>
  <si>
    <t>downstream Share tier 2</t>
  </si>
  <si>
    <t>downstream Share residual</t>
  </si>
  <si>
    <t>One or Two Tier waterfall w/ no catchup</t>
  </si>
  <si>
    <t>Clawback on?</t>
  </si>
  <si>
    <t>Cash available for Clawback -- tier 1</t>
  </si>
  <si>
    <t>Cash available for Clawback -- tier 2</t>
  </si>
  <si>
    <t>Deficit to balances -- tier 1</t>
  </si>
  <si>
    <t>Deficit to balances -- tier 2</t>
  </si>
  <si>
    <t>Clawback -- tier 1</t>
  </si>
  <si>
    <t>Clawback -- tier 2</t>
  </si>
  <si>
    <t>Total Clawback</t>
  </si>
  <si>
    <t>Cumulative Clawback</t>
  </si>
  <si>
    <t>cash flow before developer waterfall</t>
  </si>
  <si>
    <t>NAV for developer waterfall</t>
  </si>
  <si>
    <t>Clawback feature not used in developer waterfall</t>
  </si>
  <si>
    <t>Developer water fall on?</t>
  </si>
  <si>
    <t>Net Present Value analysis</t>
  </si>
  <si>
    <t>Non-contingent AM Fee</t>
  </si>
  <si>
    <t>Contingent AM Fee</t>
  </si>
  <si>
    <t xml:space="preserve">Incentive fees </t>
  </si>
  <si>
    <t>NPV of final NAV</t>
  </si>
  <si>
    <t>Total Fee</t>
  </si>
  <si>
    <t>% of fee contingent on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</si>
</sst>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000_);_(* \(#,##0.0000\);_(* &quot;-&quot;??_);_(@_)"/>
    <numFmt numFmtId="167" formatCode="_(* #,##0_);_(* \(#,##0\);_(* &quot;-&quot;?_);_(@_)"/>
    <numFmt numFmtId="168" formatCode="&quot;$&quot;#,##0.00"/>
    <numFmt numFmtId="169" formatCode="&quot;$&quot;#,##0"/>
    <numFmt numFmtId="170" formatCode="0.000%"/>
    <numFmt numFmtId="171" formatCode="0.00000%"/>
    <numFmt numFmtId="172" formatCode="0.000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5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9" fontId="0" fillId="0" borderId="0" xfId="2" applyFont="1"/>
    <xf numFmtId="165" fontId="0" fillId="0" borderId="0" xfId="2" applyNumberFormat="1" applyFont="1"/>
    <xf numFmtId="165" fontId="0" fillId="0" borderId="0" xfId="0" applyNumberFormat="1"/>
    <xf numFmtId="0" fontId="2" fillId="0" borderId="0" xfId="0" applyFont="1"/>
    <xf numFmtId="9" fontId="0" fillId="0" borderId="0" xfId="0" applyNumberFormat="1"/>
    <xf numFmtId="164" fontId="3" fillId="0" borderId="0" xfId="1" applyNumberFormat="1" applyFont="1"/>
    <xf numFmtId="164" fontId="4" fillId="0" borderId="0" xfId="1" applyNumberFormat="1" applyFont="1"/>
    <xf numFmtId="0" fontId="4" fillId="0" borderId="0" xfId="0" applyFont="1"/>
    <xf numFmtId="9" fontId="4" fillId="0" borderId="0" xfId="0" applyNumberFormat="1" applyFont="1"/>
    <xf numFmtId="166" fontId="0" fillId="0" borderId="0" xfId="1" applyNumberFormat="1" applyFont="1"/>
    <xf numFmtId="0" fontId="3" fillId="0" borderId="0" xfId="0" applyFont="1"/>
    <xf numFmtId="167" fontId="0" fillId="0" borderId="0" xfId="0" applyNumberFormat="1"/>
    <xf numFmtId="165" fontId="4" fillId="0" borderId="0" xfId="0" applyNumberFormat="1" applyFont="1"/>
    <xf numFmtId="164" fontId="2" fillId="0" borderId="0" xfId="1" applyNumberFormat="1" applyFont="1"/>
    <xf numFmtId="10" fontId="0" fillId="0" borderId="0" xfId="0" applyNumberFormat="1"/>
    <xf numFmtId="10" fontId="4" fillId="0" borderId="0" xfId="0" applyNumberFormat="1" applyFont="1"/>
    <xf numFmtId="9" fontId="4" fillId="0" borderId="0" xfId="0" applyNumberFormat="1" applyFont="1" applyAlignment="1">
      <alignment horizontal="right"/>
    </xf>
    <xf numFmtId="164" fontId="3" fillId="0" borderId="0" xfId="0" applyNumberFormat="1" applyFont="1"/>
    <xf numFmtId="0" fontId="0" fillId="0" borderId="0" xfId="0" applyFont="1"/>
    <xf numFmtId="1" fontId="0" fillId="0" borderId="0" xfId="0" applyNumberFormat="1" applyAlignment="1">
      <alignment horizontal="right"/>
    </xf>
    <xf numFmtId="164" fontId="4" fillId="0" borderId="0" xfId="1" applyNumberFormat="1" applyFont="1" applyAlignment="1">
      <alignment horizontal="right"/>
    </xf>
    <xf numFmtId="0" fontId="0" fillId="0" borderId="0" xfId="0" applyAlignment="1">
      <alignment wrapText="1"/>
    </xf>
    <xf numFmtId="43" fontId="3" fillId="0" borderId="0" xfId="1" applyFont="1"/>
    <xf numFmtId="165" fontId="3" fillId="0" borderId="0" xfId="0" applyNumberFormat="1" applyFont="1"/>
    <xf numFmtId="2" fontId="0" fillId="0" borderId="0" xfId="0" applyNumberFormat="1"/>
    <xf numFmtId="43" fontId="3" fillId="0" borderId="0" xfId="0" applyNumberFormat="1" applyFont="1"/>
    <xf numFmtId="0" fontId="7" fillId="0" borderId="0" xfId="0" applyFont="1"/>
    <xf numFmtId="10" fontId="0" fillId="0" borderId="0" xfId="2" applyNumberFormat="1" applyFont="1"/>
    <xf numFmtId="10" fontId="0" fillId="0" borderId="0" xfId="2" applyNumberFormat="1" applyFont="1" applyAlignment="1">
      <alignment horizontal="center"/>
    </xf>
    <xf numFmtId="0" fontId="8" fillId="0" borderId="0" xfId="0" applyFont="1"/>
    <xf numFmtId="164" fontId="0" fillId="0" borderId="0" xfId="1" applyNumberFormat="1" applyFont="1" applyAlignment="1">
      <alignment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wrapText="1"/>
    </xf>
    <xf numFmtId="164" fontId="3" fillId="2" borderId="0" xfId="1" applyNumberFormat="1" applyFont="1" applyFill="1"/>
    <xf numFmtId="164" fontId="0" fillId="2" borderId="0" xfId="1" applyNumberFormat="1" applyFont="1" applyFill="1"/>
    <xf numFmtId="0" fontId="0" fillId="2" borderId="0" xfId="0" applyFill="1"/>
    <xf numFmtId="0" fontId="0" fillId="2" borderId="0" xfId="0" applyFont="1" applyFill="1"/>
    <xf numFmtId="0" fontId="3" fillId="2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3" fontId="0" fillId="3" borderId="0" xfId="0" applyNumberFormat="1" applyFill="1"/>
    <xf numFmtId="0" fontId="0" fillId="3" borderId="0" xfId="0" applyFill="1"/>
    <xf numFmtId="3" fontId="0" fillId="0" borderId="0" xfId="0" applyNumberFormat="1"/>
    <xf numFmtId="3" fontId="0" fillId="0" borderId="1" xfId="0" applyNumberFormat="1" applyBorder="1"/>
    <xf numFmtId="3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" fontId="0" fillId="0" borderId="4" xfId="0" applyNumberFormat="1" applyBorder="1"/>
    <xf numFmtId="43" fontId="0" fillId="0" borderId="0" xfId="0" applyNumberFormat="1"/>
    <xf numFmtId="0" fontId="0" fillId="0" borderId="0" xfId="0" applyFont="1" applyAlignment="1">
      <alignment horizontal="left"/>
    </xf>
    <xf numFmtId="0" fontId="11" fillId="0" borderId="0" xfId="0" applyFont="1"/>
    <xf numFmtId="3" fontId="0" fillId="0" borderId="0" xfId="0" applyNumberFormat="1" applyBorder="1"/>
    <xf numFmtId="168" fontId="0" fillId="0" borderId="6" xfId="0" applyNumberFormat="1" applyBorder="1" applyAlignment="1">
      <alignment horizontal="center"/>
    </xf>
    <xf numFmtId="165" fontId="0" fillId="0" borderId="7" xfId="2" applyNumberFormat="1" applyFont="1" applyBorder="1" applyAlignment="1">
      <alignment horizontal="center"/>
    </xf>
    <xf numFmtId="165" fontId="0" fillId="0" borderId="8" xfId="2" applyNumberFormat="1" applyFont="1" applyBorder="1" applyAlignment="1">
      <alignment horizontal="center"/>
    </xf>
    <xf numFmtId="164" fontId="3" fillId="0" borderId="0" xfId="1" applyNumberFormat="1" applyFont="1" applyFill="1"/>
    <xf numFmtId="164" fontId="10" fillId="2" borderId="0" xfId="1" applyNumberFormat="1" applyFont="1" applyFill="1"/>
    <xf numFmtId="164" fontId="13" fillId="2" borderId="0" xfId="1" applyNumberFormat="1" applyFont="1" applyFill="1"/>
    <xf numFmtId="43" fontId="0" fillId="0" borderId="0" xfId="1" applyNumberFormat="1" applyFont="1"/>
    <xf numFmtId="0" fontId="0" fillId="0" borderId="0" xfId="0" applyFont="1" applyAlignment="1">
      <alignment wrapText="1"/>
    </xf>
    <xf numFmtId="0" fontId="0" fillId="2" borderId="0" xfId="0" applyFill="1" applyAlignment="1">
      <alignment wrapText="1"/>
    </xf>
    <xf numFmtId="164" fontId="0" fillId="2" borderId="0" xfId="0" applyNumberFormat="1" applyFill="1"/>
    <xf numFmtId="164" fontId="10" fillId="0" borderId="0" xfId="1" applyNumberFormat="1" applyFont="1" applyFill="1"/>
    <xf numFmtId="164" fontId="0" fillId="0" borderId="0" xfId="1" applyNumberFormat="1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164" fontId="10" fillId="0" borderId="0" xfId="1" applyNumberFormat="1" applyFont="1"/>
    <xf numFmtId="43" fontId="4" fillId="0" borderId="0" xfId="0" applyNumberFormat="1" applyFont="1"/>
    <xf numFmtId="43" fontId="4" fillId="0" borderId="0" xfId="1" applyFont="1"/>
    <xf numFmtId="170" fontId="4" fillId="0" borderId="0" xfId="2" applyNumberFormat="1" applyFont="1"/>
    <xf numFmtId="0" fontId="3" fillId="0" borderId="0" xfId="0" applyFont="1" applyAlignment="1">
      <alignment horizontal="right"/>
    </xf>
    <xf numFmtId="0" fontId="0" fillId="0" borderId="0" xfId="0" applyFill="1" applyAlignment="1">
      <alignment wrapText="1"/>
    </xf>
    <xf numFmtId="0" fontId="0" fillId="0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10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/>
    <xf numFmtId="10" fontId="0" fillId="0" borderId="10" xfId="0" applyNumberFormat="1" applyBorder="1"/>
    <xf numFmtId="10" fontId="0" fillId="0" borderId="10" xfId="2" applyNumberFormat="1" applyFont="1" applyBorder="1"/>
    <xf numFmtId="10" fontId="0" fillId="0" borderId="11" xfId="2" applyNumberFormat="1" applyFont="1" applyBorder="1"/>
    <xf numFmtId="0" fontId="2" fillId="0" borderId="0" xfId="0" applyFont="1" applyAlignment="1">
      <alignment wrapText="1"/>
    </xf>
    <xf numFmtId="43" fontId="0" fillId="0" borderId="10" xfId="1" applyFont="1" applyBorder="1"/>
    <xf numFmtId="0" fontId="0" fillId="0" borderId="0" xfId="0" applyFont="1" applyFill="1" applyBorder="1"/>
    <xf numFmtId="14" fontId="0" fillId="0" borderId="0" xfId="0" applyNumberFormat="1"/>
    <xf numFmtId="14" fontId="4" fillId="0" borderId="0" xfId="0" applyNumberFormat="1" applyFont="1"/>
    <xf numFmtId="10" fontId="0" fillId="0" borderId="0" xfId="2" applyNumberFormat="1" applyFont="1" applyBorder="1"/>
    <xf numFmtId="43" fontId="0" fillId="0" borderId="0" xfId="1" applyFont="1" applyAlignment="1">
      <alignment wrapText="1"/>
    </xf>
    <xf numFmtId="164" fontId="0" fillId="2" borderId="0" xfId="1" applyNumberFormat="1" applyFont="1" applyFill="1" applyAlignment="1">
      <alignment wrapText="1"/>
    </xf>
    <xf numFmtId="10" fontId="3" fillId="0" borderId="0" xfId="0" applyNumberFormat="1" applyFont="1"/>
    <xf numFmtId="171" fontId="3" fillId="0" borderId="0" xfId="0" applyNumberFormat="1" applyFont="1"/>
    <xf numFmtId="172" fontId="3" fillId="0" borderId="0" xfId="0" applyNumberFormat="1" applyFont="1"/>
    <xf numFmtId="0" fontId="0" fillId="0" borderId="0" xfId="0" applyAlignment="1">
      <alignment horizontal="right" wrapText="1"/>
    </xf>
    <xf numFmtId="172" fontId="0" fillId="0" borderId="0" xfId="2" applyNumberFormat="1" applyFont="1"/>
    <xf numFmtId="9" fontId="3" fillId="0" borderId="0" xfId="0" applyNumberFormat="1" applyFont="1"/>
    <xf numFmtId="0" fontId="0" fillId="4" borderId="0" xfId="0" applyFill="1"/>
    <xf numFmtId="0" fontId="10" fillId="0" borderId="0" xfId="0" applyFont="1"/>
    <xf numFmtId="43" fontId="3" fillId="0" borderId="0" xfId="1" applyNumberFormat="1" applyFont="1"/>
    <xf numFmtId="43" fontId="2" fillId="0" borderId="0" xfId="0" applyNumberFormat="1" applyFont="1"/>
    <xf numFmtId="0" fontId="7" fillId="0" borderId="0" xfId="0" applyFont="1" applyAlignment="1">
      <alignment horizontal="left"/>
    </xf>
    <xf numFmtId="0" fontId="14" fillId="0" borderId="0" xfId="0" applyFont="1"/>
    <xf numFmtId="164" fontId="8" fillId="0" borderId="0" xfId="1" applyNumberFormat="1" applyFont="1"/>
    <xf numFmtId="164" fontId="15" fillId="0" borderId="0" xfId="0" applyNumberFormat="1" applyFont="1"/>
    <xf numFmtId="0" fontId="15" fillId="0" borderId="0" xfId="0" applyFont="1"/>
    <xf numFmtId="0" fontId="16" fillId="0" borderId="0" xfId="0" applyFont="1" applyAlignment="1">
      <alignment horizontal="left"/>
    </xf>
    <xf numFmtId="0" fontId="16" fillId="0" borderId="0" xfId="0" applyFont="1"/>
    <xf numFmtId="172" fontId="16" fillId="0" borderId="0" xfId="0" applyNumberFormat="1" applyFont="1"/>
    <xf numFmtId="0" fontId="0" fillId="0" borderId="0" xfId="0"/>
    <xf numFmtId="0" fontId="4" fillId="0" borderId="0" xfId="0" applyFont="1"/>
    <xf numFmtId="10" fontId="4" fillId="0" borderId="0" xfId="0" applyNumberFormat="1" applyFont="1"/>
    <xf numFmtId="0" fontId="0" fillId="0" borderId="13" xfId="0" applyBorder="1"/>
    <xf numFmtId="0" fontId="0" fillId="0" borderId="12" xfId="0" applyBorder="1"/>
    <xf numFmtId="0" fontId="0" fillId="0" borderId="12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9" fillId="0" borderId="12" xfId="0" applyFont="1" applyBorder="1"/>
    <xf numFmtId="0" fontId="0" fillId="0" borderId="0" xfId="0" applyBorder="1"/>
    <xf numFmtId="0" fontId="10" fillId="0" borderId="12" xfId="0" applyFont="1" applyBorder="1" applyAlignment="1">
      <alignment horizontal="center"/>
    </xf>
    <xf numFmtId="0" fontId="0" fillId="0" borderId="14" xfId="0" applyBorder="1"/>
    <xf numFmtId="0" fontId="10" fillId="5" borderId="17" xfId="0" applyFont="1" applyFill="1" applyBorder="1"/>
    <xf numFmtId="0" fontId="10" fillId="5" borderId="4" xfId="0" applyFont="1" applyFill="1" applyBorder="1"/>
    <xf numFmtId="0" fontId="10" fillId="5" borderId="4" xfId="0" applyFont="1" applyFill="1" applyBorder="1" applyAlignment="1">
      <alignment horizontal="center"/>
    </xf>
    <xf numFmtId="10" fontId="0" fillId="0" borderId="0" xfId="0" applyNumberFormat="1" applyBorder="1"/>
    <xf numFmtId="2" fontId="0" fillId="0" borderId="0" xfId="0" applyNumberFormat="1" applyBorder="1"/>
    <xf numFmtId="0" fontId="0" fillId="3" borderId="0" xfId="0" applyFill="1" applyBorder="1"/>
    <xf numFmtId="165" fontId="0" fillId="0" borderId="0" xfId="0" applyNumberFormat="1" applyBorder="1"/>
    <xf numFmtId="0" fontId="12" fillId="0" borderId="0" xfId="0" applyFont="1" applyBorder="1" applyAlignment="1">
      <alignment horizontal="center"/>
    </xf>
    <xf numFmtId="0" fontId="10" fillId="6" borderId="17" xfId="0" applyFont="1" applyFill="1" applyBorder="1" applyAlignment="1">
      <alignment horizontal="center"/>
    </xf>
    <xf numFmtId="0" fontId="0" fillId="6" borderId="4" xfId="0" applyFill="1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3" fontId="0" fillId="0" borderId="19" xfId="0" applyNumberFormat="1" applyBorder="1"/>
    <xf numFmtId="0" fontId="0" fillId="0" borderId="2" xfId="0" applyBorder="1"/>
    <xf numFmtId="0" fontId="2" fillId="0" borderId="12" xfId="0" applyFont="1" applyBorder="1" applyAlignment="1">
      <alignment horizontal="left"/>
    </xf>
    <xf numFmtId="43" fontId="0" fillId="0" borderId="0" xfId="0" applyNumberFormat="1" applyBorder="1"/>
    <xf numFmtId="0" fontId="0" fillId="0" borderId="20" xfId="0" applyBorder="1"/>
    <xf numFmtId="0" fontId="0" fillId="0" borderId="21" xfId="0" applyBorder="1"/>
    <xf numFmtId="165" fontId="0" fillId="0" borderId="21" xfId="0" applyNumberFormat="1" applyBorder="1"/>
    <xf numFmtId="0" fontId="0" fillId="0" borderId="0" xfId="0"/>
    <xf numFmtId="0" fontId="0" fillId="0" borderId="0" xfId="0"/>
    <xf numFmtId="2" fontId="0" fillId="0" borderId="0" xfId="0" applyNumberFormat="1"/>
    <xf numFmtId="14" fontId="0" fillId="0" borderId="0" xfId="0" applyNumberFormat="1"/>
    <xf numFmtId="2" fontId="0" fillId="0" borderId="0" xfId="0" applyNumberFormat="1"/>
    <xf numFmtId="0" fontId="19" fillId="0" borderId="0" xfId="0" applyFont="1" applyAlignment="1">
      <alignment horizontal="center"/>
    </xf>
    <xf numFmtId="164" fontId="20" fillId="0" borderId="0" xfId="1" applyNumberFormat="1" applyFont="1"/>
    <xf numFmtId="0" fontId="0" fillId="0" borderId="22" xfId="0" applyBorder="1" applyAlignment="1">
      <alignment horizontal="center"/>
    </xf>
    <xf numFmtId="43" fontId="18" fillId="0" borderId="22" xfId="1" applyFont="1" applyFill="1" applyBorder="1"/>
    <xf numFmtId="165" fontId="18" fillId="0" borderId="22" xfId="0" applyNumberFormat="1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/>
    <xf numFmtId="3" fontId="0" fillId="0" borderId="7" xfId="0" applyNumberFormat="1" applyBorder="1" applyAlignment="1">
      <alignment horizontal="center"/>
    </xf>
    <xf numFmtId="0" fontId="0" fillId="0" borderId="7" xfId="0" applyBorder="1" applyAlignment="1"/>
    <xf numFmtId="169" fontId="0" fillId="0" borderId="7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0" fontId="0" fillId="0" borderId="8" xfId="0" applyBorder="1" applyAlignment="1"/>
    <xf numFmtId="0" fontId="17" fillId="3" borderId="15" xfId="0" applyFont="1" applyFill="1" applyBorder="1" applyAlignment="1">
      <alignment horizontal="center"/>
    </xf>
    <xf numFmtId="0" fontId="17" fillId="3" borderId="16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" xfId="0" applyBorder="1" applyAlignment="1"/>
    <xf numFmtId="0" fontId="0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'Risk '!$B$4</c:f>
              <c:strCache>
                <c:ptCount val="1"/>
                <c:pt idx="0">
                  <c:v>Apartments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'!$D$4:$N$4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'Risk '!$B$5</c:f>
              <c:strCache>
                <c:ptCount val="1"/>
                <c:pt idx="0">
                  <c:v>Industrial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'!$D$5:$N$5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'Risk '!$B$6</c:f>
              <c:strCache>
                <c:ptCount val="1"/>
                <c:pt idx="0">
                  <c:v>Land Banking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'!$D$6:$N$6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'Risk '!$B$7</c:f>
              <c:strCache>
                <c:ptCount val="1"/>
                <c:pt idx="0">
                  <c:v>Medical Office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'!$D$7:$N$7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'Risk '!$B$8</c:f>
              <c:strCache>
                <c:ptCount val="1"/>
                <c:pt idx="0">
                  <c:v>Mixed Use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'!$D$8:$N$8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'Risk '!$B$9</c:f>
              <c:strCache>
                <c:ptCount val="1"/>
                <c:pt idx="0">
                  <c:v>Office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'!$D$9:$N$9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'Risk '!$B$10</c:f>
              <c:strCache>
                <c:ptCount val="1"/>
                <c:pt idx="0">
                  <c:v>Resi Single Fam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'!$D$10:$N$10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'Risk '!$B$11</c:f>
              <c:strCache>
                <c:ptCount val="1"/>
                <c:pt idx="0">
                  <c:v>Resi Sr Housing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'!$D$11:$N$11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'Risk '!$B$12</c:f>
              <c:strCache>
                <c:ptCount val="1"/>
                <c:pt idx="0">
                  <c:v>Retail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'!$D$12:$N$12</c:f>
              <c:numCache>
                <c:formatCode>#,##0</c:formatCode>
                <c:ptCount val="11"/>
                <c:pt idx="0">
                  <c:v>317235184.81457573</c:v>
                </c:pt>
                <c:pt idx="1">
                  <c:v>339344896.72555715</c:v>
                </c:pt>
                <c:pt idx="2">
                  <c:v>361747903.77360183</c:v>
                </c:pt>
                <c:pt idx="3">
                  <c:v>383647422.54022127</c:v>
                </c:pt>
                <c:pt idx="4">
                  <c:v>463608126.8209424</c:v>
                </c:pt>
                <c:pt idx="5">
                  <c:v>491868927.76982993</c:v>
                </c:pt>
                <c:pt idx="6">
                  <c:v>512078858.3863501</c:v>
                </c:pt>
                <c:pt idx="7">
                  <c:v>539880705.29574609</c:v>
                </c:pt>
                <c:pt idx="8">
                  <c:v>665766325.35518694</c:v>
                </c:pt>
                <c:pt idx="9">
                  <c:v>700467621.88968968</c:v>
                </c:pt>
                <c:pt idx="10">
                  <c:v>733170329.52286756</c:v>
                </c:pt>
              </c:numCache>
            </c:numRef>
          </c:val>
        </c:ser>
        <c:ser>
          <c:idx val="9"/>
          <c:order val="9"/>
          <c:tx>
            <c:strRef>
              <c:f>'Risk '!$B$13</c:f>
              <c:strCache>
                <c:ptCount val="1"/>
                <c:pt idx="0">
                  <c:v>Self Storage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'!$D$13:$N$13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'Risk '!$B$14</c:f>
              <c:strCache>
                <c:ptCount val="1"/>
                <c:pt idx="0">
                  <c:v>Student Housing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'!$D$14:$N$14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2088320"/>
        <c:axId val="362089856"/>
      </c:barChart>
      <c:catAx>
        <c:axId val="362088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362089856"/>
        <c:crosses val="autoZero"/>
        <c:auto val="1"/>
        <c:lblAlgn val="ctr"/>
        <c:lblOffset val="100"/>
        <c:noMultiLvlLbl val="0"/>
      </c:catAx>
      <c:valAx>
        <c:axId val="36208985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6208832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'Risk '!$B$18</c:f>
              <c:strCache>
                <c:ptCount val="1"/>
                <c:pt idx="0">
                  <c:v>NYC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'!$D$18:$N$18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'Risk '!$B$19</c:f>
              <c:strCache>
                <c:ptCount val="1"/>
                <c:pt idx="0">
                  <c:v>LA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'!$D$19:$N$19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'Risk '!$B$20</c:f>
              <c:strCache>
                <c:ptCount val="1"/>
                <c:pt idx="0">
                  <c:v>SF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'!$D$20:$N$20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'Risk '!$B$21</c:f>
              <c:strCache>
                <c:ptCount val="1"/>
                <c:pt idx="0">
                  <c:v>NE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'!$D$21:$N$21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'Risk '!$B$22</c:f>
              <c:strCache>
                <c:ptCount val="1"/>
                <c:pt idx="0">
                  <c:v>MW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'!$D$22:$N$22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'Risk '!$B$23</c:f>
              <c:strCache>
                <c:ptCount val="1"/>
                <c:pt idx="0">
                  <c:v>SE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'!$D$23:$N$23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'Risk '!$B$24</c:f>
              <c:strCache>
                <c:ptCount val="1"/>
                <c:pt idx="0">
                  <c:v>W &amp; SW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'!$D$24:$N$24</c:f>
              <c:numCache>
                <c:formatCode>#,##0</c:formatCode>
                <c:ptCount val="11"/>
                <c:pt idx="0">
                  <c:v>317235184.81457573</c:v>
                </c:pt>
                <c:pt idx="1">
                  <c:v>339344896.72555715</c:v>
                </c:pt>
                <c:pt idx="2">
                  <c:v>361747903.77360183</c:v>
                </c:pt>
                <c:pt idx="3">
                  <c:v>383647422.54022127</c:v>
                </c:pt>
                <c:pt idx="4">
                  <c:v>463608126.8209424</c:v>
                </c:pt>
                <c:pt idx="5">
                  <c:v>491868927.76982993</c:v>
                </c:pt>
                <c:pt idx="6">
                  <c:v>512078858.3863501</c:v>
                </c:pt>
                <c:pt idx="7">
                  <c:v>539880705.29574609</c:v>
                </c:pt>
                <c:pt idx="8">
                  <c:v>665766325.35518694</c:v>
                </c:pt>
                <c:pt idx="9">
                  <c:v>700467621.88968968</c:v>
                </c:pt>
                <c:pt idx="10">
                  <c:v>733170329.52286756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2127360"/>
        <c:axId val="362128896"/>
      </c:barChart>
      <c:catAx>
        <c:axId val="362127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362128896"/>
        <c:crosses val="autoZero"/>
        <c:auto val="1"/>
        <c:lblAlgn val="ctr"/>
        <c:lblOffset val="100"/>
        <c:noMultiLvlLbl val="0"/>
      </c:catAx>
      <c:valAx>
        <c:axId val="36212889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62127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'Risk '!$B$28</c:f>
              <c:strCache>
                <c:ptCount val="1"/>
                <c:pt idx="0">
                  <c:v>Land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'!$D$28:$N$28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'Risk '!$B$29</c:f>
              <c:strCache>
                <c:ptCount val="1"/>
                <c:pt idx="0">
                  <c:v>Construction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'!$D$29:$N$29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'Risk '!$B$30</c:f>
              <c:strCache>
                <c:ptCount val="1"/>
                <c:pt idx="0">
                  <c:v>Lease up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'!$D$30:$N$30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'Risk '!$B$31</c:f>
              <c:strCache>
                <c:ptCount val="1"/>
                <c:pt idx="0">
                  <c:v>Stable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'!$D$31:$N$31</c:f>
              <c:numCache>
                <c:formatCode>#,##0</c:formatCode>
                <c:ptCount val="11"/>
                <c:pt idx="0">
                  <c:v>317235184.81457573</c:v>
                </c:pt>
                <c:pt idx="1">
                  <c:v>339344896.72555715</c:v>
                </c:pt>
                <c:pt idx="2">
                  <c:v>361747903.77360183</c:v>
                </c:pt>
                <c:pt idx="3">
                  <c:v>383647422.54022127</c:v>
                </c:pt>
                <c:pt idx="4">
                  <c:v>463608126.8209424</c:v>
                </c:pt>
                <c:pt idx="5">
                  <c:v>491868927.76982993</c:v>
                </c:pt>
                <c:pt idx="6">
                  <c:v>512078858.3863501</c:v>
                </c:pt>
                <c:pt idx="7">
                  <c:v>539880705.29574609</c:v>
                </c:pt>
                <c:pt idx="8">
                  <c:v>665766325.35518694</c:v>
                </c:pt>
                <c:pt idx="9">
                  <c:v>700467621.88968968</c:v>
                </c:pt>
                <c:pt idx="10">
                  <c:v>733170329.52286756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2209280"/>
        <c:axId val="362210816"/>
      </c:barChart>
      <c:catAx>
        <c:axId val="362209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2210816"/>
        <c:crosses val="autoZero"/>
        <c:auto val="1"/>
        <c:lblAlgn val="ctr"/>
        <c:lblOffset val="100"/>
        <c:noMultiLvlLbl val="0"/>
      </c:catAx>
      <c:valAx>
        <c:axId val="36221081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62209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'Risk '!$B$36</c:f>
              <c:strCache>
                <c:ptCount val="1"/>
                <c:pt idx="0">
                  <c:v>Net Income (including for sale)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'!$D$36:$N$36</c:f>
              <c:numCache>
                <c:formatCode>#,##0</c:formatCode>
                <c:ptCount val="11"/>
                <c:pt idx="0">
                  <c:v>35611730.55836305</c:v>
                </c:pt>
                <c:pt idx="1">
                  <c:v>38599431.967820875</c:v>
                </c:pt>
                <c:pt idx="2">
                  <c:v>41864586.955906168</c:v>
                </c:pt>
                <c:pt idx="3">
                  <c:v>45072536.513572633</c:v>
                </c:pt>
                <c:pt idx="4">
                  <c:v>48064078.399767689</c:v>
                </c:pt>
                <c:pt idx="5">
                  <c:v>51194547.516272224</c:v>
                </c:pt>
                <c:pt idx="6">
                  <c:v>54469587.109207243</c:v>
                </c:pt>
                <c:pt idx="7">
                  <c:v>57473369.270244956</c:v>
                </c:pt>
                <c:pt idx="8">
                  <c:v>60848007.844729275</c:v>
                </c:pt>
                <c:pt idx="9">
                  <c:v>64573922.339625865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2230912"/>
        <c:axId val="362232448"/>
      </c:barChart>
      <c:lineChart>
        <c:grouping val="standard"/>
        <c:varyColors val="0"/>
        <c:ser>
          <c:idx val="2"/>
          <c:order val="1"/>
          <c:tx>
            <c:strRef>
              <c:f>'Risk '!$B$38</c:f>
              <c:strCache>
                <c:ptCount val="1"/>
                <c:pt idx="0">
                  <c:v>Net Income/Gross Asset Value</c:v>
                </c:pt>
              </c:strCache>
            </c:strRef>
          </c:tx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'!$D$38:$N$38</c:f>
              <c:numCache>
                <c:formatCode>0%</c:formatCode>
                <c:ptCount val="11"/>
                <c:pt idx="0">
                  <c:v>5.3665484893029206E-2</c:v>
                </c:pt>
                <c:pt idx="1">
                  <c:v>5.4778789529034921E-2</c:v>
                </c:pt>
                <c:pt idx="2">
                  <c:v>5.6552349171733372E-2</c:v>
                </c:pt>
                <c:pt idx="3">
                  <c:v>5.8188461400229596E-2</c:v>
                </c:pt>
                <c:pt idx="4">
                  <c:v>5.9343610705949172E-2</c:v>
                </c:pt>
                <c:pt idx="5">
                  <c:v>6.0491019859607212E-2</c:v>
                </c:pt>
                <c:pt idx="6">
                  <c:v>6.2395999932535154E-2</c:v>
                </c:pt>
                <c:pt idx="7">
                  <c:v>6.3222165693708587E-2</c:v>
                </c:pt>
                <c:pt idx="8">
                  <c:v>6.4297529665498579E-2</c:v>
                </c:pt>
                <c:pt idx="9">
                  <c:v>6.5357333349352675E-2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6286720"/>
        <c:axId val="366285184"/>
      </c:lineChart>
      <c:catAx>
        <c:axId val="362230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2232448"/>
        <c:crosses val="autoZero"/>
        <c:auto val="1"/>
        <c:lblAlgn val="ctr"/>
        <c:lblOffset val="100"/>
        <c:noMultiLvlLbl val="0"/>
      </c:catAx>
      <c:valAx>
        <c:axId val="36223244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62230912"/>
        <c:crosses val="autoZero"/>
        <c:crossBetween val="between"/>
      </c:valAx>
      <c:valAx>
        <c:axId val="36628518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crossAx val="366286720"/>
        <c:crosses val="max"/>
        <c:crossBetween val="between"/>
      </c:valAx>
      <c:catAx>
        <c:axId val="366286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366285184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'Risk '!$B$37</c:f>
              <c:strCache>
                <c:ptCount val="1"/>
                <c:pt idx="0">
                  <c:v>Gross Asset Value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'!$D$37:$N$37</c:f>
              <c:numCache>
                <c:formatCode>#,##0</c:formatCode>
                <c:ptCount val="11"/>
                <c:pt idx="0">
                  <c:v>663587231.70670128</c:v>
                </c:pt>
                <c:pt idx="1">
                  <c:v>704641929.83602989</c:v>
                </c:pt>
                <c:pt idx="2">
                  <c:v>740280245.98545575</c:v>
                </c:pt>
                <c:pt idx="3">
                  <c:v>774595777.73600984</c:v>
                </c:pt>
                <c:pt idx="4">
                  <c:v>809928446.01127863</c:v>
                </c:pt>
                <c:pt idx="5">
                  <c:v>846316488.54803503</c:v>
                </c:pt>
                <c:pt idx="6">
                  <c:v>872966010.1304853</c:v>
                </c:pt>
                <c:pt idx="7">
                  <c:v>909069922.54402137</c:v>
                </c:pt>
                <c:pt idx="8">
                  <c:v>946350632.1515758</c:v>
                </c:pt>
                <c:pt idx="9">
                  <c:v>988013418.39424109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6316928"/>
        <c:axId val="366318720"/>
      </c:barChart>
      <c:lineChart>
        <c:grouping val="standard"/>
        <c:varyColors val="0"/>
        <c:ser>
          <c:idx val="0"/>
          <c:order val="0"/>
          <c:tx>
            <c:strRef>
              <c:f>'Risk '!$B$36</c:f>
              <c:strCache>
                <c:ptCount val="1"/>
                <c:pt idx="0">
                  <c:v>Net Income (including for sale)</c:v>
                </c:pt>
              </c:strCache>
            </c:strRef>
          </c:tx>
          <c:marker>
            <c:symbol val="none"/>
          </c:marker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'!$D$36:$N$36</c:f>
              <c:numCache>
                <c:formatCode>#,##0</c:formatCode>
                <c:ptCount val="11"/>
                <c:pt idx="0">
                  <c:v>35611730.55836305</c:v>
                </c:pt>
                <c:pt idx="1">
                  <c:v>38599431.967820875</c:v>
                </c:pt>
                <c:pt idx="2">
                  <c:v>41864586.955906168</c:v>
                </c:pt>
                <c:pt idx="3">
                  <c:v>45072536.513572633</c:v>
                </c:pt>
                <c:pt idx="4">
                  <c:v>48064078.399767689</c:v>
                </c:pt>
                <c:pt idx="5">
                  <c:v>51194547.516272224</c:v>
                </c:pt>
                <c:pt idx="6">
                  <c:v>54469587.109207243</c:v>
                </c:pt>
                <c:pt idx="7">
                  <c:v>57473369.270244956</c:v>
                </c:pt>
                <c:pt idx="8">
                  <c:v>60848007.844729275</c:v>
                </c:pt>
                <c:pt idx="9">
                  <c:v>64573922.339625865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6326144"/>
        <c:axId val="366320256"/>
      </c:lineChart>
      <c:catAx>
        <c:axId val="366316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6318720"/>
        <c:crosses val="autoZero"/>
        <c:auto val="1"/>
        <c:lblAlgn val="ctr"/>
        <c:lblOffset val="100"/>
        <c:noMultiLvlLbl val="0"/>
      </c:catAx>
      <c:valAx>
        <c:axId val="36631872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66316928"/>
        <c:crosses val="autoZero"/>
        <c:crossBetween val="between"/>
      </c:valAx>
      <c:valAx>
        <c:axId val="366320256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crossAx val="366326144"/>
        <c:crosses val="max"/>
        <c:crossBetween val="between"/>
      </c:valAx>
      <c:catAx>
        <c:axId val="366326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366320256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'Risk '!$B$42</c:f>
              <c:strCache>
                <c:ptCount val="1"/>
                <c:pt idx="0">
                  <c:v>Occupancy</c:v>
                </c:pt>
              </c:strCache>
            </c:strRef>
          </c:tx>
          <c:marker>
            <c:symbol val="none"/>
          </c:marker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'!$D$42:$N$42</c:f>
              <c:numCache>
                <c:formatCode>0%</c:formatCode>
                <c:ptCount val="11"/>
                <c:pt idx="0">
                  <c:v>0.94296874999999991</c:v>
                </c:pt>
                <c:pt idx="1">
                  <c:v>0.94062500000000004</c:v>
                </c:pt>
                <c:pt idx="2">
                  <c:v>0.94062500000000004</c:v>
                </c:pt>
                <c:pt idx="3">
                  <c:v>0.94312499999999999</c:v>
                </c:pt>
                <c:pt idx="4">
                  <c:v>0.94312499999999999</c:v>
                </c:pt>
                <c:pt idx="5">
                  <c:v>0.94312499999999999</c:v>
                </c:pt>
                <c:pt idx="6">
                  <c:v>0.94312499999999999</c:v>
                </c:pt>
                <c:pt idx="7">
                  <c:v>0.93667968749999997</c:v>
                </c:pt>
                <c:pt idx="8">
                  <c:v>0.93374999999999997</c:v>
                </c:pt>
                <c:pt idx="9">
                  <c:v>0.93374999999999997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7346048"/>
        <c:axId val="367347584"/>
      </c:lineChart>
      <c:catAx>
        <c:axId val="367346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7347584"/>
        <c:crosses val="autoZero"/>
        <c:auto val="1"/>
        <c:lblAlgn val="ctr"/>
        <c:lblOffset val="100"/>
        <c:noMultiLvlLbl val="0"/>
      </c:catAx>
      <c:valAx>
        <c:axId val="3673475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6734604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'Risk '!$B$44</c:f>
              <c:strCache>
                <c:ptCount val="1"/>
                <c:pt idx="0">
                  <c:v>Run Rate Revenue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'!$D$44:$N$44</c:f>
              <c:numCache>
                <c:formatCode>#,##0</c:formatCode>
                <c:ptCount val="11"/>
                <c:pt idx="0">
                  <c:v>42892171.709652625</c:v>
                </c:pt>
                <c:pt idx="1">
                  <c:v>46157647.678165853</c:v>
                </c:pt>
                <c:pt idx="2">
                  <c:v>49714719.406501204</c:v>
                </c:pt>
                <c:pt idx="3">
                  <c:v>53218544.441262506</c:v>
                </c:pt>
                <c:pt idx="4">
                  <c:v>56505168.600054897</c:v>
                </c:pt>
                <c:pt idx="5">
                  <c:v>59941093.518377684</c:v>
                </c:pt>
                <c:pt idx="6">
                  <c:v>63532319.280059792</c:v>
                </c:pt>
                <c:pt idx="7">
                  <c:v>66850345.093267247</c:v>
                </c:pt>
                <c:pt idx="8">
                  <c:v>70557337.401093066</c:v>
                </c:pt>
                <c:pt idx="9">
                  <c:v>74633309.337099791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7357312"/>
        <c:axId val="367375488"/>
      </c:barChart>
      <c:lineChart>
        <c:grouping val="standard"/>
        <c:varyColors val="0"/>
        <c:ser>
          <c:idx val="2"/>
          <c:order val="1"/>
          <c:tx>
            <c:strRef>
              <c:f>'Risk '!$B$46</c:f>
              <c:strCache>
                <c:ptCount val="1"/>
                <c:pt idx="0">
                  <c:v>Run Rate Revenue/Stable Potential Revenue</c:v>
                </c:pt>
              </c:strCache>
            </c:strRef>
          </c:tx>
          <c:marker>
            <c:symbol val="none"/>
          </c:marker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'!$D$46:$N$46</c:f>
              <c:numCache>
                <c:formatCode>0%</c:formatCode>
                <c:ptCount val="11"/>
                <c:pt idx="0">
                  <c:v>1.0024916943521593</c:v>
                </c:pt>
                <c:pt idx="1">
                  <c:v>1</c:v>
                </c:pt>
                <c:pt idx="2">
                  <c:v>0.99734923790589802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1.0068810208932817</c:v>
                </c:pt>
                <c:pt idx="7">
                  <c:v>1.0031375502008033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7382912"/>
        <c:axId val="367377024"/>
      </c:lineChart>
      <c:catAx>
        <c:axId val="367357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7375488"/>
        <c:crosses val="autoZero"/>
        <c:auto val="1"/>
        <c:lblAlgn val="ctr"/>
        <c:lblOffset val="100"/>
        <c:noMultiLvlLbl val="0"/>
      </c:catAx>
      <c:valAx>
        <c:axId val="36737548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67357312"/>
        <c:crosses val="autoZero"/>
        <c:crossBetween val="between"/>
      </c:valAx>
      <c:valAx>
        <c:axId val="367377024"/>
        <c:scaling>
          <c:orientation val="minMax"/>
          <c:max val="1"/>
        </c:scaling>
        <c:delete val="0"/>
        <c:axPos val="r"/>
        <c:numFmt formatCode="0.00%" sourceLinked="0"/>
        <c:majorTickMark val="out"/>
        <c:minorTickMark val="none"/>
        <c:tickLblPos val="nextTo"/>
        <c:crossAx val="367382912"/>
        <c:crosses val="max"/>
        <c:crossBetween val="between"/>
      </c:valAx>
      <c:catAx>
        <c:axId val="367382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367377024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'Risk '!$B$48</c:f>
              <c:strCache>
                <c:ptCount val="1"/>
                <c:pt idx="0">
                  <c:v>Contruction projects underway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'!$D$48:$N$48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'Risk '!$B$49</c:f>
              <c:strCache>
                <c:ptCount val="1"/>
                <c:pt idx="0">
                  <c:v>Contruction projects underway ($ remaining)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'!$D$49:$N$49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7399680"/>
        <c:axId val="367401216"/>
      </c:barChart>
      <c:catAx>
        <c:axId val="36739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7401216"/>
        <c:crosses val="autoZero"/>
        <c:auto val="1"/>
        <c:lblAlgn val="ctr"/>
        <c:lblOffset val="100"/>
        <c:noMultiLvlLbl val="0"/>
      </c:catAx>
      <c:valAx>
        <c:axId val="36740121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6739968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'Risk '!$B$60</c:f>
              <c:strCache>
                <c:ptCount val="1"/>
                <c:pt idx="0">
                  <c:v>Leverage %</c:v>
                </c:pt>
              </c:strCache>
            </c:strRef>
          </c:tx>
          <c:marker>
            <c:symbol val="none"/>
          </c:marker>
          <c:val>
            <c:numRef>
              <c:f>'Risk '!$D$60:$N$60</c:f>
              <c:numCache>
                <c:formatCode>0%</c:formatCode>
                <c:ptCount val="11"/>
                <c:pt idx="0">
                  <c:v>0.49507902172281942</c:v>
                </c:pt>
                <c:pt idx="1">
                  <c:v>0.47819707277023471</c:v>
                </c:pt>
                <c:pt idx="2">
                  <c:v>0.45908721013118903</c:v>
                </c:pt>
                <c:pt idx="3">
                  <c:v>0.4408220071116335</c:v>
                </c:pt>
                <c:pt idx="4">
                  <c:v>0.35100512806626183</c:v>
                </c:pt>
                <c:pt idx="5">
                  <c:v>0.32867626400266237</c:v>
                </c:pt>
                <c:pt idx="6">
                  <c:v>0.31135955855950354</c:v>
                </c:pt>
                <c:pt idx="7">
                  <c:v>0.29173409273951117</c:v>
                </c:pt>
                <c:pt idx="8">
                  <c:v>0.27300248970787977</c:v>
                </c:pt>
                <c:pt idx="9">
                  <c:v>0.25429303945960685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7437312"/>
        <c:axId val="367438848"/>
      </c:lineChart>
      <c:catAx>
        <c:axId val="367437312"/>
        <c:scaling>
          <c:orientation val="minMax"/>
        </c:scaling>
        <c:delete val="0"/>
        <c:axPos val="b"/>
        <c:majorTickMark val="out"/>
        <c:minorTickMark val="none"/>
        <c:tickLblPos val="nextTo"/>
        <c:crossAx val="367438848"/>
        <c:crosses val="autoZero"/>
        <c:auto val="1"/>
        <c:lblAlgn val="ctr"/>
        <c:lblOffset val="100"/>
        <c:noMultiLvlLbl val="0"/>
      </c:catAx>
      <c:valAx>
        <c:axId val="3674388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674373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'Risk '!$B$62</c:f>
              <c:strCache>
                <c:ptCount val="1"/>
                <c:pt idx="0">
                  <c:v>Variable rate debt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'!$D$62:$N$62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'Risk '!$B$63</c:f>
              <c:strCache>
                <c:ptCount val="1"/>
                <c:pt idx="0">
                  <c:v>Fixed rate debt  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'!$D$63:$N$63</c:f>
              <c:numCache>
                <c:formatCode>#,##0</c:formatCode>
                <c:ptCount val="11"/>
                <c:pt idx="0">
                  <c:v>328528117.50110757</c:v>
                </c:pt>
                <c:pt idx="1">
                  <c:v>336957708.1987586</c:v>
                </c:pt>
                <c:pt idx="2">
                  <c:v>339853192.84469324</c:v>
                </c:pt>
                <c:pt idx="3">
                  <c:v>341458865.44178462</c:v>
                </c:pt>
                <c:pt idx="4">
                  <c:v>284289037.91669726</c:v>
                </c:pt>
                <c:pt idx="5">
                  <c:v>278164141.61982012</c:v>
                </c:pt>
                <c:pt idx="6">
                  <c:v>271806311.55167902</c:v>
                </c:pt>
                <c:pt idx="7">
                  <c:v>265206689.09015775</c:v>
                </c:pt>
                <c:pt idx="8">
                  <c:v>258356078.7140061</c:v>
                </c:pt>
                <c:pt idx="9">
                  <c:v>251244935.19034782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7455616"/>
        <c:axId val="368055424"/>
      </c:barChart>
      <c:catAx>
        <c:axId val="36745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8055424"/>
        <c:crosses val="autoZero"/>
        <c:auto val="1"/>
        <c:lblAlgn val="ctr"/>
        <c:lblOffset val="100"/>
        <c:noMultiLvlLbl val="0"/>
      </c:catAx>
      <c:valAx>
        <c:axId val="36805542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6745561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'Risk '!$B$66</c:f>
              <c:strCache>
                <c:ptCount val="1"/>
                <c:pt idx="0">
                  <c:v>Debt Required Principal Payments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'!$D$66:$N$66</c:f>
              <c:numCache>
                <c:formatCode>#,##0</c:formatCode>
                <c:ptCount val="11"/>
                <c:pt idx="0">
                  <c:v>621738.12563033914</c:v>
                </c:pt>
                <c:pt idx="1">
                  <c:v>933731.525300276</c:v>
                </c:pt>
                <c:pt idx="2">
                  <c:v>5005936.1552968211</c:v>
                </c:pt>
                <c:pt idx="3">
                  <c:v>6692312.5454401029</c:v>
                </c:pt>
                <c:pt idx="4">
                  <c:v>66710282.645844065</c:v>
                </c:pt>
                <c:pt idx="5">
                  <c:v>6124896.2968771681</c:v>
                </c:pt>
                <c:pt idx="6">
                  <c:v>6357830.0681411196</c:v>
                </c:pt>
                <c:pt idx="7">
                  <c:v>6599622.4615213182</c:v>
                </c:pt>
                <c:pt idx="8">
                  <c:v>6850610.3761516791</c:v>
                </c:pt>
                <c:pt idx="9">
                  <c:v>7111143.523658284</c:v>
                </c:pt>
                <c:pt idx="10">
                  <c:v>7381584.9154267441</c:v>
                </c:pt>
              </c:numCache>
            </c:numRef>
          </c:val>
        </c:ser>
        <c:ser>
          <c:idx val="1"/>
          <c:order val="1"/>
          <c:tx>
            <c:strRef>
              <c:f>'Risk '!$B$67</c:f>
              <c:strCache>
                <c:ptCount val="1"/>
                <c:pt idx="0">
                  <c:v>Cumulative Required Principal Payments</c:v>
                </c:pt>
              </c:strCache>
            </c:strRef>
          </c:tx>
          <c:invertIfNegative val="0"/>
          <c:cat>
            <c:numRef>
              <c:f>'Risk '!$D$2:$N$2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0</c:v>
                </c:pt>
              </c:numCache>
            </c:numRef>
          </c:cat>
          <c:val>
            <c:numRef>
              <c:f>'Risk '!$D$67:$N$67</c:f>
              <c:numCache>
                <c:formatCode>#,##0</c:formatCode>
                <c:ptCount val="11"/>
                <c:pt idx="0">
                  <c:v>621738.12563033914</c:v>
                </c:pt>
                <c:pt idx="1">
                  <c:v>1555469.6509306151</c:v>
                </c:pt>
                <c:pt idx="2">
                  <c:v>6561405.8062274363</c:v>
                </c:pt>
                <c:pt idx="3">
                  <c:v>13253718.351667538</c:v>
                </c:pt>
                <c:pt idx="4">
                  <c:v>79964000.997511595</c:v>
                </c:pt>
                <c:pt idx="5">
                  <c:v>86088897.294388771</c:v>
                </c:pt>
                <c:pt idx="6">
                  <c:v>92446727.362529889</c:v>
                </c:pt>
                <c:pt idx="7">
                  <c:v>99046349.824051201</c:v>
                </c:pt>
                <c:pt idx="8">
                  <c:v>105896960.20020288</c:v>
                </c:pt>
                <c:pt idx="9">
                  <c:v>113008103.72386117</c:v>
                </c:pt>
                <c:pt idx="10">
                  <c:v>120389688.63928792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8084096"/>
        <c:axId val="368085632"/>
      </c:barChart>
      <c:catAx>
        <c:axId val="36808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8085632"/>
        <c:crosses val="autoZero"/>
        <c:auto val="1"/>
        <c:lblAlgn val="ctr"/>
        <c:lblOffset val="100"/>
        <c:noMultiLvlLbl val="0"/>
      </c:catAx>
      <c:valAx>
        <c:axId val="36808563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6808409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/>
              <a:t>IRR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Graphs!$L$168</c:f>
              <c:strCache>
                <c:ptCount val="1"/>
                <c:pt idx="0">
                  <c:v>IRR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Graphs!$K$169:$K$170</c:f>
              <c:strCache>
                <c:ptCount val="2"/>
                <c:pt idx="0">
                  <c:v>Before Fees &amp; Promote</c:v>
                </c:pt>
                <c:pt idx="1">
                  <c:v>After Fees &amp; Promote</c:v>
                </c:pt>
              </c:strCache>
            </c:strRef>
          </c:cat>
          <c:val>
            <c:numRef>
              <c:f>Graphs!$L$169:$L$170</c:f>
              <c:numCache>
                <c:formatCode>0.0%</c:formatCode>
                <c:ptCount val="2"/>
                <c:pt idx="0">
                  <c:v>0.15892712288321431</c:v>
                </c:pt>
                <c:pt idx="1">
                  <c:v>0.12164230140878129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8110208"/>
        <c:axId val="367985024"/>
      </c:barChart>
      <c:catAx>
        <c:axId val="368110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7985024"/>
        <c:crosses val="autoZero"/>
        <c:auto val="1"/>
        <c:lblAlgn val="ctr"/>
        <c:lblOffset val="100"/>
        <c:noMultiLvlLbl val="0"/>
      </c:catAx>
      <c:valAx>
        <c:axId val="367985024"/>
        <c:scaling>
          <c:orientation val="minMax"/>
          <c:min val="0"/>
        </c:scaling>
        <c:delete val="0"/>
        <c:axPos val="l"/>
        <c:numFmt formatCode="0.0%" sourceLinked="0"/>
        <c:majorTickMark val="out"/>
        <c:minorTickMark val="none"/>
        <c:tickLblPos val="nextTo"/>
        <c:crossAx val="36811020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Graphs!$K$188</c:f>
              <c:strCache>
                <c:ptCount val="1"/>
                <c:pt idx="0">
                  <c:v>Drag to Manager Fees</c:v>
                </c:pt>
              </c:strCache>
            </c:strRef>
          </c:tx>
          <c:invertIfNegative val="0"/>
          <c:val>
            <c:numRef>
              <c:f>Graphs!$L$188</c:f>
              <c:numCache>
                <c:formatCode>0.0%</c:formatCode>
                <c:ptCount val="1"/>
                <c:pt idx="0">
                  <c:v>8.6593987905259073E-3</c:v>
                </c:pt>
              </c:numCache>
            </c:numRef>
          </c:val>
        </c:ser>
        <c:ser>
          <c:idx val="1"/>
          <c:order val="1"/>
          <c:tx>
            <c:strRef>
              <c:f>Graphs!$K$189</c:f>
              <c:strCache>
                <c:ptCount val="1"/>
                <c:pt idx="0">
                  <c:v>Drag to Manager Promote</c:v>
                </c:pt>
              </c:strCache>
            </c:strRef>
          </c:tx>
          <c:invertIfNegative val="0"/>
          <c:val>
            <c:numRef>
              <c:f>Graphs!$L$189</c:f>
              <c:numCache>
                <c:formatCode>0.0%</c:formatCode>
                <c:ptCount val="1"/>
                <c:pt idx="0">
                  <c:v>2.8625422683907109E-2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68011136"/>
        <c:axId val="368012672"/>
      </c:barChart>
      <c:catAx>
        <c:axId val="368011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368012672"/>
        <c:crosses val="autoZero"/>
        <c:auto val="1"/>
        <c:lblAlgn val="ctr"/>
        <c:lblOffset val="100"/>
        <c:noMultiLvlLbl val="0"/>
      </c:catAx>
      <c:valAx>
        <c:axId val="36801267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36801113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b="0"/>
      </a:pPr>
      <a:endParaRPr lang="en-US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304800</xdr:colOff>
      <xdr:row>29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7</xdr:col>
      <xdr:colOff>304800</xdr:colOff>
      <xdr:row>44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45</xdr:row>
      <xdr:rowOff>0</xdr:rowOff>
    </xdr:from>
    <xdr:to>
      <xdr:col>7</xdr:col>
      <xdr:colOff>304800</xdr:colOff>
      <xdr:row>59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60</xdr:row>
      <xdr:rowOff>0</xdr:rowOff>
    </xdr:from>
    <xdr:to>
      <xdr:col>7</xdr:col>
      <xdr:colOff>304800</xdr:colOff>
      <xdr:row>74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75</xdr:row>
      <xdr:rowOff>0</xdr:rowOff>
    </xdr:from>
    <xdr:to>
      <xdr:col>7</xdr:col>
      <xdr:colOff>304800</xdr:colOff>
      <xdr:row>89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90</xdr:row>
      <xdr:rowOff>0</xdr:rowOff>
    </xdr:from>
    <xdr:to>
      <xdr:col>7</xdr:col>
      <xdr:colOff>304800</xdr:colOff>
      <xdr:row>104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105</xdr:row>
      <xdr:rowOff>0</xdr:rowOff>
    </xdr:from>
    <xdr:to>
      <xdr:col>7</xdr:col>
      <xdr:colOff>304800</xdr:colOff>
      <xdr:row>119</xdr:row>
      <xdr:rowOff>76200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120</xdr:row>
      <xdr:rowOff>0</xdr:rowOff>
    </xdr:from>
    <xdr:to>
      <xdr:col>7</xdr:col>
      <xdr:colOff>304800</xdr:colOff>
      <xdr:row>134</xdr:row>
      <xdr:rowOff>76200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135</xdr:row>
      <xdr:rowOff>0</xdr:rowOff>
    </xdr:from>
    <xdr:to>
      <xdr:col>7</xdr:col>
      <xdr:colOff>304800</xdr:colOff>
      <xdr:row>149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150</xdr:row>
      <xdr:rowOff>0</xdr:rowOff>
    </xdr:from>
    <xdr:to>
      <xdr:col>7</xdr:col>
      <xdr:colOff>304800</xdr:colOff>
      <xdr:row>164</xdr:row>
      <xdr:rowOff>76200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167</xdr:row>
      <xdr:rowOff>0</xdr:rowOff>
    </xdr:from>
    <xdr:to>
      <xdr:col>4</xdr:col>
      <xdr:colOff>377952</xdr:colOff>
      <xdr:row>184</xdr:row>
      <xdr:rowOff>181356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186</xdr:row>
      <xdr:rowOff>0</xdr:rowOff>
    </xdr:from>
    <xdr:to>
      <xdr:col>7</xdr:col>
      <xdr:colOff>533400</xdr:colOff>
      <xdr:row>203</xdr:row>
      <xdr:rowOff>181356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K168:L189"/>
  <sheetViews>
    <sheetView topLeftCell="A56" workbookViewId="0">
      <selection activeCell="K196" sqref="K196"/>
    </sheetView>
  </sheetViews>
  <sheetFormatPr defaultRowHeight="15" x14ac:dyDescent="0.25"/>
  <sheetData>
    <row r="168" spans="11:12" x14ac:dyDescent="0.25">
      <c r="L168" s="154" t="s">
        <v>107</v>
      </c>
    </row>
    <row r="169" spans="11:12" x14ac:dyDescent="0.25">
      <c r="K169" s="154" t="s">
        <v>637</v>
      </c>
      <c r="L169" s="7">
        <f ca="1">Summary!L73</f>
        <v>0.15892712288321431</v>
      </c>
    </row>
    <row r="170" spans="11:12" x14ac:dyDescent="0.25">
      <c r="K170" s="154" t="s">
        <v>638</v>
      </c>
      <c r="L170" s="7">
        <f ca="1">Summary!L78</f>
        <v>0.12164230140878129</v>
      </c>
    </row>
    <row r="188" spans="11:12" x14ac:dyDescent="0.25">
      <c r="K188" s="154" t="s">
        <v>639</v>
      </c>
      <c r="L188" s="7">
        <f ca="1">'Gross Levered IRR'!AP72-'Levered IRR'!AP72</f>
        <v>8.6593987905259073E-3</v>
      </c>
    </row>
    <row r="189" spans="11:12" x14ac:dyDescent="0.25">
      <c r="K189" s="154" t="s">
        <v>640</v>
      </c>
      <c r="L189" s="7">
        <f ca="1">'Levered IRR'!AP72-Summary!L78</f>
        <v>2.8625422683907109E-2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N100"/>
  <sheetViews>
    <sheetView topLeftCell="A4" zoomScaleNormal="100" workbookViewId="0">
      <selection activeCell="C4" sqref="C4"/>
    </sheetView>
  </sheetViews>
  <sheetFormatPr defaultRowHeight="15" outlineLevelRow="1" x14ac:dyDescent="0.25"/>
  <cols>
    <col min="1" max="1" width="3.42578125" customWidth="1"/>
    <col min="2" max="2" width="41.42578125" bestFit="1" customWidth="1"/>
    <col min="3" max="3" width="9" style="46" customWidth="1"/>
    <col min="4" max="14" width="10.140625" bestFit="1" customWidth="1"/>
  </cols>
  <sheetData>
    <row r="1" spans="1:14" x14ac:dyDescent="0.25">
      <c r="B1" s="44"/>
      <c r="C1" s="45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x14ac:dyDescent="0.25">
      <c r="D2">
        <f>Summary!C19</f>
        <v>2015</v>
      </c>
      <c r="E2">
        <f>Summary!D19</f>
        <v>2016</v>
      </c>
      <c r="F2">
        <f>Summary!E19</f>
        <v>2017</v>
      </c>
      <c r="G2">
        <f>Summary!F19</f>
        <v>2018</v>
      </c>
      <c r="H2">
        <f>Summary!G19</f>
        <v>2019</v>
      </c>
      <c r="I2">
        <f>Summary!H19</f>
        <v>2020</v>
      </c>
      <c r="J2">
        <f>Summary!I19</f>
        <v>2021</v>
      </c>
      <c r="K2">
        <f>Summary!J19</f>
        <v>2022</v>
      </c>
      <c r="L2">
        <f>Summary!K19</f>
        <v>2023</v>
      </c>
      <c r="M2">
        <f>Summary!L19</f>
        <v>2024</v>
      </c>
      <c r="N2" t="e">
        <f>Summary!#REF!</f>
        <v>#REF!</v>
      </c>
    </row>
    <row r="3" spans="1:14" x14ac:dyDescent="0.25">
      <c r="B3" s="47" t="s">
        <v>195</v>
      </c>
      <c r="D3" s="48">
        <f ca="1">'Performance Metrics'!C40</f>
        <v>317235184.81457573</v>
      </c>
      <c r="E3" s="48">
        <f ca="1">'Performance Metrics'!D40</f>
        <v>339344896.72555715</v>
      </c>
      <c r="F3" s="48">
        <f ca="1">'Performance Metrics'!E40</f>
        <v>361747903.77360183</v>
      </c>
      <c r="G3" s="48">
        <f ca="1">'Performance Metrics'!F40</f>
        <v>383647422.54022127</v>
      </c>
      <c r="H3" s="48">
        <f ca="1">'Performance Metrics'!G40</f>
        <v>463608126.8209424</v>
      </c>
      <c r="I3" s="48">
        <f ca="1">'Performance Metrics'!H40</f>
        <v>491868927.76982993</v>
      </c>
      <c r="J3" s="48">
        <f ca="1">'Performance Metrics'!I40</f>
        <v>512078858.3863501</v>
      </c>
      <c r="K3" s="48">
        <f ca="1">'Performance Metrics'!J40</f>
        <v>539880705.29574609</v>
      </c>
      <c r="L3" s="48">
        <f ca="1">'Performance Metrics'!K40</f>
        <v>665766325.35518694</v>
      </c>
      <c r="M3" s="48">
        <f ca="1">'Performance Metrics'!L40</f>
        <v>700467621.88968968</v>
      </c>
      <c r="N3" s="48">
        <f ca="1">'Performance Metrics'!M40</f>
        <v>733170329.52286756</v>
      </c>
    </row>
    <row r="4" spans="1:14" x14ac:dyDescent="0.25">
      <c r="A4">
        <v>1</v>
      </c>
      <c r="B4" t="s">
        <v>196</v>
      </c>
      <c r="C4" s="49" t="b">
        <f>('Acquisition and CapEx'!B$4=A4)</f>
        <v>0</v>
      </c>
      <c r="D4" s="50">
        <f>IF($C4,D$3,0)</f>
        <v>0</v>
      </c>
      <c r="E4" s="50">
        <f t="shared" ref="E4:N14" si="0">IF($C4,E$3,0)</f>
        <v>0</v>
      </c>
      <c r="F4" s="50">
        <f t="shared" si="0"/>
        <v>0</v>
      </c>
      <c r="G4" s="50">
        <f t="shared" si="0"/>
        <v>0</v>
      </c>
      <c r="H4" s="50">
        <f t="shared" si="0"/>
        <v>0</v>
      </c>
      <c r="I4" s="50">
        <f t="shared" si="0"/>
        <v>0</v>
      </c>
      <c r="J4" s="50">
        <f t="shared" si="0"/>
        <v>0</v>
      </c>
      <c r="K4" s="50">
        <f t="shared" si="0"/>
        <v>0</v>
      </c>
      <c r="L4" s="50">
        <f t="shared" si="0"/>
        <v>0</v>
      </c>
      <c r="M4" s="50">
        <f t="shared" si="0"/>
        <v>0</v>
      </c>
      <c r="N4" s="50">
        <f t="shared" si="0"/>
        <v>0</v>
      </c>
    </row>
    <row r="5" spans="1:14" x14ac:dyDescent="0.25">
      <c r="A5">
        <v>2</v>
      </c>
      <c r="B5" t="s">
        <v>197</v>
      </c>
      <c r="C5" s="49" t="b">
        <f>('Acquisition and CapEx'!B$4=A5)</f>
        <v>0</v>
      </c>
      <c r="D5" s="50">
        <f t="shared" ref="D5:D14" si="1">IF($C5,D$3,0)</f>
        <v>0</v>
      </c>
      <c r="E5" s="50">
        <f t="shared" si="0"/>
        <v>0</v>
      </c>
      <c r="F5" s="50">
        <f t="shared" si="0"/>
        <v>0</v>
      </c>
      <c r="G5" s="50">
        <f t="shared" si="0"/>
        <v>0</v>
      </c>
      <c r="H5" s="50">
        <f t="shared" si="0"/>
        <v>0</v>
      </c>
      <c r="I5" s="50">
        <f t="shared" si="0"/>
        <v>0</v>
      </c>
      <c r="J5" s="50">
        <f t="shared" si="0"/>
        <v>0</v>
      </c>
      <c r="K5" s="50">
        <f t="shared" si="0"/>
        <v>0</v>
      </c>
      <c r="L5" s="50">
        <f t="shared" si="0"/>
        <v>0</v>
      </c>
      <c r="M5" s="50">
        <f t="shared" si="0"/>
        <v>0</v>
      </c>
      <c r="N5" s="50">
        <f t="shared" si="0"/>
        <v>0</v>
      </c>
    </row>
    <row r="6" spans="1:14" x14ac:dyDescent="0.25">
      <c r="A6">
        <v>3</v>
      </c>
      <c r="B6" t="s">
        <v>198</v>
      </c>
      <c r="C6" s="49" t="b">
        <f>('Acquisition and CapEx'!B$4=A6)</f>
        <v>0</v>
      </c>
      <c r="D6" s="50">
        <f t="shared" si="1"/>
        <v>0</v>
      </c>
      <c r="E6" s="50">
        <f t="shared" si="0"/>
        <v>0</v>
      </c>
      <c r="F6" s="50">
        <f t="shared" si="0"/>
        <v>0</v>
      </c>
      <c r="G6" s="50">
        <f t="shared" si="0"/>
        <v>0</v>
      </c>
      <c r="H6" s="50">
        <f t="shared" si="0"/>
        <v>0</v>
      </c>
      <c r="I6" s="50">
        <f t="shared" si="0"/>
        <v>0</v>
      </c>
      <c r="J6" s="50">
        <f t="shared" si="0"/>
        <v>0</v>
      </c>
      <c r="K6" s="50">
        <f t="shared" si="0"/>
        <v>0</v>
      </c>
      <c r="L6" s="50">
        <f t="shared" si="0"/>
        <v>0</v>
      </c>
      <c r="M6" s="50">
        <f t="shared" si="0"/>
        <v>0</v>
      </c>
      <c r="N6" s="50">
        <f t="shared" si="0"/>
        <v>0</v>
      </c>
    </row>
    <row r="7" spans="1:14" x14ac:dyDescent="0.25">
      <c r="A7">
        <v>4</v>
      </c>
      <c r="B7" t="s">
        <v>199</v>
      </c>
      <c r="C7" s="49" t="b">
        <f>('Acquisition and CapEx'!B$4=A7)</f>
        <v>0</v>
      </c>
      <c r="D7" s="50">
        <f t="shared" si="1"/>
        <v>0</v>
      </c>
      <c r="E7" s="50">
        <f t="shared" si="0"/>
        <v>0</v>
      </c>
      <c r="F7" s="50">
        <f t="shared" si="0"/>
        <v>0</v>
      </c>
      <c r="G7" s="50">
        <f t="shared" si="0"/>
        <v>0</v>
      </c>
      <c r="H7" s="50">
        <f t="shared" si="0"/>
        <v>0</v>
      </c>
      <c r="I7" s="50">
        <f t="shared" si="0"/>
        <v>0</v>
      </c>
      <c r="J7" s="50">
        <f t="shared" si="0"/>
        <v>0</v>
      </c>
      <c r="K7" s="50">
        <f t="shared" si="0"/>
        <v>0</v>
      </c>
      <c r="L7" s="50">
        <f t="shared" si="0"/>
        <v>0</v>
      </c>
      <c r="M7" s="50">
        <f t="shared" si="0"/>
        <v>0</v>
      </c>
      <c r="N7" s="50">
        <f t="shared" si="0"/>
        <v>0</v>
      </c>
    </row>
    <row r="8" spans="1:14" x14ac:dyDescent="0.25">
      <c r="A8">
        <v>5</v>
      </c>
      <c r="B8" t="s">
        <v>200</v>
      </c>
      <c r="C8" s="49" t="b">
        <f>('Acquisition and CapEx'!B$4=A8)</f>
        <v>0</v>
      </c>
      <c r="D8" s="50">
        <f t="shared" si="1"/>
        <v>0</v>
      </c>
      <c r="E8" s="50">
        <f t="shared" si="0"/>
        <v>0</v>
      </c>
      <c r="F8" s="50">
        <f t="shared" si="0"/>
        <v>0</v>
      </c>
      <c r="G8" s="50">
        <f t="shared" si="0"/>
        <v>0</v>
      </c>
      <c r="H8" s="50">
        <f t="shared" si="0"/>
        <v>0</v>
      </c>
      <c r="I8" s="50">
        <f t="shared" si="0"/>
        <v>0</v>
      </c>
      <c r="J8" s="50">
        <f t="shared" si="0"/>
        <v>0</v>
      </c>
      <c r="K8" s="50">
        <f t="shared" si="0"/>
        <v>0</v>
      </c>
      <c r="L8" s="50">
        <f t="shared" si="0"/>
        <v>0</v>
      </c>
      <c r="M8" s="50">
        <f t="shared" si="0"/>
        <v>0</v>
      </c>
      <c r="N8" s="50">
        <f t="shared" si="0"/>
        <v>0</v>
      </c>
    </row>
    <row r="9" spans="1:14" x14ac:dyDescent="0.25">
      <c r="A9">
        <v>6</v>
      </c>
      <c r="B9" t="s">
        <v>201</v>
      </c>
      <c r="C9" s="49" t="b">
        <f>('Acquisition and CapEx'!B$4=A9)</f>
        <v>0</v>
      </c>
      <c r="D9" s="50">
        <f t="shared" si="1"/>
        <v>0</v>
      </c>
      <c r="E9" s="50">
        <f t="shared" si="0"/>
        <v>0</v>
      </c>
      <c r="F9" s="50">
        <f t="shared" si="0"/>
        <v>0</v>
      </c>
      <c r="G9" s="50">
        <f t="shared" si="0"/>
        <v>0</v>
      </c>
      <c r="H9" s="50">
        <f t="shared" si="0"/>
        <v>0</v>
      </c>
      <c r="I9" s="50">
        <f t="shared" si="0"/>
        <v>0</v>
      </c>
      <c r="J9" s="50">
        <f t="shared" si="0"/>
        <v>0</v>
      </c>
      <c r="K9" s="50">
        <f t="shared" si="0"/>
        <v>0</v>
      </c>
      <c r="L9" s="50">
        <f t="shared" si="0"/>
        <v>0</v>
      </c>
      <c r="M9" s="50">
        <f t="shared" si="0"/>
        <v>0</v>
      </c>
      <c r="N9" s="50">
        <f t="shared" si="0"/>
        <v>0</v>
      </c>
    </row>
    <row r="10" spans="1:14" x14ac:dyDescent="0.25">
      <c r="A10">
        <v>7</v>
      </c>
      <c r="B10" t="s">
        <v>202</v>
      </c>
      <c r="C10" s="49" t="b">
        <f>('Acquisition and CapEx'!B$4=A10)</f>
        <v>0</v>
      </c>
      <c r="D10" s="50">
        <f t="shared" si="1"/>
        <v>0</v>
      </c>
      <c r="E10" s="50">
        <f t="shared" si="0"/>
        <v>0</v>
      </c>
      <c r="F10" s="50">
        <f t="shared" si="0"/>
        <v>0</v>
      </c>
      <c r="G10" s="50">
        <f t="shared" si="0"/>
        <v>0</v>
      </c>
      <c r="H10" s="50">
        <f t="shared" si="0"/>
        <v>0</v>
      </c>
      <c r="I10" s="50">
        <f t="shared" si="0"/>
        <v>0</v>
      </c>
      <c r="J10" s="50">
        <f t="shared" si="0"/>
        <v>0</v>
      </c>
      <c r="K10" s="50">
        <f t="shared" si="0"/>
        <v>0</v>
      </c>
      <c r="L10" s="50">
        <f t="shared" si="0"/>
        <v>0</v>
      </c>
      <c r="M10" s="50">
        <f t="shared" si="0"/>
        <v>0</v>
      </c>
      <c r="N10" s="50">
        <f t="shared" si="0"/>
        <v>0</v>
      </c>
    </row>
    <row r="11" spans="1:14" x14ac:dyDescent="0.25">
      <c r="A11">
        <v>8</v>
      </c>
      <c r="B11" t="s">
        <v>203</v>
      </c>
      <c r="C11" s="49" t="b">
        <f>('Acquisition and CapEx'!B$4=A11)</f>
        <v>0</v>
      </c>
      <c r="D11" s="50">
        <f t="shared" si="1"/>
        <v>0</v>
      </c>
      <c r="E11" s="50">
        <f t="shared" si="0"/>
        <v>0</v>
      </c>
      <c r="F11" s="50">
        <f t="shared" si="0"/>
        <v>0</v>
      </c>
      <c r="G11" s="50">
        <f t="shared" si="0"/>
        <v>0</v>
      </c>
      <c r="H11" s="50">
        <f t="shared" si="0"/>
        <v>0</v>
      </c>
      <c r="I11" s="50">
        <f t="shared" si="0"/>
        <v>0</v>
      </c>
      <c r="J11" s="50">
        <f t="shared" si="0"/>
        <v>0</v>
      </c>
      <c r="K11" s="50">
        <f t="shared" si="0"/>
        <v>0</v>
      </c>
      <c r="L11" s="50">
        <f t="shared" si="0"/>
        <v>0</v>
      </c>
      <c r="M11" s="50">
        <f t="shared" si="0"/>
        <v>0</v>
      </c>
      <c r="N11" s="50">
        <f t="shared" si="0"/>
        <v>0</v>
      </c>
    </row>
    <row r="12" spans="1:14" x14ac:dyDescent="0.25">
      <c r="A12">
        <v>9</v>
      </c>
      <c r="B12" t="s">
        <v>204</v>
      </c>
      <c r="C12" s="49" t="b">
        <f>('Acquisition and CapEx'!B$4=A12)</f>
        <v>1</v>
      </c>
      <c r="D12" s="50">
        <f t="shared" ca="1" si="1"/>
        <v>317235184.81457573</v>
      </c>
      <c r="E12" s="50">
        <f t="shared" ca="1" si="0"/>
        <v>339344896.72555715</v>
      </c>
      <c r="F12" s="50">
        <f t="shared" ca="1" si="0"/>
        <v>361747903.77360183</v>
      </c>
      <c r="G12" s="50">
        <f t="shared" ca="1" si="0"/>
        <v>383647422.54022127</v>
      </c>
      <c r="H12" s="50">
        <f t="shared" ca="1" si="0"/>
        <v>463608126.8209424</v>
      </c>
      <c r="I12" s="50">
        <f t="shared" ca="1" si="0"/>
        <v>491868927.76982993</v>
      </c>
      <c r="J12" s="50">
        <f t="shared" ca="1" si="0"/>
        <v>512078858.3863501</v>
      </c>
      <c r="K12" s="50">
        <f t="shared" ca="1" si="0"/>
        <v>539880705.29574609</v>
      </c>
      <c r="L12" s="50">
        <f t="shared" ca="1" si="0"/>
        <v>665766325.35518694</v>
      </c>
      <c r="M12" s="50">
        <f t="shared" ca="1" si="0"/>
        <v>700467621.88968968</v>
      </c>
      <c r="N12" s="50">
        <f t="shared" ca="1" si="0"/>
        <v>733170329.52286756</v>
      </c>
    </row>
    <row r="13" spans="1:14" x14ac:dyDescent="0.25">
      <c r="A13">
        <v>10</v>
      </c>
      <c r="B13" t="s">
        <v>205</v>
      </c>
      <c r="C13" s="49" t="b">
        <f>('Acquisition and CapEx'!B$4=A13)</f>
        <v>0</v>
      </c>
      <c r="D13" s="50">
        <f t="shared" si="1"/>
        <v>0</v>
      </c>
      <c r="E13" s="50">
        <f t="shared" si="0"/>
        <v>0</v>
      </c>
      <c r="F13" s="50">
        <f t="shared" si="0"/>
        <v>0</v>
      </c>
      <c r="G13" s="50">
        <f t="shared" si="0"/>
        <v>0</v>
      </c>
      <c r="H13" s="50">
        <f t="shared" si="0"/>
        <v>0</v>
      </c>
      <c r="I13" s="50">
        <f t="shared" si="0"/>
        <v>0</v>
      </c>
      <c r="J13" s="50">
        <f t="shared" si="0"/>
        <v>0</v>
      </c>
      <c r="K13" s="50">
        <f t="shared" si="0"/>
        <v>0</v>
      </c>
      <c r="L13" s="50">
        <f t="shared" si="0"/>
        <v>0</v>
      </c>
      <c r="M13" s="50">
        <f t="shared" si="0"/>
        <v>0</v>
      </c>
      <c r="N13" s="50">
        <f t="shared" si="0"/>
        <v>0</v>
      </c>
    </row>
    <row r="14" spans="1:14" x14ac:dyDescent="0.25">
      <c r="A14">
        <v>11</v>
      </c>
      <c r="B14" t="s">
        <v>206</v>
      </c>
      <c r="C14" s="49" t="b">
        <f>('Acquisition and CapEx'!B$4=A14)</f>
        <v>0</v>
      </c>
      <c r="D14" s="50">
        <f t="shared" si="1"/>
        <v>0</v>
      </c>
      <c r="E14" s="50">
        <f t="shared" si="0"/>
        <v>0</v>
      </c>
      <c r="F14" s="50">
        <f t="shared" si="0"/>
        <v>0</v>
      </c>
      <c r="G14" s="50">
        <f t="shared" si="0"/>
        <v>0</v>
      </c>
      <c r="H14" s="50">
        <f t="shared" si="0"/>
        <v>0</v>
      </c>
      <c r="I14" s="50">
        <f t="shared" si="0"/>
        <v>0</v>
      </c>
      <c r="J14" s="50">
        <f t="shared" si="0"/>
        <v>0</v>
      </c>
      <c r="K14" s="50">
        <f t="shared" si="0"/>
        <v>0</v>
      </c>
      <c r="L14" s="50">
        <f t="shared" si="0"/>
        <v>0</v>
      </c>
      <c r="M14" s="50">
        <f t="shared" si="0"/>
        <v>0</v>
      </c>
      <c r="N14" s="50">
        <f t="shared" si="0"/>
        <v>0</v>
      </c>
    </row>
    <row r="15" spans="1:14" x14ac:dyDescent="0.25">
      <c r="B15" t="s">
        <v>8</v>
      </c>
      <c r="D15" s="50">
        <f ca="1">SUM(D4:D14)</f>
        <v>317235184.81457573</v>
      </c>
      <c r="E15" s="50">
        <f t="shared" ref="E15:N15" ca="1" si="2">SUM(E4:E14)</f>
        <v>339344896.72555715</v>
      </c>
      <c r="F15" s="50">
        <f t="shared" ca="1" si="2"/>
        <v>361747903.77360183</v>
      </c>
      <c r="G15" s="50">
        <f t="shared" ca="1" si="2"/>
        <v>383647422.54022127</v>
      </c>
      <c r="H15" s="50">
        <f t="shared" ca="1" si="2"/>
        <v>463608126.8209424</v>
      </c>
      <c r="I15" s="50">
        <f t="shared" ca="1" si="2"/>
        <v>491868927.76982993</v>
      </c>
      <c r="J15" s="50">
        <f t="shared" ca="1" si="2"/>
        <v>512078858.3863501</v>
      </c>
      <c r="K15" s="50">
        <f t="shared" ca="1" si="2"/>
        <v>539880705.29574609</v>
      </c>
      <c r="L15" s="50">
        <f t="shared" ca="1" si="2"/>
        <v>665766325.35518694</v>
      </c>
      <c r="M15" s="50">
        <f t="shared" ca="1" si="2"/>
        <v>700467621.88968968</v>
      </c>
      <c r="N15" s="50">
        <f t="shared" ca="1" si="2"/>
        <v>733170329.52286756</v>
      </c>
    </row>
    <row r="16" spans="1:14" x14ac:dyDescent="0.25"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</row>
    <row r="17" spans="1:14" x14ac:dyDescent="0.25">
      <c r="B17" s="47" t="s">
        <v>207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</row>
    <row r="18" spans="1:14" x14ac:dyDescent="0.25">
      <c r="A18">
        <v>1</v>
      </c>
      <c r="B18" t="s">
        <v>208</v>
      </c>
      <c r="C18" s="49" t="b">
        <f>('Acquisition and CapEx'!B$5=A18)</f>
        <v>0</v>
      </c>
      <c r="D18" s="50">
        <f>IF($C18,D$3,0)</f>
        <v>0</v>
      </c>
      <c r="E18" s="50">
        <f t="shared" ref="E18:N24" si="3">IF($C18,E$3,0)</f>
        <v>0</v>
      </c>
      <c r="F18" s="50">
        <f t="shared" si="3"/>
        <v>0</v>
      </c>
      <c r="G18" s="50">
        <f t="shared" si="3"/>
        <v>0</v>
      </c>
      <c r="H18" s="50">
        <f t="shared" si="3"/>
        <v>0</v>
      </c>
      <c r="I18" s="50">
        <f t="shared" si="3"/>
        <v>0</v>
      </c>
      <c r="J18" s="50">
        <f t="shared" si="3"/>
        <v>0</v>
      </c>
      <c r="K18" s="50">
        <f t="shared" si="3"/>
        <v>0</v>
      </c>
      <c r="L18" s="50">
        <f t="shared" si="3"/>
        <v>0</v>
      </c>
      <c r="M18" s="50">
        <f t="shared" si="3"/>
        <v>0</v>
      </c>
      <c r="N18" s="50">
        <f t="shared" si="3"/>
        <v>0</v>
      </c>
    </row>
    <row r="19" spans="1:14" x14ac:dyDescent="0.25">
      <c r="A19">
        <v>2</v>
      </c>
      <c r="B19" t="s">
        <v>209</v>
      </c>
      <c r="C19" s="49" t="b">
        <f>('Acquisition and CapEx'!B$5=A19)</f>
        <v>0</v>
      </c>
      <c r="D19" s="50">
        <f t="shared" ref="D19:D24" si="4">IF($C19,D$3,0)</f>
        <v>0</v>
      </c>
      <c r="E19" s="50">
        <f t="shared" si="3"/>
        <v>0</v>
      </c>
      <c r="F19" s="50">
        <f t="shared" si="3"/>
        <v>0</v>
      </c>
      <c r="G19" s="50">
        <f t="shared" si="3"/>
        <v>0</v>
      </c>
      <c r="H19" s="50">
        <f t="shared" si="3"/>
        <v>0</v>
      </c>
      <c r="I19" s="50">
        <f t="shared" si="3"/>
        <v>0</v>
      </c>
      <c r="J19" s="50">
        <f t="shared" si="3"/>
        <v>0</v>
      </c>
      <c r="K19" s="50">
        <f t="shared" si="3"/>
        <v>0</v>
      </c>
      <c r="L19" s="50">
        <f t="shared" si="3"/>
        <v>0</v>
      </c>
      <c r="M19" s="50">
        <f t="shared" si="3"/>
        <v>0</v>
      </c>
      <c r="N19" s="50">
        <f t="shared" si="3"/>
        <v>0</v>
      </c>
    </row>
    <row r="20" spans="1:14" x14ac:dyDescent="0.25">
      <c r="A20">
        <v>3</v>
      </c>
      <c r="B20" t="s">
        <v>210</v>
      </c>
      <c r="C20" s="49" t="b">
        <f>('Acquisition and CapEx'!B$5=A20)</f>
        <v>0</v>
      </c>
      <c r="D20" s="50">
        <f t="shared" si="4"/>
        <v>0</v>
      </c>
      <c r="E20" s="50">
        <f t="shared" si="3"/>
        <v>0</v>
      </c>
      <c r="F20" s="50">
        <f t="shared" si="3"/>
        <v>0</v>
      </c>
      <c r="G20" s="50">
        <f t="shared" si="3"/>
        <v>0</v>
      </c>
      <c r="H20" s="50">
        <f t="shared" si="3"/>
        <v>0</v>
      </c>
      <c r="I20" s="50">
        <f t="shared" si="3"/>
        <v>0</v>
      </c>
      <c r="J20" s="50">
        <f t="shared" si="3"/>
        <v>0</v>
      </c>
      <c r="K20" s="50">
        <f t="shared" si="3"/>
        <v>0</v>
      </c>
      <c r="L20" s="50">
        <f t="shared" si="3"/>
        <v>0</v>
      </c>
      <c r="M20" s="50">
        <f t="shared" si="3"/>
        <v>0</v>
      </c>
      <c r="N20" s="50">
        <f t="shared" si="3"/>
        <v>0</v>
      </c>
    </row>
    <row r="21" spans="1:14" x14ac:dyDescent="0.25">
      <c r="A21">
        <v>4</v>
      </c>
      <c r="B21" t="s">
        <v>211</v>
      </c>
      <c r="C21" s="49" t="b">
        <f>('Acquisition and CapEx'!B$5=A21)</f>
        <v>0</v>
      </c>
      <c r="D21" s="50">
        <f t="shared" si="4"/>
        <v>0</v>
      </c>
      <c r="E21" s="50">
        <f t="shared" si="3"/>
        <v>0</v>
      </c>
      <c r="F21" s="50">
        <f t="shared" si="3"/>
        <v>0</v>
      </c>
      <c r="G21" s="50">
        <f t="shared" si="3"/>
        <v>0</v>
      </c>
      <c r="H21" s="50">
        <f t="shared" si="3"/>
        <v>0</v>
      </c>
      <c r="I21" s="50">
        <f t="shared" si="3"/>
        <v>0</v>
      </c>
      <c r="J21" s="50">
        <f t="shared" si="3"/>
        <v>0</v>
      </c>
      <c r="K21" s="50">
        <f t="shared" si="3"/>
        <v>0</v>
      </c>
      <c r="L21" s="50">
        <f t="shared" si="3"/>
        <v>0</v>
      </c>
      <c r="M21" s="50">
        <f t="shared" si="3"/>
        <v>0</v>
      </c>
      <c r="N21" s="50">
        <f t="shared" si="3"/>
        <v>0</v>
      </c>
    </row>
    <row r="22" spans="1:14" x14ac:dyDescent="0.25">
      <c r="A22">
        <v>5</v>
      </c>
      <c r="B22" t="s">
        <v>212</v>
      </c>
      <c r="C22" s="49" t="b">
        <f>('Acquisition and CapEx'!B$5=A22)</f>
        <v>0</v>
      </c>
      <c r="D22" s="50">
        <f t="shared" si="4"/>
        <v>0</v>
      </c>
      <c r="E22" s="50">
        <f t="shared" si="3"/>
        <v>0</v>
      </c>
      <c r="F22" s="50">
        <f t="shared" si="3"/>
        <v>0</v>
      </c>
      <c r="G22" s="50">
        <f t="shared" si="3"/>
        <v>0</v>
      </c>
      <c r="H22" s="50">
        <f t="shared" si="3"/>
        <v>0</v>
      </c>
      <c r="I22" s="50">
        <f t="shared" si="3"/>
        <v>0</v>
      </c>
      <c r="J22" s="50">
        <f t="shared" si="3"/>
        <v>0</v>
      </c>
      <c r="K22" s="50">
        <f t="shared" si="3"/>
        <v>0</v>
      </c>
      <c r="L22" s="50">
        <f t="shared" si="3"/>
        <v>0</v>
      </c>
      <c r="M22" s="50">
        <f t="shared" si="3"/>
        <v>0</v>
      </c>
      <c r="N22" s="50">
        <f t="shared" si="3"/>
        <v>0</v>
      </c>
    </row>
    <row r="23" spans="1:14" x14ac:dyDescent="0.25">
      <c r="A23">
        <v>6</v>
      </c>
      <c r="B23" t="s">
        <v>213</v>
      </c>
      <c r="C23" s="49" t="b">
        <f>('Acquisition and CapEx'!B$5=A23)</f>
        <v>0</v>
      </c>
      <c r="D23" s="50">
        <f t="shared" si="4"/>
        <v>0</v>
      </c>
      <c r="E23" s="50">
        <f t="shared" si="3"/>
        <v>0</v>
      </c>
      <c r="F23" s="50">
        <f t="shared" si="3"/>
        <v>0</v>
      </c>
      <c r="G23" s="50">
        <f t="shared" si="3"/>
        <v>0</v>
      </c>
      <c r="H23" s="50">
        <f t="shared" si="3"/>
        <v>0</v>
      </c>
      <c r="I23" s="50">
        <f t="shared" si="3"/>
        <v>0</v>
      </c>
      <c r="J23" s="50">
        <f t="shared" si="3"/>
        <v>0</v>
      </c>
      <c r="K23" s="50">
        <f t="shared" si="3"/>
        <v>0</v>
      </c>
      <c r="L23" s="50">
        <f t="shared" si="3"/>
        <v>0</v>
      </c>
      <c r="M23" s="50">
        <f t="shared" si="3"/>
        <v>0</v>
      </c>
      <c r="N23" s="50">
        <f t="shared" si="3"/>
        <v>0</v>
      </c>
    </row>
    <row r="24" spans="1:14" x14ac:dyDescent="0.25">
      <c r="A24">
        <v>7</v>
      </c>
      <c r="B24" t="s">
        <v>214</v>
      </c>
      <c r="C24" s="49" t="b">
        <f>('Acquisition and CapEx'!B$5=A24)</f>
        <v>1</v>
      </c>
      <c r="D24" s="50">
        <f t="shared" ca="1" si="4"/>
        <v>317235184.81457573</v>
      </c>
      <c r="E24" s="50">
        <f t="shared" ca="1" si="3"/>
        <v>339344896.72555715</v>
      </c>
      <c r="F24" s="50">
        <f t="shared" ca="1" si="3"/>
        <v>361747903.77360183</v>
      </c>
      <c r="G24" s="50">
        <f t="shared" ca="1" si="3"/>
        <v>383647422.54022127</v>
      </c>
      <c r="H24" s="50">
        <f t="shared" ca="1" si="3"/>
        <v>463608126.8209424</v>
      </c>
      <c r="I24" s="50">
        <f t="shared" ca="1" si="3"/>
        <v>491868927.76982993</v>
      </c>
      <c r="J24" s="50">
        <f t="shared" ca="1" si="3"/>
        <v>512078858.3863501</v>
      </c>
      <c r="K24" s="50">
        <f t="shared" ca="1" si="3"/>
        <v>539880705.29574609</v>
      </c>
      <c r="L24" s="50">
        <f t="shared" ca="1" si="3"/>
        <v>665766325.35518694</v>
      </c>
      <c r="M24" s="50">
        <f t="shared" ca="1" si="3"/>
        <v>700467621.88968968</v>
      </c>
      <c r="N24" s="50">
        <f t="shared" ca="1" si="3"/>
        <v>733170329.52286756</v>
      </c>
    </row>
    <row r="25" spans="1:14" x14ac:dyDescent="0.25">
      <c r="B25" t="s">
        <v>8</v>
      </c>
      <c r="D25" s="52">
        <f t="shared" ref="D25:N25" ca="1" si="5">SUM(D18:D24)</f>
        <v>317235184.81457573</v>
      </c>
      <c r="E25" s="52">
        <f t="shared" ca="1" si="5"/>
        <v>339344896.72555715</v>
      </c>
      <c r="F25" s="52">
        <f t="shared" ca="1" si="5"/>
        <v>361747903.77360183</v>
      </c>
      <c r="G25" s="52">
        <f t="shared" ca="1" si="5"/>
        <v>383647422.54022127</v>
      </c>
      <c r="H25" s="52">
        <f t="shared" ca="1" si="5"/>
        <v>463608126.8209424</v>
      </c>
      <c r="I25" s="52">
        <f t="shared" ca="1" si="5"/>
        <v>491868927.76982993</v>
      </c>
      <c r="J25" s="52">
        <f t="shared" ca="1" si="5"/>
        <v>512078858.3863501</v>
      </c>
      <c r="K25" s="52">
        <f t="shared" ca="1" si="5"/>
        <v>539880705.29574609</v>
      </c>
      <c r="L25" s="52">
        <f t="shared" ca="1" si="5"/>
        <v>665766325.35518694</v>
      </c>
      <c r="M25" s="52">
        <f t="shared" ca="1" si="5"/>
        <v>700467621.88968968</v>
      </c>
      <c r="N25" s="52">
        <f t="shared" ca="1" si="5"/>
        <v>733170329.52286756</v>
      </c>
    </row>
    <row r="26" spans="1:14" x14ac:dyDescent="0.25"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</row>
    <row r="27" spans="1:14" x14ac:dyDescent="0.25">
      <c r="B27" s="47" t="s">
        <v>215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</row>
    <row r="28" spans="1:14" x14ac:dyDescent="0.25">
      <c r="A28">
        <v>1</v>
      </c>
      <c r="B28" t="s">
        <v>216</v>
      </c>
      <c r="D28" s="50">
        <f ca="1">IF(D$33=1,D$3,0)</f>
        <v>0</v>
      </c>
      <c r="E28" s="50">
        <f t="shared" ref="E28:N28" ca="1" si="6">IF(E$33=1,E$3,0)</f>
        <v>0</v>
      </c>
      <c r="F28" s="50">
        <f t="shared" ca="1" si="6"/>
        <v>0</v>
      </c>
      <c r="G28" s="50">
        <f t="shared" ca="1" si="6"/>
        <v>0</v>
      </c>
      <c r="H28" s="50">
        <f t="shared" ca="1" si="6"/>
        <v>0</v>
      </c>
      <c r="I28" s="50">
        <f t="shared" ca="1" si="6"/>
        <v>0</v>
      </c>
      <c r="J28" s="50">
        <f t="shared" ca="1" si="6"/>
        <v>0</v>
      </c>
      <c r="K28" s="50">
        <f t="shared" ca="1" si="6"/>
        <v>0</v>
      </c>
      <c r="L28" s="50">
        <f t="shared" ca="1" si="6"/>
        <v>0</v>
      </c>
      <c r="M28" s="50">
        <f t="shared" ca="1" si="6"/>
        <v>0</v>
      </c>
      <c r="N28" s="50">
        <f t="shared" ca="1" si="6"/>
        <v>0</v>
      </c>
    </row>
    <row r="29" spans="1:14" x14ac:dyDescent="0.25">
      <c r="A29">
        <v>2</v>
      </c>
      <c r="B29" t="s">
        <v>217</v>
      </c>
      <c r="D29" s="50">
        <f ca="1">IF(D$33=2,D$3,0)</f>
        <v>0</v>
      </c>
      <c r="E29" s="50">
        <f t="shared" ref="E29:N29" ca="1" si="7">IF(E$33=2,E$3,0)</f>
        <v>0</v>
      </c>
      <c r="F29" s="50">
        <f t="shared" ca="1" si="7"/>
        <v>0</v>
      </c>
      <c r="G29" s="50">
        <f t="shared" ca="1" si="7"/>
        <v>0</v>
      </c>
      <c r="H29" s="50">
        <f t="shared" ca="1" si="7"/>
        <v>0</v>
      </c>
      <c r="I29" s="50">
        <f t="shared" ca="1" si="7"/>
        <v>0</v>
      </c>
      <c r="J29" s="50">
        <f t="shared" ca="1" si="7"/>
        <v>0</v>
      </c>
      <c r="K29" s="50">
        <f t="shared" ca="1" si="7"/>
        <v>0</v>
      </c>
      <c r="L29" s="50">
        <f t="shared" ca="1" si="7"/>
        <v>0</v>
      </c>
      <c r="M29" s="50">
        <f t="shared" ca="1" si="7"/>
        <v>0</v>
      </c>
      <c r="N29" s="50">
        <f t="shared" ca="1" si="7"/>
        <v>0</v>
      </c>
    </row>
    <row r="30" spans="1:14" x14ac:dyDescent="0.25">
      <c r="A30">
        <v>3</v>
      </c>
      <c r="B30" t="s">
        <v>218</v>
      </c>
      <c r="D30" s="50">
        <f ca="1">IF(D$33=3,D$3,0)</f>
        <v>0</v>
      </c>
      <c r="E30" s="50">
        <f t="shared" ref="E30:N30" ca="1" si="8">IF(E$33=3,E$3,0)</f>
        <v>0</v>
      </c>
      <c r="F30" s="50">
        <f t="shared" ca="1" si="8"/>
        <v>0</v>
      </c>
      <c r="G30" s="50">
        <f t="shared" ca="1" si="8"/>
        <v>0</v>
      </c>
      <c r="H30" s="50">
        <f t="shared" ca="1" si="8"/>
        <v>0</v>
      </c>
      <c r="I30" s="50">
        <f t="shared" ca="1" si="8"/>
        <v>0</v>
      </c>
      <c r="J30" s="50">
        <f t="shared" ca="1" si="8"/>
        <v>0</v>
      </c>
      <c r="K30" s="50">
        <f t="shared" ca="1" si="8"/>
        <v>0</v>
      </c>
      <c r="L30" s="50">
        <f t="shared" ca="1" si="8"/>
        <v>0</v>
      </c>
      <c r="M30" s="50">
        <f t="shared" ca="1" si="8"/>
        <v>0</v>
      </c>
      <c r="N30" s="50">
        <f t="shared" ca="1" si="8"/>
        <v>0</v>
      </c>
    </row>
    <row r="31" spans="1:14" x14ac:dyDescent="0.25">
      <c r="A31">
        <v>4</v>
      </c>
      <c r="B31" t="s">
        <v>219</v>
      </c>
      <c r="D31" s="50">
        <f ca="1">IF(D$33=4,D$3,0)</f>
        <v>317235184.81457573</v>
      </c>
      <c r="E31" s="50">
        <f t="shared" ref="E31:N31" ca="1" si="9">IF(E$33=4,E$3,0)</f>
        <v>339344896.72555715</v>
      </c>
      <c r="F31" s="50">
        <f t="shared" ca="1" si="9"/>
        <v>361747903.77360183</v>
      </c>
      <c r="G31" s="50">
        <f t="shared" ca="1" si="9"/>
        <v>383647422.54022127</v>
      </c>
      <c r="H31" s="50">
        <f t="shared" ca="1" si="9"/>
        <v>463608126.8209424</v>
      </c>
      <c r="I31" s="50">
        <f t="shared" ca="1" si="9"/>
        <v>491868927.76982993</v>
      </c>
      <c r="J31" s="50">
        <f t="shared" ca="1" si="9"/>
        <v>512078858.3863501</v>
      </c>
      <c r="K31" s="50">
        <f t="shared" ca="1" si="9"/>
        <v>539880705.29574609</v>
      </c>
      <c r="L31" s="50">
        <f t="shared" ca="1" si="9"/>
        <v>665766325.35518694</v>
      </c>
      <c r="M31" s="50">
        <f t="shared" ca="1" si="9"/>
        <v>700467621.88968968</v>
      </c>
      <c r="N31" s="50">
        <f t="shared" ca="1" si="9"/>
        <v>733170329.52286756</v>
      </c>
    </row>
    <row r="32" spans="1:14" x14ac:dyDescent="0.25">
      <c r="B32" t="s">
        <v>8</v>
      </c>
      <c r="D32" s="52">
        <f ca="1">SUM(D28:D31)</f>
        <v>317235184.81457573</v>
      </c>
      <c r="E32" s="52">
        <f t="shared" ref="E32:N32" ca="1" si="10">SUM(E28:E31)</f>
        <v>339344896.72555715</v>
      </c>
      <c r="F32" s="52">
        <f t="shared" ca="1" si="10"/>
        <v>361747903.77360183</v>
      </c>
      <c r="G32" s="52">
        <f t="shared" ca="1" si="10"/>
        <v>383647422.54022127</v>
      </c>
      <c r="H32" s="52">
        <f t="shared" ca="1" si="10"/>
        <v>463608126.8209424</v>
      </c>
      <c r="I32" s="52">
        <f t="shared" ca="1" si="10"/>
        <v>491868927.76982993</v>
      </c>
      <c r="J32" s="52">
        <f t="shared" ca="1" si="10"/>
        <v>512078858.3863501</v>
      </c>
      <c r="K32" s="52">
        <f t="shared" ca="1" si="10"/>
        <v>539880705.29574609</v>
      </c>
      <c r="L32" s="52">
        <f t="shared" ca="1" si="10"/>
        <v>665766325.35518694</v>
      </c>
      <c r="M32" s="52">
        <f t="shared" ca="1" si="10"/>
        <v>700467621.88968968</v>
      </c>
      <c r="N32" s="52">
        <f t="shared" ca="1" si="10"/>
        <v>733170329.52286756</v>
      </c>
    </row>
    <row r="33" spans="2:14" x14ac:dyDescent="0.25">
      <c r="D33" s="49">
        <f ca="1">OFFSET('Acquisition and CapEx'!$C66,0,'Risk '!D34)</f>
        <v>4</v>
      </c>
      <c r="E33" s="49">
        <f ca="1">OFFSET('Acquisition and CapEx'!$C66,0,'Risk '!E34)</f>
        <v>4</v>
      </c>
      <c r="F33" s="49">
        <f ca="1">OFFSET('Acquisition and CapEx'!$C66,0,'Risk '!F34)</f>
        <v>4</v>
      </c>
      <c r="G33" s="49">
        <f ca="1">OFFSET('Acquisition and CapEx'!$C66,0,'Risk '!G34)</f>
        <v>4</v>
      </c>
      <c r="H33" s="49">
        <f ca="1">OFFSET('Acquisition and CapEx'!$C66,0,'Risk '!H34)</f>
        <v>4</v>
      </c>
      <c r="I33" s="49">
        <f ca="1">OFFSET('Acquisition and CapEx'!$C66,0,'Risk '!I34)</f>
        <v>4</v>
      </c>
      <c r="J33" s="49">
        <f ca="1">OFFSET('Acquisition and CapEx'!$C66,0,'Risk '!J34)</f>
        <v>4</v>
      </c>
      <c r="K33" s="49">
        <f ca="1">OFFSET('Acquisition and CapEx'!$C66,0,'Risk '!K34)</f>
        <v>4</v>
      </c>
      <c r="L33" s="49">
        <f ca="1">OFFSET('Acquisition and CapEx'!$C66,0,'Risk '!L34)</f>
        <v>4</v>
      </c>
      <c r="M33" s="49">
        <f ca="1">OFFSET('Acquisition and CapEx'!$C66,0,'Risk '!M34)</f>
        <v>4</v>
      </c>
      <c r="N33" s="49">
        <f ca="1">OFFSET('Acquisition and CapEx'!$C66,0,'Risk '!N34)</f>
        <v>4</v>
      </c>
    </row>
    <row r="34" spans="2:14" outlineLevel="1" x14ac:dyDescent="0.25">
      <c r="D34" s="49">
        <f>Timeline!C29-1</f>
        <v>3</v>
      </c>
      <c r="E34" s="49">
        <f>Timeline!D29-1</f>
        <v>7</v>
      </c>
      <c r="F34" s="49">
        <f>Timeline!E29-1</f>
        <v>11</v>
      </c>
      <c r="G34" s="49">
        <f>Timeline!F29-1</f>
        <v>15</v>
      </c>
      <c r="H34" s="49">
        <f>Timeline!G29-1</f>
        <v>19</v>
      </c>
      <c r="I34" s="49">
        <f>Timeline!H29-1</f>
        <v>23</v>
      </c>
      <c r="J34" s="49">
        <f>Timeline!I29-1</f>
        <v>27</v>
      </c>
      <c r="K34" s="49">
        <f>Timeline!J29-1</f>
        <v>31</v>
      </c>
      <c r="L34" s="49">
        <f>Timeline!K29-1</f>
        <v>35</v>
      </c>
      <c r="M34" s="49">
        <f>Timeline!L29-1</f>
        <v>39</v>
      </c>
      <c r="N34" s="49">
        <f>Timeline!M29-1</f>
        <v>43</v>
      </c>
    </row>
    <row r="35" spans="2:14" x14ac:dyDescent="0.25"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</row>
    <row r="36" spans="2:14" outlineLevel="1" x14ac:dyDescent="0.25">
      <c r="B36" t="s">
        <v>291</v>
      </c>
      <c r="D36" s="50">
        <f ca="1">Summary!C37</f>
        <v>35611730.55836305</v>
      </c>
      <c r="E36" s="50">
        <f ca="1">Summary!D37</f>
        <v>38599431.967820875</v>
      </c>
      <c r="F36" s="50">
        <f ca="1">Summary!E37</f>
        <v>41864586.955906168</v>
      </c>
      <c r="G36" s="50">
        <f ca="1">Summary!F37</f>
        <v>45072536.513572633</v>
      </c>
      <c r="H36" s="50">
        <f ca="1">Summary!G37</f>
        <v>48064078.399767689</v>
      </c>
      <c r="I36" s="50">
        <f ca="1">Summary!H37</f>
        <v>51194547.516272224</v>
      </c>
      <c r="J36" s="50">
        <f ca="1">Summary!I37</f>
        <v>54469587.109207243</v>
      </c>
      <c r="K36" s="50">
        <f ca="1">Summary!J37</f>
        <v>57473369.270244956</v>
      </c>
      <c r="L36" s="50">
        <f ca="1">Summary!K37</f>
        <v>60848007.844729275</v>
      </c>
      <c r="M36" s="50">
        <f ca="1">Summary!L37</f>
        <v>64573922.339625865</v>
      </c>
      <c r="N36" s="50" t="e">
        <f>Summary!#REF!</f>
        <v>#REF!</v>
      </c>
    </row>
    <row r="37" spans="2:14" outlineLevel="1" x14ac:dyDescent="0.25">
      <c r="B37" t="s">
        <v>220</v>
      </c>
      <c r="D37" s="51">
        <f ca="1">Summary!C45</f>
        <v>663587231.70670128</v>
      </c>
      <c r="E37" s="51">
        <f ca="1">Summary!D45</f>
        <v>704641929.83602989</v>
      </c>
      <c r="F37" s="51">
        <f ca="1">Summary!E45</f>
        <v>740280245.98545575</v>
      </c>
      <c r="G37" s="51">
        <f ca="1">Summary!F45</f>
        <v>774595777.73600984</v>
      </c>
      <c r="H37" s="51">
        <f ca="1">Summary!G45</f>
        <v>809928446.01127863</v>
      </c>
      <c r="I37" s="51">
        <f ca="1">Summary!H45</f>
        <v>846316488.54803503</v>
      </c>
      <c r="J37" s="51">
        <f ca="1">Summary!I45</f>
        <v>872966010.1304853</v>
      </c>
      <c r="K37" s="51">
        <f ca="1">Summary!J45</f>
        <v>909069922.54402137</v>
      </c>
      <c r="L37" s="51">
        <f ca="1">Summary!K45</f>
        <v>946350632.1515758</v>
      </c>
      <c r="M37" s="51">
        <f ca="1">Summary!L45</f>
        <v>988013418.39424109</v>
      </c>
      <c r="N37" s="51" t="e">
        <f>Summary!#REF!</f>
        <v>#REF!</v>
      </c>
    </row>
    <row r="38" spans="2:14" x14ac:dyDescent="0.25">
      <c r="B38" t="s">
        <v>292</v>
      </c>
      <c r="D38" s="10">
        <f ca="1">D36/D37</f>
        <v>5.3665484893029206E-2</v>
      </c>
      <c r="E38" s="10">
        <f t="shared" ref="E38:N38" ca="1" si="11">E36/E37</f>
        <v>5.4778789529034921E-2</v>
      </c>
      <c r="F38" s="10">
        <f t="shared" ca="1" si="11"/>
        <v>5.6552349171733372E-2</v>
      </c>
      <c r="G38" s="10">
        <f t="shared" ca="1" si="11"/>
        <v>5.8188461400229596E-2</v>
      </c>
      <c r="H38" s="10">
        <f t="shared" ca="1" si="11"/>
        <v>5.9343610705949172E-2</v>
      </c>
      <c r="I38" s="10">
        <f t="shared" ca="1" si="11"/>
        <v>6.0491019859607212E-2</v>
      </c>
      <c r="J38" s="10">
        <f t="shared" ca="1" si="11"/>
        <v>6.2395999932535154E-2</v>
      </c>
      <c r="K38" s="10">
        <f t="shared" ca="1" si="11"/>
        <v>6.3222165693708587E-2</v>
      </c>
      <c r="L38" s="10">
        <f t="shared" ca="1" si="11"/>
        <v>6.4297529665498579E-2</v>
      </c>
      <c r="M38" s="10">
        <f t="shared" ca="1" si="11"/>
        <v>6.5357333349352675E-2</v>
      </c>
      <c r="N38" s="10" t="e">
        <f t="shared" si="11"/>
        <v>#REF!</v>
      </c>
    </row>
    <row r="40" spans="2:14" outlineLevel="1" x14ac:dyDescent="0.25">
      <c r="B40" t="s">
        <v>221</v>
      </c>
      <c r="D40" s="50">
        <f ca="1">D41*D42</f>
        <v>1131562.5</v>
      </c>
      <c r="E40" s="50">
        <f t="shared" ref="E40:N40" ca="1" si="12">E41*E42</f>
        <v>1128750</v>
      </c>
      <c r="F40" s="50">
        <f t="shared" ca="1" si="12"/>
        <v>1128750</v>
      </c>
      <c r="G40" s="50">
        <f t="shared" ca="1" si="12"/>
        <v>1131750</v>
      </c>
      <c r="H40" s="50">
        <f t="shared" ca="1" si="12"/>
        <v>1131750</v>
      </c>
      <c r="I40" s="50">
        <f t="shared" ca="1" si="12"/>
        <v>1131750</v>
      </c>
      <c r="J40" s="50">
        <f t="shared" ca="1" si="12"/>
        <v>1131750</v>
      </c>
      <c r="K40" s="50">
        <f t="shared" ca="1" si="12"/>
        <v>1124015.625</v>
      </c>
      <c r="L40" s="50">
        <f t="shared" ca="1" si="12"/>
        <v>1120500</v>
      </c>
      <c r="M40" s="50">
        <f t="shared" ca="1" si="12"/>
        <v>1120500</v>
      </c>
      <c r="N40" s="50" t="e">
        <f t="shared" si="12"/>
        <v>#REF!</v>
      </c>
    </row>
    <row r="41" spans="2:14" outlineLevel="1" x14ac:dyDescent="0.25">
      <c r="B41" t="s">
        <v>222</v>
      </c>
      <c r="D41" s="51">
        <f>Summary!$B14</f>
        <v>1200000</v>
      </c>
      <c r="E41" s="51">
        <f>Summary!$B14</f>
        <v>1200000</v>
      </c>
      <c r="F41" s="51">
        <f>Summary!$B14</f>
        <v>1200000</v>
      </c>
      <c r="G41" s="51">
        <f>Summary!$B14</f>
        <v>1200000</v>
      </c>
      <c r="H41" s="51">
        <f>Summary!$B14</f>
        <v>1200000</v>
      </c>
      <c r="I41" s="51">
        <f>Summary!$B14</f>
        <v>1200000</v>
      </c>
      <c r="J41" s="51">
        <f>Summary!$B14</f>
        <v>1200000</v>
      </c>
      <c r="K41" s="51">
        <f>Summary!$B14</f>
        <v>1200000</v>
      </c>
      <c r="L41" s="51">
        <f>Summary!$B14</f>
        <v>1200000</v>
      </c>
      <c r="M41" s="51">
        <f>Summary!$B14</f>
        <v>1200000</v>
      </c>
      <c r="N41" s="51">
        <f>Summary!$B14</f>
        <v>1200000</v>
      </c>
    </row>
    <row r="42" spans="2:14" x14ac:dyDescent="0.25">
      <c r="B42" t="s">
        <v>9</v>
      </c>
      <c r="D42" s="10">
        <f ca="1">Summary!C23</f>
        <v>0.94296874999999991</v>
      </c>
      <c r="E42" s="10">
        <f ca="1">Summary!D23</f>
        <v>0.94062500000000004</v>
      </c>
      <c r="F42" s="10">
        <f ca="1">Summary!E23</f>
        <v>0.94062500000000004</v>
      </c>
      <c r="G42" s="10">
        <f ca="1">Summary!F23</f>
        <v>0.94312499999999999</v>
      </c>
      <c r="H42" s="10">
        <f ca="1">Summary!G23</f>
        <v>0.94312499999999999</v>
      </c>
      <c r="I42" s="10">
        <f ca="1">Summary!H23</f>
        <v>0.94312499999999999</v>
      </c>
      <c r="J42" s="10">
        <f ca="1">Summary!I23</f>
        <v>0.94312499999999999</v>
      </c>
      <c r="K42" s="10">
        <f ca="1">Summary!J23</f>
        <v>0.93667968749999997</v>
      </c>
      <c r="L42" s="10">
        <f ca="1">Summary!K23</f>
        <v>0.93374999999999997</v>
      </c>
      <c r="M42" s="10">
        <f ca="1">Summary!L23</f>
        <v>0.93374999999999997</v>
      </c>
      <c r="N42" s="10" t="e">
        <f>Summary!#REF!</f>
        <v>#REF!</v>
      </c>
    </row>
    <row r="44" spans="2:14" outlineLevel="1" x14ac:dyDescent="0.25">
      <c r="B44" t="s">
        <v>223</v>
      </c>
      <c r="D44" s="50">
        <f ca="1">Summary!C35</f>
        <v>42892171.709652625</v>
      </c>
      <c r="E44" s="50">
        <f ca="1">Summary!D35</f>
        <v>46157647.678165853</v>
      </c>
      <c r="F44" s="50">
        <f ca="1">Summary!E35</f>
        <v>49714719.406501204</v>
      </c>
      <c r="G44" s="50">
        <f ca="1">Summary!F35</f>
        <v>53218544.441262506</v>
      </c>
      <c r="H44" s="50">
        <f ca="1">Summary!G35</f>
        <v>56505168.600054897</v>
      </c>
      <c r="I44" s="50">
        <f ca="1">Summary!H35</f>
        <v>59941093.518377684</v>
      </c>
      <c r="J44" s="50">
        <f ca="1">Summary!I35</f>
        <v>63532319.280059792</v>
      </c>
      <c r="K44" s="50">
        <f ca="1">Summary!J35</f>
        <v>66850345.093267247</v>
      </c>
      <c r="L44" s="50">
        <f ca="1">Summary!K35</f>
        <v>70557337.401093066</v>
      </c>
      <c r="M44" s="50">
        <f ca="1">Summary!L35</f>
        <v>74633309.337099791</v>
      </c>
      <c r="N44" s="50" t="e">
        <f>Summary!#REF!</f>
        <v>#REF!</v>
      </c>
    </row>
    <row r="45" spans="2:14" outlineLevel="1" x14ac:dyDescent="0.25">
      <c r="B45" t="s">
        <v>224</v>
      </c>
      <c r="D45" s="51">
        <f ca="1">D44/(D42/E42)</f>
        <v>42785563.163564019</v>
      </c>
      <c r="E45" s="51">
        <f t="shared" ref="E45:N45" ca="1" si="13">E44/(E42/F42)</f>
        <v>46157647.678165853</v>
      </c>
      <c r="F45" s="51">
        <f t="shared" ca="1" si="13"/>
        <v>49846851.551103197</v>
      </c>
      <c r="G45" s="51">
        <f t="shared" ca="1" si="13"/>
        <v>53218544.441262506</v>
      </c>
      <c r="H45" s="51">
        <f t="shared" ca="1" si="13"/>
        <v>56505168.600054897</v>
      </c>
      <c r="I45" s="51">
        <f t="shared" ca="1" si="13"/>
        <v>59941093.518377684</v>
      </c>
      <c r="J45" s="51">
        <f t="shared" ca="1" si="13"/>
        <v>63098139.662713453</v>
      </c>
      <c r="K45" s="51">
        <f t="shared" ca="1" si="13"/>
        <v>66641254.810853668</v>
      </c>
      <c r="L45" s="51">
        <f t="shared" ca="1" si="13"/>
        <v>70557337.401093066</v>
      </c>
      <c r="M45" s="51" t="e">
        <f t="shared" ca="1" si="13"/>
        <v>#REF!</v>
      </c>
      <c r="N45" s="51" t="e">
        <f t="shared" si="13"/>
        <v>#REF!</v>
      </c>
    </row>
    <row r="46" spans="2:14" x14ac:dyDescent="0.25">
      <c r="B46" t="s">
        <v>225</v>
      </c>
      <c r="D46" s="10">
        <f ca="1">IF(D45&gt;0,D44/D45,0)</f>
        <v>1.0024916943521593</v>
      </c>
      <c r="E46" s="10">
        <f t="shared" ref="E46:N46" ca="1" si="14">IF(E45&gt;0,E44/E45,0)</f>
        <v>1</v>
      </c>
      <c r="F46" s="10">
        <f t="shared" ca="1" si="14"/>
        <v>0.99734923790589802</v>
      </c>
      <c r="G46" s="10">
        <f t="shared" ca="1" si="14"/>
        <v>1</v>
      </c>
      <c r="H46" s="10">
        <f t="shared" ca="1" si="14"/>
        <v>1</v>
      </c>
      <c r="I46" s="10">
        <f t="shared" ca="1" si="14"/>
        <v>1</v>
      </c>
      <c r="J46" s="10">
        <f t="shared" ca="1" si="14"/>
        <v>1.0068810208932817</v>
      </c>
      <c r="K46" s="10">
        <f t="shared" ca="1" si="14"/>
        <v>1.0031375502008033</v>
      </c>
      <c r="L46" s="10">
        <f t="shared" ca="1" si="14"/>
        <v>1</v>
      </c>
      <c r="M46" s="10" t="e">
        <f t="shared" ca="1" si="14"/>
        <v>#REF!</v>
      </c>
      <c r="N46" s="10" t="e">
        <f t="shared" si="14"/>
        <v>#REF!</v>
      </c>
    </row>
    <row r="48" spans="2:14" x14ac:dyDescent="0.25">
      <c r="B48" t="s">
        <v>293</v>
      </c>
      <c r="D48" s="50">
        <f>SUMIF('Acquisition and CapEx'!$C$16:$BI$16,'Risk '!D2+0.75,'Acquisition and CapEx'!$C$86:$BI$86)</f>
        <v>0</v>
      </c>
      <c r="E48" s="50">
        <f>SUMIF('Acquisition and CapEx'!$C$16:$BI$16,'Risk '!E2+0.75,'Acquisition and CapEx'!$C$86:$BI$86)</f>
        <v>0</v>
      </c>
      <c r="F48" s="50">
        <f>SUMIF('Acquisition and CapEx'!$C$16:$BI$16,'Risk '!F2+0.75,'Acquisition and CapEx'!$C$86:$BI$86)</f>
        <v>0</v>
      </c>
      <c r="G48" s="50">
        <f>SUMIF('Acquisition and CapEx'!$C$16:$BI$16,'Risk '!G2+0.75,'Acquisition and CapEx'!$C$86:$BI$86)</f>
        <v>0</v>
      </c>
      <c r="H48" s="50">
        <f>SUMIF('Acquisition and CapEx'!$C$16:$BI$16,'Risk '!H2+0.75,'Acquisition and CapEx'!$C$86:$BI$86)</f>
        <v>0</v>
      </c>
      <c r="I48" s="50">
        <f>SUMIF('Acquisition and CapEx'!$C$16:$BI$16,'Risk '!I2+0.75,'Acquisition and CapEx'!$C$86:$BI$86)</f>
        <v>0</v>
      </c>
      <c r="J48" s="50">
        <f>SUMIF('Acquisition and CapEx'!$C$16:$BI$16,'Risk '!J2+0.75,'Acquisition and CapEx'!$C$86:$BI$86)</f>
        <v>0</v>
      </c>
      <c r="K48" s="50">
        <f>SUMIF('Acquisition and CapEx'!$C$16:$BI$16,'Risk '!K2+0.75,'Acquisition and CapEx'!$C$86:$BI$86)</f>
        <v>0</v>
      </c>
      <c r="L48" s="50">
        <f>SUMIF('Acquisition and CapEx'!$C$16:$BI$16,'Risk '!L2+0.75,'Acquisition and CapEx'!$C$86:$BI$86)</f>
        <v>0</v>
      </c>
      <c r="M48" s="50">
        <f>SUMIF('Acquisition and CapEx'!$C$16:$BI$16,'Risk '!M2+0.75,'Acquisition and CapEx'!$C$86:$BI$86)</f>
        <v>0</v>
      </c>
      <c r="N48" s="50">
        <f>SUMIF('Acquisition and CapEx'!$C$16:$BI$16,'Risk '!N2+0.75,'Acquisition and CapEx'!$C$86:$BI$86)</f>
        <v>0</v>
      </c>
    </row>
    <row r="49" spans="1:14" x14ac:dyDescent="0.25">
      <c r="B49" t="s">
        <v>226</v>
      </c>
      <c r="D49" s="50">
        <f>SUMIF('Acquisition and CapEx'!$C$16:$BI$16,'Risk '!D2+0.75,'Acquisition and CapEx'!$C$87:$BI$87)</f>
        <v>0</v>
      </c>
      <c r="E49" s="50">
        <f>SUMIF('Acquisition and CapEx'!$C$16:$BI$16,'Risk '!E2+0.75,'Acquisition and CapEx'!$C$87:$BI$87)</f>
        <v>0</v>
      </c>
      <c r="F49" s="50">
        <f>SUMIF('Acquisition and CapEx'!$C$16:$BI$16,'Risk '!F2+0.75,'Acquisition and CapEx'!$C$87:$BI$87)</f>
        <v>0</v>
      </c>
      <c r="G49" s="50">
        <f>SUMIF('Acquisition and CapEx'!$C$16:$BI$16,'Risk '!G2+0.75,'Acquisition and CapEx'!$C$87:$BI$87)</f>
        <v>0</v>
      </c>
      <c r="H49" s="50">
        <f>SUMIF('Acquisition and CapEx'!$C$16:$BI$16,'Risk '!H2+0.75,'Acquisition and CapEx'!$C$87:$BI$87)</f>
        <v>0</v>
      </c>
      <c r="I49" s="50">
        <f>SUMIF('Acquisition and CapEx'!$C$16:$BI$16,'Risk '!I2+0.75,'Acquisition and CapEx'!$C$87:$BI$87)</f>
        <v>0</v>
      </c>
      <c r="J49" s="50">
        <f>SUMIF('Acquisition and CapEx'!$C$16:$BI$16,'Risk '!J2+0.75,'Acquisition and CapEx'!$C$87:$BI$87)</f>
        <v>0</v>
      </c>
      <c r="K49" s="50">
        <f>SUMIF('Acquisition and CapEx'!$C$16:$BI$16,'Risk '!K2+0.75,'Acquisition and CapEx'!$C$87:$BI$87)</f>
        <v>0</v>
      </c>
      <c r="L49" s="50">
        <f>SUMIF('Acquisition and CapEx'!$C$16:$BI$16,'Risk '!L2+0.75,'Acquisition and CapEx'!$C$87:$BI$87)</f>
        <v>0</v>
      </c>
      <c r="M49" s="50">
        <f>SUMIF('Acquisition and CapEx'!$C$16:$BI$16,'Risk '!M2+0.75,'Acquisition and CapEx'!$C$87:$BI$87)</f>
        <v>0</v>
      </c>
      <c r="N49" s="50">
        <f>SUMIF('Acquisition and CapEx'!$C$16:$BI$16,'Risk '!N2+0.75,'Acquisition and CapEx'!$C$87:$BI$87)</f>
        <v>0</v>
      </c>
    </row>
    <row r="51" spans="1:14" x14ac:dyDescent="0.25">
      <c r="B51" t="s">
        <v>227</v>
      </c>
      <c r="D51" s="53">
        <f ca="1">SUM(D52:D54)</f>
        <v>0</v>
      </c>
      <c r="E51" s="54">
        <f t="shared" ref="E51:N51" ca="1" si="15">SUM(E52:E54)</f>
        <v>0</v>
      </c>
      <c r="F51" s="54">
        <f t="shared" ca="1" si="15"/>
        <v>0</v>
      </c>
      <c r="G51" s="54">
        <f t="shared" ca="1" si="15"/>
        <v>0</v>
      </c>
      <c r="H51" s="54">
        <f t="shared" ca="1" si="15"/>
        <v>0</v>
      </c>
      <c r="I51" s="54">
        <f t="shared" ca="1" si="15"/>
        <v>0</v>
      </c>
      <c r="J51" s="54">
        <f t="shared" ca="1" si="15"/>
        <v>0</v>
      </c>
      <c r="K51" s="54">
        <f t="shared" ca="1" si="15"/>
        <v>0</v>
      </c>
      <c r="L51" s="54">
        <f t="shared" ca="1" si="15"/>
        <v>0</v>
      </c>
      <c r="M51" s="54">
        <f t="shared" ca="1" si="15"/>
        <v>0</v>
      </c>
      <c r="N51" s="55">
        <f t="shared" ca="1" si="15"/>
        <v>0</v>
      </c>
    </row>
    <row r="52" spans="1:14" x14ac:dyDescent="0.25">
      <c r="A52">
        <v>1</v>
      </c>
      <c r="B52" t="s">
        <v>228</v>
      </c>
      <c r="D52" t="str">
        <f ca="1">IF(D$56=1,"Ahead","")</f>
        <v/>
      </c>
      <c r="E52" t="str">
        <f t="shared" ref="E52:N52" ca="1" si="16">IF(E$56=1,"Ahead","")</f>
        <v/>
      </c>
      <c r="F52" t="str">
        <f t="shared" ca="1" si="16"/>
        <v/>
      </c>
      <c r="G52" t="str">
        <f t="shared" ca="1" si="16"/>
        <v/>
      </c>
      <c r="H52" t="str">
        <f t="shared" ca="1" si="16"/>
        <v/>
      </c>
      <c r="I52" t="str">
        <f t="shared" ca="1" si="16"/>
        <v/>
      </c>
      <c r="J52" t="str">
        <f t="shared" ca="1" si="16"/>
        <v/>
      </c>
      <c r="K52" t="str">
        <f t="shared" ca="1" si="16"/>
        <v/>
      </c>
      <c r="L52" t="str">
        <f t="shared" ca="1" si="16"/>
        <v/>
      </c>
      <c r="M52" t="str">
        <f t="shared" ca="1" si="16"/>
        <v/>
      </c>
      <c r="N52" t="str">
        <f t="shared" ca="1" si="16"/>
        <v/>
      </c>
    </row>
    <row r="53" spans="1:14" x14ac:dyDescent="0.25">
      <c r="A53">
        <v>2</v>
      </c>
      <c r="B53" t="s">
        <v>229</v>
      </c>
      <c r="D53" t="str">
        <f ca="1">IF(D$56=2,"On Sch","")</f>
        <v/>
      </c>
      <c r="E53" t="str">
        <f t="shared" ref="E53:N53" ca="1" si="17">IF(E$56=2,"On Sch","")</f>
        <v/>
      </c>
      <c r="F53" t="str">
        <f t="shared" ca="1" si="17"/>
        <v/>
      </c>
      <c r="G53" t="str">
        <f t="shared" ca="1" si="17"/>
        <v/>
      </c>
      <c r="H53" t="str">
        <f t="shared" ca="1" si="17"/>
        <v/>
      </c>
      <c r="I53" t="str">
        <f t="shared" ca="1" si="17"/>
        <v/>
      </c>
      <c r="J53" t="str">
        <f t="shared" ca="1" si="17"/>
        <v/>
      </c>
      <c r="K53" t="str">
        <f t="shared" ca="1" si="17"/>
        <v/>
      </c>
      <c r="L53" t="str">
        <f t="shared" ca="1" si="17"/>
        <v/>
      </c>
      <c r="M53" t="str">
        <f t="shared" ca="1" si="17"/>
        <v/>
      </c>
      <c r="N53" t="str">
        <f t="shared" ca="1" si="17"/>
        <v/>
      </c>
    </row>
    <row r="54" spans="1:14" x14ac:dyDescent="0.25">
      <c r="A54">
        <v>3</v>
      </c>
      <c r="B54" t="s">
        <v>230</v>
      </c>
      <c r="D54" t="str">
        <f ca="1">IF(D$56=3,"Behind","")</f>
        <v/>
      </c>
      <c r="E54" t="str">
        <f t="shared" ref="E54:N54" ca="1" si="18">IF(E$56=3,"Behind","")</f>
        <v/>
      </c>
      <c r="F54" t="str">
        <f t="shared" ca="1" si="18"/>
        <v/>
      </c>
      <c r="G54" t="str">
        <f t="shared" ca="1" si="18"/>
        <v/>
      </c>
      <c r="H54" t="str">
        <f t="shared" ca="1" si="18"/>
        <v/>
      </c>
      <c r="I54" t="str">
        <f t="shared" ca="1" si="18"/>
        <v/>
      </c>
      <c r="J54" t="str">
        <f t="shared" ca="1" si="18"/>
        <v/>
      </c>
      <c r="K54" t="str">
        <f t="shared" ca="1" si="18"/>
        <v/>
      </c>
      <c r="L54" t="str">
        <f t="shared" ca="1" si="18"/>
        <v/>
      </c>
      <c r="M54" t="str">
        <f t="shared" ca="1" si="18"/>
        <v/>
      </c>
      <c r="N54" t="str">
        <f t="shared" ca="1" si="18"/>
        <v/>
      </c>
    </row>
    <row r="55" spans="1:14" x14ac:dyDescent="0.25">
      <c r="A55">
        <v>4</v>
      </c>
      <c r="B55" t="s">
        <v>302</v>
      </c>
      <c r="D55" t="str">
        <f ca="1">IF(D$56=4,"    Done","")</f>
        <v xml:space="preserve">    Done</v>
      </c>
      <c r="E55" t="str">
        <f t="shared" ref="E55:N55" ca="1" si="19">IF(E$56=4,"    Done","")</f>
        <v xml:space="preserve">    Done</v>
      </c>
      <c r="F55" t="str">
        <f t="shared" ca="1" si="19"/>
        <v xml:space="preserve">    Done</v>
      </c>
      <c r="G55" t="str">
        <f t="shared" ca="1" si="19"/>
        <v xml:space="preserve">    Done</v>
      </c>
      <c r="H55" t="str">
        <f t="shared" ca="1" si="19"/>
        <v xml:space="preserve">    Done</v>
      </c>
      <c r="I55" t="str">
        <f t="shared" ca="1" si="19"/>
        <v xml:space="preserve">    Done</v>
      </c>
      <c r="J55" t="str">
        <f t="shared" ca="1" si="19"/>
        <v xml:space="preserve">    Done</v>
      </c>
      <c r="K55" t="str">
        <f t="shared" ca="1" si="19"/>
        <v xml:space="preserve">    Done</v>
      </c>
      <c r="L55" t="str">
        <f t="shared" ca="1" si="19"/>
        <v xml:space="preserve">    Done</v>
      </c>
      <c r="M55" t="str">
        <f t="shared" ca="1" si="19"/>
        <v xml:space="preserve">    Done</v>
      </c>
      <c r="N55" t="str">
        <f t="shared" ca="1" si="19"/>
        <v xml:space="preserve">    Done</v>
      </c>
    </row>
    <row r="56" spans="1:14" x14ac:dyDescent="0.25">
      <c r="D56" s="49">
        <f ca="1">OFFSET('Acquisition and CapEx'!$C67,0,'Risk '!D34)</f>
        <v>4</v>
      </c>
      <c r="E56" s="49">
        <f ca="1">OFFSET('Acquisition and CapEx'!$C67,0,'Risk '!E34)</f>
        <v>4</v>
      </c>
      <c r="F56" s="49">
        <f ca="1">OFFSET('Acquisition and CapEx'!$C67,0,'Risk '!F34)</f>
        <v>4</v>
      </c>
      <c r="G56" s="49">
        <f ca="1">OFFSET('Acquisition and CapEx'!$C67,0,'Risk '!G34)</f>
        <v>4</v>
      </c>
      <c r="H56" s="49">
        <f ca="1">OFFSET('Acquisition and CapEx'!$C67,0,'Risk '!H34)</f>
        <v>4</v>
      </c>
      <c r="I56" s="49">
        <f ca="1">OFFSET('Acquisition and CapEx'!$C67,0,'Risk '!I34)</f>
        <v>4</v>
      </c>
      <c r="J56" s="49">
        <f ca="1">OFFSET('Acquisition and CapEx'!$C67,0,'Risk '!J34)</f>
        <v>4</v>
      </c>
      <c r="K56" s="49">
        <f ca="1">OFFSET('Acquisition and CapEx'!$C67,0,'Risk '!K34)</f>
        <v>4</v>
      </c>
      <c r="L56" s="49">
        <f ca="1">OFFSET('Acquisition and CapEx'!$C67,0,'Risk '!L34)</f>
        <v>4</v>
      </c>
      <c r="M56" s="49">
        <f ca="1">OFFSET('Acquisition and CapEx'!$C67,0,'Risk '!M34)</f>
        <v>4</v>
      </c>
      <c r="N56" s="49">
        <f ca="1">OFFSET('Acquisition and CapEx'!$C67,0,'Risk '!N34)</f>
        <v>4</v>
      </c>
    </row>
    <row r="57" spans="1:14" s="46" customFormat="1" x14ac:dyDescent="0.25"/>
    <row r="58" spans="1:14" outlineLevel="1" x14ac:dyDescent="0.25">
      <c r="B58" t="s">
        <v>231</v>
      </c>
      <c r="D58" s="50">
        <f ca="1">Summary!C32</f>
        <v>328528117.50110757</v>
      </c>
      <c r="E58" s="50">
        <f ca="1">Summary!D32</f>
        <v>336957708.1987586</v>
      </c>
      <c r="F58" s="50">
        <f ca="1">Summary!E32</f>
        <v>339853192.84469324</v>
      </c>
      <c r="G58" s="50">
        <f ca="1">Summary!F32</f>
        <v>341458865.44178462</v>
      </c>
      <c r="H58" s="50">
        <f ca="1">Summary!G32</f>
        <v>284289037.91669726</v>
      </c>
      <c r="I58" s="50">
        <f ca="1">Summary!H32</f>
        <v>278164141.61982012</v>
      </c>
      <c r="J58" s="50">
        <f ca="1">Summary!I32</f>
        <v>271806311.55167902</v>
      </c>
      <c r="K58" s="50">
        <f ca="1">Summary!J32</f>
        <v>265206689.09015775</v>
      </c>
      <c r="L58" s="50">
        <f ca="1">Summary!K32</f>
        <v>258356078.7140061</v>
      </c>
      <c r="M58" s="50">
        <f ca="1">Summary!L32</f>
        <v>251244935.19034782</v>
      </c>
      <c r="N58" s="50" t="e">
        <f>Summary!#REF!</f>
        <v>#REF!</v>
      </c>
    </row>
    <row r="59" spans="1:14" outlineLevel="1" x14ac:dyDescent="0.25">
      <c r="B59" t="s">
        <v>232</v>
      </c>
      <c r="D59" s="51">
        <f ca="1">D37</f>
        <v>663587231.70670128</v>
      </c>
      <c r="E59" s="51">
        <f t="shared" ref="E59:N59" ca="1" si="20">E37</f>
        <v>704641929.83602989</v>
      </c>
      <c r="F59" s="51">
        <f t="shared" ca="1" si="20"/>
        <v>740280245.98545575</v>
      </c>
      <c r="G59" s="51">
        <f t="shared" ca="1" si="20"/>
        <v>774595777.73600984</v>
      </c>
      <c r="H59" s="51">
        <f t="shared" ca="1" si="20"/>
        <v>809928446.01127863</v>
      </c>
      <c r="I59" s="51">
        <f t="shared" ca="1" si="20"/>
        <v>846316488.54803503</v>
      </c>
      <c r="J59" s="51">
        <f t="shared" ca="1" si="20"/>
        <v>872966010.1304853</v>
      </c>
      <c r="K59" s="51">
        <f t="shared" ca="1" si="20"/>
        <v>909069922.54402137</v>
      </c>
      <c r="L59" s="51">
        <f t="shared" ca="1" si="20"/>
        <v>946350632.1515758</v>
      </c>
      <c r="M59" s="51">
        <f t="shared" ca="1" si="20"/>
        <v>988013418.39424109</v>
      </c>
      <c r="N59" s="51" t="e">
        <f t="shared" si="20"/>
        <v>#REF!</v>
      </c>
    </row>
    <row r="60" spans="1:14" x14ac:dyDescent="0.25">
      <c r="B60" t="s">
        <v>233</v>
      </c>
      <c r="D60" s="10">
        <f ca="1">D58/D59</f>
        <v>0.49507902172281942</v>
      </c>
      <c r="E60" s="10">
        <f t="shared" ref="E60:N60" ca="1" si="21">E58/E59</f>
        <v>0.47819707277023471</v>
      </c>
      <c r="F60" s="10">
        <f t="shared" ca="1" si="21"/>
        <v>0.45908721013118903</v>
      </c>
      <c r="G60" s="10">
        <f t="shared" ca="1" si="21"/>
        <v>0.4408220071116335</v>
      </c>
      <c r="H60" s="10">
        <f t="shared" ca="1" si="21"/>
        <v>0.35100512806626183</v>
      </c>
      <c r="I60" s="10">
        <f t="shared" ca="1" si="21"/>
        <v>0.32867626400266237</v>
      </c>
      <c r="J60" s="10">
        <f t="shared" ca="1" si="21"/>
        <v>0.31135955855950354</v>
      </c>
      <c r="K60" s="10">
        <f t="shared" ca="1" si="21"/>
        <v>0.29173409273951117</v>
      </c>
      <c r="L60" s="10">
        <f t="shared" ca="1" si="21"/>
        <v>0.27300248970787977</v>
      </c>
      <c r="M60" s="10">
        <f t="shared" ca="1" si="21"/>
        <v>0.25429303945960685</v>
      </c>
      <c r="N60" s="10" t="e">
        <f t="shared" si="21"/>
        <v>#REF!</v>
      </c>
    </row>
    <row r="62" spans="1:14" outlineLevel="1" x14ac:dyDescent="0.25">
      <c r="B62" t="s">
        <v>234</v>
      </c>
      <c r="D62" s="50">
        <f>SUMIF(Financing!$C$11:$BI$11,'Risk '!D$2+0.75,Financing!$C$82:$BI$82)</f>
        <v>0</v>
      </c>
      <c r="E62" s="50">
        <f>SUMIF(Financing!$C$11:$BI$11,'Risk '!E$2+0.75,Financing!$C$82:$BI$82)</f>
        <v>0</v>
      </c>
      <c r="F62" s="50">
        <f>SUMIF(Financing!$C$11:$BI$11,'Risk '!F$2+0.75,Financing!$C$82:$BI$82)</f>
        <v>0</v>
      </c>
      <c r="G62" s="50">
        <f>SUMIF(Financing!$C$11:$BI$11,'Risk '!G$2+0.75,Financing!$C$82:$BI$82)</f>
        <v>0</v>
      </c>
      <c r="H62" s="50">
        <f>SUMIF(Financing!$C$11:$BI$11,'Risk '!H$2+0.75,Financing!$C$82:$BI$82)</f>
        <v>0</v>
      </c>
      <c r="I62" s="50">
        <f>SUMIF(Financing!$C$11:$BI$11,'Risk '!I$2+0.75,Financing!$C$82:$BI$82)</f>
        <v>0</v>
      </c>
      <c r="J62" s="50">
        <f>SUMIF(Financing!$C$11:$BI$11,'Risk '!J$2+0.75,Financing!$C$82:$BI$82)</f>
        <v>0</v>
      </c>
      <c r="K62" s="50">
        <f>SUMIF(Financing!$C$11:$BI$11,'Risk '!K$2+0.75,Financing!$C$82:$BI$82)</f>
        <v>0</v>
      </c>
      <c r="L62" s="50">
        <f>SUMIF(Financing!$C$11:$BI$11,'Risk '!L$2+0.75,Financing!$C$82:$BI$82)</f>
        <v>0</v>
      </c>
      <c r="M62" s="50">
        <f>SUMIF(Financing!$C$11:$BI$11,'Risk '!M$2+0.75,Financing!$C$82:$BI$82)</f>
        <v>0</v>
      </c>
      <c r="N62" s="50">
        <f>SUMIF(Financing!$C$11:$BI$11,'Risk '!N$2+0.75,Financing!$C$82:$BI$82)</f>
        <v>0</v>
      </c>
    </row>
    <row r="63" spans="1:14" outlineLevel="1" x14ac:dyDescent="0.25">
      <c r="B63" t="s">
        <v>298</v>
      </c>
      <c r="D63" s="50">
        <f ca="1">SUMIF(Financing!$C$11:$BI$11,'Risk '!D$2+0.75,Financing!$C$83:$BI$83)</f>
        <v>328528117.50110757</v>
      </c>
      <c r="E63" s="50">
        <f ca="1">SUMIF(Financing!$C$11:$BI$11,'Risk '!E$2+0.75,Financing!$C$83:$BI$83)</f>
        <v>336957708.1987586</v>
      </c>
      <c r="F63" s="50">
        <f ca="1">SUMIF(Financing!$C$11:$BI$11,'Risk '!F$2+0.75,Financing!$C$83:$BI$83)</f>
        <v>339853192.84469324</v>
      </c>
      <c r="G63" s="50">
        <f ca="1">SUMIF(Financing!$C$11:$BI$11,'Risk '!G$2+0.75,Financing!$C$83:$BI$83)</f>
        <v>341458865.44178462</v>
      </c>
      <c r="H63" s="50">
        <f ca="1">SUMIF(Financing!$C$11:$BI$11,'Risk '!H$2+0.75,Financing!$C$83:$BI$83)</f>
        <v>284289037.91669726</v>
      </c>
      <c r="I63" s="50">
        <f ca="1">SUMIF(Financing!$C$11:$BI$11,'Risk '!I$2+0.75,Financing!$C$83:$BI$83)</f>
        <v>278164141.61982012</v>
      </c>
      <c r="J63" s="50">
        <f ca="1">SUMIF(Financing!$C$11:$BI$11,'Risk '!J$2+0.75,Financing!$C$83:$BI$83)</f>
        <v>271806311.55167902</v>
      </c>
      <c r="K63" s="50">
        <f ca="1">SUMIF(Financing!$C$11:$BI$11,'Risk '!K$2+0.75,Financing!$C$83:$BI$83)</f>
        <v>265206689.09015775</v>
      </c>
      <c r="L63" s="50">
        <f ca="1">SUMIF(Financing!$C$11:$BI$11,'Risk '!L$2+0.75,Financing!$C$83:$BI$83)</f>
        <v>258356078.7140061</v>
      </c>
      <c r="M63" s="50">
        <f ca="1">SUMIF(Financing!$C$11:$BI$11,'Risk '!M$2+0.75,Financing!$C$83:$BI$83)</f>
        <v>251244935.19034782</v>
      </c>
      <c r="N63" s="50">
        <f>SUMIF(Financing!$C$11:$BI$11,'Risk '!N$2+0.75,Financing!$C$83:$BI$83)</f>
        <v>0</v>
      </c>
    </row>
    <row r="64" spans="1:14" x14ac:dyDescent="0.25">
      <c r="B64" t="s">
        <v>235</v>
      </c>
      <c r="D64" s="10">
        <f ca="1">D63/SUM(D62:D63)</f>
        <v>1</v>
      </c>
      <c r="E64" s="10">
        <f t="shared" ref="E64:N64" ca="1" si="22">E63/SUM(E62:E63)</f>
        <v>1</v>
      </c>
      <c r="F64" s="10">
        <f t="shared" ca="1" si="22"/>
        <v>1</v>
      </c>
      <c r="G64" s="10">
        <f t="shared" ca="1" si="22"/>
        <v>1</v>
      </c>
      <c r="H64" s="10">
        <f t="shared" ca="1" si="22"/>
        <v>1</v>
      </c>
      <c r="I64" s="10">
        <f t="shared" ca="1" si="22"/>
        <v>1</v>
      </c>
      <c r="J64" s="10">
        <f t="shared" ca="1" si="22"/>
        <v>1</v>
      </c>
      <c r="K64" s="10">
        <f t="shared" ca="1" si="22"/>
        <v>1</v>
      </c>
      <c r="L64" s="10">
        <f t="shared" ca="1" si="22"/>
        <v>1</v>
      </c>
      <c r="M64" s="10">
        <f t="shared" ca="1" si="22"/>
        <v>1</v>
      </c>
      <c r="N64" s="10" t="e">
        <f t="shared" si="22"/>
        <v>#DIV/0!</v>
      </c>
    </row>
    <row r="66" spans="2:14" x14ac:dyDescent="0.25">
      <c r="B66" t="s">
        <v>299</v>
      </c>
      <c r="D66" s="50">
        <f ca="1">SUMIF('Qtr Cash Flow'!$C$4:$BI$4,'Cash Flow'!C$3,Financing!$C73:$BI73)</f>
        <v>621738.12563033914</v>
      </c>
      <c r="E66" s="50">
        <f ca="1">SUMIF('Qtr Cash Flow'!$C$4:$BI$4,'Cash Flow'!D$3,Financing!$C73:$BI73)</f>
        <v>933731.525300276</v>
      </c>
      <c r="F66" s="50">
        <f ca="1">SUMIF('Qtr Cash Flow'!$C$4:$BI$4,'Cash Flow'!E$3,Financing!$C73:$BI73)</f>
        <v>5005936.1552968211</v>
      </c>
      <c r="G66" s="50">
        <f ca="1">SUMIF('Qtr Cash Flow'!$C$4:$BI$4,'Cash Flow'!F$3,Financing!$C73:$BI73)</f>
        <v>6692312.5454401029</v>
      </c>
      <c r="H66" s="50">
        <f ca="1">SUMIF('Qtr Cash Flow'!$C$4:$BI$4,'Cash Flow'!G$3,Financing!$C73:$BI73)</f>
        <v>66710282.645844065</v>
      </c>
      <c r="I66" s="50">
        <f ca="1">SUMIF('Qtr Cash Flow'!$C$4:$BI$4,'Cash Flow'!H$3,Financing!$C73:$BI73)</f>
        <v>6124896.2968771681</v>
      </c>
      <c r="J66" s="50">
        <f ca="1">SUMIF('Qtr Cash Flow'!$C$4:$BI$4,'Cash Flow'!I$3,Financing!$C73:$BI73)</f>
        <v>6357830.0681411196</v>
      </c>
      <c r="K66" s="50">
        <f ca="1">SUMIF('Qtr Cash Flow'!$C$4:$BI$4,'Cash Flow'!J$3,Financing!$C73:$BI73)</f>
        <v>6599622.4615213182</v>
      </c>
      <c r="L66" s="50">
        <f ca="1">SUMIF('Qtr Cash Flow'!$C$4:$BI$4,'Cash Flow'!K$3,Financing!$C73:$BI73)</f>
        <v>6850610.3761516791</v>
      </c>
      <c r="M66" s="50">
        <f ca="1">SUMIF('Qtr Cash Flow'!$C$4:$BI$4,'Cash Flow'!L$3,Financing!$C73:$BI73)</f>
        <v>7111143.523658284</v>
      </c>
      <c r="N66" s="50">
        <f ca="1">SUMIF('Qtr Cash Flow'!$C$4:$BI$4,'Cash Flow'!M$3,Financing!$C73:$BI73)</f>
        <v>7381584.9154267441</v>
      </c>
    </row>
    <row r="67" spans="2:14" x14ac:dyDescent="0.25">
      <c r="B67" t="s">
        <v>300</v>
      </c>
      <c r="C67"/>
      <c r="D67" s="50">
        <f ca="1">D66</f>
        <v>621738.12563033914</v>
      </c>
      <c r="E67" s="50">
        <f ca="1">D67+E66</f>
        <v>1555469.6509306151</v>
      </c>
      <c r="F67" s="50">
        <f t="shared" ref="F67:N67" ca="1" si="23">E67+F66</f>
        <v>6561405.8062274363</v>
      </c>
      <c r="G67" s="50">
        <f t="shared" ca="1" si="23"/>
        <v>13253718.351667538</v>
      </c>
      <c r="H67" s="50">
        <f t="shared" ca="1" si="23"/>
        <v>79964000.997511595</v>
      </c>
      <c r="I67" s="50">
        <f t="shared" ca="1" si="23"/>
        <v>86088897.294388771</v>
      </c>
      <c r="J67" s="50">
        <f t="shared" ca="1" si="23"/>
        <v>92446727.362529889</v>
      </c>
      <c r="K67" s="50">
        <f t="shared" ca="1" si="23"/>
        <v>99046349.824051201</v>
      </c>
      <c r="L67" s="50">
        <f t="shared" ca="1" si="23"/>
        <v>105896960.20020288</v>
      </c>
      <c r="M67" s="50">
        <f t="shared" ca="1" si="23"/>
        <v>113008103.72386117</v>
      </c>
      <c r="N67" s="50">
        <f t="shared" ca="1" si="23"/>
        <v>120389688.63928792</v>
      </c>
    </row>
    <row r="68" spans="2:14" x14ac:dyDescent="0.25">
      <c r="C68"/>
    </row>
    <row r="69" spans="2:14" x14ac:dyDescent="0.25">
      <c r="B69" t="s">
        <v>236</v>
      </c>
      <c r="C69"/>
    </row>
    <row r="70" spans="2:14" x14ac:dyDescent="0.25">
      <c r="C70"/>
    </row>
    <row r="71" spans="2:14" x14ac:dyDescent="0.25">
      <c r="C71"/>
    </row>
    <row r="72" spans="2:14" x14ac:dyDescent="0.25">
      <c r="C72"/>
    </row>
    <row r="73" spans="2:14" x14ac:dyDescent="0.25">
      <c r="C73"/>
    </row>
    <row r="74" spans="2:14" x14ac:dyDescent="0.25">
      <c r="C74"/>
    </row>
    <row r="75" spans="2:14" x14ac:dyDescent="0.25">
      <c r="C75"/>
    </row>
    <row r="76" spans="2:14" x14ac:dyDescent="0.25">
      <c r="C76"/>
    </row>
    <row r="77" spans="2:14" x14ac:dyDescent="0.25">
      <c r="C77"/>
    </row>
    <row r="78" spans="2:14" x14ac:dyDescent="0.25">
      <c r="C78"/>
    </row>
    <row r="79" spans="2:14" x14ac:dyDescent="0.25">
      <c r="C79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  <row r="95" spans="3:3" x14ac:dyDescent="0.25">
      <c r="C95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/>
  </sheetPr>
  <dimension ref="A1:L79"/>
  <sheetViews>
    <sheetView topLeftCell="A55" zoomScale="85" zoomScaleNormal="85" workbookViewId="0">
      <selection activeCell="L73" sqref="L73"/>
    </sheetView>
  </sheetViews>
  <sheetFormatPr defaultRowHeight="15" x14ac:dyDescent="0.25"/>
  <cols>
    <col min="1" max="1" width="35.28515625" style="119" bestFit="1" customWidth="1"/>
    <col min="2" max="2" width="15.42578125" style="119" customWidth="1"/>
    <col min="3" max="3" width="13.140625" style="119" customWidth="1"/>
    <col min="4" max="12" width="11.140625" style="119" customWidth="1"/>
    <col min="13" max="16384" width="9.140625" style="119"/>
  </cols>
  <sheetData>
    <row r="1" spans="1:12" x14ac:dyDescent="0.25">
      <c r="A1" s="170" t="str">
        <f>CONCATENATE('Acquisition and CapEx'!B2," - ",'Acquisition and CapEx'!B3)</f>
        <v>Hypothetical Investment X - Wherever, USA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</row>
    <row r="2" spans="1:12" ht="26.25" x14ac:dyDescent="0.4">
      <c r="A2" s="126" t="str">
        <f ca="1">'Qtr Balance Sheet'!A35</f>
        <v>BALANCE SHEET OUT OF BALANCE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</row>
    <row r="3" spans="1:12" x14ac:dyDescent="0.25">
      <c r="A3" s="128" t="s">
        <v>11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</row>
    <row r="4" spans="1:12" x14ac:dyDescent="0.25">
      <c r="A4" s="122" t="str">
        <f>'Performance Metrics'!A6</f>
        <v>Market Rent</v>
      </c>
      <c r="B4" s="61">
        <f>'Performance Metrics'!B6</f>
        <v>45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</row>
    <row r="5" spans="1:12" x14ac:dyDescent="0.25">
      <c r="A5" s="123" t="str">
        <f>'Performance Metrics'!A7</f>
        <v>Rent Growth</v>
      </c>
      <c r="B5" s="62">
        <f>'Performance Metrics'!B7</f>
        <v>0.03</v>
      </c>
      <c r="C5" s="127"/>
      <c r="D5" s="127"/>
      <c r="E5" s="127"/>
      <c r="F5" s="127"/>
      <c r="G5" s="127"/>
      <c r="H5" s="127"/>
      <c r="I5" s="127"/>
      <c r="J5" s="127"/>
      <c r="K5" s="127"/>
      <c r="L5" s="127"/>
    </row>
    <row r="6" spans="1:12" x14ac:dyDescent="0.25">
      <c r="A6" s="129" t="str">
        <f>'Performance Metrics'!A8</f>
        <v>Market Stabilized Occpancy</v>
      </c>
      <c r="B6" s="63">
        <f>'Performance Metrics'!B8</f>
        <v>0.95</v>
      </c>
      <c r="C6" s="127"/>
      <c r="D6" s="127"/>
      <c r="E6" s="127"/>
      <c r="F6" s="127"/>
      <c r="G6" s="127"/>
      <c r="H6" s="127"/>
      <c r="I6" s="127"/>
      <c r="J6" s="127"/>
      <c r="K6" s="127"/>
      <c r="L6" s="127"/>
    </row>
    <row r="7" spans="1:12" x14ac:dyDescent="0.25">
      <c r="A7" s="123"/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</row>
    <row r="8" spans="1:12" x14ac:dyDescent="0.25">
      <c r="A8" s="128" t="s">
        <v>237</v>
      </c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</row>
    <row r="9" spans="1:12" x14ac:dyDescent="0.25"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</row>
    <row r="10" spans="1:12" x14ac:dyDescent="0.25">
      <c r="A10" s="122" t="s">
        <v>625</v>
      </c>
      <c r="B10" s="172" t="str">
        <f>'Acquisition and CapEx'!B1</f>
        <v>First Washington Realty</v>
      </c>
      <c r="C10" s="173"/>
      <c r="D10" s="127"/>
      <c r="E10" s="127"/>
      <c r="F10" s="127"/>
      <c r="G10" s="127"/>
      <c r="H10" s="127"/>
      <c r="I10" s="127"/>
      <c r="J10" s="127"/>
      <c r="K10" s="127"/>
      <c r="L10" s="127"/>
    </row>
    <row r="11" spans="1:12" x14ac:dyDescent="0.25">
      <c r="A11" s="123" t="s">
        <v>626</v>
      </c>
      <c r="B11" s="174" t="str">
        <f>'Acquisition and CapEx'!B2</f>
        <v>Hypothetical Investment X</v>
      </c>
      <c r="C11" s="166"/>
      <c r="D11" s="127"/>
      <c r="E11" s="127"/>
      <c r="F11" s="127"/>
      <c r="G11" s="127"/>
      <c r="H11" s="127"/>
      <c r="I11" s="127"/>
      <c r="J11" s="127"/>
      <c r="K11" s="127"/>
      <c r="L11" s="127"/>
    </row>
    <row r="12" spans="1:12" x14ac:dyDescent="0.25">
      <c r="A12" s="123" t="s">
        <v>627</v>
      </c>
      <c r="B12" s="174" t="str">
        <f>'Acquisition and CapEx'!B3</f>
        <v>Wherever, USA</v>
      </c>
      <c r="C12" s="166"/>
      <c r="D12" s="127"/>
      <c r="E12" s="127"/>
      <c r="F12" s="127"/>
      <c r="G12" s="127"/>
      <c r="H12" s="127"/>
      <c r="I12" s="127"/>
      <c r="J12" s="127"/>
      <c r="K12" s="127"/>
      <c r="L12" s="127"/>
    </row>
    <row r="13" spans="1:12" x14ac:dyDescent="0.25">
      <c r="A13" s="123" t="s">
        <v>628</v>
      </c>
      <c r="B13" s="174" t="str">
        <f>VLOOKUP('Acquisition and CapEx'!B4,'Risk '!A4:B14,2,FALSE)</f>
        <v>Retail</v>
      </c>
      <c r="C13" s="166"/>
      <c r="D13" s="127"/>
      <c r="E13" s="127"/>
      <c r="F13" s="127"/>
      <c r="G13" s="127"/>
      <c r="H13" s="127"/>
      <c r="I13" s="127"/>
      <c r="J13" s="127"/>
      <c r="K13" s="127"/>
      <c r="L13" s="127"/>
    </row>
    <row r="14" spans="1:12" x14ac:dyDescent="0.25">
      <c r="A14" s="124" t="s">
        <v>5</v>
      </c>
      <c r="B14" s="165">
        <f>'Rental Revenue'!B3</f>
        <v>1200000</v>
      </c>
      <c r="C14" s="166"/>
      <c r="D14" s="127"/>
      <c r="E14" s="127"/>
      <c r="F14" s="127"/>
      <c r="G14" s="127"/>
      <c r="H14" s="127"/>
      <c r="I14" s="127"/>
      <c r="J14" s="127"/>
      <c r="K14" s="127"/>
      <c r="L14" s="127"/>
    </row>
    <row r="15" spans="1:12" x14ac:dyDescent="0.25">
      <c r="A15" s="124" t="s">
        <v>70</v>
      </c>
      <c r="B15" s="167">
        <f>'Acquisition and CapEx'!C21</f>
        <v>600000000</v>
      </c>
      <c r="C15" s="166"/>
      <c r="D15" s="127"/>
      <c r="E15" s="127"/>
      <c r="F15" s="127"/>
      <c r="G15" s="127"/>
      <c r="H15" s="127"/>
      <c r="I15" s="127"/>
      <c r="J15" s="127"/>
      <c r="K15" s="127"/>
      <c r="L15" s="127"/>
    </row>
    <row r="16" spans="1:12" x14ac:dyDescent="0.25">
      <c r="A16" s="124" t="s">
        <v>71</v>
      </c>
      <c r="B16" s="167">
        <f>'Acquisition and CapEx'!C22</f>
        <v>6000000</v>
      </c>
      <c r="C16" s="166"/>
      <c r="D16" s="127"/>
      <c r="E16" s="127"/>
      <c r="F16" s="127"/>
      <c r="G16" s="127"/>
      <c r="H16" s="127"/>
      <c r="I16" s="127"/>
      <c r="J16" s="127"/>
      <c r="K16" s="127"/>
      <c r="L16" s="127"/>
    </row>
    <row r="17" spans="1:12" x14ac:dyDescent="0.25">
      <c r="A17" s="125" t="s">
        <v>193</v>
      </c>
      <c r="B17" s="168">
        <f>'Acquisition and CapEx'!C24</f>
        <v>606000000</v>
      </c>
      <c r="C17" s="169"/>
      <c r="D17" s="127"/>
      <c r="E17" s="127"/>
      <c r="F17" s="127"/>
      <c r="G17" s="127"/>
      <c r="H17" s="127"/>
      <c r="I17" s="127"/>
      <c r="J17" s="127"/>
      <c r="K17" s="127"/>
      <c r="L17" s="127"/>
    </row>
    <row r="18" spans="1:12" x14ac:dyDescent="0.25">
      <c r="A18" s="124"/>
      <c r="B18" s="60"/>
      <c r="C18" s="127"/>
      <c r="D18" s="127"/>
      <c r="E18" s="127"/>
      <c r="F18" s="127"/>
      <c r="G18" s="127"/>
      <c r="H18" s="127"/>
      <c r="I18" s="127"/>
      <c r="J18" s="127"/>
      <c r="K18" s="127"/>
      <c r="L18" s="127"/>
    </row>
    <row r="19" spans="1:12" x14ac:dyDescent="0.25">
      <c r="A19" s="130"/>
      <c r="B19" s="131"/>
      <c r="C19" s="132">
        <f>Timeline!C27:W27</f>
        <v>2015</v>
      </c>
      <c r="D19" s="132">
        <f>Timeline!D27:X27</f>
        <v>2016</v>
      </c>
      <c r="E19" s="132">
        <f>Timeline!E27:Y27</f>
        <v>2017</v>
      </c>
      <c r="F19" s="132">
        <f>Timeline!F27:Z27</f>
        <v>2018</v>
      </c>
      <c r="G19" s="132">
        <f>Timeline!G27:AA27</f>
        <v>2019</v>
      </c>
      <c r="H19" s="132">
        <f>Timeline!H27:AB27</f>
        <v>2020</v>
      </c>
      <c r="I19" s="132">
        <f>Timeline!I27:AC27</f>
        <v>2021</v>
      </c>
      <c r="J19" s="132">
        <f>Timeline!J27:AD27</f>
        <v>2022</v>
      </c>
      <c r="K19" s="132">
        <f>Timeline!K27:AE27</f>
        <v>2023</v>
      </c>
      <c r="L19" s="132">
        <f>Timeline!L27:AF27</f>
        <v>2024</v>
      </c>
    </row>
    <row r="20" spans="1:12" x14ac:dyDescent="0.25">
      <c r="A20" s="124" t="s">
        <v>32</v>
      </c>
      <c r="B20" s="127"/>
      <c r="C20" s="133">
        <f ca="1">OFFSET(Valuation!$C6,0,'Risk '!D34)</f>
        <v>5.5750000000000001E-2</v>
      </c>
      <c r="D20" s="133">
        <f ca="1">OFFSET(Valuation!$C6,0,'Risk '!E34)</f>
        <v>5.6750000000000002E-2</v>
      </c>
      <c r="E20" s="133">
        <f ca="1">OFFSET(Valuation!$C6,0,'Risk '!F34)</f>
        <v>5.7750000000000003E-2</v>
      </c>
      <c r="F20" s="133">
        <f ca="1">OFFSET(Valuation!$C6,0,'Risk '!G34)</f>
        <v>5.8750000000000004E-2</v>
      </c>
      <c r="G20" s="133">
        <f ca="1">OFFSET(Valuation!$C6,0,'Risk '!H34)</f>
        <v>5.9750000000000004E-2</v>
      </c>
      <c r="H20" s="133">
        <f ca="1">OFFSET(Valuation!$C6,0,'Risk '!I34)</f>
        <v>6.0750000000000005E-2</v>
      </c>
      <c r="I20" s="133">
        <f ca="1">OFFSET(Valuation!$C6,0,'Risk '!J34)</f>
        <v>6.1750000000000006E-2</v>
      </c>
      <c r="J20" s="133">
        <f ca="1">OFFSET(Valuation!$C6,0,'Risk '!K34)</f>
        <v>6.275E-2</v>
      </c>
      <c r="K20" s="133">
        <f ca="1">OFFSET(Valuation!$C6,0,'Risk '!L34)</f>
        <v>6.3750000000000001E-2</v>
      </c>
      <c r="L20" s="133">
        <f ca="1">OFFSET(Valuation!$C6,0,'Risk '!M34)</f>
        <v>6.4750000000000002E-2</v>
      </c>
    </row>
    <row r="21" spans="1:12" x14ac:dyDescent="0.25">
      <c r="A21" s="123" t="s">
        <v>10</v>
      </c>
      <c r="B21" s="127"/>
      <c r="C21" s="134">
        <f ca="1">OFFSET('Rental Revenue'!$C68,0,'Risk '!D34)</f>
        <v>35.767599512546731</v>
      </c>
      <c r="D21" s="134">
        <f ca="1">OFFSET('Rental Revenue'!$C68,0,'Risk '!E34)</f>
        <v>38.729890446534561</v>
      </c>
      <c r="E21" s="134">
        <f ca="1">OFFSET('Rental Revenue'!$C68,0,'Risk '!F34)</f>
        <v>41.837727997000378</v>
      </c>
      <c r="F21" s="134">
        <f ca="1">OFFSET('Rental Revenue'!$C68,0,'Risk '!G34)</f>
        <v>44.577835788878126</v>
      </c>
      <c r="G21" s="134">
        <f ca="1">OFFSET('Rental Revenue'!$C68,0,'Risk '!H34)</f>
        <v>47.425086795243971</v>
      </c>
      <c r="H21" s="134">
        <f ca="1">OFFSET('Rental Revenue'!$C68,0,'Risk '!I34)</f>
        <v>50.403052809781769</v>
      </c>
      <c r="I21" s="134">
        <f ca="1">OFFSET('Rental Revenue'!$C68,0,'Risk '!J34)</f>
        <v>53.517014207076116</v>
      </c>
      <c r="J21" s="134">
        <f ca="1">OFFSET('Rental Revenue'!$C68,0,'Risk '!K34)</f>
        <v>56.774332986265549</v>
      </c>
      <c r="K21" s="134">
        <f ca="1">OFFSET('Rental Revenue'!$C68,0,'Risk '!L34)</f>
        <v>60.194049147259449</v>
      </c>
      <c r="L21" s="134">
        <f ca="1">OFFSET('Rental Revenue'!$C68,0,'Risk '!M34)</f>
        <v>63.767851378225394</v>
      </c>
    </row>
    <row r="22" spans="1:12" x14ac:dyDescent="0.25">
      <c r="A22" s="123" t="str">
        <f>A5</f>
        <v>Rent Growth</v>
      </c>
      <c r="B22" s="127"/>
      <c r="C22" s="135"/>
      <c r="D22" s="136">
        <f ca="1">IF(C21&gt;0,D21/C21-1,"")</f>
        <v>8.2820512820512393E-2</v>
      </c>
      <c r="E22" s="136">
        <f t="shared" ref="E22:L22" ca="1" si="0">IF(D21&gt;0,E21/D21-1,0)</f>
        <v>8.0243902439024239E-2</v>
      </c>
      <c r="F22" s="136">
        <f t="shared" ca="1" si="0"/>
        <v>6.5493704440026113E-2</v>
      </c>
      <c r="G22" s="136">
        <f t="shared" ca="1" si="0"/>
        <v>6.3871449925261281E-2</v>
      </c>
      <c r="H22" s="136">
        <f t="shared" ca="1" si="0"/>
        <v>6.279305354558562E-2</v>
      </c>
      <c r="I22" s="136">
        <f t="shared" ca="1" si="0"/>
        <v>6.1781206171107605E-2</v>
      </c>
      <c r="J22" s="136">
        <f t="shared" ca="1" si="0"/>
        <v>6.0865106685244585E-2</v>
      </c>
      <c r="K22" s="136">
        <f t="shared" ca="1" si="0"/>
        <v>6.0233488992661011E-2</v>
      </c>
      <c r="L22" s="136">
        <f t="shared" ca="1" si="0"/>
        <v>5.9371354504212714E-2</v>
      </c>
    </row>
    <row r="23" spans="1:12" x14ac:dyDescent="0.25">
      <c r="A23" s="123" t="str">
        <f>'Performance Metrics'!A19</f>
        <v>Physical Occupancy</v>
      </c>
      <c r="B23" s="127"/>
      <c r="C23" s="136">
        <f ca="1">'Performance Metrics'!C19</f>
        <v>0.94296874999999991</v>
      </c>
      <c r="D23" s="136">
        <f ca="1">'Performance Metrics'!D19</f>
        <v>0.94062500000000004</v>
      </c>
      <c r="E23" s="136">
        <f ca="1">'Performance Metrics'!E19</f>
        <v>0.94062500000000004</v>
      </c>
      <c r="F23" s="136">
        <f ca="1">'Performance Metrics'!F19</f>
        <v>0.94312499999999999</v>
      </c>
      <c r="G23" s="136">
        <f ca="1">'Performance Metrics'!G19</f>
        <v>0.94312499999999999</v>
      </c>
      <c r="H23" s="136">
        <f ca="1">'Performance Metrics'!H19</f>
        <v>0.94312499999999999</v>
      </c>
      <c r="I23" s="136">
        <f ca="1">'Performance Metrics'!I19</f>
        <v>0.94312499999999999</v>
      </c>
      <c r="J23" s="136">
        <f ca="1">'Performance Metrics'!J19</f>
        <v>0.93667968749999997</v>
      </c>
      <c r="K23" s="136">
        <f ca="1">'Performance Metrics'!K19</f>
        <v>0.93374999999999997</v>
      </c>
      <c r="L23" s="136">
        <f ca="1">'Performance Metrics'!L19</f>
        <v>0.93374999999999997</v>
      </c>
    </row>
    <row r="24" spans="1:12" x14ac:dyDescent="0.25">
      <c r="A24" s="123" t="str">
        <f>'Performance Metrics'!A20</f>
        <v>Economic Occupancy</v>
      </c>
      <c r="B24" s="127"/>
      <c r="C24" s="136">
        <f ca="1">'Performance Metrics'!C20</f>
        <v>0.75740131578947367</v>
      </c>
      <c r="D24" s="136">
        <f ca="1">'Performance Metrics'!D20</f>
        <v>0.79440789473684204</v>
      </c>
      <c r="E24" s="136">
        <f ca="1">'Performance Metrics'!E20</f>
        <v>0.83388157894736847</v>
      </c>
      <c r="F24" s="136">
        <f ca="1">'Performance Metrics'!F20</f>
        <v>0.8694078947368421</v>
      </c>
      <c r="G24" s="136">
        <f ca="1">'Performance Metrics'!G20</f>
        <v>0.89835526315789493</v>
      </c>
      <c r="H24" s="136">
        <f ca="1">'Performance Metrics'!H20</f>
        <v>0.92730263157894743</v>
      </c>
      <c r="I24" s="136">
        <f ca="1">'Performance Metrics'!I20</f>
        <v>0.95625000000000027</v>
      </c>
      <c r="J24" s="136">
        <f ca="1">'Performance Metrics'!J20</f>
        <v>0.97841282894736881</v>
      </c>
      <c r="K24" s="136">
        <f ca="1">'Performance Metrics'!K20</f>
        <v>1.0042763157894736</v>
      </c>
      <c r="L24" s="136">
        <f ca="1">'Performance Metrics'!L20</f>
        <v>1.0332236842105265</v>
      </c>
    </row>
    <row r="25" spans="1:12" x14ac:dyDescent="0.25">
      <c r="A25" s="123" t="str">
        <f>'Acquisition and CapEx'!A66</f>
        <v>Development Stage</v>
      </c>
      <c r="B25" s="127"/>
      <c r="C25" s="137" t="str">
        <f ca="1">VLOOKUP('Risk '!D33,'Risk '!$A$28:$B$31,2,FALSE)</f>
        <v>Stable</v>
      </c>
      <c r="D25" s="137" t="str">
        <f ca="1">VLOOKUP('Risk '!E33,'Risk '!$A$28:$B$31,2,FALSE)</f>
        <v>Stable</v>
      </c>
      <c r="E25" s="137" t="str">
        <f ca="1">VLOOKUP('Risk '!F33,'Risk '!$A$28:$B$31,2,FALSE)</f>
        <v>Stable</v>
      </c>
      <c r="F25" s="137" t="str">
        <f ca="1">VLOOKUP('Risk '!G33,'Risk '!$A$28:$B$31,2,FALSE)</f>
        <v>Stable</v>
      </c>
      <c r="G25" s="137" t="str">
        <f ca="1">VLOOKUP('Risk '!H33,'Risk '!$A$28:$B$31,2,FALSE)</f>
        <v>Stable</v>
      </c>
      <c r="H25" s="137" t="str">
        <f ca="1">VLOOKUP('Risk '!I33,'Risk '!$A$28:$B$31,2,FALSE)</f>
        <v>Stable</v>
      </c>
      <c r="I25" s="137" t="str">
        <f ca="1">VLOOKUP('Risk '!J33,'Risk '!$A$28:$B$31,2,FALSE)</f>
        <v>Stable</v>
      </c>
      <c r="J25" s="137" t="str">
        <f ca="1">VLOOKUP('Risk '!K33,'Risk '!$A$28:$B$31,2,FALSE)</f>
        <v>Stable</v>
      </c>
      <c r="K25" s="137" t="str">
        <f ca="1">VLOOKUP('Risk '!L33,'Risk '!$A$28:$B$31,2,FALSE)</f>
        <v>Stable</v>
      </c>
      <c r="L25" s="137" t="str">
        <f ca="1">VLOOKUP('Risk '!M33,'Risk '!$A$28:$B$31,2,FALSE)</f>
        <v>Stable</v>
      </c>
    </row>
    <row r="26" spans="1:12" x14ac:dyDescent="0.25">
      <c r="A26" s="123" t="str">
        <f>'Acquisition and CapEx'!A67</f>
        <v>Construction Progress</v>
      </c>
      <c r="B26" s="127"/>
      <c r="C26" s="137" t="str">
        <f ca="1">INDEX('Risk '!D52:D55,'Risk '!D56,1)</f>
        <v xml:space="preserve">    Done</v>
      </c>
      <c r="D26" s="137" t="str">
        <f ca="1">INDEX('Risk '!E52:E55,'Risk '!E56,1)</f>
        <v xml:space="preserve">    Done</v>
      </c>
      <c r="E26" s="137" t="str">
        <f ca="1">INDEX('Risk '!F52:F55,'Risk '!F56,1)</f>
        <v xml:space="preserve">    Done</v>
      </c>
      <c r="F26" s="137" t="str">
        <f ca="1">INDEX('Risk '!G52:G55,'Risk '!G56,1)</f>
        <v xml:space="preserve">    Done</v>
      </c>
      <c r="G26" s="137" t="str">
        <f ca="1">INDEX('Risk '!H52:H55,'Risk '!H56,1)</f>
        <v xml:space="preserve">    Done</v>
      </c>
      <c r="H26" s="137" t="str">
        <f ca="1">INDEX('Risk '!I52:I55,'Risk '!I56,1)</f>
        <v xml:space="preserve">    Done</v>
      </c>
      <c r="I26" s="137" t="str">
        <f ca="1">INDEX('Risk '!J52:J55,'Risk '!J56,1)</f>
        <v xml:space="preserve">    Done</v>
      </c>
      <c r="J26" s="137" t="str">
        <f ca="1">INDEX('Risk '!K52:K55,'Risk '!K56,1)</f>
        <v xml:space="preserve">    Done</v>
      </c>
      <c r="K26" s="137" t="str">
        <f ca="1">INDEX('Risk '!L52:L55,'Risk '!L56,1)</f>
        <v xml:space="preserve">    Done</v>
      </c>
      <c r="L26" s="137" t="str">
        <f ca="1">INDEX('Risk '!M52:M55,'Risk '!M56,1)</f>
        <v xml:space="preserve">    Done</v>
      </c>
    </row>
    <row r="27" spans="1:12" x14ac:dyDescent="0.25">
      <c r="A27" s="123"/>
      <c r="B27" s="127"/>
      <c r="C27" s="137"/>
      <c r="D27" s="137"/>
      <c r="E27" s="137"/>
      <c r="F27" s="137"/>
      <c r="G27" s="137"/>
      <c r="H27" s="137"/>
      <c r="I27" s="137"/>
      <c r="J27" s="137"/>
      <c r="K27" s="137"/>
      <c r="L27" s="137"/>
    </row>
    <row r="28" spans="1:12" x14ac:dyDescent="0.25">
      <c r="A28" s="138" t="s">
        <v>173</v>
      </c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</row>
    <row r="29" spans="1:12" x14ac:dyDescent="0.25">
      <c r="A29" s="123" t="s">
        <v>259</v>
      </c>
      <c r="B29" s="140" t="str">
        <f>Financing!B3</f>
        <v>Fixed</v>
      </c>
      <c r="C29" s="137"/>
      <c r="D29" s="137"/>
      <c r="E29" s="137"/>
      <c r="F29" s="137"/>
      <c r="G29" s="137"/>
      <c r="H29" s="137"/>
      <c r="I29" s="137"/>
      <c r="J29" s="137"/>
      <c r="K29" s="137"/>
      <c r="L29" s="137"/>
    </row>
    <row r="30" spans="1:12" x14ac:dyDescent="0.25">
      <c r="A30" s="123" t="s">
        <v>260</v>
      </c>
      <c r="B30" s="141">
        <f>Financing!B4</f>
        <v>30</v>
      </c>
      <c r="C30" s="137"/>
      <c r="D30" s="137"/>
      <c r="E30" s="137"/>
      <c r="F30" s="137"/>
      <c r="G30" s="137"/>
      <c r="H30" s="137"/>
      <c r="I30" s="137"/>
      <c r="J30" s="137"/>
      <c r="K30" s="137"/>
      <c r="L30" s="137"/>
    </row>
    <row r="31" spans="1:12" x14ac:dyDescent="0.25">
      <c r="A31" s="123" t="s">
        <v>46</v>
      </c>
      <c r="B31" s="142">
        <f>IF(B29="Fixed",Financing!B6,CONCATENATE("Libor+ ",Financing!C8))</f>
        <v>3.7499999999999999E-2</v>
      </c>
      <c r="C31" s="137"/>
      <c r="D31" s="137"/>
      <c r="E31" s="137"/>
      <c r="F31" s="137"/>
      <c r="G31" s="137"/>
      <c r="H31" s="137"/>
      <c r="I31" s="137"/>
      <c r="J31" s="137"/>
      <c r="K31" s="137"/>
      <c r="L31" s="137"/>
    </row>
    <row r="32" spans="1:12" x14ac:dyDescent="0.25">
      <c r="A32" s="123" t="s">
        <v>144</v>
      </c>
      <c r="B32" s="127"/>
      <c r="C32" s="143">
        <f ca="1">'Balance Sheet'!C8</f>
        <v>328528117.50110757</v>
      </c>
      <c r="D32" s="143">
        <f ca="1">'Balance Sheet'!D8</f>
        <v>336957708.1987586</v>
      </c>
      <c r="E32" s="143">
        <f ca="1">'Balance Sheet'!E8</f>
        <v>339853192.84469324</v>
      </c>
      <c r="F32" s="143">
        <f ca="1">'Balance Sheet'!F8</f>
        <v>341458865.44178462</v>
      </c>
      <c r="G32" s="143">
        <f ca="1">'Balance Sheet'!G8</f>
        <v>284289037.91669726</v>
      </c>
      <c r="H32" s="143">
        <f ca="1">'Balance Sheet'!H8</f>
        <v>278164141.61982012</v>
      </c>
      <c r="I32" s="143">
        <f ca="1">'Balance Sheet'!I8</f>
        <v>271806311.55167902</v>
      </c>
      <c r="J32" s="143">
        <f ca="1">'Balance Sheet'!J8</f>
        <v>265206689.09015775</v>
      </c>
      <c r="K32" s="143">
        <f ca="1">'Balance Sheet'!K8</f>
        <v>258356078.7140061</v>
      </c>
      <c r="L32" s="143">
        <f ca="1">'Balance Sheet'!L8</f>
        <v>251244935.19034782</v>
      </c>
    </row>
    <row r="33" spans="1:12" x14ac:dyDescent="0.25">
      <c r="A33" s="123"/>
      <c r="B33" s="127"/>
      <c r="C33" s="137"/>
      <c r="D33" s="137"/>
      <c r="E33" s="137"/>
      <c r="F33" s="137"/>
      <c r="G33" s="137"/>
      <c r="H33" s="137"/>
      <c r="I33" s="137"/>
      <c r="J33" s="137"/>
      <c r="K33" s="137"/>
      <c r="L33" s="137"/>
    </row>
    <row r="34" spans="1:12" x14ac:dyDescent="0.25">
      <c r="A34" s="138" t="s">
        <v>238</v>
      </c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</row>
    <row r="35" spans="1:12" x14ac:dyDescent="0.25">
      <c r="A35" s="123" t="str">
        <f>'Income Statement'!A5</f>
        <v>Total Revenue</v>
      </c>
      <c r="B35" s="127"/>
      <c r="C35" s="60">
        <f ca="1">'Income Statement'!C5</f>
        <v>42892171.709652625</v>
      </c>
      <c r="D35" s="60">
        <f ca="1">'Income Statement'!D5</f>
        <v>46157647.678165853</v>
      </c>
      <c r="E35" s="60">
        <f ca="1">'Income Statement'!E5</f>
        <v>49714719.406501204</v>
      </c>
      <c r="F35" s="60">
        <f ca="1">'Income Statement'!F5</f>
        <v>53218544.441262506</v>
      </c>
      <c r="G35" s="60">
        <f ca="1">'Income Statement'!G5</f>
        <v>56505168.600054897</v>
      </c>
      <c r="H35" s="60">
        <f ca="1">'Income Statement'!H5</f>
        <v>59941093.518377684</v>
      </c>
      <c r="I35" s="60">
        <f ca="1">'Income Statement'!I5</f>
        <v>63532319.280059792</v>
      </c>
      <c r="J35" s="60">
        <f ca="1">'Income Statement'!J5</f>
        <v>66850345.093267247</v>
      </c>
      <c r="K35" s="60">
        <f ca="1">'Income Statement'!K5</f>
        <v>70557337.401093066</v>
      </c>
      <c r="L35" s="60">
        <f ca="1">'Income Statement'!L5</f>
        <v>74633309.337099791</v>
      </c>
    </row>
    <row r="36" spans="1:12" x14ac:dyDescent="0.25">
      <c r="A36" s="123" t="str">
        <f>'Income Statement'!A6</f>
        <v>Total Costs and Expenses</v>
      </c>
      <c r="B36" s="127"/>
      <c r="C36" s="51">
        <f ca="1">-'Income Statement'!C6</f>
        <v>-7280441.1512895785</v>
      </c>
      <c r="D36" s="51">
        <f ca="1">-'Income Statement'!D6</f>
        <v>-7558215.7103449758</v>
      </c>
      <c r="E36" s="51">
        <f ca="1">-'Income Statement'!E6</f>
        <v>-7850132.4505950371</v>
      </c>
      <c r="F36" s="51">
        <f ca="1">-'Income Statement'!F6</f>
        <v>-8146007.9276898745</v>
      </c>
      <c r="G36" s="51">
        <f ca="1">-'Income Statement'!G6</f>
        <v>-8441090.200287208</v>
      </c>
      <c r="H36" s="51">
        <f ca="1">-'Income Statement'!H6</f>
        <v>-8746546.0021054577</v>
      </c>
      <c r="I36" s="51">
        <f ca="1">-'Income Statement'!I6</f>
        <v>-9062732.1708525456</v>
      </c>
      <c r="J36" s="51">
        <f ca="1">-'Income Statement'!J6</f>
        <v>-9376975.8230222911</v>
      </c>
      <c r="K36" s="51">
        <f ca="1">-'Income Statement'!K6</f>
        <v>-9709329.556363795</v>
      </c>
      <c r="L36" s="51">
        <f ca="1">-'Income Statement'!L6</f>
        <v>-10059386.997473927</v>
      </c>
    </row>
    <row r="37" spans="1:12" x14ac:dyDescent="0.25">
      <c r="A37" s="123" t="s">
        <v>239</v>
      </c>
      <c r="B37" s="127"/>
      <c r="C37" s="56">
        <f ca="1">SUM(C35:C36)</f>
        <v>35611730.55836305</v>
      </c>
      <c r="D37" s="56">
        <f t="shared" ref="D37:L37" ca="1" si="1">SUM(D35:D36)</f>
        <v>38599431.967820875</v>
      </c>
      <c r="E37" s="56">
        <f t="shared" ca="1" si="1"/>
        <v>41864586.955906168</v>
      </c>
      <c r="F37" s="56">
        <f t="shared" ca="1" si="1"/>
        <v>45072536.513572633</v>
      </c>
      <c r="G37" s="56">
        <f t="shared" ca="1" si="1"/>
        <v>48064078.399767689</v>
      </c>
      <c r="H37" s="56">
        <f t="shared" ca="1" si="1"/>
        <v>51194547.516272224</v>
      </c>
      <c r="I37" s="56">
        <f t="shared" ca="1" si="1"/>
        <v>54469587.109207243</v>
      </c>
      <c r="J37" s="56">
        <f t="shared" ca="1" si="1"/>
        <v>57473369.270244956</v>
      </c>
      <c r="K37" s="56">
        <f t="shared" ca="1" si="1"/>
        <v>60848007.844729275</v>
      </c>
      <c r="L37" s="56">
        <f t="shared" ca="1" si="1"/>
        <v>64573922.339625865</v>
      </c>
    </row>
    <row r="38" spans="1:12" x14ac:dyDescent="0.25">
      <c r="A38" s="123" t="s">
        <v>243</v>
      </c>
      <c r="B38" s="127"/>
      <c r="C38" s="60">
        <f ca="1">-SUM('Income Statement'!C7:C9)</f>
        <v>-14412136.717249654</v>
      </c>
      <c r="D38" s="60">
        <f ca="1">-SUM('Income Statement'!D7:D9)</f>
        <v>-14558066.591820087</v>
      </c>
      <c r="E38" s="60">
        <f ca="1">-SUM('Income Statement'!E7:E9)</f>
        <v>-14646782.142837595</v>
      </c>
      <c r="F38" s="60">
        <f ca="1">-SUM('Income Statement'!F7:F9)</f>
        <v>-14563082.329881161</v>
      </c>
      <c r="G38" s="60">
        <f ca="1">-SUM('Income Statement'!G7:G9)</f>
        <v>-14445831.747332904</v>
      </c>
      <c r="H38" s="60">
        <f ca="1">-SUM('Income Statement'!H7:H9)</f>
        <v>-14323327.595576286</v>
      </c>
      <c r="I38" s="60">
        <f ca="1">-SUM('Income Statement'!I7:I9)</f>
        <v>-14195346.244363826</v>
      </c>
      <c r="J38" s="60">
        <f ca="1">-SUM('Income Statement'!J7:J9)</f>
        <v>-14102106.941458151</v>
      </c>
      <c r="K38" s="60">
        <f ca="1">-SUM('Income Statement'!K7:K9)</f>
        <v>-15734443.937071912</v>
      </c>
      <c r="L38" s="60">
        <f ca="1">-SUM('Income Statement'!L7:L9)</f>
        <v>-15744982.873269461</v>
      </c>
    </row>
    <row r="39" spans="1:12" x14ac:dyDescent="0.25">
      <c r="A39" s="123" t="s">
        <v>244</v>
      </c>
      <c r="B39" s="127"/>
      <c r="C39" s="51">
        <f ca="1">'Income Statement'!C11</f>
        <v>-40047746.059196725</v>
      </c>
      <c r="D39" s="51">
        <f ca="1">'Income Statement'!D11</f>
        <v>-99522777.643570617</v>
      </c>
      <c r="E39" s="51">
        <f ca="1">'Income Statement'!E11</f>
        <v>-136283164.99461821</v>
      </c>
      <c r="F39" s="51">
        <f ca="1">'Income Statement'!F11</f>
        <v>-164301860.54755807</v>
      </c>
      <c r="G39" s="51">
        <f ca="1">'Income Statement'!G11</f>
        <v>-195704601.18434763</v>
      </c>
      <c r="H39" s="51">
        <f ca="1">'Income Statement'!H11</f>
        <v>31563389.408145428</v>
      </c>
      <c r="I39" s="51">
        <f ca="1">'Income Statement'!I11</f>
        <v>21691871.243860602</v>
      </c>
      <c r="J39" s="51">
        <f ca="1">'Income Statement'!J11</f>
        <v>28356992.808580637</v>
      </c>
      <c r="K39" s="51">
        <f ca="1">'Income Statement'!K11</f>
        <v>-66960772.949886322</v>
      </c>
      <c r="L39" s="51">
        <f ca="1">'Income Statement'!L11</f>
        <v>31893801.835918665</v>
      </c>
    </row>
    <row r="40" spans="1:12" x14ac:dyDescent="0.25">
      <c r="A40" s="123" t="s">
        <v>240</v>
      </c>
      <c r="B40" s="127"/>
      <c r="C40" s="60">
        <f ca="1">'Income Statement'!C12</f>
        <v>-18848152.218083337</v>
      </c>
      <c r="D40" s="60">
        <f ca="1">'Income Statement'!D12</f>
        <v>-75481412.267569825</v>
      </c>
      <c r="E40" s="60">
        <f ca="1">'Income Statement'!E12</f>
        <v>-109065360.18154964</v>
      </c>
      <c r="F40" s="60">
        <f ca="1">'Income Statement'!F12</f>
        <v>-133792406.3638666</v>
      </c>
      <c r="G40" s="60">
        <f ca="1">'Income Statement'!G12</f>
        <v>-162086354.53191283</v>
      </c>
      <c r="H40" s="60">
        <f ca="1">'Income Statement'!H12</f>
        <v>68434609.328841358</v>
      </c>
      <c r="I40" s="60">
        <f ca="1">'Income Statement'!I12</f>
        <v>61966112.108704023</v>
      </c>
      <c r="J40" s="60">
        <f ca="1">'Income Statement'!J12</f>
        <v>71728255.137367457</v>
      </c>
      <c r="K40" s="60">
        <f ca="1">'Income Statement'!K12</f>
        <v>-21847209.04222896</v>
      </c>
      <c r="L40" s="60">
        <f ca="1">'Income Statement'!L12</f>
        <v>80722741.302275077</v>
      </c>
    </row>
    <row r="41" spans="1:12" x14ac:dyDescent="0.25">
      <c r="A41" s="123" t="s">
        <v>652</v>
      </c>
      <c r="B41" s="127"/>
      <c r="C41" s="127"/>
      <c r="D41" s="98">
        <f ca="1">(D37-C37)/C37</f>
        <v>8.3896552136419389E-2</v>
      </c>
      <c r="E41" s="98">
        <f t="shared" ref="E41:L41" ca="1" si="2">(E37-D37)/D37</f>
        <v>8.4590752288980539E-2</v>
      </c>
      <c r="F41" s="98">
        <f t="shared" ca="1" si="2"/>
        <v>7.6626805396294365E-2</v>
      </c>
      <c r="G41" s="98">
        <f t="shared" ca="1" si="2"/>
        <v>6.6371722507656453E-2</v>
      </c>
      <c r="H41" s="98">
        <f t="shared" ca="1" si="2"/>
        <v>6.5131158668376044E-2</v>
      </c>
      <c r="I41" s="98">
        <f t="shared" ca="1" si="2"/>
        <v>6.3972429718107085E-2</v>
      </c>
      <c r="J41" s="98">
        <f t="shared" ca="1" si="2"/>
        <v>5.5146042414739915E-2</v>
      </c>
      <c r="K41" s="98">
        <f ca="1">(K37-J37)/J37</f>
        <v>5.871656068424428E-2</v>
      </c>
      <c r="L41" s="98">
        <f t="shared" ca="1" si="2"/>
        <v>6.1233138550801938E-2</v>
      </c>
    </row>
    <row r="42" spans="1:12" x14ac:dyDescent="0.25">
      <c r="A42" s="138" t="s">
        <v>245</v>
      </c>
      <c r="B42" s="139"/>
      <c r="C42" s="139"/>
      <c r="D42" s="139"/>
      <c r="E42" s="139"/>
      <c r="F42" s="139"/>
      <c r="G42" s="139"/>
      <c r="H42" s="139"/>
      <c r="I42" s="139"/>
      <c r="J42" s="139"/>
      <c r="K42" s="139"/>
      <c r="L42" s="139"/>
    </row>
    <row r="43" spans="1:12" x14ac:dyDescent="0.25">
      <c r="A43" s="123" t="str">
        <f>'Balance Sheet'!A5</f>
        <v>Income Assets (Fair Value)</v>
      </c>
      <c r="B43" s="127"/>
      <c r="C43" s="60">
        <f ca="1">'Balance Sheet'!C5</f>
        <v>663587231.70670128</v>
      </c>
      <c r="D43" s="60">
        <f ca="1">'Balance Sheet'!D5</f>
        <v>704641929.83602989</v>
      </c>
      <c r="E43" s="60">
        <f ca="1">'Balance Sheet'!E5</f>
        <v>740280245.98545575</v>
      </c>
      <c r="F43" s="60">
        <f ca="1">'Balance Sheet'!F5</f>
        <v>774595777.73600984</v>
      </c>
      <c r="G43" s="60">
        <f ca="1">'Balance Sheet'!G5</f>
        <v>809928446.01127863</v>
      </c>
      <c r="H43" s="60">
        <f ca="1">'Balance Sheet'!H5</f>
        <v>846316488.54803503</v>
      </c>
      <c r="I43" s="60">
        <f ca="1">'Balance Sheet'!I5</f>
        <v>872966010.1304853</v>
      </c>
      <c r="J43" s="60">
        <f ca="1">'Balance Sheet'!J5</f>
        <v>909069922.54402137</v>
      </c>
      <c r="K43" s="60">
        <f ca="1">'Balance Sheet'!K5</f>
        <v>946350632.1515758</v>
      </c>
      <c r="L43" s="60">
        <f ca="1">'Balance Sheet'!L5</f>
        <v>988013418.39424109</v>
      </c>
    </row>
    <row r="44" spans="1:12" ht="15.75" thickBot="1" x14ac:dyDescent="0.3">
      <c r="A44" s="123" t="str">
        <f>'Balance Sheet'!A6</f>
        <v>For Sale Assets (Fair Value)</v>
      </c>
      <c r="B44" s="127"/>
      <c r="C44" s="60">
        <f>'Balance Sheet'!C6</f>
        <v>0</v>
      </c>
      <c r="D44" s="60">
        <f>'Balance Sheet'!D6</f>
        <v>0</v>
      </c>
      <c r="E44" s="60">
        <f>'Balance Sheet'!E6</f>
        <v>0</v>
      </c>
      <c r="F44" s="60">
        <f>'Balance Sheet'!F6</f>
        <v>0</v>
      </c>
      <c r="G44" s="60">
        <f>'Balance Sheet'!G6</f>
        <v>0</v>
      </c>
      <c r="H44" s="60">
        <f>'Balance Sheet'!H6</f>
        <v>0</v>
      </c>
      <c r="I44" s="60">
        <f>'Balance Sheet'!I6</f>
        <v>0</v>
      </c>
      <c r="J44" s="60">
        <f>'Balance Sheet'!J6</f>
        <v>0</v>
      </c>
      <c r="K44" s="60">
        <f>'Balance Sheet'!K6</f>
        <v>0</v>
      </c>
      <c r="L44" s="60">
        <f>'Balance Sheet'!L6</f>
        <v>0</v>
      </c>
    </row>
    <row r="45" spans="1:12" ht="15.75" thickTop="1" x14ac:dyDescent="0.25">
      <c r="A45" s="144" t="s">
        <v>241</v>
      </c>
      <c r="B45" s="145"/>
      <c r="C45" s="146">
        <f ca="1">SUM(C43:C44)</f>
        <v>663587231.70670128</v>
      </c>
      <c r="D45" s="146">
        <f t="shared" ref="D45:L45" ca="1" si="3">SUM(D43:D44)</f>
        <v>704641929.83602989</v>
      </c>
      <c r="E45" s="146">
        <f t="shared" ca="1" si="3"/>
        <v>740280245.98545575</v>
      </c>
      <c r="F45" s="146">
        <f t="shared" ca="1" si="3"/>
        <v>774595777.73600984</v>
      </c>
      <c r="G45" s="146">
        <f t="shared" ca="1" si="3"/>
        <v>809928446.01127863</v>
      </c>
      <c r="H45" s="146">
        <f t="shared" ca="1" si="3"/>
        <v>846316488.54803503</v>
      </c>
      <c r="I45" s="146">
        <f t="shared" ca="1" si="3"/>
        <v>872966010.1304853</v>
      </c>
      <c r="J45" s="146">
        <f t="shared" ca="1" si="3"/>
        <v>909069922.54402137</v>
      </c>
      <c r="K45" s="146">
        <f t="shared" ca="1" si="3"/>
        <v>946350632.1515758</v>
      </c>
      <c r="L45" s="146">
        <f t="shared" ca="1" si="3"/>
        <v>988013418.39424109</v>
      </c>
    </row>
    <row r="46" spans="1:12" x14ac:dyDescent="0.25">
      <c r="A46" s="123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</row>
    <row r="47" spans="1:12" x14ac:dyDescent="0.25">
      <c r="A47" s="123" t="str">
        <f>'Balance Sheet'!A9</f>
        <v>Net Asset Value -- ASRS</v>
      </c>
      <c r="B47" s="127"/>
      <c r="C47" s="60">
        <f ca="1">'Balance Sheet'!C9</f>
        <v>317235184.81457573</v>
      </c>
      <c r="D47" s="60">
        <f ca="1">'Balance Sheet'!D9</f>
        <v>339344896.72555715</v>
      </c>
      <c r="E47" s="60">
        <f ca="1">'Balance Sheet'!E9</f>
        <v>361747903.77360183</v>
      </c>
      <c r="F47" s="60">
        <f ca="1">'Balance Sheet'!F9</f>
        <v>383647422.54022127</v>
      </c>
      <c r="G47" s="60">
        <f ca="1">'Balance Sheet'!G9</f>
        <v>463608126.8209424</v>
      </c>
      <c r="H47" s="60">
        <f ca="1">'Balance Sheet'!H9</f>
        <v>491868927.76982993</v>
      </c>
      <c r="I47" s="60">
        <f ca="1">'Balance Sheet'!I9</f>
        <v>512078858.3863501</v>
      </c>
      <c r="J47" s="60">
        <f ca="1">'Balance Sheet'!J9</f>
        <v>539880705.29574609</v>
      </c>
      <c r="K47" s="60">
        <f ca="1">'Balance Sheet'!K9</f>
        <v>665766325.35518694</v>
      </c>
      <c r="L47" s="60">
        <f ca="1">'Balance Sheet'!L9</f>
        <v>700467621.88968968</v>
      </c>
    </row>
    <row r="48" spans="1:12" x14ac:dyDescent="0.25">
      <c r="A48" s="123" t="str">
        <f>'Balance Sheet'!A10</f>
        <v>Net Asset Value -- Sponsor</v>
      </c>
      <c r="B48" s="127"/>
      <c r="C48" s="51">
        <f ca="1">'Balance Sheet'!C10</f>
        <v>17823929.391017973</v>
      </c>
      <c r="D48" s="51">
        <f ca="1">'Balance Sheet'!D10</f>
        <v>28339324.911714137</v>
      </c>
      <c r="E48" s="51">
        <f ca="1">'Balance Sheet'!E10</f>
        <v>38679149.367160678</v>
      </c>
      <c r="F48" s="51">
        <f ca="1">'Balance Sheet'!F10</f>
        <v>49489489.754003942</v>
      </c>
      <c r="G48" s="51">
        <f ca="1">'Balance Sheet'!G10</f>
        <v>62031281.273638964</v>
      </c>
      <c r="H48" s="51">
        <f ca="1">'Balance Sheet'!H10</f>
        <v>76283419.158384979</v>
      </c>
      <c r="I48" s="51">
        <f ca="1">'Balance Sheet'!I10</f>
        <v>89080840.192456186</v>
      </c>
      <c r="J48" s="51">
        <f ca="1">'Balance Sheet'!J10</f>
        <v>103982528.15811753</v>
      </c>
      <c r="K48" s="51">
        <f ca="1">'Balance Sheet'!K10</f>
        <v>22228228.082382798</v>
      </c>
      <c r="L48" s="51">
        <f ca="1">'Balance Sheet'!L10</f>
        <v>36300861.31420362</v>
      </c>
    </row>
    <row r="49" spans="1:12" x14ac:dyDescent="0.25">
      <c r="A49" s="122" t="str">
        <f>'Balance Sheet'!A11</f>
        <v>Net Asset Value</v>
      </c>
      <c r="B49" s="147"/>
      <c r="C49" s="52">
        <f ca="1">'Balance Sheet'!C11</f>
        <v>335059114.20559371</v>
      </c>
      <c r="D49" s="52">
        <f ca="1">'Balance Sheet'!D11</f>
        <v>367684221.63727129</v>
      </c>
      <c r="E49" s="52">
        <f ca="1">'Balance Sheet'!E11</f>
        <v>400427053.14076251</v>
      </c>
      <c r="F49" s="52">
        <f ca="1">'Balance Sheet'!F11</f>
        <v>433136912.29422522</v>
      </c>
      <c r="G49" s="52">
        <f ca="1">'Balance Sheet'!G11</f>
        <v>525639408.09458137</v>
      </c>
      <c r="H49" s="52">
        <f ca="1">'Balance Sheet'!H11</f>
        <v>568152346.92821491</v>
      </c>
      <c r="I49" s="52">
        <f ca="1">'Balance Sheet'!I11</f>
        <v>601159698.57880628</v>
      </c>
      <c r="J49" s="52">
        <f ca="1">'Balance Sheet'!J11</f>
        <v>643863233.45386362</v>
      </c>
      <c r="K49" s="52">
        <f ca="1">'Balance Sheet'!K11</f>
        <v>687994553.43756974</v>
      </c>
      <c r="L49" s="52">
        <f ca="1">'Balance Sheet'!L11</f>
        <v>736768483.2038933</v>
      </c>
    </row>
    <row r="50" spans="1:12" ht="15.75" thickBot="1" x14ac:dyDescent="0.3">
      <c r="A50" s="123" t="s">
        <v>57</v>
      </c>
      <c r="B50" s="127"/>
      <c r="C50" s="51">
        <f ca="1">'Balance Sheet'!C8+'Balance Sheet'!C7</f>
        <v>328528117.50110757</v>
      </c>
      <c r="D50" s="51">
        <f ca="1">'Balance Sheet'!D8+'Balance Sheet'!D7</f>
        <v>336957708.1987586</v>
      </c>
      <c r="E50" s="51">
        <f ca="1">'Balance Sheet'!E8+'Balance Sheet'!E7</f>
        <v>339853192.84469324</v>
      </c>
      <c r="F50" s="51">
        <f ca="1">'Balance Sheet'!F8+'Balance Sheet'!F7</f>
        <v>341458865.44178462</v>
      </c>
      <c r="G50" s="51">
        <f ca="1">'Balance Sheet'!G8+'Balance Sheet'!G7</f>
        <v>284289037.91669726</v>
      </c>
      <c r="H50" s="51">
        <f ca="1">'Balance Sheet'!H8+'Balance Sheet'!H7</f>
        <v>278164141.61982012</v>
      </c>
      <c r="I50" s="51">
        <f ca="1">'Balance Sheet'!I8+'Balance Sheet'!I7</f>
        <v>271806311.55167902</v>
      </c>
      <c r="J50" s="51">
        <f ca="1">'Balance Sheet'!J8+'Balance Sheet'!J7</f>
        <v>265206689.09015775</v>
      </c>
      <c r="K50" s="51">
        <f ca="1">'Balance Sheet'!K8+'Balance Sheet'!K7</f>
        <v>258356078.7140061</v>
      </c>
      <c r="L50" s="51">
        <f ca="1">'Balance Sheet'!L8+'Balance Sheet'!L7</f>
        <v>251244935.19034782</v>
      </c>
    </row>
    <row r="51" spans="1:12" ht="15.75" thickTop="1" x14ac:dyDescent="0.25">
      <c r="A51" s="144" t="s">
        <v>242</v>
      </c>
      <c r="B51" s="145"/>
      <c r="C51" s="146">
        <f t="shared" ref="C51:L51" ca="1" si="4">C50+C49</f>
        <v>663587231.70670128</v>
      </c>
      <c r="D51" s="146">
        <f t="shared" ca="1" si="4"/>
        <v>704641929.83602989</v>
      </c>
      <c r="E51" s="146">
        <f t="shared" ca="1" si="4"/>
        <v>740280245.98545575</v>
      </c>
      <c r="F51" s="146">
        <f t="shared" ca="1" si="4"/>
        <v>774595777.73600984</v>
      </c>
      <c r="G51" s="146">
        <f t="shared" ca="1" si="4"/>
        <v>809928446.01127863</v>
      </c>
      <c r="H51" s="146">
        <f t="shared" ca="1" si="4"/>
        <v>846316488.54803503</v>
      </c>
      <c r="I51" s="146">
        <f t="shared" ca="1" si="4"/>
        <v>872966010.1304853</v>
      </c>
      <c r="J51" s="146">
        <f t="shared" ca="1" si="4"/>
        <v>909069922.54402137</v>
      </c>
      <c r="K51" s="146">
        <f t="shared" ca="1" si="4"/>
        <v>946350632.1515758</v>
      </c>
      <c r="L51" s="146">
        <f t="shared" ca="1" si="4"/>
        <v>988013418.39424109</v>
      </c>
    </row>
    <row r="52" spans="1:12" x14ac:dyDescent="0.25">
      <c r="A52" s="123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</row>
    <row r="53" spans="1:12" x14ac:dyDescent="0.25">
      <c r="A53" s="138" t="s">
        <v>125</v>
      </c>
      <c r="B53" s="139"/>
      <c r="C53" s="139"/>
      <c r="D53" s="139"/>
      <c r="E53" s="139"/>
      <c r="F53" s="139"/>
      <c r="G53" s="139"/>
      <c r="H53" s="139"/>
      <c r="I53" s="139"/>
      <c r="J53" s="139"/>
      <c r="K53" s="139"/>
      <c r="L53" s="139"/>
    </row>
    <row r="54" spans="1:12" x14ac:dyDescent="0.25">
      <c r="A54" s="148" t="s">
        <v>249</v>
      </c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</row>
    <row r="55" spans="1:12" x14ac:dyDescent="0.25">
      <c r="A55" s="123" t="str">
        <f>'Cash Flow'!A6</f>
        <v>Operating Cash Flow</v>
      </c>
      <c r="B55" s="127"/>
      <c r="C55" s="60">
        <f ca="1">'Cash Flow'!C6</f>
        <v>35611730.558363043</v>
      </c>
      <c r="D55" s="60">
        <f ca="1">'Cash Flow'!D6</f>
        <v>38599431.967820883</v>
      </c>
      <c r="E55" s="60">
        <f ca="1">'Cash Flow'!E6</f>
        <v>41864586.955906168</v>
      </c>
      <c r="F55" s="60">
        <f ca="1">'Cash Flow'!F6</f>
        <v>45072536.513572626</v>
      </c>
      <c r="G55" s="60">
        <f ca="1">'Cash Flow'!G6</f>
        <v>48064078.399767682</v>
      </c>
      <c r="H55" s="60">
        <f ca="1">'Cash Flow'!H6</f>
        <v>51194547.516272217</v>
      </c>
      <c r="I55" s="60">
        <f ca="1">'Cash Flow'!I6</f>
        <v>54469587.109207243</v>
      </c>
      <c r="J55" s="60">
        <f ca="1">'Cash Flow'!J6</f>
        <v>57473369.270244963</v>
      </c>
      <c r="K55" s="60">
        <f ca="1">'Cash Flow'!K6</f>
        <v>60848007.844729275</v>
      </c>
      <c r="L55" s="60">
        <f ca="1">'Cash Flow'!L6</f>
        <v>64573922.339625865</v>
      </c>
    </row>
    <row r="56" spans="1:12" x14ac:dyDescent="0.25">
      <c r="A56" s="123" t="s">
        <v>246</v>
      </c>
      <c r="B56" s="127"/>
      <c r="C56" s="51">
        <f ca="1">-SUM('Cash Flow'!C7:C10)</f>
        <v>-14299207.474727999</v>
      </c>
      <c r="D56" s="51">
        <f ca="1">-SUM('Cash Flow'!D7:D10)</f>
        <v>-14299207.474727999</v>
      </c>
      <c r="E56" s="51">
        <f ca="1">-SUM('Cash Flow'!E7:E10)</f>
        <v>-14260765.481386658</v>
      </c>
      <c r="F56" s="51">
        <f ca="1">-SUM('Cash Flow'!F7:F10)</f>
        <v>-14065162.802009694</v>
      </c>
      <c r="G56" s="51">
        <f ca="1">-SUM('Cash Flow'!G7:G10)</f>
        <v>-13848984.497667216</v>
      </c>
      <c r="H56" s="51">
        <f ca="1">-SUM('Cash Flow'!H7:H10)</f>
        <v>-13624584.79246255</v>
      </c>
      <c r="I56" s="51">
        <f ca="1">-SUM('Cash Flow'!I7:I10)</f>
        <v>-13391651.021198601</v>
      </c>
      <c r="J56" s="51">
        <f ca="1">-SUM('Cash Flow'!J7:J10)</f>
        <v>-13149858.627818402</v>
      </c>
      <c r="K56" s="51">
        <f ca="1">-SUM('Cash Flow'!K7:K10)</f>
        <v>-14525230.900860008</v>
      </c>
      <c r="L56" s="51">
        <f ca="1">-SUM('Cash Flow'!L7:L10)</f>
        <v>-14264697.753353402</v>
      </c>
    </row>
    <row r="57" spans="1:12" x14ac:dyDescent="0.25">
      <c r="A57" s="122" t="s">
        <v>250</v>
      </c>
      <c r="B57" s="147"/>
      <c r="C57" s="52">
        <f ca="1">C55+C56</f>
        <v>21312523.083635043</v>
      </c>
      <c r="D57" s="52">
        <f t="shared" ref="D57:L57" ca="1" si="5">D55+D56</f>
        <v>24300224.493092883</v>
      </c>
      <c r="E57" s="52">
        <f t="shared" ca="1" si="5"/>
        <v>27603821.47451951</v>
      </c>
      <c r="F57" s="52">
        <f t="shared" ca="1" si="5"/>
        <v>31007373.711562932</v>
      </c>
      <c r="G57" s="52">
        <f t="shared" ca="1" si="5"/>
        <v>34215093.902100466</v>
      </c>
      <c r="H57" s="52">
        <f t="shared" ca="1" si="5"/>
        <v>37569962.723809667</v>
      </c>
      <c r="I57" s="52">
        <f t="shared" ca="1" si="5"/>
        <v>41077936.088008642</v>
      </c>
      <c r="J57" s="52">
        <f t="shared" ca="1" si="5"/>
        <v>44323510.642426565</v>
      </c>
      <c r="K57" s="52">
        <f t="shared" ca="1" si="5"/>
        <v>46322776.943869263</v>
      </c>
      <c r="L57" s="52">
        <f t="shared" ca="1" si="5"/>
        <v>50309224.586272463</v>
      </c>
    </row>
    <row r="58" spans="1:12" x14ac:dyDescent="0.25">
      <c r="A58" s="123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</row>
    <row r="59" spans="1:12" x14ac:dyDescent="0.25">
      <c r="A59" s="148" t="s">
        <v>251</v>
      </c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</row>
    <row r="60" spans="1:12" x14ac:dyDescent="0.25">
      <c r="A60" s="123" t="s">
        <v>247</v>
      </c>
      <c r="B60" s="127"/>
      <c r="C60" s="60">
        <f>-'Cash Flow'!C14</f>
        <v>-606000000</v>
      </c>
      <c r="D60" s="60">
        <f>-'Cash Flow'!D14</f>
        <v>0</v>
      </c>
      <c r="E60" s="60">
        <f>-'Cash Flow'!E14</f>
        <v>0</v>
      </c>
      <c r="F60" s="60">
        <f>-'Cash Flow'!F14</f>
        <v>0</v>
      </c>
      <c r="G60" s="60">
        <f>-'Cash Flow'!G14</f>
        <v>0</v>
      </c>
      <c r="H60" s="60">
        <f>-'Cash Flow'!H14</f>
        <v>0</v>
      </c>
      <c r="I60" s="60">
        <f>-'Cash Flow'!I14</f>
        <v>0</v>
      </c>
      <c r="J60" s="60">
        <f>-'Cash Flow'!J14</f>
        <v>0</v>
      </c>
      <c r="K60" s="60">
        <f ca="1">-'Cash Flow'!K14</f>
        <v>-94605722.334160149</v>
      </c>
      <c r="L60" s="60">
        <f>-'Cash Flow'!L14</f>
        <v>0</v>
      </c>
    </row>
    <row r="61" spans="1:12" x14ac:dyDescent="0.25">
      <c r="A61" s="123" t="str">
        <f>'Cash Flow'!A15</f>
        <v>Other Capex</v>
      </c>
      <c r="B61" s="127"/>
      <c r="C61" s="51">
        <f ca="1">-'Cash Flow'!C15</f>
        <v>-4589350.169910308</v>
      </c>
      <c r="D61" s="51">
        <f ca="1">-'Cash Flow'!D15</f>
        <v>-5625593.987087382</v>
      </c>
      <c r="E61" s="51">
        <f ca="1">-'Cash Flow'!E15</f>
        <v>-5881895.250285591</v>
      </c>
      <c r="F61" s="51">
        <f ca="1">-'Cash Flow'!F15</f>
        <v>-5163170.2620313931</v>
      </c>
      <c r="G61" s="51">
        <f ca="1">-'Cash Flow'!G15</f>
        <v>-5294419.8865095899</v>
      </c>
      <c r="H61" s="51">
        <f ca="1">-'Cash Flow'!H15</f>
        <v>-5523395.9317247719</v>
      </c>
      <c r="I61" s="51">
        <f ca="1">-'Cash Flow'!I15</f>
        <v>-5761345.5617550062</v>
      </c>
      <c r="J61" s="51">
        <f ca="1">-'Cash Flow'!J15</f>
        <v>-8699167.9185952805</v>
      </c>
      <c r="K61" s="51">
        <f ca="1">-'Cash Flow'!K15</f>
        <v>-10844973.259492431</v>
      </c>
      <c r="L61" s="51">
        <f ca="1">-'Cash Flow'!L15</f>
        <v>-11249269.52666267</v>
      </c>
    </row>
    <row r="62" spans="1:12" x14ac:dyDescent="0.25">
      <c r="A62" s="122" t="s">
        <v>248</v>
      </c>
      <c r="B62" s="147"/>
      <c r="C62" s="52">
        <f ca="1">-'Cash Flow'!C16</f>
        <v>-610589350.16991031</v>
      </c>
      <c r="D62" s="52">
        <f ca="1">-'Cash Flow'!D16</f>
        <v>-5625593.987087382</v>
      </c>
      <c r="E62" s="52">
        <f ca="1">-'Cash Flow'!E16</f>
        <v>-5881895.250285591</v>
      </c>
      <c r="F62" s="52">
        <f ca="1">-'Cash Flow'!F16</f>
        <v>-5163170.2620313931</v>
      </c>
      <c r="G62" s="52">
        <f ca="1">-'Cash Flow'!G16</f>
        <v>-5294419.8865095899</v>
      </c>
      <c r="H62" s="52">
        <f ca="1">-'Cash Flow'!H16</f>
        <v>-5523395.9317247719</v>
      </c>
      <c r="I62" s="52">
        <f ca="1">-'Cash Flow'!I16</f>
        <v>-5761345.5617550062</v>
      </c>
      <c r="J62" s="52">
        <f ca="1">-'Cash Flow'!J16</f>
        <v>-8699167.9185952805</v>
      </c>
      <c r="K62" s="52">
        <f ca="1">-'Cash Flow'!K16</f>
        <v>-105450695.59365258</v>
      </c>
      <c r="L62" s="52">
        <f ca="1">-'Cash Flow'!L16</f>
        <v>-11249269.52666267</v>
      </c>
    </row>
    <row r="63" spans="1:12" x14ac:dyDescent="0.25">
      <c r="A63" s="123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</row>
    <row r="64" spans="1:12" x14ac:dyDescent="0.25">
      <c r="A64" s="148" t="s">
        <v>252</v>
      </c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</row>
    <row r="65" spans="1:12" x14ac:dyDescent="0.25">
      <c r="A65" s="123" t="str">
        <f>'Cash Flow'!A20</f>
        <v>Net Loan Proceeds</v>
      </c>
      <c r="B65" s="127"/>
      <c r="C65" s="60">
        <f ca="1">'Cash Flow'!C20</f>
        <v>312235579.47994411</v>
      </c>
      <c r="D65" s="60">
        <f ca="1">'Cash Flow'!D20</f>
        <v>0</v>
      </c>
      <c r="E65" s="60">
        <f ca="1">'Cash Flow'!E20</f>
        <v>0</v>
      </c>
      <c r="F65" s="60">
        <f ca="1">'Cash Flow'!F20</f>
        <v>0</v>
      </c>
      <c r="G65" s="60">
        <f ca="1">'Cash Flow'!G20</f>
        <v>0</v>
      </c>
      <c r="H65" s="60">
        <f ca="1">'Cash Flow'!H20</f>
        <v>0</v>
      </c>
      <c r="I65" s="60">
        <f ca="1">'Cash Flow'!I20</f>
        <v>0</v>
      </c>
      <c r="J65" s="60">
        <f ca="1">'Cash Flow'!J20</f>
        <v>0</v>
      </c>
      <c r="K65" s="60">
        <f ca="1">'Cash Flow'!K20</f>
        <v>0</v>
      </c>
      <c r="L65" s="60">
        <f ca="1">'Cash Flow'!L20</f>
        <v>0</v>
      </c>
    </row>
    <row r="66" spans="1:12" x14ac:dyDescent="0.25">
      <c r="A66" s="123" t="str">
        <f>'Cash Flow'!A21</f>
        <v>Required Principal Payments</v>
      </c>
      <c r="B66" s="127"/>
      <c r="C66" s="51">
        <f ca="1">'Cash Flow'!C21</f>
        <v>-621738.12563033914</v>
      </c>
      <c r="D66" s="51">
        <f ca="1">'Cash Flow'!D21</f>
        <v>-933731.525300276</v>
      </c>
      <c r="E66" s="51">
        <f ca="1">'Cash Flow'!E21</f>
        <v>-5005936.1552968211</v>
      </c>
      <c r="F66" s="51">
        <f ca="1">'Cash Flow'!F21</f>
        <v>-6692312.5454401029</v>
      </c>
      <c r="G66" s="51">
        <f ca="1">'Cash Flow'!G21</f>
        <v>-66710282.645843998</v>
      </c>
      <c r="H66" s="51">
        <f ca="1">'Cash Flow'!H21</f>
        <v>-6124896.2968771681</v>
      </c>
      <c r="I66" s="51">
        <f ca="1">'Cash Flow'!I21</f>
        <v>-6357830.0681411196</v>
      </c>
      <c r="J66" s="51">
        <f ca="1">'Cash Flow'!J21</f>
        <v>-6599622.4615213182</v>
      </c>
      <c r="K66" s="51">
        <f ca="1">'Cash Flow'!K21</f>
        <v>-6850610.3761516791</v>
      </c>
      <c r="L66" s="51">
        <f ca="1">'Cash Flow'!L21</f>
        <v>-7111143.523658284</v>
      </c>
    </row>
    <row r="67" spans="1:12" x14ac:dyDescent="0.25">
      <c r="A67" s="122" t="s">
        <v>253</v>
      </c>
      <c r="B67" s="147"/>
      <c r="C67" s="52">
        <f ca="1">'Cash Flow'!C22</f>
        <v>311613841.35431379</v>
      </c>
      <c r="D67" s="52">
        <f ca="1">'Cash Flow'!D22</f>
        <v>-933731.525300276</v>
      </c>
      <c r="E67" s="52">
        <f ca="1">'Cash Flow'!E22</f>
        <v>-5005936.1552968211</v>
      </c>
      <c r="F67" s="52">
        <f ca="1">'Cash Flow'!F22</f>
        <v>-6692312.5454401029</v>
      </c>
      <c r="G67" s="52">
        <f ca="1">'Cash Flow'!G22</f>
        <v>-66710282.645843998</v>
      </c>
      <c r="H67" s="52">
        <f ca="1">'Cash Flow'!H22</f>
        <v>-6124896.2968771681</v>
      </c>
      <c r="I67" s="52">
        <f ca="1">'Cash Flow'!I22</f>
        <v>-6357830.0681411196</v>
      </c>
      <c r="J67" s="52">
        <f ca="1">'Cash Flow'!J22</f>
        <v>-6599622.4615213182</v>
      </c>
      <c r="K67" s="52">
        <f ca="1">'Cash Flow'!K22</f>
        <v>-6850610.3761516791</v>
      </c>
      <c r="L67" s="52">
        <f ca="1">'Cash Flow'!L22</f>
        <v>-7111143.523658284</v>
      </c>
    </row>
    <row r="68" spans="1:12" ht="15.75" thickBot="1" x14ac:dyDescent="0.3">
      <c r="A68" s="123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</row>
    <row r="69" spans="1:12" ht="15.75" thickTop="1" x14ac:dyDescent="0.25">
      <c r="A69" s="144" t="str">
        <f>'Cash Flow'!A25</f>
        <v>Net Cash Flow to Equity</v>
      </c>
      <c r="B69" s="145"/>
      <c r="C69" s="146">
        <f ca="1">'Cash Flow'!C25</f>
        <v>-277662985.73196155</v>
      </c>
      <c r="D69" s="146">
        <f ca="1">'Cash Flow'!D25</f>
        <v>17740898.980705224</v>
      </c>
      <c r="E69" s="146">
        <f ca="1">'Cash Flow'!E25</f>
        <v>16715990.068937099</v>
      </c>
      <c r="F69" s="146">
        <f ca="1">'Cash Flow'!F25</f>
        <v>19151890.904091433</v>
      </c>
      <c r="G69" s="146">
        <f ca="1">'Cash Flow'!G25</f>
        <v>-37789608.630253114</v>
      </c>
      <c r="H69" s="146">
        <f ca="1">'Cash Flow'!H25</f>
        <v>25921670.495207734</v>
      </c>
      <c r="I69" s="146">
        <f ca="1">'Cash Flow'!I25</f>
        <v>28958760.458112523</v>
      </c>
      <c r="J69" s="146">
        <f ca="1">'Cash Flow'!J25</f>
        <v>29024720.262309968</v>
      </c>
      <c r="K69" s="146">
        <f ca="1">'Cash Flow'!K25</f>
        <v>-65978529.025934979</v>
      </c>
      <c r="L69" s="146">
        <f ca="1">'Cash Flow'!L25</f>
        <v>31948811.53595151</v>
      </c>
    </row>
    <row r="70" spans="1:12" x14ac:dyDescent="0.25">
      <c r="A70" s="123"/>
      <c r="B70" s="127"/>
      <c r="C70" s="60"/>
      <c r="D70" s="60"/>
      <c r="E70" s="60"/>
      <c r="F70" s="60"/>
      <c r="G70" s="60"/>
      <c r="H70" s="60"/>
      <c r="I70" s="60"/>
      <c r="J70" s="60"/>
      <c r="K70" s="60"/>
      <c r="L70" s="60"/>
    </row>
    <row r="71" spans="1:12" x14ac:dyDescent="0.25">
      <c r="A71" s="138" t="s">
        <v>254</v>
      </c>
      <c r="B71" s="139"/>
      <c r="C71" s="139"/>
      <c r="D71" s="139"/>
      <c r="E71" s="139"/>
      <c r="F71" s="139"/>
      <c r="G71" s="139"/>
      <c r="H71" s="139"/>
      <c r="I71" s="139"/>
      <c r="J71" s="139"/>
      <c r="K71" s="139"/>
      <c r="L71" s="139"/>
    </row>
    <row r="72" spans="1:12" x14ac:dyDescent="0.25">
      <c r="A72" s="123" t="str">
        <f>'Performance Metrics'!A31</f>
        <v>Unlevered IRR</v>
      </c>
      <c r="B72" s="127"/>
      <c r="C72" s="136">
        <f ca="1">'Performance Metrics'!C31</f>
        <v>0.1971479162023857</v>
      </c>
      <c r="D72" s="136">
        <f ca="1">'Performance Metrics'!D31</f>
        <v>0.14660753693208051</v>
      </c>
      <c r="E72" s="136">
        <f ca="1">'Performance Metrics'!E31</f>
        <v>0.12972724429407712</v>
      </c>
      <c r="F72" s="136">
        <f ca="1">'Performance Metrics'!F31</f>
        <v>0.12168492504995876</v>
      </c>
      <c r="G72" s="136">
        <f ca="1">'Performance Metrics'!G31</f>
        <v>0.1172360216757613</v>
      </c>
      <c r="H72" s="136">
        <f ca="1">'Performance Metrics'!H31</f>
        <v>0.1144711047432676</v>
      </c>
      <c r="I72" s="136">
        <f ca="1">'Performance Metrics'!I31</f>
        <v>0.11094442917205383</v>
      </c>
      <c r="J72" s="136">
        <f ca="1">'Performance Metrics'!J31</f>
        <v>0.10928018668425277</v>
      </c>
      <c r="K72" s="136">
        <f ca="1">'Performance Metrics'!K31</f>
        <v>0.10771362174177534</v>
      </c>
      <c r="L72" s="136">
        <f ca="1">'Performance Metrics'!L31</f>
        <v>0.10685967116022876</v>
      </c>
    </row>
    <row r="73" spans="1:12" x14ac:dyDescent="0.25">
      <c r="A73" s="123" t="str">
        <f>'Performance Metrics'!A32</f>
        <v>Levered IRR</v>
      </c>
      <c r="B73" s="127"/>
      <c r="C73" s="136">
        <f ca="1">'Performance Metrics'!C32</f>
        <v>0.34428920916249672</v>
      </c>
      <c r="D73" s="136">
        <f ca="1">'Performance Metrics'!D32</f>
        <v>0.24762689857062092</v>
      </c>
      <c r="E73" s="136">
        <f ca="1">'Performance Metrics'!E32</f>
        <v>0.21376506260291372</v>
      </c>
      <c r="F73" s="136">
        <f ca="1">'Performance Metrics'!F32</f>
        <v>0.19634135609811909</v>
      </c>
      <c r="G73" s="136">
        <f ca="1">'Performance Metrics'!G32</f>
        <v>0.18574197170863616</v>
      </c>
      <c r="H73" s="136">
        <f ca="1">'Performance Metrics'!H32</f>
        <v>0.1784424301014178</v>
      </c>
      <c r="I73" s="136">
        <f ca="1">'Performance Metrics'!I32</f>
        <v>0.17049304217277994</v>
      </c>
      <c r="J73" s="136">
        <f ca="1">'Performance Metrics'!J32</f>
        <v>0.16578936398693145</v>
      </c>
      <c r="K73" s="136">
        <f ca="1">'Performance Metrics'!K32</f>
        <v>0.16177039095175072</v>
      </c>
      <c r="L73" s="136">
        <f ca="1">'Performance Metrics'!L32</f>
        <v>0.15892712288321431</v>
      </c>
    </row>
    <row r="74" spans="1:12" x14ac:dyDescent="0.25">
      <c r="A74" s="123" t="str">
        <f>'Performance Metrics'!A33</f>
        <v>Unlevered Return on Cost</v>
      </c>
      <c r="B74" s="127"/>
      <c r="C74" s="136">
        <f ca="1">'Performance Metrics'!C33</f>
        <v>5.3016860520810484E-2</v>
      </c>
      <c r="D74" s="136">
        <f ca="1">'Performance Metrics'!D33</f>
        <v>5.7189556100687204E-2</v>
      </c>
      <c r="E74" s="136">
        <f ca="1">'Performance Metrics'!E33</f>
        <v>6.1712243985521525E-2</v>
      </c>
      <c r="F74" s="136">
        <f ca="1">'Performance Metrics'!F33</f>
        <v>6.6176670804407825E-2</v>
      </c>
      <c r="G74" s="136">
        <f ca="1">'Performance Metrics'!G33</f>
        <v>7.0250738782636352E-2</v>
      </c>
      <c r="H74" s="136">
        <f ca="1">'Performance Metrics'!H33</f>
        <v>7.446299633271089E-2</v>
      </c>
      <c r="I74" s="136">
        <f ca="1">'Performance Metrics'!I33</f>
        <v>7.8815746318930707E-2</v>
      </c>
      <c r="J74" s="136">
        <f ca="1">'Performance Metrics'!J33</f>
        <v>8.2262525636292508E-2</v>
      </c>
      <c r="K74" s="136">
        <f ca="1">'Performance Metrics'!K33</f>
        <v>7.2885806599337452E-2</v>
      </c>
      <c r="L74" s="136">
        <f ca="1">'Performance Metrics'!L33</f>
        <v>7.6470063244783323E-2</v>
      </c>
    </row>
    <row r="75" spans="1:12" x14ac:dyDescent="0.25">
      <c r="A75" s="123" t="str">
        <f>'Performance Metrics'!A34</f>
        <v>Cash on Cash Return</v>
      </c>
      <c r="B75" s="127"/>
      <c r="C75" s="136">
        <f ca="1">'Performance Metrics'!C34</f>
        <v>7.3624488173919145E-2</v>
      </c>
      <c r="D75" s="136">
        <f ca="1">'Performance Metrics'!D34</f>
        <v>8.3945555568174957E-2</v>
      </c>
      <c r="E75" s="136">
        <f ca="1">'Performance Metrics'!E34</f>
        <v>9.5357889806405166E-2</v>
      </c>
      <c r="F75" s="136">
        <f ca="1">'Performance Metrics'!F34</f>
        <v>0.10711552124413634</v>
      </c>
      <c r="G75" s="136">
        <f ca="1">'Performance Metrics'!G34</f>
        <v>9.9634566837704344E-2</v>
      </c>
      <c r="H75" s="136">
        <f ca="1">'Performance Metrics'!H34</f>
        <v>0.10940396577037237</v>
      </c>
      <c r="I75" s="136">
        <f ca="1">'Performance Metrics'!I34</f>
        <v>0.11961920608566234</v>
      </c>
      <c r="J75" s="136">
        <f ca="1">'Performance Metrics'!J34</f>
        <v>0.12907033943032498</v>
      </c>
      <c r="K75" s="136">
        <f ca="1">'Performance Metrics'!K34</f>
        <v>0.10748737282120067</v>
      </c>
      <c r="L75" s="136">
        <f ca="1">'Performance Metrics'!L34</f>
        <v>0.11673752603395832</v>
      </c>
    </row>
    <row r="76" spans="1:12" x14ac:dyDescent="0.25">
      <c r="A76" s="123" t="str">
        <f>'Performance Metrics'!A41</f>
        <v>ASRS TVPI</v>
      </c>
      <c r="B76" s="127"/>
      <c r="C76" s="149">
        <f ca="1">'Performance Metrics'!C41</f>
        <v>1.1653691890471529</v>
      </c>
      <c r="D76" s="149">
        <f ca="1">'Performance Metrics'!D41</f>
        <v>1.3104832561010975</v>
      </c>
      <c r="E76" s="149">
        <f ca="1">'Performance Metrics'!E41</f>
        <v>1.4529835506709261</v>
      </c>
      <c r="F76" s="149">
        <f ca="1">'Performance Metrics'!F41</f>
        <v>1.6024071403390663</v>
      </c>
      <c r="G76" s="149">
        <f ca="1">'Performance Metrics'!G41</f>
        <v>1.6689958450827012</v>
      </c>
      <c r="H76" s="149">
        <f ca="1">'Performance Metrics'!H41</f>
        <v>1.8425486655112742</v>
      </c>
      <c r="I76" s="149">
        <f ca="1">'Performance Metrics'!I41</f>
        <v>1.9996971263986862</v>
      </c>
      <c r="J76" s="149">
        <f ca="1">'Performance Metrics'!J41</f>
        <v>2.1816027601941874</v>
      </c>
      <c r="K76" s="149">
        <f ca="1">'Performance Metrics'!K41</f>
        <v>2.140872972761259</v>
      </c>
      <c r="L76" s="149">
        <f ca="1">'Performance Metrics'!L41</f>
        <v>2.3174294461893958</v>
      </c>
    </row>
    <row r="77" spans="1:12" x14ac:dyDescent="0.25">
      <c r="A77" s="123" t="str">
        <f>'Performance Metrics'!A42</f>
        <v>ASRS Cash Distribution Return on Cost</v>
      </c>
      <c r="B77" s="127"/>
      <c r="C77" s="136">
        <f ca="1">'Performance Metrics'!C42</f>
        <v>0</v>
      </c>
      <c r="D77" s="136">
        <f ca="1">'Performance Metrics'!D42</f>
        <v>6.3893640464671719E-2</v>
      </c>
      <c r="E77" s="136">
        <f ca="1">'Performance Metrics'!E42</f>
        <v>6.0202442989911759E-2</v>
      </c>
      <c r="F77" s="136">
        <f ca="1">'Performance Metrics'!F42</f>
        <v>6.8975311396310746E-2</v>
      </c>
      <c r="G77" s="136">
        <f ca="1">'Performance Metrics'!G42</f>
        <v>0</v>
      </c>
      <c r="H77" s="136">
        <f ca="1">'Performance Metrics'!H42</f>
        <v>8.217295073326765E-2</v>
      </c>
      <c r="I77" s="136">
        <f ca="1">'Performance Metrics'!I42</f>
        <v>9.1800672987526519E-2</v>
      </c>
      <c r="J77" s="136">
        <f ca="1">'Performance Metrics'!J42</f>
        <v>9.200976876095264E-2</v>
      </c>
      <c r="K77" s="136">
        <f ca="1">'Performance Metrics'!K42</f>
        <v>0</v>
      </c>
      <c r="L77" s="136">
        <f ca="1">'Performance Metrics'!L42</f>
        <v>8.3760368719151282E-2</v>
      </c>
    </row>
    <row r="78" spans="1:12" x14ac:dyDescent="0.25">
      <c r="A78" s="123" t="str">
        <f>'Performance Metrics'!A43</f>
        <v>ASRS Inception IRR</v>
      </c>
      <c r="B78" s="127"/>
      <c r="C78" s="136">
        <f ca="1">'Performance Metrics'!C43</f>
        <v>0.21984959031135931</v>
      </c>
      <c r="D78" s="136">
        <f ca="1">'Performance Metrics'!D43</f>
        <v>0.16689279122225109</v>
      </c>
      <c r="E78" s="136">
        <f ca="1">'Performance Metrics'!E43</f>
        <v>0.1491290733683277</v>
      </c>
      <c r="F78" s="136">
        <f ca="1">'Performance Metrics'!F43</f>
        <v>0.14042899533776398</v>
      </c>
      <c r="G78" s="136">
        <f ca="1">'Performance Metrics'!G43</f>
        <v>0.13536024033665939</v>
      </c>
      <c r="H78" s="136">
        <f ca="1">'Performance Metrics'!H43</f>
        <v>0.13237860649001587</v>
      </c>
      <c r="I78" s="136">
        <f ca="1">'Performance Metrics'!I43</f>
        <v>0.12792423280351328</v>
      </c>
      <c r="J78" s="136">
        <f ca="1">'Performance Metrics'!J43</f>
        <v>0.12607944325840648</v>
      </c>
      <c r="K78" s="136">
        <f ca="1">'Performance Metrics'!K43</f>
        <v>0.12395871423460414</v>
      </c>
      <c r="L78" s="136">
        <f ca="1">'Performance Metrics'!L43</f>
        <v>0.12164230140877952</v>
      </c>
    </row>
    <row r="79" spans="1:12" ht="15.75" thickBot="1" x14ac:dyDescent="0.3">
      <c r="A79" s="150" t="str">
        <f>'Performance Metrics'!A44</f>
        <v>ASRS Total TWR</v>
      </c>
      <c r="B79" s="151"/>
      <c r="C79" s="152">
        <f ca="1">'Performance Metrics'!C44</f>
        <v>7.7349181407120549E-2</v>
      </c>
      <c r="D79" s="152">
        <f ca="1">'Performance Metrics'!D44</f>
        <v>0.12703026261340988</v>
      </c>
      <c r="E79" s="152">
        <f ca="1">'Performance Metrics'!E44</f>
        <v>0.11643534695520197</v>
      </c>
      <c r="F79" s="152">
        <f ca="1">'Performance Metrics'!F44</f>
        <v>0.11458770806163932</v>
      </c>
      <c r="G79" s="152">
        <f ca="1">'Performance Metrics'!G44</f>
        <v>0.11417776241318833</v>
      </c>
      <c r="H79" s="152">
        <f ca="1">'Performance Metrics'!H44</f>
        <v>0.1181428816798693</v>
      </c>
      <c r="I79" s="152">
        <f ca="1">'Performance Metrics'!I44</f>
        <v>0.10099923497777996</v>
      </c>
      <c r="J79" s="152">
        <f ca="1">'Performance Metrics'!J44</f>
        <v>0.1122187429728978</v>
      </c>
      <c r="K79" s="152">
        <f ca="1">'Performance Metrics'!K44</f>
        <v>0.10694351300874771</v>
      </c>
      <c r="L79" s="152">
        <f ca="1">'Performance Metrics'!L44</f>
        <v>0.10086669524331904</v>
      </c>
    </row>
  </sheetData>
  <mergeCells count="9">
    <mergeCell ref="B14:C14"/>
    <mergeCell ref="B15:C15"/>
    <mergeCell ref="B16:C16"/>
    <mergeCell ref="B17:C17"/>
    <mergeCell ref="A1:L1"/>
    <mergeCell ref="B10:C10"/>
    <mergeCell ref="B11:C11"/>
    <mergeCell ref="B12:C12"/>
    <mergeCell ref="B13:C13"/>
  </mergeCells>
  <pageMargins left="0.7" right="0.7" top="0.75" bottom="0.75" header="0.3" footer="0.3"/>
  <pageSetup scale="61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3:R44"/>
  <sheetViews>
    <sheetView zoomScale="70" zoomScaleNormal="70" workbookViewId="0">
      <selection activeCell="A32" sqref="A32"/>
    </sheetView>
  </sheetViews>
  <sheetFormatPr defaultRowHeight="15" x14ac:dyDescent="0.25"/>
  <cols>
    <col min="1" max="1" width="29.140625" customWidth="1"/>
    <col min="3" max="3" width="15" bestFit="1" customWidth="1"/>
    <col min="4" max="12" width="14.28515625" bestFit="1" customWidth="1"/>
    <col min="13" max="16" width="15.28515625" bestFit="1" customWidth="1"/>
  </cols>
  <sheetData>
    <row r="3" spans="1:16" x14ac:dyDescent="0.25">
      <c r="C3">
        <f>Timeline!C17</f>
        <v>2015</v>
      </c>
      <c r="D3">
        <f>C3+1</f>
        <v>2016</v>
      </c>
      <c r="E3">
        <f t="shared" ref="E3:P3" si="0">D3+1</f>
        <v>2017</v>
      </c>
      <c r="F3">
        <f t="shared" si="0"/>
        <v>2018</v>
      </c>
      <c r="G3">
        <f t="shared" si="0"/>
        <v>2019</v>
      </c>
      <c r="H3">
        <f t="shared" si="0"/>
        <v>2020</v>
      </c>
      <c r="I3">
        <f t="shared" si="0"/>
        <v>2021</v>
      </c>
      <c r="J3">
        <f t="shared" si="0"/>
        <v>2022</v>
      </c>
      <c r="K3">
        <f t="shared" si="0"/>
        <v>2023</v>
      </c>
      <c r="L3">
        <f t="shared" si="0"/>
        <v>2024</v>
      </c>
      <c r="M3">
        <f t="shared" si="0"/>
        <v>2025</v>
      </c>
      <c r="N3">
        <f t="shared" si="0"/>
        <v>2026</v>
      </c>
      <c r="O3">
        <f t="shared" si="0"/>
        <v>2027</v>
      </c>
      <c r="P3">
        <f t="shared" si="0"/>
        <v>2028</v>
      </c>
    </row>
    <row r="5" spans="1:16" x14ac:dyDescent="0.25">
      <c r="A5" s="32" t="s">
        <v>79</v>
      </c>
    </row>
    <row r="6" spans="1:16" x14ac:dyDescent="0.25">
      <c r="A6" t="s">
        <v>80</v>
      </c>
      <c r="B6">
        <f>'Rental Revenue'!B4</f>
        <v>45</v>
      </c>
    </row>
    <row r="7" spans="1:16" x14ac:dyDescent="0.25">
      <c r="A7" t="s">
        <v>82</v>
      </c>
      <c r="B7" s="7">
        <f>'Rental Revenue'!B5</f>
        <v>0.03</v>
      </c>
    </row>
    <row r="8" spans="1:16" x14ac:dyDescent="0.25">
      <c r="A8" t="s">
        <v>81</v>
      </c>
      <c r="B8" s="7">
        <f>'Rental Revenue'!B23</f>
        <v>0.95</v>
      </c>
    </row>
    <row r="9" spans="1:16" x14ac:dyDescent="0.25">
      <c r="A9" t="s">
        <v>26</v>
      </c>
      <c r="B9" s="30">
        <f>Operations!B2</f>
        <v>9.9</v>
      </c>
    </row>
    <row r="10" spans="1:16" x14ac:dyDescent="0.25">
      <c r="A10" t="s">
        <v>94</v>
      </c>
      <c r="B10" s="7">
        <f>Operations!B3</f>
        <v>0.03</v>
      </c>
    </row>
    <row r="11" spans="1:16" x14ac:dyDescent="0.25">
      <c r="A11" t="s">
        <v>83</v>
      </c>
      <c r="B11" s="10">
        <f>Financing!B2</f>
        <v>0.5</v>
      </c>
    </row>
    <row r="12" spans="1:16" x14ac:dyDescent="0.25">
      <c r="A12" t="s">
        <v>84</v>
      </c>
      <c r="B12" s="10" t="str">
        <f>Financing!B3</f>
        <v>Fixed</v>
      </c>
    </row>
    <row r="13" spans="1:16" x14ac:dyDescent="0.25">
      <c r="A13" t="s">
        <v>46</v>
      </c>
      <c r="B13" s="20">
        <f>Financing!B6</f>
        <v>3.7499999999999999E-2</v>
      </c>
    </row>
    <row r="14" spans="1:16" x14ac:dyDescent="0.25">
      <c r="A14" t="s">
        <v>53</v>
      </c>
      <c r="B14" s="10">
        <f>Financing!B8</f>
        <v>0</v>
      </c>
    </row>
    <row r="15" spans="1:16" x14ac:dyDescent="0.25">
      <c r="A15" t="s">
        <v>52</v>
      </c>
      <c r="B15" s="10"/>
      <c r="C15" s="7">
        <f>SUMIF(Financing!$C$12:$BI$12,'Performance Metrics'!C3,Financing!$C$7:$BI$7)/Timeline!C28</f>
        <v>0</v>
      </c>
      <c r="D15" s="7">
        <f>SUMIF(Financing!$C$12:$BI$12,'Performance Metrics'!D3,Financing!$C$7:$BI$7)/Timeline!D28</f>
        <v>0</v>
      </c>
      <c r="E15" s="7">
        <f>SUMIF(Financing!$C$12:$BI$12,'Performance Metrics'!E3,Financing!$C$7:$BI$7)/Timeline!E28</f>
        <v>0</v>
      </c>
      <c r="F15" s="7">
        <f>SUMIF(Financing!$C$12:$BI$12,'Performance Metrics'!F3,Financing!$C$7:$BI$7)/Timeline!F28</f>
        <v>0</v>
      </c>
      <c r="G15" s="7">
        <f>SUMIF(Financing!$C$12:$BI$12,'Performance Metrics'!G3,Financing!$C$7:$BI$7)/Timeline!G28</f>
        <v>0</v>
      </c>
      <c r="H15" s="7">
        <f>SUMIF(Financing!$C$12:$BI$12,'Performance Metrics'!H3,Financing!$C$7:$BI$7)/Timeline!H28</f>
        <v>0</v>
      </c>
      <c r="I15" s="7">
        <f>SUMIF(Financing!$C$12:$BI$12,'Performance Metrics'!I3,Financing!$C$7:$BI$7)/Timeline!I28</f>
        <v>0</v>
      </c>
      <c r="J15" s="7">
        <f>SUMIF(Financing!$C$12:$BI$12,'Performance Metrics'!J3,Financing!$C$7:$BI$7)/Timeline!J28</f>
        <v>0</v>
      </c>
      <c r="K15" s="7">
        <f>SUMIF(Financing!$C$12:$BI$12,'Performance Metrics'!K3,Financing!$C$7:$BI$7)/Timeline!K28</f>
        <v>0</v>
      </c>
      <c r="L15" s="7">
        <f>SUMIF(Financing!$C$12:$BI$12,'Performance Metrics'!L3,Financing!$C$7:$BI$7)/Timeline!L28</f>
        <v>0</v>
      </c>
      <c r="M15" s="7">
        <f>SUMIF(Financing!$C$12:$BI$12,'Performance Metrics'!M3,Financing!$C$7:$BI$7)/Timeline!M28</f>
        <v>0</v>
      </c>
      <c r="N15" s="7">
        <f>SUMIF(Financing!$C$12:$BI$12,'Performance Metrics'!N3,Financing!$C$7:$BI$7)/Timeline!N28</f>
        <v>0</v>
      </c>
      <c r="O15" s="7">
        <f>SUMIF(Financing!$C$12:$BI$12,'Performance Metrics'!O3,Financing!$C$7:$BI$7)/Timeline!O28</f>
        <v>0</v>
      </c>
      <c r="P15" s="7">
        <f>SUMIF(Financing!$C$12:$BI$12,'Performance Metrics'!P3,Financing!$C$7:$BI$7)/Timeline!P28</f>
        <v>0</v>
      </c>
    </row>
    <row r="16" spans="1:16" x14ac:dyDescent="0.25">
      <c r="A16" t="s">
        <v>32</v>
      </c>
      <c r="B16" s="10"/>
      <c r="C16" s="7">
        <f>SUMIF(Valuation!$C$26:$BI$26,'Performance Metrics'!C3,Valuation!$C$6:$BI$6)/Timeline!C28</f>
        <v>5.5375000000000001E-2</v>
      </c>
      <c r="D16" s="7">
        <f>SUMIF(Valuation!$C$26:$BI$26,'Performance Metrics'!D3,Valuation!$C$6:$BI$6)/Timeline!D28</f>
        <v>5.6375000000000001E-2</v>
      </c>
      <c r="E16" s="7">
        <f>SUMIF(Valuation!$C$26:$BI$26,'Performance Metrics'!E3,Valuation!$C$6:$BI$6)/Timeline!E28</f>
        <v>5.7375000000000002E-2</v>
      </c>
      <c r="F16" s="7">
        <f>SUMIF(Valuation!$C$26:$BI$26,'Performance Metrics'!F3,Valuation!$C$6:$BI$6)/Timeline!F28</f>
        <v>5.8375000000000003E-2</v>
      </c>
      <c r="G16" s="7">
        <f>SUMIF(Valuation!$C$26:$BI$26,'Performance Metrics'!G3,Valuation!$C$6:$BI$6)/Timeline!G28</f>
        <v>5.9375000000000004E-2</v>
      </c>
      <c r="H16" s="7">
        <f>SUMIF(Valuation!$C$26:$BI$26,'Performance Metrics'!H3,Valuation!$C$6:$BI$6)/Timeline!H28</f>
        <v>6.0375000000000005E-2</v>
      </c>
      <c r="I16" s="7">
        <f>SUMIF(Valuation!$C$26:$BI$26,'Performance Metrics'!I3,Valuation!$C$6:$BI$6)/Timeline!I28</f>
        <v>6.1375000000000006E-2</v>
      </c>
      <c r="J16" s="7">
        <f>SUMIF(Valuation!$C$26:$BI$26,'Performance Metrics'!J3,Valuation!$C$6:$BI$6)/Timeline!J28</f>
        <v>6.2375000000000007E-2</v>
      </c>
      <c r="K16" s="7">
        <f>SUMIF(Valuation!$C$26:$BI$26,'Performance Metrics'!K3,Valuation!$C$6:$BI$6)/Timeline!K28</f>
        <v>6.3375000000000001E-2</v>
      </c>
      <c r="L16" s="7">
        <f>SUMIF(Valuation!$C$26:$BI$26,'Performance Metrics'!L3,Valuation!$C$6:$BI$6)/Timeline!L28</f>
        <v>6.4375000000000002E-2</v>
      </c>
      <c r="M16" s="7">
        <f>SUMIF(Valuation!$C$26:$BI$26,'Performance Metrics'!M3,Valuation!$C$6:$BI$6)/Timeline!M28</f>
        <v>6.5375000000000003E-2</v>
      </c>
      <c r="N16" s="7">
        <f>SUMIF(Valuation!$C$26:$BI$26,'Performance Metrics'!N3,Valuation!$C$6:$BI$6)/Timeline!N28</f>
        <v>6.6375000000000003E-2</v>
      </c>
      <c r="O16" s="7">
        <f>SUMIF(Valuation!$C$26:$BI$26,'Performance Metrics'!O3,Valuation!$C$6:$BI$6)/Timeline!O28</f>
        <v>6.7375000000000004E-2</v>
      </c>
      <c r="P16" s="7">
        <f>SUMIF(Valuation!$C$26:$BI$26,'Performance Metrics'!P3,Valuation!$C$6:$BI$6)/Timeline!P28</f>
        <v>6.8375000000000005E-2</v>
      </c>
    </row>
    <row r="18" spans="1:18" x14ac:dyDescent="0.25">
      <c r="A18" s="32" t="s">
        <v>189</v>
      </c>
    </row>
    <row r="19" spans="1:18" x14ac:dyDescent="0.25">
      <c r="A19" t="s">
        <v>85</v>
      </c>
      <c r="C19" s="7">
        <f ca="1">SUMIF('Rental Revenue'!$C$32:$BI$32,'Performance Metrics'!C$3,'Rental Revenue'!$C42:$BI42)/Timeline!C$28</f>
        <v>0.94296874999999991</v>
      </c>
      <c r="D19" s="7">
        <f ca="1">SUMIF('Rental Revenue'!$C$32:$BI$32,'Performance Metrics'!D$3,'Rental Revenue'!$C42:$BI42)/Timeline!D$28</f>
        <v>0.94062500000000004</v>
      </c>
      <c r="E19" s="7">
        <f ca="1">SUMIF('Rental Revenue'!$C$32:$BI$32,'Performance Metrics'!E$3,'Rental Revenue'!$C42:$BI42)/Timeline!E$28</f>
        <v>0.94062500000000004</v>
      </c>
      <c r="F19" s="7">
        <f ca="1">SUMIF('Rental Revenue'!$C$32:$BI$32,'Performance Metrics'!F$3,'Rental Revenue'!$C42:$BI42)/Timeline!F$28</f>
        <v>0.94312499999999999</v>
      </c>
      <c r="G19" s="7">
        <f ca="1">SUMIF('Rental Revenue'!$C$32:$BI$32,'Performance Metrics'!G$3,'Rental Revenue'!$C42:$BI42)/Timeline!G$28</f>
        <v>0.94312499999999999</v>
      </c>
      <c r="H19" s="7">
        <f ca="1">SUMIF('Rental Revenue'!$C$32:$BI$32,'Performance Metrics'!H$3,'Rental Revenue'!$C42:$BI42)/Timeline!H$28</f>
        <v>0.94312499999999999</v>
      </c>
      <c r="I19" s="7">
        <f ca="1">SUMIF('Rental Revenue'!$C$32:$BI$32,'Performance Metrics'!I$3,'Rental Revenue'!$C42:$BI42)/Timeline!I$28</f>
        <v>0.94312499999999999</v>
      </c>
      <c r="J19" s="7">
        <f ca="1">SUMIF('Rental Revenue'!$C$32:$BI$32,'Performance Metrics'!J$3,'Rental Revenue'!$C42:$BI42)/Timeline!J$28</f>
        <v>0.93667968749999997</v>
      </c>
      <c r="K19" s="7">
        <f ca="1">SUMIF('Rental Revenue'!$C$32:$BI$32,'Performance Metrics'!K$3,'Rental Revenue'!$C42:$BI42)/Timeline!K$28</f>
        <v>0.93374999999999997</v>
      </c>
      <c r="L19" s="7">
        <f ca="1">SUMIF('Rental Revenue'!$C$32:$BI$32,'Performance Metrics'!L$3,'Rental Revenue'!$C42:$BI42)/Timeline!L$28</f>
        <v>0.93374999999999997</v>
      </c>
      <c r="M19" s="7">
        <f ca="1">SUMIF('Rental Revenue'!$C$32:$BI$32,'Performance Metrics'!M$3,'Rental Revenue'!$C42:$BI42)/Timeline!M$28</f>
        <v>0.93609375000000017</v>
      </c>
      <c r="N19" s="7">
        <f ca="1">SUMIF('Rental Revenue'!$C$32:$BI$32,'Performance Metrics'!N$3,'Rental Revenue'!$C42:$BI42)/Timeline!N$28</f>
        <v>0.93625000000000003</v>
      </c>
      <c r="O19" s="7">
        <f ca="1">SUMIF('Rental Revenue'!$C$32:$BI$32,'Performance Metrics'!O$3,'Rental Revenue'!$C42:$BI42)/Timeline!O$28</f>
        <v>0.93625000000000003</v>
      </c>
      <c r="P19" s="7">
        <f ca="1">SUMIF('Rental Revenue'!$C$32:$BI$32,'Performance Metrics'!P$3,'Rental Revenue'!$C42:$BI42)/Timeline!P$28</f>
        <v>0.93625000000000003</v>
      </c>
    </row>
    <row r="20" spans="1:18" x14ac:dyDescent="0.25">
      <c r="A20" t="s">
        <v>56</v>
      </c>
      <c r="C20" s="7">
        <f ca="1">SUMIF('Rental Revenue'!$C$32:$BI$32,'Performance Metrics'!C$3,'Rental Revenue'!$C66:$BI66)/Timeline!C$28</f>
        <v>0.75740131578947367</v>
      </c>
      <c r="D20" s="7">
        <f ca="1">SUMIF('Rental Revenue'!$C$32:$BI$32,'Performance Metrics'!D$3,'Rental Revenue'!$C66:$BI66)/Timeline!D$28</f>
        <v>0.79440789473684204</v>
      </c>
      <c r="E20" s="7">
        <f ca="1">SUMIF('Rental Revenue'!$C$32:$BI$32,'Performance Metrics'!E$3,'Rental Revenue'!$C66:$BI66)/Timeline!E$28</f>
        <v>0.83388157894736847</v>
      </c>
      <c r="F20" s="7">
        <f ca="1">SUMIF('Rental Revenue'!$C$32:$BI$32,'Performance Metrics'!F$3,'Rental Revenue'!$C66:$BI66)/Timeline!F$28</f>
        <v>0.8694078947368421</v>
      </c>
      <c r="G20" s="7">
        <f ca="1">SUMIF('Rental Revenue'!$C$32:$BI$32,'Performance Metrics'!G$3,'Rental Revenue'!$C66:$BI66)/Timeline!G$28</f>
        <v>0.89835526315789493</v>
      </c>
      <c r="H20" s="7">
        <f ca="1">SUMIF('Rental Revenue'!$C$32:$BI$32,'Performance Metrics'!H$3,'Rental Revenue'!$C66:$BI66)/Timeline!H$28</f>
        <v>0.92730263157894743</v>
      </c>
      <c r="I20" s="7">
        <f ca="1">SUMIF('Rental Revenue'!$C$32:$BI$32,'Performance Metrics'!I$3,'Rental Revenue'!$C66:$BI66)/Timeline!I$28</f>
        <v>0.95625000000000027</v>
      </c>
      <c r="J20" s="7">
        <f ca="1">SUMIF('Rental Revenue'!$C$32:$BI$32,'Performance Metrics'!J$3,'Rental Revenue'!$C66:$BI66)/Timeline!J$28</f>
        <v>0.97841282894736881</v>
      </c>
      <c r="K20" s="7">
        <f ca="1">SUMIF('Rental Revenue'!$C$32:$BI$32,'Performance Metrics'!K$3,'Rental Revenue'!$C66:$BI66)/Timeline!K$28</f>
        <v>1.0042763157894736</v>
      </c>
      <c r="L20" s="7">
        <f ca="1">SUMIF('Rental Revenue'!$C$32:$BI$32,'Performance Metrics'!L$3,'Rental Revenue'!$C66:$BI66)/Timeline!L$28</f>
        <v>1.0332236842105265</v>
      </c>
      <c r="M20" s="7">
        <f ca="1">SUMIF('Rental Revenue'!$C$32:$BI$32,'Performance Metrics'!M$3,'Rental Revenue'!$C66:$BI66)/Timeline!M$28</f>
        <v>1.0646381578947368</v>
      </c>
      <c r="N20" s="7">
        <f ca="1">SUMIF('Rental Revenue'!$C$32:$BI$32,'Performance Metrics'!N$3,'Rental Revenue'!$C66:$BI66)/Timeline!N$28</f>
        <v>1.0937500000000002</v>
      </c>
      <c r="O20" s="7">
        <f ca="1">SUMIF('Rental Revenue'!$C$32:$BI$32,'Performance Metrics'!O$3,'Rental Revenue'!$C66:$BI66)/Timeline!O$28</f>
        <v>1.1226973684210522</v>
      </c>
      <c r="P20" s="7">
        <f ca="1">SUMIF('Rental Revenue'!$C$32:$BI$32,'Performance Metrics'!P$3,'Rental Revenue'!$C66:$BI66)/Timeline!P$28</f>
        <v>1.1516447368421052</v>
      </c>
    </row>
    <row r="21" spans="1:18" ht="30" x14ac:dyDescent="0.25">
      <c r="A21" s="27" t="s">
        <v>89</v>
      </c>
      <c r="C21" s="7">
        <f ca="1">'Income Statement'!C8/'Balance Sheet'!C11</f>
        <v>9.1005059867047631E-3</v>
      </c>
      <c r="D21" s="7">
        <f ca="1">'Income Statement'!D8/'Balance Sheet'!D11</f>
        <v>8.2930060505454917E-3</v>
      </c>
      <c r="E21" s="7">
        <f ca="1">'Income Statement'!E8/'Balance Sheet'!E11</f>
        <v>7.614888781393373E-3</v>
      </c>
      <c r="F21" s="7">
        <f ca="1">'Income Statement'!F8/'Balance Sheet'!F11</f>
        <v>7.0398236404675355E-3</v>
      </c>
      <c r="G21" s="7">
        <f ca="1">'Income Statement'!G8/'Balance Sheet'!G11</f>
        <v>5.8009491445499438E-3</v>
      </c>
      <c r="H21" s="7">
        <f ca="1">'Income Statement'!H8/'Balance Sheet'!H11</f>
        <v>5.3668835325840214E-3</v>
      </c>
      <c r="I21" s="7">
        <f ca="1">'Income Statement'!I8/'Balance Sheet'!I11</f>
        <v>5.0722087357761864E-3</v>
      </c>
      <c r="J21" s="7">
        <f ca="1">'Income Statement'!J8/'Balance Sheet'!J11</f>
        <v>4.7357999592105814E-3</v>
      </c>
      <c r="K21" s="7">
        <f ca="1">'Income Statement'!K8/'Balance Sheet'!K11</f>
        <v>6.7959370303710392E-3</v>
      </c>
      <c r="L21" s="7">
        <f ca="1">'Income Statement'!L8/'Balance Sheet'!L11</f>
        <v>6.3460473255695041E-3</v>
      </c>
      <c r="M21" s="7">
        <f ca="1">'Income Statement'!M8/'Balance Sheet'!M11</f>
        <v>5.9592851867790444E-3</v>
      </c>
      <c r="N21" s="7">
        <f ca="1">'Income Statement'!N8/'Balance Sheet'!N11</f>
        <v>5.6063915990953346E-3</v>
      </c>
      <c r="O21" s="7">
        <f ca="1">'Income Statement'!O8/'Balance Sheet'!O11</f>
        <v>5.2832458037915591E-3</v>
      </c>
      <c r="P21" s="7">
        <f ca="1">'Income Statement'!P8/'Balance Sheet'!P11</f>
        <v>5.1192797906365137E-3</v>
      </c>
      <c r="Q21" s="7"/>
      <c r="R21" s="7"/>
    </row>
    <row r="22" spans="1:18" x14ac:dyDescent="0.25">
      <c r="A22" s="2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38" t="s">
        <v>190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7" t="s">
        <v>191</v>
      </c>
      <c r="C24" s="4">
        <f>SUMIF('For Sale'!$C$25:$BI$25,'Performance Metrics'!C3,'For Sale'!$C$9:$BI$9)</f>
        <v>0</v>
      </c>
      <c r="D24" s="4">
        <f>SUMIF('For Sale'!$C$25:$BI$25,'Performance Metrics'!D3,'For Sale'!$C$9:$BI$9)</f>
        <v>0</v>
      </c>
      <c r="E24" s="4">
        <f>SUMIF('For Sale'!$C$25:$BI$25,'Performance Metrics'!E3,'For Sale'!$C$9:$BI$9)</f>
        <v>0</v>
      </c>
      <c r="F24" s="4">
        <f>SUMIF('For Sale'!$C$25:$BI$25,'Performance Metrics'!F3,'For Sale'!$C$9:$BI$9)</f>
        <v>0</v>
      </c>
      <c r="G24" s="4">
        <f>SUMIF('For Sale'!$C$25:$BI$25,'Performance Metrics'!G3,'For Sale'!$C$9:$BI$9)</f>
        <v>0</v>
      </c>
      <c r="H24" s="4">
        <f>SUMIF('For Sale'!$C$25:$BI$25,'Performance Metrics'!H3,'For Sale'!$C$9:$BI$9)</f>
        <v>0</v>
      </c>
      <c r="I24" s="4">
        <f>SUMIF('For Sale'!$C$25:$BI$25,'Performance Metrics'!I3,'For Sale'!$C$9:$BI$9)</f>
        <v>0</v>
      </c>
      <c r="J24" s="4">
        <f>SUMIF('For Sale'!$C$25:$BI$25,'Performance Metrics'!J3,'For Sale'!$C$9:$BI$9)</f>
        <v>0</v>
      </c>
      <c r="K24" s="4">
        <f>SUMIF('For Sale'!$C$25:$BI$25,'Performance Metrics'!K3,'For Sale'!$C$9:$BI$9)</f>
        <v>0</v>
      </c>
      <c r="L24" s="4">
        <f>SUMIF('For Sale'!$C$25:$BI$25,'Performance Metrics'!L3,'For Sale'!$C$9:$BI$9)</f>
        <v>0</v>
      </c>
      <c r="M24" s="4">
        <f>SUMIF('For Sale'!$C$25:$BI$25,'Performance Metrics'!M3,'For Sale'!$C$9:$BI$9)</f>
        <v>0</v>
      </c>
      <c r="N24" s="4">
        <f>SUMIF('For Sale'!$C$25:$BI$25,'Performance Metrics'!N3,'For Sale'!$C$9:$BI$9)</f>
        <v>0</v>
      </c>
      <c r="O24" s="4">
        <f>SUMIF('For Sale'!$C$25:$BI$25,'Performance Metrics'!O3,'For Sale'!$C$9:$BI$9)</f>
        <v>0</v>
      </c>
      <c r="P24" s="4">
        <f>SUMIF('For Sale'!$C$25:$BI$25,'Performance Metrics'!P3,'For Sale'!$C$9:$BI$9)</f>
        <v>0</v>
      </c>
      <c r="Q24" s="7"/>
      <c r="R24" s="7"/>
    </row>
    <row r="25" spans="1:18" x14ac:dyDescent="0.25">
      <c r="A25" s="27" t="s">
        <v>70</v>
      </c>
      <c r="C25" s="4" t="str">
        <f>IF(C24&gt;0,SUMIF('For Sale'!$C$25:$BI$25,'Performance Metrics'!C3,'For Sale'!$C$20:$BI$20)/Timeline!C28,"")</f>
        <v/>
      </c>
      <c r="D25" s="4" t="str">
        <f>IF(D24&gt;0,SUMIF('For Sale'!$C$25:$BI$25,'Performance Metrics'!D3,'For Sale'!$C$20:$BI$20)/Timeline!D28,"")</f>
        <v/>
      </c>
      <c r="E25" s="4" t="str">
        <f>IF(E24&gt;0,SUMIF('For Sale'!$C$25:$BI$25,'Performance Metrics'!E3,'For Sale'!$C$20:$BI$20)/Timeline!E28,"")</f>
        <v/>
      </c>
      <c r="F25" s="4" t="str">
        <f>IF(F24&gt;0,SUMIF('For Sale'!$C$25:$BI$25,'Performance Metrics'!F3,'For Sale'!$C$20:$BI$20)/Timeline!F28,"")</f>
        <v/>
      </c>
      <c r="G25" s="4" t="str">
        <f>IF(G24&gt;0,SUMIF('For Sale'!$C$25:$BI$25,'Performance Metrics'!G3,'For Sale'!$C$20:$BI$20)/Timeline!G28,"")</f>
        <v/>
      </c>
      <c r="H25" s="4" t="str">
        <f>IF(H24&gt;0,SUMIF('For Sale'!$C$25:$BI$25,'Performance Metrics'!H3,'For Sale'!$C$20:$BI$20)/Timeline!H28,"")</f>
        <v/>
      </c>
      <c r="I25" s="4" t="str">
        <f>IF(I24&gt;0,SUMIF('For Sale'!$C$25:$BI$25,'Performance Metrics'!I3,'For Sale'!$C$20:$BI$20)/Timeline!I28,"")</f>
        <v/>
      </c>
      <c r="J25" s="4" t="str">
        <f>IF(J24&gt;0,SUMIF('For Sale'!$C$25:$BI$25,'Performance Metrics'!J3,'For Sale'!$C$20:$BI$20)/Timeline!J28,"")</f>
        <v/>
      </c>
      <c r="K25" s="4" t="str">
        <f>IF(K24&gt;0,SUMIF('For Sale'!$C$25:$BI$25,'Performance Metrics'!K3,'For Sale'!$C$20:$BI$20)/Timeline!K28,"")</f>
        <v/>
      </c>
      <c r="L25" s="4" t="str">
        <f>IF(L24&gt;0,SUMIF('For Sale'!$C$25:$BI$25,'Performance Metrics'!L3,'For Sale'!$C$20:$BI$20)/Timeline!L28,"")</f>
        <v/>
      </c>
      <c r="M25" s="4" t="str">
        <f>IF(M24&gt;0,SUMIF('For Sale'!$C$25:$BI$25,'Performance Metrics'!M3,'For Sale'!$C$20:$BI$20)/Timeline!M28,"")</f>
        <v/>
      </c>
      <c r="N25" s="4" t="str">
        <f>IF(N24&gt;0,SUMIF('For Sale'!$C$25:$BI$25,'Performance Metrics'!N3,'For Sale'!$C$20:$BI$20)/Timeline!N28,"")</f>
        <v/>
      </c>
      <c r="O25" s="4" t="str">
        <f>IF(O24&gt;0,SUMIF('For Sale'!$C$25:$BI$25,'Performance Metrics'!O3,'For Sale'!$C$20:$BI$20)/Timeline!O28,"")</f>
        <v/>
      </c>
      <c r="P25" s="4" t="str">
        <f>IF(P24&gt;0,SUMIF('For Sale'!$C$25:$BI$25,'Performance Metrics'!P3,'For Sale'!$C$20:$BI$20)/Timeline!P29,"")</f>
        <v/>
      </c>
      <c r="Q25" s="7"/>
      <c r="R25" s="7"/>
    </row>
    <row r="26" spans="1:18" x14ac:dyDescent="0.25">
      <c r="A26" s="27" t="s">
        <v>192</v>
      </c>
      <c r="B26" s="7">
        <f>'For Sale'!B60</f>
        <v>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25">
      <c r="A27" s="24"/>
    </row>
    <row r="28" spans="1:18" x14ac:dyDescent="0.25">
      <c r="A28" s="32" t="s">
        <v>86</v>
      </c>
    </row>
    <row r="29" spans="1:18" x14ac:dyDescent="0.25">
      <c r="A29" s="24" t="s">
        <v>99</v>
      </c>
      <c r="C29" s="4">
        <f ca="1">SUMIF('Acquisition and CapEx'!$C$16:$BI$16,'Performance Metrics'!C$3+0.75,'Acquisition and CapEx'!$C64:$BI64)</f>
        <v>613476420.92738867</v>
      </c>
      <c r="D29" s="4">
        <f ca="1">SUMIF('Acquisition and CapEx'!$C$16:$BI$16,'Performance Metrics'!D$3+0.75,'Acquisition and CapEx'!$C64:$BI64)</f>
        <v>618843155.79738379</v>
      </c>
      <c r="E29" s="4">
        <f ca="1">SUMIF('Acquisition and CapEx'!$C$16:$BI$16,'Performance Metrics'!E$3+0.75,'Acquisition and CapEx'!$C64:$BI64)</f>
        <v>624339034.38621855</v>
      </c>
      <c r="F29" s="4">
        <f ca="1">SUMIF('Acquisition and CapEx'!$C$16:$BI$16,'Performance Metrics'!F$3+0.75,'Acquisition and CapEx'!$C64:$BI64)</f>
        <v>629004285.12037849</v>
      </c>
      <c r="G29" s="4">
        <f ca="1">SUMIF('Acquisition and CapEx'!$C$16:$BI$16,'Performance Metrics'!G$3+0.75,'Acquisition and CapEx'!$C64:$BI64)</f>
        <v>633701857.75722229</v>
      </c>
      <c r="H29" s="4">
        <f ca="1">SUMIF('Acquisition and CapEx'!$C$16:$BI$16,'Performance Metrics'!H$3+0.75,'Acquisition and CapEx'!$C64:$BI64)</f>
        <v>638526510.88583326</v>
      </c>
      <c r="I29" s="4">
        <f ca="1">SUMIF('Acquisition and CapEx'!$C$16:$BI$16,'Performance Metrics'!I$3+0.75,'Acquisition and CapEx'!$C64:$BI64)</f>
        <v>643484161.22442293</v>
      </c>
      <c r="J29" s="4">
        <f ca="1">SUMIF('Acquisition and CapEx'!$C$16:$BI$16,'Performance Metrics'!J$3+0.75,'Acquisition and CapEx'!$C64:$BI64)</f>
        <v>651231080.82937837</v>
      </c>
      <c r="K29" s="4">
        <f ca="1">SUMIF('Acquisition and CapEx'!$C$16:$BI$16,'Performance Metrics'!K$3+0.75,'Acquisition and CapEx'!$C64:$BI64)</f>
        <v>755472563.38681912</v>
      </c>
      <c r="L29" s="4">
        <f ca="1">SUMIF('Acquisition and CapEx'!$C$16:$BI$16,'Performance Metrics'!L$3+0.75,'Acquisition and CapEx'!$C64:$BI64)</f>
        <v>765241547.79356575</v>
      </c>
      <c r="M29" s="4">
        <f ca="1">SUMIF('Acquisition and CapEx'!$C$16:$BI$16,'Performance Metrics'!M$3+0.75,'Acquisition and CapEx'!$C64:$BI64)</f>
        <v>774065377.73364902</v>
      </c>
      <c r="N29" s="4">
        <f ca="1">SUMIF('Acquisition and CapEx'!$C$16:$BI$16,'Performance Metrics'!N$3+0.75,'Acquisition and CapEx'!$C64:$BI64)</f>
        <v>782850744.44738674</v>
      </c>
      <c r="O29" s="4">
        <f ca="1">SUMIF('Acquisition and CapEx'!$C$16:$BI$16,'Performance Metrics'!O$3+0.75,'Acquisition and CapEx'!$C64:$BI64)</f>
        <v>791794764.34373271</v>
      </c>
      <c r="P29" s="4">
        <f ca="1">SUMIF('Acquisition and CapEx'!$C$16:$BI$16,'Performance Metrics'!P$3+0.75,'Acquisition and CapEx'!$C64:$BI64)</f>
        <v>800904785.04599416</v>
      </c>
    </row>
    <row r="30" spans="1:18" x14ac:dyDescent="0.25">
      <c r="A30" s="24" t="s">
        <v>100</v>
      </c>
      <c r="C30" s="4">
        <f ca="1">'Balance Sheet'!C5</f>
        <v>663587231.70670128</v>
      </c>
      <c r="D30" s="4">
        <f ca="1">'Balance Sheet'!D5</f>
        <v>704641929.83602989</v>
      </c>
      <c r="E30" s="4">
        <f ca="1">'Balance Sheet'!E5</f>
        <v>740280245.98545575</v>
      </c>
      <c r="F30" s="4">
        <f ca="1">'Balance Sheet'!F5</f>
        <v>774595777.73600984</v>
      </c>
      <c r="G30" s="4">
        <f ca="1">'Balance Sheet'!G5</f>
        <v>809928446.01127863</v>
      </c>
      <c r="H30" s="4">
        <f ca="1">'Balance Sheet'!H5</f>
        <v>846316488.54803503</v>
      </c>
      <c r="I30" s="4">
        <f ca="1">'Balance Sheet'!I5</f>
        <v>872966010.1304853</v>
      </c>
      <c r="J30" s="4">
        <f ca="1">'Balance Sheet'!J5</f>
        <v>909069922.54402137</v>
      </c>
      <c r="K30" s="4">
        <f ca="1">'Balance Sheet'!K5</f>
        <v>946350632.1515758</v>
      </c>
      <c r="L30" s="4">
        <f ca="1">'Balance Sheet'!L5</f>
        <v>988013418.39424109</v>
      </c>
      <c r="M30" s="4">
        <f ca="1">'Balance Sheet'!M5</f>
        <v>1028448668.120245</v>
      </c>
      <c r="N30" s="4">
        <f ca="1">'Balance Sheet'!N5</f>
        <v>1070171977.211014</v>
      </c>
      <c r="O30" s="4">
        <f ca="1">'Balance Sheet'!O5</f>
        <v>1113227474.5874991</v>
      </c>
      <c r="P30" s="4">
        <f ca="1">'Balance Sheet'!P5</f>
        <v>1133316408.7301495</v>
      </c>
    </row>
    <row r="31" spans="1:18" x14ac:dyDescent="0.25">
      <c r="A31" t="s">
        <v>87</v>
      </c>
      <c r="C31" s="7">
        <f ca="1">SUMIF('Unleverred IRR'!$C$3:$BI$3,C3+0.75,'Unleverred IRR'!$C$72:$BI$72)</f>
        <v>0.1971479162023857</v>
      </c>
      <c r="D31" s="7">
        <f ca="1">SUMIF('Unleverred IRR'!$C$3:$BI$3,D3+0.75,'Unleverred IRR'!$C$72:$BI$72)</f>
        <v>0.14660753693208051</v>
      </c>
      <c r="E31" s="7">
        <f ca="1">SUMIF('Unleverred IRR'!$C$3:$BI$3,E3+0.75,'Unleverred IRR'!$C$72:$BI$72)</f>
        <v>0.12972724429407712</v>
      </c>
      <c r="F31" s="7">
        <f ca="1">SUMIF('Unleverred IRR'!$C$3:$BI$3,F3+0.75,'Unleverred IRR'!$C$72:$BI$72)</f>
        <v>0.12168492504995876</v>
      </c>
      <c r="G31" s="7">
        <f ca="1">SUMIF('Unleverred IRR'!$C$3:$BI$3,G3+0.75,'Unleverred IRR'!$C$72:$BI$72)</f>
        <v>0.1172360216757613</v>
      </c>
      <c r="H31" s="7">
        <f ca="1">SUMIF('Unleverred IRR'!$C$3:$BI$3,H3+0.75,'Unleverred IRR'!$C$72:$BI$72)</f>
        <v>0.1144711047432676</v>
      </c>
      <c r="I31" s="7">
        <f ca="1">SUMIF('Unleverred IRR'!$C$3:$BI$3,I3+0.75,'Unleverred IRR'!$C$72:$BI$72)</f>
        <v>0.11094442917205383</v>
      </c>
      <c r="J31" s="7">
        <f ca="1">SUMIF('Unleverred IRR'!$C$3:$BI$3,J3+0.75,'Unleverred IRR'!$C$72:$BI$72)</f>
        <v>0.10928018668425277</v>
      </c>
      <c r="K31" s="7">
        <f ca="1">SUMIF('Unleverred IRR'!$C$3:$BI$3,K3+0.75,'Unleverred IRR'!$C$72:$BI$72)</f>
        <v>0.10771362174177534</v>
      </c>
      <c r="L31" s="7">
        <f ca="1">SUMIF('Unleverred IRR'!$C$3:$BI$3,L3+0.75,'Unleverred IRR'!$C$72:$BI$72)</f>
        <v>0.10685967116022876</v>
      </c>
      <c r="M31" s="7">
        <f ca="1">SUMIF('Unleverred IRR'!$C$3:$BI$3,M3+0.75,'Unleverred IRR'!$C$72:$BI$72)</f>
        <v>0.10614120965582141</v>
      </c>
      <c r="N31" s="7">
        <f ca="1">SUMIF('Unleverred IRR'!$C$3:$BI$3,N3+0.75,'Unleverred IRR'!$C$72:$BI$72)</f>
        <v>0.10563851247050504</v>
      </c>
      <c r="O31" s="7">
        <f ca="1">SUMIF('Unleverred IRR'!$C$3:$BI$3,O3+0.75,'Unleverred IRR'!$C$72:$BI$72)</f>
        <v>0.1052848910144295</v>
      </c>
      <c r="P31" s="7">
        <f ca="1">SUMIF('Unleverred IRR'!$C$3:$BI$3,P3+0.75,'Unleverred IRR'!$C$72:$BI$72)</f>
        <v>0.10389851636643876</v>
      </c>
    </row>
    <row r="32" spans="1:18" x14ac:dyDescent="0.25">
      <c r="A32" t="s">
        <v>88</v>
      </c>
      <c r="C32" s="7">
        <f ca="1">SUMIF('Gross Levered IRR'!$C$3:$BI$3,C3+0.75,'Gross Levered IRR'!$C$72:$BI$72)</f>
        <v>0.34428920916249672</v>
      </c>
      <c r="D32" s="7">
        <f ca="1">SUMIF('Gross Levered IRR'!$C$3:$BI$3,D3+0.75,'Gross Levered IRR'!$C$72:$BI$72)</f>
        <v>0.24762689857062092</v>
      </c>
      <c r="E32" s="7">
        <f ca="1">SUMIF('Gross Levered IRR'!$C$3:$BI$3,E3+0.75,'Gross Levered IRR'!$C$72:$BI$72)</f>
        <v>0.21376506260291372</v>
      </c>
      <c r="F32" s="7">
        <f ca="1">SUMIF('Gross Levered IRR'!$C$3:$BI$3,F3+0.75,'Gross Levered IRR'!$C$72:$BI$72)</f>
        <v>0.19634135609811909</v>
      </c>
      <c r="G32" s="7">
        <f ca="1">SUMIF('Gross Levered IRR'!$C$3:$BI$3,G3+0.75,'Gross Levered IRR'!$C$72:$BI$72)</f>
        <v>0.18574197170863616</v>
      </c>
      <c r="H32" s="7">
        <f ca="1">SUMIF('Gross Levered IRR'!$C$3:$BI$3,H3+0.75,'Gross Levered IRR'!$C$72:$BI$72)</f>
        <v>0.1784424301014178</v>
      </c>
      <c r="I32" s="7">
        <f ca="1">SUMIF('Gross Levered IRR'!$C$3:$BI$3,I3+0.75,'Gross Levered IRR'!$C$72:$BI$72)</f>
        <v>0.17049304217277994</v>
      </c>
      <c r="J32" s="7">
        <f ca="1">SUMIF('Gross Levered IRR'!$C$3:$BI$3,J3+0.75,'Gross Levered IRR'!$C$72:$BI$72)</f>
        <v>0.16578936398693145</v>
      </c>
      <c r="K32" s="7">
        <f ca="1">SUMIF('Gross Levered IRR'!$C$3:$BI$3,K3+0.75,'Gross Levered IRR'!$C$72:$BI$72)</f>
        <v>0.16177039095175072</v>
      </c>
      <c r="L32" s="7">
        <f ca="1">SUMIF('Gross Levered IRR'!$C$3:$BI$3,L3+0.75,'Gross Levered IRR'!$C$72:$BI$72)</f>
        <v>0.15892712288321431</v>
      </c>
      <c r="M32" s="7">
        <f ca="1">SUMIF('Gross Levered IRR'!$C$3:$BI$3,M3+0.75,'Gross Levered IRR'!$C$72:$BI$72)</f>
        <v>0.15641671490700149</v>
      </c>
      <c r="N32" s="7">
        <f ca="1">SUMIF('Gross Levered IRR'!$C$3:$BI$3,N3+0.75,'Gross Levered IRR'!$C$72:$BI$72)</f>
        <v>0.15433492911121527</v>
      </c>
      <c r="O32" s="7">
        <f ca="1">SUMIF('Gross Levered IRR'!$C$3:$BI$3,O3+0.75,'Gross Levered IRR'!$C$72:$BI$72)</f>
        <v>0.15257178942885496</v>
      </c>
      <c r="P32" s="7">
        <f ca="1">SUMIF('Gross Levered IRR'!$C$3:$BI$3,P3+0.75,'Gross Levered IRR'!$C$72:$BI$72)</f>
        <v>0.14964343355045662</v>
      </c>
    </row>
    <row r="33" spans="1:16" x14ac:dyDescent="0.25">
      <c r="A33" t="s">
        <v>90</v>
      </c>
      <c r="C33" s="7">
        <f ca="1">('Income Statement'!C10+'Income Statement'!C9)/'Performance Metrics'!C29</f>
        <v>5.3016860520810484E-2</v>
      </c>
      <c r="D33" s="7">
        <f ca="1">('Income Statement'!D10+'Income Statement'!D9)/'Performance Metrics'!D29</f>
        <v>5.7189556100687204E-2</v>
      </c>
      <c r="E33" s="7">
        <f ca="1">('Income Statement'!E10+'Income Statement'!E9)/'Performance Metrics'!E29</f>
        <v>6.1712243985521525E-2</v>
      </c>
      <c r="F33" s="7">
        <f ca="1">('Income Statement'!F10+'Income Statement'!F9)/'Performance Metrics'!F29</f>
        <v>6.6176670804407825E-2</v>
      </c>
      <c r="G33" s="7">
        <f ca="1">('Income Statement'!G10+'Income Statement'!G9)/'Performance Metrics'!G29</f>
        <v>7.0250738782636352E-2</v>
      </c>
      <c r="H33" s="7">
        <f ca="1">('Income Statement'!H10+'Income Statement'!H9)/'Performance Metrics'!H29</f>
        <v>7.446299633271089E-2</v>
      </c>
      <c r="I33" s="7">
        <f ca="1">('Income Statement'!I10+'Income Statement'!I9)/'Performance Metrics'!I29</f>
        <v>7.8815746318930707E-2</v>
      </c>
      <c r="J33" s="7">
        <f ca="1">('Income Statement'!J10+'Income Statement'!J9)/'Performance Metrics'!J29</f>
        <v>8.2262525636292508E-2</v>
      </c>
      <c r="K33" s="7">
        <f ca="1">('Income Statement'!K10+'Income Statement'!K9)/'Performance Metrics'!K29</f>
        <v>7.2885806599337452E-2</v>
      </c>
      <c r="L33" s="7">
        <f ca="1">('Income Statement'!L10+'Income Statement'!L9)/'Performance Metrics'!L29</f>
        <v>7.6470063244783323E-2</v>
      </c>
      <c r="M33" s="7">
        <f ca="1">('Income Statement'!M10+'Income Statement'!M9)/'Performance Metrics'!M29</f>
        <v>8.0511951076361596E-2</v>
      </c>
      <c r="N33" s="7">
        <f ca="1">('Income Statement'!N10+'Income Statement'!N9)/'Performance Metrics'!N29</f>
        <v>8.4517464700084421E-2</v>
      </c>
      <c r="O33" s="7">
        <f ca="1">('Income Statement'!O10+'Income Statement'!O9)/'Performance Metrics'!O29</f>
        <v>8.8624339635797342E-2</v>
      </c>
      <c r="P33" s="7">
        <f ca="1">('Income Statement'!P10+'Income Statement'!P9)/'Performance Metrics'!P29</f>
        <v>9.2848176572416022E-2</v>
      </c>
    </row>
    <row r="34" spans="1:16" x14ac:dyDescent="0.25">
      <c r="A34" t="s">
        <v>91</v>
      </c>
      <c r="C34" s="7">
        <f ca="1">'Cash Flow'!C11/'Cash Flow'!C30</f>
        <v>7.3624488173919145E-2</v>
      </c>
      <c r="D34" s="7">
        <f ca="1">'Cash Flow'!D11/'Cash Flow'!D30</f>
        <v>8.3945555568174957E-2</v>
      </c>
      <c r="E34" s="7">
        <f ca="1">'Cash Flow'!E11/'Cash Flow'!E30</f>
        <v>9.5357889806405166E-2</v>
      </c>
      <c r="F34" s="7">
        <f ca="1">'Cash Flow'!F11/'Cash Flow'!F30</f>
        <v>0.10711552124413634</v>
      </c>
      <c r="G34" s="7">
        <f ca="1">'Cash Flow'!G11/'Cash Flow'!G30</f>
        <v>9.9634566837704344E-2</v>
      </c>
      <c r="H34" s="7">
        <f ca="1">'Cash Flow'!H11/'Cash Flow'!H30</f>
        <v>0.10940396577037237</v>
      </c>
      <c r="I34" s="7">
        <f ca="1">'Cash Flow'!I11/'Cash Flow'!I30</f>
        <v>0.11961920608566234</v>
      </c>
      <c r="J34" s="7">
        <f ca="1">'Cash Flow'!J11/'Cash Flow'!J30</f>
        <v>0.12907033943032498</v>
      </c>
      <c r="K34" s="7">
        <f ca="1">'Cash Flow'!K11/'Cash Flow'!K30</f>
        <v>0.10748737282120067</v>
      </c>
      <c r="L34" s="7">
        <f ca="1">'Cash Flow'!L11/'Cash Flow'!L30</f>
        <v>0.11673752603395832</v>
      </c>
      <c r="M34" s="7">
        <f ca="1">'Cash Flow'!M11/'Cash Flow'!M30</f>
        <v>0.12678973547048664</v>
      </c>
      <c r="N34" s="7">
        <f ca="1">'Cash Flow'!N11/'Cash Flow'!N30</f>
        <v>0.13692370243355667</v>
      </c>
      <c r="O34" s="7">
        <f ca="1">'Cash Flow'!O11/'Cash Flow'!O30</f>
        <v>0.14748098416269401</v>
      </c>
      <c r="P34" s="7">
        <f ca="1">'Cash Flow'!P11/'Cash Flow'!P30</f>
        <v>0.15850497764224322</v>
      </c>
    </row>
    <row r="36" spans="1:16" x14ac:dyDescent="0.25">
      <c r="A36" s="32" t="s">
        <v>92</v>
      </c>
    </row>
    <row r="37" spans="1:16" x14ac:dyDescent="0.25">
      <c r="A37" t="s">
        <v>126</v>
      </c>
      <c r="C37" s="4">
        <f ca="1">SUMIF('Waterfall and TWR'!C36:BI36,'Performance Metrics'!C3,'Waterfall and TWR'!C195:BI195)</f>
        <v>-272218613.4627074</v>
      </c>
      <c r="D37" s="4">
        <f ca="1">SUMIF('Waterfall and TWR'!D36:BJ36,'Performance Metrics'!D3,'Waterfall and TWR'!D195:BJ195)</f>
        <v>17393038.216377672</v>
      </c>
      <c r="E37" s="4">
        <f ca="1">SUMIF('Waterfall and TWR'!E36:BK36,'Performance Metrics'!E3,'Waterfall and TWR'!E195:BK195)</f>
        <v>16388225.557781467</v>
      </c>
      <c r="F37" s="4">
        <f ca="1">SUMIF('Waterfall and TWR'!F36:BL36,'Performance Metrics'!F3,'Waterfall and TWR'!F195:BL195)</f>
        <v>18776363.63146219</v>
      </c>
      <c r="G37" s="4">
        <f ca="1">SUMIF('Waterfall and TWR'!G36:BM36,'Performance Metrics'!G3,'Waterfall and TWR'!G195:BM195)</f>
        <v>-37048635.91201286</v>
      </c>
      <c r="H37" s="4">
        <f ca="1">SUMIF('Waterfall and TWR'!H36:BN36,'Performance Metrics'!H3,'Waterfall and TWR'!H195:BN195)</f>
        <v>25413402.446282089</v>
      </c>
      <c r="I37" s="4">
        <f ca="1">SUMIF('Waterfall and TWR'!I36:BO36,'Performance Metrics'!I3,'Waterfall and TWR'!I195:BO195)</f>
        <v>28390941.625600509</v>
      </c>
      <c r="J37" s="4">
        <f ca="1">SUMIF('Waterfall and TWR'!J36:BP36,'Performance Metrics'!J3,'Waterfall and TWR'!J195:BP195)</f>
        <v>28455608.100303888</v>
      </c>
      <c r="K37" s="4">
        <f ca="1">SUMIF('Waterfall and TWR'!K36:BQ36,'Performance Metrics'!K3,'Waterfall and TWR'!K195:BQ195)</f>
        <v>-64684832.378367648</v>
      </c>
      <c r="L37" s="4">
        <f ca="1">SUMIF('Waterfall and TWR'!L36:BR36,'Performance Metrics'!L3,'Waterfall and TWR'!L195:BR195)</f>
        <v>31322364.25093285</v>
      </c>
      <c r="M37" s="4">
        <f ca="1">SUMIF('Waterfall and TWR'!M36:BS36,'Performance Metrics'!M3,'Waterfall and TWR'!M195:BS195)</f>
        <v>35977853.203237206</v>
      </c>
      <c r="N37" s="4">
        <f ca="1">SUMIF('Waterfall and TWR'!N36:BT36,'Performance Metrics'!N3,'Waterfall and TWR'!N195:BT195)</f>
        <v>39783254.736193478</v>
      </c>
      <c r="O37" s="4">
        <f ca="1">SUMIF('Waterfall and TWR'!O36:BU36,'Performance Metrics'!O3,'Waterfall and TWR'!O195:BU195)</f>
        <v>43556857.456948265</v>
      </c>
      <c r="P37" s="4">
        <f ca="1">SUMIF('Waterfall and TWR'!P36:BV36,'Performance Metrics'!P3,'Waterfall and TWR'!P195:BV195)</f>
        <v>47502210.37526489</v>
      </c>
    </row>
    <row r="38" spans="1:16" x14ac:dyDescent="0.25">
      <c r="A38" t="s">
        <v>127</v>
      </c>
      <c r="C38" s="5">
        <f ca="1">B38-MIN(0,C37)</f>
        <v>272218613.4627074</v>
      </c>
      <c r="D38" s="5">
        <f t="shared" ref="D38:P38" ca="1" si="1">C38-MIN(0,D37)</f>
        <v>272218613.4627074</v>
      </c>
      <c r="E38" s="5">
        <f t="shared" ca="1" si="1"/>
        <v>272218613.4627074</v>
      </c>
      <c r="F38" s="5">
        <f t="shared" ca="1" si="1"/>
        <v>272218613.4627074</v>
      </c>
      <c r="G38" s="5">
        <f t="shared" ca="1" si="1"/>
        <v>309267249.37472028</v>
      </c>
      <c r="H38" s="5">
        <f t="shared" ca="1" si="1"/>
        <v>309267249.37472028</v>
      </c>
      <c r="I38" s="5">
        <f t="shared" ca="1" si="1"/>
        <v>309267249.37472028</v>
      </c>
      <c r="J38" s="5">
        <f t="shared" ca="1" si="1"/>
        <v>309267249.37472028</v>
      </c>
      <c r="K38" s="5">
        <f t="shared" ca="1" si="1"/>
        <v>373952081.75308794</v>
      </c>
      <c r="L38" s="5">
        <f t="shared" ca="1" si="1"/>
        <v>373952081.75308794</v>
      </c>
      <c r="M38" s="5">
        <f t="shared" ca="1" si="1"/>
        <v>373952081.75308794</v>
      </c>
      <c r="N38" s="5">
        <f t="shared" ca="1" si="1"/>
        <v>373952081.75308794</v>
      </c>
      <c r="O38" s="5">
        <f t="shared" ca="1" si="1"/>
        <v>373952081.75308794</v>
      </c>
      <c r="P38" s="5">
        <f t="shared" ca="1" si="1"/>
        <v>373952081.75308794</v>
      </c>
    </row>
    <row r="39" spans="1:16" x14ac:dyDescent="0.25">
      <c r="A39" t="s">
        <v>128</v>
      </c>
      <c r="C39" s="5">
        <f ca="1">B39+MAX(0,C37)</f>
        <v>0</v>
      </c>
      <c r="D39" s="5">
        <f t="shared" ref="D39:P39" ca="1" si="2">C39+MAX(0,D37)</f>
        <v>17393038.216377672</v>
      </c>
      <c r="E39" s="5">
        <f t="shared" ca="1" si="2"/>
        <v>33781263.774159141</v>
      </c>
      <c r="F39" s="5">
        <f t="shared" ca="1" si="2"/>
        <v>52557627.405621335</v>
      </c>
      <c r="G39" s="5">
        <f t="shared" ca="1" si="2"/>
        <v>52557627.405621335</v>
      </c>
      <c r="H39" s="5">
        <f t="shared" ca="1" si="2"/>
        <v>77971029.851903424</v>
      </c>
      <c r="I39" s="5">
        <f t="shared" ca="1" si="2"/>
        <v>106361971.47750393</v>
      </c>
      <c r="J39" s="5">
        <f t="shared" ca="1" si="2"/>
        <v>134817579.57780781</v>
      </c>
      <c r="K39" s="5">
        <f t="shared" ca="1" si="2"/>
        <v>134817579.57780781</v>
      </c>
      <c r="L39" s="5">
        <f t="shared" ca="1" si="2"/>
        <v>166139943.82874066</v>
      </c>
      <c r="M39" s="5">
        <f t="shared" ca="1" si="2"/>
        <v>202117797.03197786</v>
      </c>
      <c r="N39" s="5">
        <f t="shared" ca="1" si="2"/>
        <v>241901051.76817134</v>
      </c>
      <c r="O39" s="5">
        <f t="shared" ca="1" si="2"/>
        <v>285457909.22511959</v>
      </c>
      <c r="P39" s="5">
        <f t="shared" ca="1" si="2"/>
        <v>332960119.60038447</v>
      </c>
    </row>
    <row r="40" spans="1:16" x14ac:dyDescent="0.25">
      <c r="A40" t="s">
        <v>124</v>
      </c>
      <c r="C40" s="4">
        <f ca="1">'Balance Sheet'!C9</f>
        <v>317235184.81457573</v>
      </c>
      <c r="D40" s="4">
        <f ca="1">'Balance Sheet'!D9</f>
        <v>339344896.72555715</v>
      </c>
      <c r="E40" s="4">
        <f ca="1">'Balance Sheet'!E9</f>
        <v>361747903.77360183</v>
      </c>
      <c r="F40" s="4">
        <f ca="1">'Balance Sheet'!F9</f>
        <v>383647422.54022127</v>
      </c>
      <c r="G40" s="4">
        <f ca="1">'Balance Sheet'!G9</f>
        <v>463608126.8209424</v>
      </c>
      <c r="H40" s="4">
        <f ca="1">'Balance Sheet'!H9</f>
        <v>491868927.76982993</v>
      </c>
      <c r="I40" s="4">
        <f ca="1">'Balance Sheet'!I9</f>
        <v>512078858.3863501</v>
      </c>
      <c r="J40" s="4">
        <f ca="1">'Balance Sheet'!J9</f>
        <v>539880705.29574609</v>
      </c>
      <c r="K40" s="4">
        <f ca="1">'Balance Sheet'!K9</f>
        <v>665766325.35518694</v>
      </c>
      <c r="L40" s="4">
        <f ca="1">'Balance Sheet'!L9</f>
        <v>700467621.88968968</v>
      </c>
      <c r="M40" s="4">
        <f ca="1">'Balance Sheet'!M9</f>
        <v>733170329.52286756</v>
      </c>
      <c r="N40" s="4">
        <f ca="1">'Balance Sheet'!N9</f>
        <v>765423226.45826566</v>
      </c>
      <c r="O40" s="4">
        <f ca="1">'Balance Sheet'!O9</f>
        <v>797172054.48457491</v>
      </c>
      <c r="P40" s="4">
        <f ca="1">'Balance Sheet'!P9</f>
        <v>816314587.36798263</v>
      </c>
    </row>
    <row r="41" spans="1:16" x14ac:dyDescent="0.25">
      <c r="A41" t="s">
        <v>305</v>
      </c>
      <c r="C41" s="3">
        <f ca="1">(C40+C39)/C38</f>
        <v>1.1653691890471529</v>
      </c>
      <c r="D41" s="3">
        <f t="shared" ref="D41:P41" ca="1" si="3">(D40+D39)/D38</f>
        <v>1.3104832561010975</v>
      </c>
      <c r="E41" s="3">
        <f t="shared" ca="1" si="3"/>
        <v>1.4529835506709261</v>
      </c>
      <c r="F41" s="3">
        <f t="shared" ca="1" si="3"/>
        <v>1.6024071403390663</v>
      </c>
      <c r="G41" s="3">
        <f t="shared" ca="1" si="3"/>
        <v>1.6689958450827012</v>
      </c>
      <c r="H41" s="3">
        <f t="shared" ca="1" si="3"/>
        <v>1.8425486655112742</v>
      </c>
      <c r="I41" s="3">
        <f t="shared" ca="1" si="3"/>
        <v>1.9996971263986862</v>
      </c>
      <c r="J41" s="3">
        <f t="shared" ca="1" si="3"/>
        <v>2.1816027601941874</v>
      </c>
      <c r="K41" s="3">
        <f t="shared" ca="1" si="3"/>
        <v>2.140872972761259</v>
      </c>
      <c r="L41" s="3">
        <f t="shared" ca="1" si="3"/>
        <v>2.3174294461893958</v>
      </c>
      <c r="M41" s="3">
        <f t="shared" ca="1" si="3"/>
        <v>2.501090840757493</v>
      </c>
      <c r="N41" s="3">
        <f t="shared" ca="1" si="3"/>
        <v>2.6937255530283433</v>
      </c>
      <c r="O41" s="3">
        <f t="shared" ca="1" si="3"/>
        <v>2.8951034545237011</v>
      </c>
      <c r="P41" s="3">
        <f t="shared" ca="1" si="3"/>
        <v>3.0733207890715986</v>
      </c>
    </row>
    <row r="42" spans="1:16" x14ac:dyDescent="0.25">
      <c r="A42" t="s">
        <v>306</v>
      </c>
      <c r="C42" s="7">
        <f ca="1">MAX(0,C37)/C38</f>
        <v>0</v>
      </c>
      <c r="D42" s="7">
        <f t="shared" ref="D42:P42" ca="1" si="4">MAX(0,D37)/D38</f>
        <v>6.3893640464671719E-2</v>
      </c>
      <c r="E42" s="7">
        <f t="shared" ca="1" si="4"/>
        <v>6.0202442989911759E-2</v>
      </c>
      <c r="F42" s="7">
        <f t="shared" ca="1" si="4"/>
        <v>6.8975311396310746E-2</v>
      </c>
      <c r="G42" s="7">
        <f t="shared" ca="1" si="4"/>
        <v>0</v>
      </c>
      <c r="H42" s="7">
        <f t="shared" ca="1" si="4"/>
        <v>8.217295073326765E-2</v>
      </c>
      <c r="I42" s="7">
        <f t="shared" ca="1" si="4"/>
        <v>9.1800672987526519E-2</v>
      </c>
      <c r="J42" s="7">
        <f t="shared" ca="1" si="4"/>
        <v>9.200976876095264E-2</v>
      </c>
      <c r="K42" s="7">
        <f t="shared" ca="1" si="4"/>
        <v>0</v>
      </c>
      <c r="L42" s="7">
        <f t="shared" ca="1" si="4"/>
        <v>8.3760368719151282E-2</v>
      </c>
      <c r="M42" s="7">
        <f t="shared" ca="1" si="4"/>
        <v>9.6209795208447496E-2</v>
      </c>
      <c r="N42" s="7">
        <f t="shared" ca="1" si="4"/>
        <v>0.10638596942605459</v>
      </c>
      <c r="O42" s="7">
        <f t="shared" ca="1" si="4"/>
        <v>0.11647710918670021</v>
      </c>
      <c r="P42" s="7">
        <f t="shared" ca="1" si="4"/>
        <v>0.12702753291965765</v>
      </c>
    </row>
    <row r="43" spans="1:16" x14ac:dyDescent="0.25">
      <c r="A43" t="s">
        <v>303</v>
      </c>
      <c r="C43" s="7">
        <f ca="1">SUMIF('Waterfall and TWR'!$C$211:$BI$211,'Performance Metrics'!C3+0.75,'Waterfall and TWR'!$C$281:$BI$281)</f>
        <v>0.21984959031135931</v>
      </c>
      <c r="D43" s="7">
        <f ca="1">SUMIF('Waterfall and TWR'!$C$211:$BI$211,'Performance Metrics'!D3+0.75,'Waterfall and TWR'!$C$281:$BI$281)</f>
        <v>0.16689279122225109</v>
      </c>
      <c r="E43" s="7">
        <f ca="1">SUMIF('Waterfall and TWR'!$C$211:$BI$211,'Performance Metrics'!E3+0.75,'Waterfall and TWR'!$C$281:$BI$281)</f>
        <v>0.1491290733683277</v>
      </c>
      <c r="F43" s="7">
        <f ca="1">SUMIF('Waterfall and TWR'!$C$211:$BI$211,'Performance Metrics'!F3+0.75,'Waterfall and TWR'!$C$281:$BI$281)</f>
        <v>0.14042899533776398</v>
      </c>
      <c r="G43" s="7">
        <f ca="1">SUMIF('Waterfall and TWR'!$C$211:$BI$211,'Performance Metrics'!G3+0.75,'Waterfall and TWR'!$C$281:$BI$281)</f>
        <v>0.13536024033665939</v>
      </c>
      <c r="H43" s="7">
        <f ca="1">SUMIF('Waterfall and TWR'!$C$211:$BI$211,'Performance Metrics'!H3+0.75,'Waterfall and TWR'!$C$281:$BI$281)</f>
        <v>0.13237860649001587</v>
      </c>
      <c r="I43" s="7">
        <f ca="1">SUMIF('Waterfall and TWR'!$C$211:$BI$211,'Performance Metrics'!I3+0.75,'Waterfall and TWR'!$C$281:$BI$281)</f>
        <v>0.12792423280351328</v>
      </c>
      <c r="J43" s="7">
        <f ca="1">SUMIF('Waterfall and TWR'!$C$211:$BI$211,'Performance Metrics'!J3+0.75,'Waterfall and TWR'!$C$281:$BI$281)</f>
        <v>0.12607944325840648</v>
      </c>
      <c r="K43" s="7">
        <f ca="1">SUMIF('Waterfall and TWR'!$C$211:$BI$211,'Performance Metrics'!K3+0.75,'Waterfall and TWR'!$C$281:$BI$281)</f>
        <v>0.12395871423460414</v>
      </c>
      <c r="L43" s="7">
        <f ca="1">SUMIF('Waterfall and TWR'!$C$211:$BI$211,'Performance Metrics'!L3+0.75,'Waterfall and TWR'!$C$281:$BI$281)</f>
        <v>0.12164230140877952</v>
      </c>
      <c r="M43" s="7">
        <f ca="1">SUMIF('Waterfall and TWR'!$C$211:$BI$211,'Performance Metrics'!M3+0.75,'Waterfall and TWR'!$C$281:$BI$281)</f>
        <v>0.1197409781389589</v>
      </c>
      <c r="N43" s="7">
        <f ca="1">SUMIF('Waterfall and TWR'!$C$211:$BI$211,'Performance Metrics'!N3+0.75,'Waterfall and TWR'!$C$281:$BI$281)</f>
        <v>0.1182448122006925</v>
      </c>
      <c r="O43" s="7">
        <f ca="1">SUMIF('Waterfall and TWR'!$C$211:$BI$211,'Performance Metrics'!O3+0.75,'Waterfall and TWR'!$C$281:$BI$281)</f>
        <v>0.11704149814191833</v>
      </c>
      <c r="P43" s="7">
        <f ca="1">SUMIF('Waterfall and TWR'!$C$211:$BI$211,'Performance Metrics'!P3+0.75,'Waterfall and TWR'!$C$281:$BI$281)</f>
        <v>0.11513643366754667</v>
      </c>
    </row>
    <row r="44" spans="1:16" x14ac:dyDescent="0.25">
      <c r="A44" t="s">
        <v>304</v>
      </c>
      <c r="C44" s="33">
        <f ca="1">SUMIF('Waterfall and TWR'!$C$35:$BI$35,'Performance Metrics'!C$3+0.75,'Waterfall and TWR'!$C207:$BI207)</f>
        <v>7.7349181407120549E-2</v>
      </c>
      <c r="D44" s="33">
        <f ca="1">SUMIF('Waterfall and TWR'!$C$35:$BI$35,'Performance Metrics'!D$3+0.75,'Waterfall and TWR'!$C207:$BI207)</f>
        <v>0.12703026261340988</v>
      </c>
      <c r="E44" s="33">
        <f ca="1">SUMIF('Waterfall and TWR'!$C$35:$BI$35,'Performance Metrics'!E$3+0.75,'Waterfall and TWR'!$C207:$BI207)</f>
        <v>0.11643534695520197</v>
      </c>
      <c r="F44" s="33">
        <f ca="1">SUMIF('Waterfall and TWR'!$C$35:$BI$35,'Performance Metrics'!F$3+0.75,'Waterfall and TWR'!$C207:$BI207)</f>
        <v>0.11458770806163932</v>
      </c>
      <c r="G44" s="33">
        <f ca="1">SUMIF('Waterfall and TWR'!$C$35:$BI$35,'Performance Metrics'!G$3+0.75,'Waterfall and TWR'!$C207:$BI207)</f>
        <v>0.11417776241318833</v>
      </c>
      <c r="H44" s="33">
        <f ca="1">SUMIF('Waterfall and TWR'!$C$35:$BI$35,'Performance Metrics'!H$3+0.75,'Waterfall and TWR'!$C207:$BI207)</f>
        <v>0.1181428816798693</v>
      </c>
      <c r="I44" s="33">
        <f ca="1">SUMIF('Waterfall and TWR'!$C$35:$BI$35,'Performance Metrics'!I$3+0.75,'Waterfall and TWR'!$C207:$BI207)</f>
        <v>0.10099923497777996</v>
      </c>
      <c r="J44" s="33">
        <f ca="1">SUMIF('Waterfall and TWR'!$C$35:$BI$35,'Performance Metrics'!J$3+0.75,'Waterfall and TWR'!$C207:$BI207)</f>
        <v>0.1122187429728978</v>
      </c>
      <c r="K44" s="33">
        <f ca="1">SUMIF('Waterfall and TWR'!$C$35:$BI$35,'Performance Metrics'!K$3+0.75,'Waterfall and TWR'!$C207:$BI207)</f>
        <v>0.10694351300874771</v>
      </c>
      <c r="L44" s="33">
        <f ca="1">SUMIF('Waterfall and TWR'!$C$35:$BI$35,'Performance Metrics'!L$3+0.75,'Waterfall and TWR'!$C207:$BI207)</f>
        <v>0.10086669524331904</v>
      </c>
      <c r="M44" s="33">
        <f ca="1">SUMIF('Waterfall and TWR'!$C$35:$BI$35,'Performance Metrics'!M$3+0.75,'Waterfall and TWR'!$C207:$BI207)</f>
        <v>9.9911261887855485E-2</v>
      </c>
      <c r="N44" s="33">
        <f ca="1">SUMIF('Waterfall and TWR'!$C$35:$BI$35,'Performance Metrics'!N$3+0.75,'Waterfall and TWR'!$C207:$BI207)</f>
        <v>0.10023541562985194</v>
      </c>
      <c r="O44" s="33">
        <f ca="1">SUMIF('Waterfall and TWR'!$C$35:$BI$35,'Performance Metrics'!O$3+0.75,'Waterfall and TWR'!$C207:$BI207)</f>
        <v>0.10046965083003356</v>
      </c>
      <c r="P44" s="33">
        <f ca="1">SUMIF('Waterfall and TWR'!$C$35:$BI$35,'Performance Metrics'!P$3+0.75,'Waterfall and TWR'!$C207:$BI207)</f>
        <v>8.5271040030560519E-2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3:BI49"/>
  <sheetViews>
    <sheetView topLeftCell="A22" workbookViewId="0">
      <selection activeCell="A49" sqref="A49"/>
    </sheetView>
  </sheetViews>
  <sheetFormatPr defaultRowHeight="15" x14ac:dyDescent="0.25"/>
  <cols>
    <col min="1" max="1" width="37.5703125" bestFit="1" customWidth="1"/>
    <col min="3" max="3" width="14.28515625" bestFit="1" customWidth="1"/>
    <col min="4" max="4" width="13.5703125" bestFit="1" customWidth="1"/>
    <col min="5" max="14" width="11.5703125" bestFit="1" customWidth="1"/>
    <col min="23" max="23" width="11.5703125" bestFit="1" customWidth="1"/>
  </cols>
  <sheetData>
    <row r="3" spans="1:61" x14ac:dyDescent="0.25">
      <c r="C3">
        <f>Timeline!C16</f>
        <v>2015</v>
      </c>
      <c r="D3">
        <f>Timeline!D16</f>
        <v>2015.25</v>
      </c>
      <c r="E3">
        <f>Timeline!E16</f>
        <v>2015.5</v>
      </c>
      <c r="F3">
        <f>Timeline!F16</f>
        <v>2015.75</v>
      </c>
      <c r="G3">
        <f>Timeline!G16</f>
        <v>2016</v>
      </c>
      <c r="H3">
        <f>Timeline!H16</f>
        <v>2016.25</v>
      </c>
      <c r="I3">
        <f>Timeline!I16</f>
        <v>2016.5</v>
      </c>
      <c r="J3">
        <f>Timeline!J16</f>
        <v>2016.75</v>
      </c>
      <c r="K3">
        <f>Timeline!K16</f>
        <v>2017</v>
      </c>
      <c r="L3">
        <f>Timeline!L16</f>
        <v>2017.25</v>
      </c>
      <c r="M3">
        <f>Timeline!M16</f>
        <v>2017.5</v>
      </c>
      <c r="N3">
        <f>Timeline!N16</f>
        <v>2017.75</v>
      </c>
      <c r="O3">
        <f>Timeline!O16</f>
        <v>2018</v>
      </c>
      <c r="P3">
        <f>Timeline!P16</f>
        <v>2018.25</v>
      </c>
      <c r="Q3">
        <f>Timeline!Q16</f>
        <v>2018.5</v>
      </c>
      <c r="R3">
        <f>Timeline!R16</f>
        <v>2018.75</v>
      </c>
      <c r="S3">
        <f>Timeline!S16</f>
        <v>2019</v>
      </c>
      <c r="T3">
        <f>Timeline!T16</f>
        <v>2019.25</v>
      </c>
      <c r="U3">
        <f>Timeline!U16</f>
        <v>2019.5</v>
      </c>
      <c r="V3">
        <f>Timeline!V16</f>
        <v>2019.75</v>
      </c>
      <c r="W3">
        <f>Timeline!W16</f>
        <v>2020</v>
      </c>
      <c r="X3">
        <f>Timeline!X16</f>
        <v>2020.25</v>
      </c>
      <c r="Y3">
        <f>Timeline!Y16</f>
        <v>2020.5</v>
      </c>
      <c r="Z3">
        <f>Timeline!Z16</f>
        <v>2020.75</v>
      </c>
      <c r="AA3">
        <f>Timeline!AA16</f>
        <v>2021</v>
      </c>
      <c r="AB3">
        <f>Timeline!AB16</f>
        <v>2021.25</v>
      </c>
      <c r="AC3">
        <f>Timeline!AC16</f>
        <v>2021.5</v>
      </c>
      <c r="AD3">
        <f>Timeline!AD16</f>
        <v>2021.75</v>
      </c>
      <c r="AE3">
        <f>Timeline!AE16</f>
        <v>2022</v>
      </c>
      <c r="AF3">
        <f>Timeline!AF16</f>
        <v>2022.25</v>
      </c>
      <c r="AG3">
        <f>Timeline!AG16</f>
        <v>2022.5</v>
      </c>
      <c r="AH3">
        <f>Timeline!AH16</f>
        <v>2022.75</v>
      </c>
      <c r="AI3">
        <f>Timeline!AI16</f>
        <v>2023</v>
      </c>
      <c r="AJ3">
        <f>Timeline!AJ16</f>
        <v>2023.25</v>
      </c>
      <c r="AK3">
        <f>Timeline!AK16</f>
        <v>2023.5</v>
      </c>
      <c r="AL3">
        <f>Timeline!AL16</f>
        <v>2023.75</v>
      </c>
      <c r="AM3">
        <f>Timeline!AM16</f>
        <v>2024</v>
      </c>
      <c r="AN3">
        <f>Timeline!AN16</f>
        <v>2024.25</v>
      </c>
      <c r="AO3">
        <f>Timeline!AO16</f>
        <v>2024.5</v>
      </c>
      <c r="AP3">
        <f>Timeline!AP16</f>
        <v>2024.75</v>
      </c>
      <c r="AQ3">
        <f>Timeline!AQ16</f>
        <v>2025</v>
      </c>
      <c r="AR3">
        <f>Timeline!AR16</f>
        <v>2025.25</v>
      </c>
      <c r="AS3">
        <f>Timeline!AS16</f>
        <v>2025.5</v>
      </c>
      <c r="AT3">
        <f>Timeline!AT16</f>
        <v>2025.75</v>
      </c>
      <c r="AU3">
        <f>Timeline!AU16</f>
        <v>2026</v>
      </c>
      <c r="AV3">
        <f>Timeline!AV16</f>
        <v>2026.25</v>
      </c>
      <c r="AW3">
        <f>Timeline!AW16</f>
        <v>2026.5</v>
      </c>
      <c r="AX3">
        <f>Timeline!AX16</f>
        <v>2026.75</v>
      </c>
      <c r="AY3">
        <f>Timeline!AY16</f>
        <v>2027</v>
      </c>
      <c r="AZ3">
        <f>Timeline!AZ16</f>
        <v>2027.25</v>
      </c>
      <c r="BA3">
        <f>Timeline!BA16</f>
        <v>2027.5</v>
      </c>
      <c r="BB3">
        <f>Timeline!BB16</f>
        <v>2027.75</v>
      </c>
      <c r="BC3">
        <f>Timeline!BC16</f>
        <v>2028</v>
      </c>
      <c r="BD3">
        <f>Timeline!BD16</f>
        <v>2028.25</v>
      </c>
      <c r="BE3">
        <f>Timeline!BE16</f>
        <v>2028.5</v>
      </c>
      <c r="BF3">
        <f>Timeline!BF16</f>
        <v>2028.75</v>
      </c>
      <c r="BG3">
        <f>Timeline!BG16</f>
        <v>2029</v>
      </c>
      <c r="BH3">
        <f>Timeline!BH16</f>
        <v>2029.25</v>
      </c>
      <c r="BI3">
        <f>Timeline!BI16</f>
        <v>2029.5</v>
      </c>
    </row>
    <row r="4" spans="1:61" x14ac:dyDescent="0.25">
      <c r="C4" s="2">
        <f>Timeline!C17</f>
        <v>2015</v>
      </c>
      <c r="D4" s="2">
        <f>Timeline!D17</f>
        <v>2015</v>
      </c>
      <c r="E4" s="2">
        <f>Timeline!E17</f>
        <v>2015</v>
      </c>
      <c r="F4" s="2">
        <f>Timeline!F17</f>
        <v>2015</v>
      </c>
      <c r="G4" s="2">
        <f>Timeline!G17</f>
        <v>2016</v>
      </c>
      <c r="H4" s="2">
        <f>Timeline!H17</f>
        <v>2016</v>
      </c>
      <c r="I4" s="2">
        <f>Timeline!I17</f>
        <v>2016</v>
      </c>
      <c r="J4" s="2">
        <f>Timeline!J17</f>
        <v>2016</v>
      </c>
      <c r="K4" s="2">
        <f>Timeline!K17</f>
        <v>2017</v>
      </c>
      <c r="L4" s="2">
        <f>Timeline!L17</f>
        <v>2017</v>
      </c>
      <c r="M4" s="2">
        <f>Timeline!M17</f>
        <v>2017</v>
      </c>
      <c r="N4" s="2">
        <f>Timeline!N17</f>
        <v>2017</v>
      </c>
      <c r="O4" s="2">
        <f>Timeline!O17</f>
        <v>2018</v>
      </c>
      <c r="P4" s="2">
        <f>Timeline!P17</f>
        <v>2018</v>
      </c>
      <c r="Q4" s="2">
        <f>Timeline!Q17</f>
        <v>2018</v>
      </c>
      <c r="R4" s="2">
        <f>Timeline!R17</f>
        <v>2018</v>
      </c>
      <c r="S4" s="2">
        <f>Timeline!S17</f>
        <v>2019</v>
      </c>
      <c r="T4" s="2">
        <f>Timeline!T17</f>
        <v>2019</v>
      </c>
      <c r="U4" s="2">
        <f>Timeline!U17</f>
        <v>2019</v>
      </c>
      <c r="V4" s="2">
        <f>Timeline!V17</f>
        <v>2019</v>
      </c>
      <c r="W4" s="2">
        <f>Timeline!W17</f>
        <v>2020</v>
      </c>
      <c r="X4" s="2">
        <f>Timeline!X17</f>
        <v>2020</v>
      </c>
      <c r="Y4" s="2">
        <f>Timeline!Y17</f>
        <v>2020</v>
      </c>
      <c r="Z4" s="2">
        <f>Timeline!Z17</f>
        <v>2020</v>
      </c>
      <c r="AA4" s="2">
        <f>Timeline!AA17</f>
        <v>2021</v>
      </c>
      <c r="AB4" s="2">
        <f>Timeline!AB17</f>
        <v>2021</v>
      </c>
      <c r="AC4" s="2">
        <f>Timeline!AC17</f>
        <v>2021</v>
      </c>
      <c r="AD4" s="2">
        <f>Timeline!AD17</f>
        <v>2021</v>
      </c>
      <c r="AE4" s="2">
        <f>Timeline!AE17</f>
        <v>2022</v>
      </c>
      <c r="AF4" s="2">
        <f>Timeline!AF17</f>
        <v>2022</v>
      </c>
      <c r="AG4" s="2">
        <f>Timeline!AG17</f>
        <v>2022</v>
      </c>
      <c r="AH4" s="2">
        <f>Timeline!AH17</f>
        <v>2022</v>
      </c>
      <c r="AI4" s="2">
        <f>Timeline!AI17</f>
        <v>2023</v>
      </c>
      <c r="AJ4" s="2">
        <f>Timeline!AJ17</f>
        <v>2023</v>
      </c>
      <c r="AK4" s="2">
        <f>Timeline!AK17</f>
        <v>2023</v>
      </c>
      <c r="AL4" s="2">
        <f>Timeline!AL17</f>
        <v>2023</v>
      </c>
      <c r="AM4" s="2">
        <f>Timeline!AM17</f>
        <v>2024</v>
      </c>
      <c r="AN4" s="2">
        <f>Timeline!AN17</f>
        <v>2024</v>
      </c>
      <c r="AO4" s="2">
        <f>Timeline!AO17</f>
        <v>2024</v>
      </c>
      <c r="AP4" s="2">
        <f>Timeline!AP17</f>
        <v>2024</v>
      </c>
      <c r="AQ4" s="2">
        <f>Timeline!AQ17</f>
        <v>2025</v>
      </c>
      <c r="AR4" s="2">
        <f>Timeline!AR17</f>
        <v>2025</v>
      </c>
      <c r="AS4" s="2">
        <f>Timeline!AS17</f>
        <v>2025</v>
      </c>
      <c r="AT4" s="2">
        <f>Timeline!AT17</f>
        <v>2025</v>
      </c>
      <c r="AU4" s="2">
        <f>Timeline!AU17</f>
        <v>2026</v>
      </c>
      <c r="AV4" s="2">
        <f>Timeline!AV17</f>
        <v>2026</v>
      </c>
      <c r="AW4" s="2">
        <f>Timeline!AW17</f>
        <v>2026</v>
      </c>
      <c r="AX4" s="2">
        <f>Timeline!AX17</f>
        <v>2026</v>
      </c>
      <c r="AY4" s="2">
        <f>Timeline!AY17</f>
        <v>2027</v>
      </c>
      <c r="AZ4" s="2">
        <f>Timeline!AZ17</f>
        <v>2027</v>
      </c>
      <c r="BA4" s="2">
        <f>Timeline!BA17</f>
        <v>2027</v>
      </c>
      <c r="BB4" s="2">
        <f>Timeline!BB17</f>
        <v>2027</v>
      </c>
      <c r="BC4" s="2">
        <f>Timeline!BC17</f>
        <v>2028</v>
      </c>
      <c r="BD4" s="2">
        <f>Timeline!BD17</f>
        <v>2028</v>
      </c>
      <c r="BE4" s="2">
        <f>Timeline!BE17</f>
        <v>2028</v>
      </c>
      <c r="BF4" s="2">
        <f>Timeline!BF17</f>
        <v>2028</v>
      </c>
      <c r="BG4" s="2">
        <f>Timeline!BG17</f>
        <v>2029</v>
      </c>
      <c r="BH4" s="2">
        <f>Timeline!BH17</f>
        <v>2029</v>
      </c>
      <c r="BI4" s="2">
        <f>Timeline!BI17</f>
        <v>2029</v>
      </c>
    </row>
    <row r="5" spans="1:61" x14ac:dyDescent="0.25">
      <c r="C5" s="2" t="str">
        <f>Timeline!C18</f>
        <v>Q1</v>
      </c>
      <c r="D5" s="2" t="str">
        <f>Timeline!D18</f>
        <v>Q2</v>
      </c>
      <c r="E5" s="2" t="str">
        <f>Timeline!E18</f>
        <v>Q3</v>
      </c>
      <c r="F5" s="2" t="str">
        <f>Timeline!F18</f>
        <v>Q4</v>
      </c>
      <c r="G5" s="2" t="str">
        <f>Timeline!G18</f>
        <v>Q1</v>
      </c>
      <c r="H5" s="2" t="str">
        <f>Timeline!H18</f>
        <v>Q2</v>
      </c>
      <c r="I5" s="2" t="str">
        <f>Timeline!I18</f>
        <v>Q3</v>
      </c>
      <c r="J5" s="2" t="str">
        <f>Timeline!J18</f>
        <v>Q4</v>
      </c>
      <c r="K5" s="2" t="str">
        <f>Timeline!K18</f>
        <v>Q1</v>
      </c>
      <c r="L5" s="2" t="str">
        <f>Timeline!L18</f>
        <v>Q2</v>
      </c>
      <c r="M5" s="2" t="str">
        <f>Timeline!M18</f>
        <v>Q3</v>
      </c>
      <c r="N5" s="2" t="str">
        <f>Timeline!N18</f>
        <v>Q4</v>
      </c>
      <c r="O5" s="2" t="str">
        <f>Timeline!O18</f>
        <v>Q1</v>
      </c>
      <c r="P5" s="2" t="str">
        <f>Timeline!P18</f>
        <v>Q2</v>
      </c>
      <c r="Q5" s="2" t="str">
        <f>Timeline!Q18</f>
        <v>Q3</v>
      </c>
      <c r="R5" s="2" t="str">
        <f>Timeline!R18</f>
        <v>Q4</v>
      </c>
      <c r="S5" s="2" t="str">
        <f>Timeline!S18</f>
        <v>Q1</v>
      </c>
      <c r="T5" s="2" t="str">
        <f>Timeline!T18</f>
        <v>Q2</v>
      </c>
      <c r="U5" s="2" t="str">
        <f>Timeline!U18</f>
        <v>Q3</v>
      </c>
      <c r="V5" s="2" t="str">
        <f>Timeline!V18</f>
        <v>Q4</v>
      </c>
      <c r="W5" s="2" t="str">
        <f>Timeline!W18</f>
        <v>Q1</v>
      </c>
      <c r="X5" s="2" t="str">
        <f>Timeline!X18</f>
        <v>Q2</v>
      </c>
      <c r="Y5" s="2" t="str">
        <f>Timeline!Y18</f>
        <v>Q3</v>
      </c>
      <c r="Z5" s="2" t="str">
        <f>Timeline!Z18</f>
        <v>Q4</v>
      </c>
      <c r="AA5" s="2" t="str">
        <f>Timeline!AA18</f>
        <v>Q1</v>
      </c>
      <c r="AB5" s="2" t="str">
        <f>Timeline!AB18</f>
        <v>Q2</v>
      </c>
      <c r="AC5" s="2" t="str">
        <f>Timeline!AC18</f>
        <v>Q3</v>
      </c>
      <c r="AD5" s="2" t="str">
        <f>Timeline!AD18</f>
        <v>Q4</v>
      </c>
      <c r="AE5" s="2" t="str">
        <f>Timeline!AE18</f>
        <v>Q1</v>
      </c>
      <c r="AF5" s="2" t="str">
        <f>Timeline!AF18</f>
        <v>Q2</v>
      </c>
      <c r="AG5" s="2" t="str">
        <f>Timeline!AG18</f>
        <v>Q3</v>
      </c>
      <c r="AH5" s="2" t="str">
        <f>Timeline!AH18</f>
        <v>Q4</v>
      </c>
      <c r="AI5" s="2" t="str">
        <f>Timeline!AI18</f>
        <v>Q1</v>
      </c>
      <c r="AJ5" s="2" t="str">
        <f>Timeline!AJ18</f>
        <v>Q2</v>
      </c>
      <c r="AK5" s="2" t="str">
        <f>Timeline!AK18</f>
        <v>Q3</v>
      </c>
      <c r="AL5" s="2" t="str">
        <f>Timeline!AL18</f>
        <v>Q4</v>
      </c>
      <c r="AM5" s="2" t="str">
        <f>Timeline!AM18</f>
        <v>Q1</v>
      </c>
      <c r="AN5" s="2" t="str">
        <f>Timeline!AN18</f>
        <v>Q2</v>
      </c>
      <c r="AO5" s="2" t="str">
        <f>Timeline!AO18</f>
        <v>Q3</v>
      </c>
      <c r="AP5" s="2" t="str">
        <f>Timeline!AP18</f>
        <v>Q4</v>
      </c>
      <c r="AQ5" s="2" t="str">
        <f>Timeline!AQ18</f>
        <v>Q1</v>
      </c>
      <c r="AR5" s="2" t="str">
        <f>Timeline!AR18</f>
        <v>Q2</v>
      </c>
      <c r="AS5" s="2" t="str">
        <f>Timeline!AS18</f>
        <v>Q3</v>
      </c>
      <c r="AT5" s="2" t="str">
        <f>Timeline!AT18</f>
        <v>Q4</v>
      </c>
      <c r="AU5" s="2" t="str">
        <f>Timeline!AU18</f>
        <v>Q1</v>
      </c>
      <c r="AV5" s="2" t="str">
        <f>Timeline!AV18</f>
        <v>Q2</v>
      </c>
      <c r="AW5" s="2" t="str">
        <f>Timeline!AW18</f>
        <v>Q3</v>
      </c>
      <c r="AX5" s="2" t="str">
        <f>Timeline!AX18</f>
        <v>Q4</v>
      </c>
      <c r="AY5" s="2" t="str">
        <f>Timeline!AY18</f>
        <v>Q1</v>
      </c>
      <c r="AZ5" s="2" t="str">
        <f>Timeline!AZ18</f>
        <v>Q2</v>
      </c>
      <c r="BA5" s="2" t="str">
        <f>Timeline!BA18</f>
        <v>Q3</v>
      </c>
      <c r="BB5" s="2" t="str">
        <f>Timeline!BB18</f>
        <v>Q4</v>
      </c>
      <c r="BC5" s="2" t="str">
        <f>Timeline!BC18</f>
        <v>Q1</v>
      </c>
      <c r="BD5" s="2" t="str">
        <f>Timeline!BD18</f>
        <v>Q2</v>
      </c>
      <c r="BE5" s="2" t="str">
        <f>Timeline!BE18</f>
        <v>Q3</v>
      </c>
      <c r="BF5" s="2" t="str">
        <f>Timeline!BF18</f>
        <v>Q4</v>
      </c>
      <c r="BG5" s="2" t="str">
        <f>Timeline!BG18</f>
        <v>Q1</v>
      </c>
      <c r="BH5" s="2" t="str">
        <f>Timeline!BH18</f>
        <v>Q2</v>
      </c>
      <c r="BI5" s="2" t="str">
        <f>Timeline!BI18</f>
        <v>Q3</v>
      </c>
    </row>
    <row r="7" spans="1:61" x14ac:dyDescent="0.25">
      <c r="A7" s="9" t="s">
        <v>390</v>
      </c>
    </row>
    <row r="8" spans="1:61" x14ac:dyDescent="0.25">
      <c r="A8" s="24" t="s">
        <v>383</v>
      </c>
      <c r="C8" s="4">
        <f ca="1">SUM(Operations!D57,Operations!D58,Operations!D60,Operations!D61,)</f>
        <v>762301.86868200009</v>
      </c>
      <c r="D8" s="4">
        <f ca="1">SUM(Operations!E57,Operations!E58,Operations!E60,Operations!E61,)</f>
        <v>762301.86868200009</v>
      </c>
      <c r="E8" s="4">
        <f ca="1">SUM(Operations!F57,Operations!F58,Operations!F60,Operations!F61,)</f>
        <v>762301.86868200009</v>
      </c>
      <c r="F8" s="4">
        <f ca="1">SUM(Operations!G57,Operations!G58,Operations!G60,Operations!G61,)</f>
        <v>762301.86868200009</v>
      </c>
      <c r="G8" s="4">
        <f ca="1">SUM(Operations!H57,Operations!H58,Operations!H60,Operations!H61,)</f>
        <v>762301.86868200009</v>
      </c>
      <c r="H8" s="4">
        <f ca="1">SUM(Operations!I57,Operations!I58,Operations!I60,Operations!I61,)</f>
        <v>762301.86868200009</v>
      </c>
      <c r="I8" s="4">
        <f ca="1">SUM(Operations!J57,Operations!J58,Operations!J60,Operations!J61,)</f>
        <v>762301.86868200009</v>
      </c>
      <c r="J8" s="4">
        <f ca="1">SUM(Operations!K57,Operations!K58,Operations!K60,Operations!K61,)</f>
        <v>762301.86868200009</v>
      </c>
      <c r="K8" s="4">
        <f ca="1">SUM(Operations!L57,Operations!L58,Operations!L60,Operations!L61,)</f>
        <v>762301.86868200009</v>
      </c>
      <c r="L8" s="4">
        <f ca="1">SUM(Operations!M57,Operations!M58,Operations!M60,Operations!M61,)</f>
        <v>762301.86868200009</v>
      </c>
      <c r="M8" s="4">
        <f ca="1">SUM(Operations!N57,Operations!N58,Operations!N60,Operations!N61,)</f>
        <v>762301.86868200009</v>
      </c>
      <c r="N8" s="4">
        <f ca="1">SUM(Operations!O57,Operations!O58,Operations!O60,Operations!O61,)</f>
        <v>762301.86868200009</v>
      </c>
      <c r="O8" s="4">
        <f ca="1">SUM(Operations!P57,Operations!P58,Operations!P60,Operations!P61,)</f>
        <v>762301.86868200009</v>
      </c>
      <c r="P8" s="4">
        <f ca="1">SUM(Operations!Q57,Operations!Q58,Operations!Q60,Operations!Q61,)</f>
        <v>762301.86868200009</v>
      </c>
      <c r="Q8" s="4">
        <f ca="1">SUM(Operations!R57,Operations!R58,Operations!R60,Operations!R61,)</f>
        <v>762301.86868200009</v>
      </c>
      <c r="R8" s="4">
        <f ca="1">SUM(Operations!S57,Operations!S58,Operations!S60,Operations!S61,)</f>
        <v>762301.86868200009</v>
      </c>
      <c r="S8" s="4">
        <f ca="1">SUM(Operations!T57,Operations!T58,Operations!T60,Operations!T61,)</f>
        <v>762301.86868200009</v>
      </c>
      <c r="T8" s="4">
        <f ca="1">SUM(Operations!U57,Operations!U58,Operations!U60,Operations!U61,)</f>
        <v>762301.86868200009</v>
      </c>
      <c r="U8" s="4">
        <f ca="1">SUM(Operations!V57,Operations!V58,Operations!V60,Operations!V61,)</f>
        <v>762301.86868200009</v>
      </c>
      <c r="V8" s="4">
        <f ca="1">SUM(Operations!W57,Operations!W58,Operations!W60,Operations!W61,)</f>
        <v>762301.86868200009</v>
      </c>
      <c r="W8" s="4">
        <f ca="1">SUM(Operations!X57,Operations!X58,Operations!X60,Operations!X61,)</f>
        <v>762301.86868200009</v>
      </c>
      <c r="X8" s="4">
        <f ca="1">SUM(Operations!Y57,Operations!Y58,Operations!Y60,Operations!Y61,)</f>
        <v>762301.86868200009</v>
      </c>
      <c r="Y8" s="4">
        <f ca="1">SUM(Operations!Z57,Operations!Z58,Operations!Z60,Operations!Z61,)</f>
        <v>762301.86868200009</v>
      </c>
      <c r="Z8" s="4">
        <f ca="1">SUM(Operations!AA57,Operations!AA58,Operations!AA60,Operations!AA61,)</f>
        <v>762301.86868200009</v>
      </c>
      <c r="AA8" s="4">
        <f ca="1">SUM(Operations!AB57,Operations!AB58,Operations!AB60,Operations!AB61,)</f>
        <v>762301.86868200009</v>
      </c>
      <c r="AB8" s="4">
        <f ca="1">SUM(Operations!AC57,Operations!AC58,Operations!AC60,Operations!AC61,)</f>
        <v>762301.86868200009</v>
      </c>
      <c r="AC8" s="4">
        <f ca="1">SUM(Operations!AD57,Operations!AD58,Operations!AD60,Operations!AD61,)</f>
        <v>762301.86868200009</v>
      </c>
      <c r="AD8" s="4">
        <f ca="1">SUM(Operations!AE57,Operations!AE58,Operations!AE60,Operations!AE61,)</f>
        <v>762301.86868200009</v>
      </c>
      <c r="AE8" s="4">
        <f ca="1">SUM(Operations!AF57,Operations!AF58,Operations!AF60,Operations!AF61,)</f>
        <v>762301.86868200009</v>
      </c>
      <c r="AF8" s="4">
        <f ca="1">SUM(Operations!AG57,Operations!AG58,Operations!AG60,Operations!AG61,)</f>
        <v>762301.86868200009</v>
      </c>
      <c r="AG8" s="4">
        <f ca="1">SUM(Operations!AH57,Operations!AH58,Operations!AH60,Operations!AH61,)</f>
        <v>762301.86868200009</v>
      </c>
      <c r="AH8" s="4">
        <f ca="1">SUM(Operations!AI57,Operations!AI58,Operations!AI60,Operations!AI61,)</f>
        <v>1168891.9155999918</v>
      </c>
      <c r="AI8" s="4">
        <f ca="1">SUM(Operations!AJ57,Operations!AJ58,Operations!AJ60,Operations!AJ61,)</f>
        <v>1168891.9155999918</v>
      </c>
      <c r="AJ8" s="4">
        <f ca="1">SUM(Operations!AK57,Operations!AK58,Operations!AK60,Operations!AK61,)</f>
        <v>1168891.9155999918</v>
      </c>
      <c r="AK8" s="4">
        <f ca="1">SUM(Operations!AL57,Operations!AL58,Operations!AL60,Operations!AL61,)</f>
        <v>1168891.9155999918</v>
      </c>
      <c r="AL8" s="4">
        <f ca="1">SUM(Operations!AM57,Operations!AM58,Operations!AM60,Operations!AM61,)</f>
        <v>1168891.9155999918</v>
      </c>
      <c r="AM8" s="4">
        <f ca="1">SUM(Operations!AN57,Operations!AN58,Operations!AN60,Operations!AN61,)</f>
        <v>1168891.9155999918</v>
      </c>
      <c r="AN8" s="4">
        <f ca="1">SUM(Operations!AO57,Operations!AO58,Operations!AO60,Operations!AO61,)</f>
        <v>1168891.9155999918</v>
      </c>
      <c r="AO8" s="4">
        <f ca="1">SUM(Operations!AP57,Operations!AP58,Operations!AP60,Operations!AP61,)</f>
        <v>1168891.9155999918</v>
      </c>
      <c r="AP8" s="4">
        <f ca="1">SUM(Operations!AQ57,Operations!AQ58,Operations!AQ60,Operations!AQ61,)</f>
        <v>1168891.9155999918</v>
      </c>
      <c r="AQ8" s="4">
        <f ca="1">SUM(Operations!AR57,Operations!AR58,Operations!AR60,Operations!AR61,)</f>
        <v>1168891.9155999918</v>
      </c>
      <c r="AR8" s="4">
        <f ca="1">SUM(Operations!AS57,Operations!AS58,Operations!AS60,Operations!AS61,)</f>
        <v>1168891.9155999918</v>
      </c>
      <c r="AS8" s="4">
        <f ca="1">SUM(Operations!AT57,Operations!AT58,Operations!AT60,Operations!AT61,)</f>
        <v>1168891.9155999918</v>
      </c>
      <c r="AT8" s="4">
        <f ca="1">SUM(Operations!AU57,Operations!AU58,Operations!AU60,Operations!AU61,)</f>
        <v>1168891.9155999918</v>
      </c>
      <c r="AU8" s="4">
        <f ca="1">SUM(Operations!AV57,Operations!AV58,Operations!AV60,Operations!AV61,)</f>
        <v>1168891.9155999918</v>
      </c>
      <c r="AV8" s="4">
        <f ca="1">SUM(Operations!AW57,Operations!AW58,Operations!AW60,Operations!AW61,)</f>
        <v>1168891.9155999918</v>
      </c>
      <c r="AW8" s="4">
        <f ca="1">SUM(Operations!AX57,Operations!AX58,Operations!AX60,Operations!AX61,)</f>
        <v>1168891.9155999918</v>
      </c>
      <c r="AX8" s="4">
        <f ca="1">SUM(Operations!AY57,Operations!AY58,Operations!AY60,Operations!AY61,)</f>
        <v>1168891.9155999918</v>
      </c>
      <c r="AY8" s="4">
        <f ca="1">SUM(Operations!AZ57,Operations!AZ58,Operations!AZ60,Operations!AZ61,)</f>
        <v>1168891.9155999918</v>
      </c>
      <c r="AZ8" s="4">
        <f ca="1">SUM(Operations!BA57,Operations!BA58,Operations!BA60,Operations!BA61,)</f>
        <v>1168891.9155999918</v>
      </c>
      <c r="BA8" s="4">
        <f ca="1">SUM(Operations!BB57,Operations!BB58,Operations!BB60,Operations!BB61,)</f>
        <v>1168891.9155999918</v>
      </c>
      <c r="BB8" s="4">
        <f ca="1">SUM(Operations!BC57,Operations!BC58,Operations!BC60,Operations!BC61,)</f>
        <v>1168891.9155999918</v>
      </c>
      <c r="BC8" s="4">
        <f ca="1">SUM(Operations!BD57,Operations!BD58,Operations!BD60,Operations!BD61,)</f>
        <v>1168891.9155999918</v>
      </c>
      <c r="BD8" s="4">
        <f ca="1">SUM(Operations!BE57,Operations!BE58,Operations!BE60,Operations!BE61,)</f>
        <v>1168891.9155999918</v>
      </c>
      <c r="BE8" s="4">
        <f ca="1">SUM(Operations!BF57,Operations!BF58,Operations!BF60,Operations!BF61,)</f>
        <v>1168891.9155999918</v>
      </c>
      <c r="BF8" s="4">
        <f ca="1">SUM(Operations!BG57,Operations!BG58,Operations!BG60,Operations!BG61,)</f>
        <v>1168891.9155999918</v>
      </c>
      <c r="BG8" s="4">
        <f ca="1">SUM(Operations!BH57,Operations!BH58,Operations!BH60,Operations!BH61,)</f>
        <v>1168891.9155999918</v>
      </c>
      <c r="BH8" s="4">
        <f ca="1">SUM(Operations!BI57,Operations!BI58,Operations!BI60,Operations!BI61,)</f>
        <v>1168891.9155999918</v>
      </c>
      <c r="BI8" s="4">
        <f>SUM(Operations!BJ57,Operations!BJ58,Operations!BJ60,Operations!BJ61,)</f>
        <v>0</v>
      </c>
    </row>
    <row r="9" spans="1:61" x14ac:dyDescent="0.25">
      <c r="A9" t="s">
        <v>387</v>
      </c>
      <c r="C9" s="4">
        <f ca="1">SUM(Operations!D59,Operations!D62)</f>
        <v>0</v>
      </c>
      <c r="D9" s="4">
        <f ca="1">SUM(Operations!E59,Operations!E62)</f>
        <v>0</v>
      </c>
      <c r="E9" s="4">
        <f ca="1">SUM(Operations!F59,Operations!F62)</f>
        <v>0</v>
      </c>
      <c r="F9" s="4">
        <f ca="1">SUM(Operations!G59,Operations!G62)</f>
        <v>0</v>
      </c>
      <c r="G9" s="4">
        <f ca="1">SUM(Operations!H59,Operations!H62)</f>
        <v>0</v>
      </c>
      <c r="H9" s="4">
        <f ca="1">SUM(Operations!I59,Operations!I62)</f>
        <v>0</v>
      </c>
      <c r="I9" s="4">
        <f ca="1">SUM(Operations!J59,Operations!J62)</f>
        <v>0</v>
      </c>
      <c r="J9" s="4">
        <f ca="1">SUM(Operations!K59,Operations!K62)</f>
        <v>0</v>
      </c>
      <c r="K9" s="4">
        <f ca="1">SUM(Operations!L59,Operations!L62)</f>
        <v>0</v>
      </c>
      <c r="L9" s="4">
        <f ca="1">SUM(Operations!M59,Operations!M62)</f>
        <v>0</v>
      </c>
      <c r="M9" s="4">
        <f ca="1">SUM(Operations!N59,Operations!N62)</f>
        <v>0</v>
      </c>
      <c r="N9" s="4">
        <f ca="1">SUM(Operations!O59,Operations!O62)</f>
        <v>0</v>
      </c>
      <c r="O9" s="4">
        <f ca="1">SUM(Operations!P59,Operations!P62)</f>
        <v>0</v>
      </c>
      <c r="P9" s="4">
        <f ca="1">SUM(Operations!Q59,Operations!Q62)</f>
        <v>0</v>
      </c>
      <c r="Q9" s="4">
        <f ca="1">SUM(Operations!R59,Operations!R62)</f>
        <v>0</v>
      </c>
      <c r="R9" s="4">
        <f ca="1">SUM(Operations!S59,Operations!S62)</f>
        <v>0</v>
      </c>
      <c r="S9" s="4">
        <f ca="1">SUM(Operations!T59,Operations!T62)</f>
        <v>0</v>
      </c>
      <c r="T9" s="4">
        <f ca="1">SUM(Operations!U59,Operations!U62)</f>
        <v>0</v>
      </c>
      <c r="U9" s="4">
        <f ca="1">SUM(Operations!V59,Operations!V62)</f>
        <v>0</v>
      </c>
      <c r="V9" s="4">
        <f ca="1">SUM(Operations!W59,Operations!W62)</f>
        <v>0</v>
      </c>
      <c r="W9" s="4">
        <f ca="1">SUM(Operations!X59,Operations!X62)</f>
        <v>0</v>
      </c>
      <c r="X9" s="4">
        <f ca="1">SUM(Operations!Y59,Operations!Y62)</f>
        <v>0</v>
      </c>
      <c r="Y9" s="4">
        <f ca="1">SUM(Operations!Z59,Operations!Z62)</f>
        <v>0</v>
      </c>
      <c r="Z9" s="4">
        <f ca="1">SUM(Operations!AA59,Operations!AA62)</f>
        <v>0</v>
      </c>
      <c r="AA9" s="4">
        <f ca="1">SUM(Operations!AB59,Operations!AB62)</f>
        <v>0</v>
      </c>
      <c r="AB9" s="4">
        <f ca="1">SUM(Operations!AC59,Operations!AC62)</f>
        <v>0</v>
      </c>
      <c r="AC9" s="4">
        <f ca="1">SUM(Operations!AD59,Operations!AD62)</f>
        <v>0</v>
      </c>
      <c r="AD9" s="4">
        <f ca="1">SUM(Operations!AE59,Operations!AE62)</f>
        <v>0</v>
      </c>
      <c r="AE9" s="4">
        <f ca="1">SUM(Operations!AF59,Operations!AF62)</f>
        <v>0</v>
      </c>
      <c r="AF9" s="4">
        <f ca="1">SUM(Operations!AG59,Operations!AG62)</f>
        <v>0</v>
      </c>
      <c r="AG9" s="4">
        <f ca="1">SUM(Operations!AH59,Operations!AH62)</f>
        <v>0</v>
      </c>
      <c r="AH9" s="4">
        <f ca="1">SUM(Operations!AI59,Operations!AI62)</f>
        <v>0</v>
      </c>
      <c r="AI9" s="4">
        <f ca="1">SUM(Operations!AJ59,Operations!AJ62)</f>
        <v>0</v>
      </c>
      <c r="AJ9" s="4">
        <f ca="1">SUM(Operations!AK59,Operations!AK62)</f>
        <v>0</v>
      </c>
      <c r="AK9" s="4">
        <f ca="1">SUM(Operations!AL59,Operations!AL62)</f>
        <v>0</v>
      </c>
      <c r="AL9" s="4">
        <f ca="1">SUM(Operations!AM59,Operations!AM62)</f>
        <v>0</v>
      </c>
      <c r="AM9" s="4">
        <f ca="1">SUM(Operations!AN59,Operations!AN62)</f>
        <v>0</v>
      </c>
      <c r="AN9" s="4">
        <f ca="1">SUM(Operations!AO59,Operations!AO62)</f>
        <v>0</v>
      </c>
      <c r="AO9" s="4">
        <f ca="1">SUM(Operations!AP59,Operations!AP62)</f>
        <v>0</v>
      </c>
      <c r="AP9" s="4">
        <f ca="1">SUM(Operations!AQ59,Operations!AQ62)</f>
        <v>0</v>
      </c>
      <c r="AQ9" s="4">
        <f ca="1">SUM(Operations!AR59,Operations!AR62)</f>
        <v>0</v>
      </c>
      <c r="AR9" s="4">
        <f ca="1">SUM(Operations!AS59,Operations!AS62)</f>
        <v>0</v>
      </c>
      <c r="AS9" s="4">
        <f ca="1">SUM(Operations!AT59,Operations!AT62)</f>
        <v>0</v>
      </c>
      <c r="AT9" s="4">
        <f ca="1">SUM(Operations!AU59,Operations!AU62)</f>
        <v>0</v>
      </c>
      <c r="AU9" s="4">
        <f ca="1">SUM(Operations!AV59,Operations!AV62)</f>
        <v>0</v>
      </c>
      <c r="AV9" s="4">
        <f ca="1">SUM(Operations!AW59,Operations!AW62)</f>
        <v>0</v>
      </c>
      <c r="AW9" s="4">
        <f ca="1">SUM(Operations!AX59,Operations!AX62)</f>
        <v>0</v>
      </c>
      <c r="AX9" s="4">
        <f ca="1">SUM(Operations!AY59,Operations!AY62)</f>
        <v>0</v>
      </c>
      <c r="AY9" s="4">
        <f ca="1">SUM(Operations!AZ59,Operations!AZ62)</f>
        <v>0</v>
      </c>
      <c r="AZ9" s="4">
        <f ca="1">SUM(Operations!BA59,Operations!BA62)</f>
        <v>0</v>
      </c>
      <c r="BA9" s="4">
        <f ca="1">SUM(Operations!BB59,Operations!BB62)</f>
        <v>0</v>
      </c>
      <c r="BB9" s="4">
        <f ca="1">SUM(Operations!BC59,Operations!BC62)</f>
        <v>0</v>
      </c>
      <c r="BC9" s="4">
        <f ca="1">SUM(Operations!BD59,Operations!BD62)</f>
        <v>0</v>
      </c>
      <c r="BD9" s="4">
        <f ca="1">SUM(Operations!BE59,Operations!BE62)</f>
        <v>0</v>
      </c>
      <c r="BE9" s="4">
        <f ca="1">SUM(Operations!BF59,Operations!BF62)</f>
        <v>0</v>
      </c>
      <c r="BF9" s="4">
        <f ca="1">SUM(Operations!BG59,Operations!BG62)</f>
        <v>0</v>
      </c>
      <c r="BG9" s="4">
        <f ca="1">SUM(Operations!BH59,Operations!BH62)</f>
        <v>0</v>
      </c>
      <c r="BH9" s="4">
        <f ca="1">SUM(Operations!BI59,Operations!BI62)</f>
        <v>0</v>
      </c>
      <c r="BI9" s="4">
        <f>SUM(Operations!BJ59,Operations!BJ62)</f>
        <v>0</v>
      </c>
    </row>
    <row r="10" spans="1:61" x14ac:dyDescent="0.25">
      <c r="A10" t="s">
        <v>8</v>
      </c>
      <c r="C10" s="5">
        <f ca="1">SUM(C8:C9)</f>
        <v>762301.86868200009</v>
      </c>
      <c r="D10" s="5">
        <f t="shared" ref="D10:BI10" ca="1" si="0">SUM(D8:D9)</f>
        <v>762301.86868200009</v>
      </c>
      <c r="E10" s="5">
        <f t="shared" ca="1" si="0"/>
        <v>762301.86868200009</v>
      </c>
      <c r="F10" s="5">
        <f t="shared" ca="1" si="0"/>
        <v>762301.86868200009</v>
      </c>
      <c r="G10" s="5">
        <f t="shared" ca="1" si="0"/>
        <v>762301.86868200009</v>
      </c>
      <c r="H10" s="5">
        <f t="shared" ca="1" si="0"/>
        <v>762301.86868200009</v>
      </c>
      <c r="I10" s="5">
        <f t="shared" ca="1" si="0"/>
        <v>762301.86868200009</v>
      </c>
      <c r="J10" s="5">
        <f t="shared" ca="1" si="0"/>
        <v>762301.86868200009</v>
      </c>
      <c r="K10" s="5">
        <f t="shared" ca="1" si="0"/>
        <v>762301.86868200009</v>
      </c>
      <c r="L10" s="5">
        <f t="shared" ca="1" si="0"/>
        <v>762301.86868200009</v>
      </c>
      <c r="M10" s="5">
        <f t="shared" ca="1" si="0"/>
        <v>762301.86868200009</v>
      </c>
      <c r="N10" s="5">
        <f t="shared" ca="1" si="0"/>
        <v>762301.86868200009</v>
      </c>
      <c r="O10" s="5">
        <f t="shared" ca="1" si="0"/>
        <v>762301.86868200009</v>
      </c>
      <c r="P10" s="5">
        <f t="shared" ca="1" si="0"/>
        <v>762301.86868200009</v>
      </c>
      <c r="Q10" s="5">
        <f t="shared" ca="1" si="0"/>
        <v>762301.86868200009</v>
      </c>
      <c r="R10" s="5">
        <f t="shared" ca="1" si="0"/>
        <v>762301.86868200009</v>
      </c>
      <c r="S10" s="5">
        <f t="shared" ca="1" si="0"/>
        <v>762301.86868200009</v>
      </c>
      <c r="T10" s="5">
        <f t="shared" ca="1" si="0"/>
        <v>762301.86868200009</v>
      </c>
      <c r="U10" s="5">
        <f t="shared" ca="1" si="0"/>
        <v>762301.86868200009</v>
      </c>
      <c r="V10" s="5">
        <f t="shared" ca="1" si="0"/>
        <v>762301.86868200009</v>
      </c>
      <c r="W10" s="5">
        <f t="shared" ca="1" si="0"/>
        <v>762301.86868200009</v>
      </c>
      <c r="X10" s="5">
        <f t="shared" ca="1" si="0"/>
        <v>762301.86868200009</v>
      </c>
      <c r="Y10" s="5">
        <f t="shared" ca="1" si="0"/>
        <v>762301.86868200009</v>
      </c>
      <c r="Z10" s="5">
        <f t="shared" ca="1" si="0"/>
        <v>762301.86868200009</v>
      </c>
      <c r="AA10" s="5">
        <f t="shared" ca="1" si="0"/>
        <v>762301.86868200009</v>
      </c>
      <c r="AB10" s="5">
        <f t="shared" ca="1" si="0"/>
        <v>762301.86868200009</v>
      </c>
      <c r="AC10" s="5">
        <f t="shared" ca="1" si="0"/>
        <v>762301.86868200009</v>
      </c>
      <c r="AD10" s="5">
        <f t="shared" ca="1" si="0"/>
        <v>762301.86868200009</v>
      </c>
      <c r="AE10" s="5">
        <f t="shared" ca="1" si="0"/>
        <v>762301.86868200009</v>
      </c>
      <c r="AF10" s="5">
        <f t="shared" ca="1" si="0"/>
        <v>762301.86868200009</v>
      </c>
      <c r="AG10" s="5">
        <f t="shared" ca="1" si="0"/>
        <v>762301.86868200009</v>
      </c>
      <c r="AH10" s="5">
        <f t="shared" ca="1" si="0"/>
        <v>1168891.9155999918</v>
      </c>
      <c r="AI10" s="5">
        <f t="shared" ca="1" si="0"/>
        <v>1168891.9155999918</v>
      </c>
      <c r="AJ10" s="5">
        <f t="shared" ca="1" si="0"/>
        <v>1168891.9155999918</v>
      </c>
      <c r="AK10" s="5">
        <f t="shared" ca="1" si="0"/>
        <v>1168891.9155999918</v>
      </c>
      <c r="AL10" s="5">
        <f t="shared" ca="1" si="0"/>
        <v>1168891.9155999918</v>
      </c>
      <c r="AM10" s="5">
        <f t="shared" ca="1" si="0"/>
        <v>1168891.9155999918</v>
      </c>
      <c r="AN10" s="5">
        <f t="shared" ca="1" si="0"/>
        <v>1168891.9155999918</v>
      </c>
      <c r="AO10" s="5">
        <f t="shared" ca="1" si="0"/>
        <v>1168891.9155999918</v>
      </c>
      <c r="AP10" s="5">
        <f t="shared" ca="1" si="0"/>
        <v>1168891.9155999918</v>
      </c>
      <c r="AQ10" s="5">
        <f t="shared" ca="1" si="0"/>
        <v>1168891.9155999918</v>
      </c>
      <c r="AR10" s="5">
        <f t="shared" ca="1" si="0"/>
        <v>1168891.9155999918</v>
      </c>
      <c r="AS10" s="5">
        <f t="shared" ca="1" si="0"/>
        <v>1168891.9155999918</v>
      </c>
      <c r="AT10" s="5">
        <f t="shared" ca="1" si="0"/>
        <v>1168891.9155999918</v>
      </c>
      <c r="AU10" s="5">
        <f t="shared" ca="1" si="0"/>
        <v>1168891.9155999918</v>
      </c>
      <c r="AV10" s="5">
        <f t="shared" ca="1" si="0"/>
        <v>1168891.9155999918</v>
      </c>
      <c r="AW10" s="5">
        <f t="shared" ca="1" si="0"/>
        <v>1168891.9155999918</v>
      </c>
      <c r="AX10" s="5">
        <f t="shared" ca="1" si="0"/>
        <v>1168891.9155999918</v>
      </c>
      <c r="AY10" s="5">
        <f t="shared" ca="1" si="0"/>
        <v>1168891.9155999918</v>
      </c>
      <c r="AZ10" s="5">
        <f t="shared" ca="1" si="0"/>
        <v>1168891.9155999918</v>
      </c>
      <c r="BA10" s="5">
        <f t="shared" ca="1" si="0"/>
        <v>1168891.9155999918</v>
      </c>
      <c r="BB10" s="5">
        <f t="shared" ca="1" si="0"/>
        <v>1168891.9155999918</v>
      </c>
      <c r="BC10" s="5">
        <f t="shared" ca="1" si="0"/>
        <v>1168891.9155999918</v>
      </c>
      <c r="BD10" s="5">
        <f t="shared" ca="1" si="0"/>
        <v>1168891.9155999918</v>
      </c>
      <c r="BE10" s="5">
        <f t="shared" ca="1" si="0"/>
        <v>1168891.9155999918</v>
      </c>
      <c r="BF10" s="5">
        <f t="shared" ca="1" si="0"/>
        <v>1168891.9155999918</v>
      </c>
      <c r="BG10" s="5">
        <f t="shared" ca="1" si="0"/>
        <v>1168891.9155999918</v>
      </c>
      <c r="BH10" s="5">
        <f t="shared" ca="1" si="0"/>
        <v>1168891.9155999918</v>
      </c>
      <c r="BI10" s="5">
        <f t="shared" si="0"/>
        <v>0</v>
      </c>
    </row>
    <row r="12" spans="1:61" x14ac:dyDescent="0.25">
      <c r="A12" t="s">
        <v>384</v>
      </c>
      <c r="C12" s="4">
        <f ca="1">'Qtr Cash Flow'!C32</f>
        <v>289476010.11893797</v>
      </c>
      <c r="D12" s="4">
        <f ca="1">'Qtr Cash Flow'!D32</f>
        <v>289476010.11893797</v>
      </c>
      <c r="E12" s="4">
        <f ca="1">'Qtr Cash Flow'!E32</f>
        <v>289476010.11893797</v>
      </c>
      <c r="F12" s="4">
        <f ca="1">'Qtr Cash Flow'!F32</f>
        <v>289476010.11893797</v>
      </c>
      <c r="G12" s="4">
        <f ca="1">'Qtr Cash Flow'!G32</f>
        <v>289476010.11893797</v>
      </c>
      <c r="H12" s="4">
        <f ca="1">'Qtr Cash Flow'!H32</f>
        <v>289476010.11893797</v>
      </c>
      <c r="I12" s="4">
        <f ca="1">'Qtr Cash Flow'!I32</f>
        <v>289476010.11893797</v>
      </c>
      <c r="J12" s="4">
        <f ca="1">'Qtr Cash Flow'!J32</f>
        <v>289476010.11893797</v>
      </c>
      <c r="K12" s="4">
        <f ca="1">'Qtr Cash Flow'!K32</f>
        <v>289476010.11893797</v>
      </c>
      <c r="L12" s="4">
        <f ca="1">'Qtr Cash Flow'!L32</f>
        <v>289476010.11893797</v>
      </c>
      <c r="M12" s="4">
        <f ca="1">'Qtr Cash Flow'!M32</f>
        <v>289476010.11893797</v>
      </c>
      <c r="N12" s="4">
        <f ca="1">'Qtr Cash Flow'!N32</f>
        <v>289476010.11893797</v>
      </c>
      <c r="O12" s="4">
        <f ca="1">'Qtr Cash Flow'!O32</f>
        <v>289476010.11893797</v>
      </c>
      <c r="P12" s="4">
        <f ca="1">'Qtr Cash Flow'!P32</f>
        <v>289476010.11893797</v>
      </c>
      <c r="Q12" s="4">
        <f ca="1">'Qtr Cash Flow'!Q32</f>
        <v>289476010.11893797</v>
      </c>
      <c r="R12" s="4">
        <f ca="1">'Qtr Cash Flow'!R32</f>
        <v>289476010.11893797</v>
      </c>
      <c r="S12" s="4">
        <f ca="1">'Qtr Cash Flow'!S32</f>
        <v>289476010.11893797</v>
      </c>
      <c r="T12" s="4">
        <f ca="1">'Qtr Cash Flow'!T32</f>
        <v>289476010.11893797</v>
      </c>
      <c r="U12" s="4">
        <f ca="1">'Qtr Cash Flow'!U32</f>
        <v>289476010.11893797</v>
      </c>
      <c r="V12" s="4">
        <f ca="1">'Qtr Cash Flow'!V32</f>
        <v>343405857.90706301</v>
      </c>
      <c r="W12" s="4">
        <f ca="1">'Qtr Cash Flow'!W32</f>
        <v>343405857.90706301</v>
      </c>
      <c r="X12" s="4">
        <f ca="1">'Qtr Cash Flow'!X32</f>
        <v>343405857.90706301</v>
      </c>
      <c r="Y12" s="4">
        <f ca="1">'Qtr Cash Flow'!Y32</f>
        <v>343405857.90706301</v>
      </c>
      <c r="Z12" s="4">
        <f ca="1">'Qtr Cash Flow'!Z32</f>
        <v>343405857.90706301</v>
      </c>
      <c r="AA12" s="4">
        <f ca="1">'Qtr Cash Flow'!AA32</f>
        <v>343405857.90706301</v>
      </c>
      <c r="AB12" s="4">
        <f ca="1">'Qtr Cash Flow'!AB32</f>
        <v>343405857.90706301</v>
      </c>
      <c r="AC12" s="4">
        <f ca="1">'Qtr Cash Flow'!AC32</f>
        <v>343405857.90706301</v>
      </c>
      <c r="AD12" s="4">
        <f ca="1">'Qtr Cash Flow'!AD32</f>
        <v>343405857.90706301</v>
      </c>
      <c r="AE12" s="4">
        <f ca="1">'Qtr Cash Flow'!AE32</f>
        <v>343405857.90706301</v>
      </c>
      <c r="AF12" s="4">
        <f ca="1">'Qtr Cash Flow'!AF32</f>
        <v>343405857.90706301</v>
      </c>
      <c r="AG12" s="4">
        <f ca="1">'Qtr Cash Flow'!AG32</f>
        <v>343405857.90706301</v>
      </c>
      <c r="AH12" s="4">
        <f ca="1">'Qtr Cash Flow'!AH32</f>
        <v>343405857.90706301</v>
      </c>
      <c r="AI12" s="4">
        <f ca="1">'Qtr Cash Flow'!AI32</f>
        <v>343405857.90706301</v>
      </c>
      <c r="AJ12" s="4">
        <f ca="1">'Qtr Cash Flow'!AJ32</f>
        <v>430960174.46555948</v>
      </c>
      <c r="AK12" s="4">
        <f ca="1">'Qtr Cash Flow'!AK32</f>
        <v>430960174.46555948</v>
      </c>
      <c r="AL12" s="4">
        <f ca="1">'Qtr Cash Flow'!AL32</f>
        <v>430960174.46555948</v>
      </c>
      <c r="AM12" s="4">
        <f ca="1">'Qtr Cash Flow'!AM32</f>
        <v>430960174.46555948</v>
      </c>
      <c r="AN12" s="4">
        <f ca="1">'Qtr Cash Flow'!AN32</f>
        <v>430960174.46555948</v>
      </c>
      <c r="AO12" s="4">
        <f ca="1">'Qtr Cash Flow'!AO32</f>
        <v>430960174.46555948</v>
      </c>
      <c r="AP12" s="4">
        <f ca="1">'Qtr Cash Flow'!AP32</f>
        <v>430960174.46555948</v>
      </c>
      <c r="AQ12" s="4">
        <f ca="1">'Qtr Cash Flow'!AQ32</f>
        <v>430960174.46555948</v>
      </c>
      <c r="AR12" s="4">
        <f ca="1">'Qtr Cash Flow'!AR32</f>
        <v>430960174.46555948</v>
      </c>
      <c r="AS12" s="4">
        <f ca="1">'Qtr Cash Flow'!AS32</f>
        <v>430960174.46555948</v>
      </c>
      <c r="AT12" s="4">
        <f ca="1">'Qtr Cash Flow'!AT32</f>
        <v>430960174.46555948</v>
      </c>
      <c r="AU12" s="4">
        <f ca="1">'Qtr Cash Flow'!AU32</f>
        <v>430960174.46555948</v>
      </c>
      <c r="AV12" s="4">
        <f ca="1">'Qtr Cash Flow'!AV32</f>
        <v>430960174.46555948</v>
      </c>
      <c r="AW12" s="4">
        <f ca="1">'Qtr Cash Flow'!AW32</f>
        <v>430960174.46555948</v>
      </c>
      <c r="AX12" s="4">
        <f ca="1">'Qtr Cash Flow'!AX32</f>
        <v>430960174.46555948</v>
      </c>
      <c r="AY12" s="4">
        <f ca="1">'Qtr Cash Flow'!AY32</f>
        <v>430960174.46555948</v>
      </c>
      <c r="AZ12" s="4">
        <f ca="1">'Qtr Cash Flow'!AZ32</f>
        <v>430960174.46555948</v>
      </c>
      <c r="BA12" s="4">
        <f ca="1">'Qtr Cash Flow'!BA32</f>
        <v>430960174.46555948</v>
      </c>
      <c r="BB12" s="4">
        <f ca="1">'Qtr Cash Flow'!BB32</f>
        <v>430960174.46555948</v>
      </c>
      <c r="BC12" s="4">
        <f ca="1">'Qtr Cash Flow'!BC32</f>
        <v>430960174.46555948</v>
      </c>
      <c r="BD12" s="4">
        <f ca="1">'Qtr Cash Flow'!BD32</f>
        <v>430960174.46555948</v>
      </c>
      <c r="BE12" s="4">
        <f ca="1">'Qtr Cash Flow'!BE32</f>
        <v>430960174.46555948</v>
      </c>
      <c r="BF12" s="4">
        <f ca="1">'Qtr Cash Flow'!BF32</f>
        <v>430960174.46555948</v>
      </c>
      <c r="BG12" s="4">
        <f ca="1">'Qtr Cash Flow'!BG32</f>
        <v>430960174.46555948</v>
      </c>
      <c r="BH12" s="4">
        <f ca="1">'Qtr Cash Flow'!BH32</f>
        <v>430960174.46555948</v>
      </c>
      <c r="BI12" s="4">
        <f ca="1">'Qtr Cash Flow'!BI32</f>
        <v>430960174.46555948</v>
      </c>
    </row>
    <row r="13" spans="1:61" x14ac:dyDescent="0.25">
      <c r="A13" t="s">
        <v>385</v>
      </c>
      <c r="C13" s="4">
        <f ca="1">Valuation!C68</f>
        <v>317200053.13579363</v>
      </c>
      <c r="D13" s="4">
        <f ca="1">Valuation!D68</f>
        <v>318495155.33229923</v>
      </c>
      <c r="E13" s="4">
        <f ca="1">Valuation!E68</f>
        <v>326759705.56870341</v>
      </c>
      <c r="F13" s="4">
        <f ca="1">Valuation!F68</f>
        <v>335059114.20559371</v>
      </c>
      <c r="G13" s="4">
        <f ca="1">Valuation!G68</f>
        <v>342448271.60717082</v>
      </c>
      <c r="H13" s="4">
        <f ca="1">Valuation!H68</f>
        <v>350826448.81017953</v>
      </c>
      <c r="I13" s="4">
        <f ca="1">Valuation!I68</f>
        <v>359238562.88817608</v>
      </c>
      <c r="J13" s="4">
        <f ca="1">Valuation!J68</f>
        <v>367684221.63727129</v>
      </c>
      <c r="K13" s="4">
        <f ca="1">Valuation!K68</f>
        <v>375273506.74998885</v>
      </c>
      <c r="L13" s="4">
        <f ca="1">Valuation!L68</f>
        <v>383616157.15371943</v>
      </c>
      <c r="M13" s="4">
        <f ca="1">Valuation!M68</f>
        <v>392000748.66323656</v>
      </c>
      <c r="N13" s="4">
        <f ca="1">Valuation!N68</f>
        <v>400427053.14076251</v>
      </c>
      <c r="O13" s="4">
        <f ca="1">Valuation!O68</f>
        <v>407877629.13337553</v>
      </c>
      <c r="P13" s="4">
        <f ca="1">Valuation!P68</f>
        <v>416328814.07624215</v>
      </c>
      <c r="Q13" s="4">
        <f ca="1">Valuation!Q68</f>
        <v>424757113.72881144</v>
      </c>
      <c r="R13" s="4">
        <f ca="1">Valuation!R68</f>
        <v>433136912.29422522</v>
      </c>
      <c r="S13" s="4">
        <f ca="1">Valuation!S68</f>
        <v>440500746.201931</v>
      </c>
      <c r="T13" s="4">
        <f ca="1">Valuation!T68</f>
        <v>448959988.01657182</v>
      </c>
      <c r="U13" s="4">
        <f ca="1">Valuation!U68</f>
        <v>457453453.4083215</v>
      </c>
      <c r="V13" s="4">
        <f ca="1">Valuation!V68</f>
        <v>525639408.09458137</v>
      </c>
      <c r="W13" s="4">
        <f ca="1">Valuation!W68</f>
        <v>535015395.0940305</v>
      </c>
      <c r="X13" s="4">
        <f ca="1">Valuation!X68</f>
        <v>545979750.97888231</v>
      </c>
      <c r="Y13" s="4">
        <f ca="1">Valuation!Y68</f>
        <v>557025152.0399847</v>
      </c>
      <c r="Z13" s="4">
        <f ca="1">Valuation!Z68</f>
        <v>568152346.92821491</v>
      </c>
      <c r="AA13" s="4">
        <f ca="1">Valuation!AA68</f>
        <v>577840634.68612814</v>
      </c>
      <c r="AB13" s="4">
        <f ca="1">Valuation!AB68</f>
        <v>581843403.0413568</v>
      </c>
      <c r="AC13" s="4">
        <f ca="1">Valuation!AC68</f>
        <v>590317428.9070859</v>
      </c>
      <c r="AD13" s="4">
        <f ca="1">Valuation!AD68</f>
        <v>601159698.57880628</v>
      </c>
      <c r="AE13" s="4">
        <f ca="1">Valuation!AE68</f>
        <v>610545842.8160634</v>
      </c>
      <c r="AF13" s="4">
        <f ca="1">Valuation!AF68</f>
        <v>621561696.45443535</v>
      </c>
      <c r="AG13" s="4">
        <f ca="1">Valuation!AG68</f>
        <v>632667750.39898896</v>
      </c>
      <c r="AH13" s="4">
        <f ca="1">Valuation!AH68</f>
        <v>643863233.45386362</v>
      </c>
      <c r="AI13" s="4">
        <f ca="1">Valuation!AI68</f>
        <v>653584506.6579442</v>
      </c>
      <c r="AJ13" s="4">
        <f ca="1">Valuation!AJ68</f>
        <v>664964167.77701473</v>
      </c>
      <c r="AK13" s="4">
        <f ca="1">Valuation!AK68</f>
        <v>676433925.69889712</v>
      </c>
      <c r="AL13" s="4">
        <f ca="1">Valuation!AL68</f>
        <v>687994553.43756974</v>
      </c>
      <c r="AM13" s="4">
        <f ca="1">Valuation!AM68</f>
        <v>700082105.13443804</v>
      </c>
      <c r="AN13" s="4">
        <f ca="1">Valuation!AN68</f>
        <v>712638817.1147052</v>
      </c>
      <c r="AO13" s="4">
        <f ca="1">Valuation!AO68</f>
        <v>724656653.31793404</v>
      </c>
      <c r="AP13" s="4">
        <f ca="1">Valuation!AP68</f>
        <v>736768483.2038933</v>
      </c>
      <c r="AQ13" s="4">
        <f ca="1">Valuation!AQ68</f>
        <v>747369534.96478939</v>
      </c>
      <c r="AR13" s="4">
        <f ca="1">Valuation!AR68</f>
        <v>759678422.46958435</v>
      </c>
      <c r="AS13" s="4">
        <f ca="1">Valuation!AS68</f>
        <v>772083255.66756558</v>
      </c>
      <c r="AT13" s="4">
        <f ca="1">Valuation!AT68</f>
        <v>784585317.84532392</v>
      </c>
      <c r="AU13" s="4">
        <f ca="1">Valuation!AU68</f>
        <v>795555392.12027287</v>
      </c>
      <c r="AV13" s="4">
        <f ca="1">Valuation!AV68</f>
        <v>808260581.78458095</v>
      </c>
      <c r="AW13" s="4">
        <f ca="1">Valuation!AW68</f>
        <v>821065479.07931638</v>
      </c>
      <c r="AX13" s="4">
        <f ca="1">Valuation!AX68</f>
        <v>833970938.30449367</v>
      </c>
      <c r="AY13" s="4">
        <f ca="1">Valuation!AY68</f>
        <v>845323947.14842379</v>
      </c>
      <c r="AZ13" s="4">
        <f ca="1">Valuation!AZ68</f>
        <v>858439271.61699927</v>
      </c>
      <c r="BA13" s="4">
        <f ca="1">Valuation!BA68</f>
        <v>871657712.53447294</v>
      </c>
      <c r="BB13" s="4">
        <f ca="1">Valuation!BB68</f>
        <v>884980149.71109474</v>
      </c>
      <c r="BC13" s="4">
        <f ca="1">Valuation!BC68</f>
        <v>896729054.35152185</v>
      </c>
      <c r="BD13" s="4">
        <f ca="1">Valuation!BD68</f>
        <v>904228267.56966877</v>
      </c>
      <c r="BE13" s="4">
        <f ca="1">Valuation!BE68</f>
        <v>915352858.21623969</v>
      </c>
      <c r="BF13" s="4">
        <f ca="1">Valuation!BF68</f>
        <v>913325282.7774477</v>
      </c>
      <c r="BG13" s="4">
        <f ca="1">Valuation!BG68</f>
        <v>911348993.99645472</v>
      </c>
      <c r="BH13" s="4">
        <f ca="1">Valuation!BH68</f>
        <v>909416341.6785177</v>
      </c>
      <c r="BI13" s="4">
        <f ca="1">Valuation!BI68</f>
        <v>906554767.59553468</v>
      </c>
    </row>
    <row r="15" spans="1:61" x14ac:dyDescent="0.25">
      <c r="A15" t="s">
        <v>386</v>
      </c>
      <c r="C15" s="7">
        <f ca="1">4*C10/C12</f>
        <v>1.0533541185244202E-2</v>
      </c>
      <c r="D15" s="7">
        <f t="shared" ref="D15:BI15" ca="1" si="1">4*D10/D12</f>
        <v>1.0533541185244202E-2</v>
      </c>
      <c r="E15" s="7">
        <f t="shared" ca="1" si="1"/>
        <v>1.0533541185244202E-2</v>
      </c>
      <c r="F15" s="7">
        <f t="shared" ca="1" si="1"/>
        <v>1.0533541185244202E-2</v>
      </c>
      <c r="G15" s="7">
        <f t="shared" ca="1" si="1"/>
        <v>1.0533541185244202E-2</v>
      </c>
      <c r="H15" s="7">
        <f t="shared" ca="1" si="1"/>
        <v>1.0533541185244202E-2</v>
      </c>
      <c r="I15" s="7">
        <f t="shared" ca="1" si="1"/>
        <v>1.0533541185244202E-2</v>
      </c>
      <c r="J15" s="7">
        <f t="shared" ca="1" si="1"/>
        <v>1.0533541185244202E-2</v>
      </c>
      <c r="K15" s="7">
        <f t="shared" ca="1" si="1"/>
        <v>1.0533541185244202E-2</v>
      </c>
      <c r="L15" s="7">
        <f t="shared" ca="1" si="1"/>
        <v>1.0533541185244202E-2</v>
      </c>
      <c r="M15" s="7">
        <f t="shared" ca="1" si="1"/>
        <v>1.0533541185244202E-2</v>
      </c>
      <c r="N15" s="7">
        <f t="shared" ca="1" si="1"/>
        <v>1.0533541185244202E-2</v>
      </c>
      <c r="O15" s="7">
        <f t="shared" ca="1" si="1"/>
        <v>1.0533541185244202E-2</v>
      </c>
      <c r="P15" s="7">
        <f t="shared" ca="1" si="1"/>
        <v>1.0533541185244202E-2</v>
      </c>
      <c r="Q15" s="7">
        <f t="shared" ca="1" si="1"/>
        <v>1.0533541185244202E-2</v>
      </c>
      <c r="R15" s="7">
        <f t="shared" ca="1" si="1"/>
        <v>1.0533541185244202E-2</v>
      </c>
      <c r="S15" s="7">
        <f t="shared" ca="1" si="1"/>
        <v>1.0533541185244202E-2</v>
      </c>
      <c r="T15" s="7">
        <f t="shared" ca="1" si="1"/>
        <v>1.0533541185244202E-2</v>
      </c>
      <c r="U15" s="7">
        <f t="shared" ca="1" si="1"/>
        <v>1.0533541185244202E-2</v>
      </c>
      <c r="V15" s="7">
        <f t="shared" ca="1" si="1"/>
        <v>8.8793111838913856E-3</v>
      </c>
      <c r="W15" s="7">
        <f t="shared" ca="1" si="1"/>
        <v>8.8793111838913856E-3</v>
      </c>
      <c r="X15" s="7">
        <f t="shared" ca="1" si="1"/>
        <v>8.8793111838913856E-3</v>
      </c>
      <c r="Y15" s="7">
        <f t="shared" ca="1" si="1"/>
        <v>8.8793111838913856E-3</v>
      </c>
      <c r="Z15" s="7">
        <f t="shared" ca="1" si="1"/>
        <v>8.8793111838913856E-3</v>
      </c>
      <c r="AA15" s="7">
        <f t="shared" ca="1" si="1"/>
        <v>8.8793111838913856E-3</v>
      </c>
      <c r="AB15" s="7">
        <f t="shared" ca="1" si="1"/>
        <v>8.8793111838913856E-3</v>
      </c>
      <c r="AC15" s="7">
        <f t="shared" ca="1" si="1"/>
        <v>8.8793111838913856E-3</v>
      </c>
      <c r="AD15" s="7">
        <f t="shared" ca="1" si="1"/>
        <v>8.8793111838913856E-3</v>
      </c>
      <c r="AE15" s="7">
        <f t="shared" ca="1" si="1"/>
        <v>8.8793111838913856E-3</v>
      </c>
      <c r="AF15" s="7">
        <f t="shared" ca="1" si="1"/>
        <v>8.8793111838913856E-3</v>
      </c>
      <c r="AG15" s="7">
        <f t="shared" ca="1" si="1"/>
        <v>8.8793111838913856E-3</v>
      </c>
      <c r="AH15" s="7">
        <f t="shared" ca="1" si="1"/>
        <v>1.3615282193774721E-2</v>
      </c>
      <c r="AI15" s="7">
        <f t="shared" ca="1" si="1"/>
        <v>1.3615282193774721E-2</v>
      </c>
      <c r="AJ15" s="7">
        <f t="shared" ca="1" si="1"/>
        <v>1.0849187325019563E-2</v>
      </c>
      <c r="AK15" s="7">
        <f t="shared" ca="1" si="1"/>
        <v>1.0849187325019563E-2</v>
      </c>
      <c r="AL15" s="7">
        <f t="shared" ca="1" si="1"/>
        <v>1.0849187325019563E-2</v>
      </c>
      <c r="AM15" s="7">
        <f t="shared" ca="1" si="1"/>
        <v>1.0849187325019563E-2</v>
      </c>
      <c r="AN15" s="7">
        <f t="shared" ca="1" si="1"/>
        <v>1.0849187325019563E-2</v>
      </c>
      <c r="AO15" s="7">
        <f t="shared" ca="1" si="1"/>
        <v>1.0849187325019563E-2</v>
      </c>
      <c r="AP15" s="7">
        <f t="shared" ca="1" si="1"/>
        <v>1.0849187325019563E-2</v>
      </c>
      <c r="AQ15" s="7">
        <f t="shared" ca="1" si="1"/>
        <v>1.0849187325019563E-2</v>
      </c>
      <c r="AR15" s="7">
        <f t="shared" ca="1" si="1"/>
        <v>1.0849187325019563E-2</v>
      </c>
      <c r="AS15" s="7">
        <f t="shared" ca="1" si="1"/>
        <v>1.0849187325019563E-2</v>
      </c>
      <c r="AT15" s="7">
        <f t="shared" ca="1" si="1"/>
        <v>1.0849187325019563E-2</v>
      </c>
      <c r="AU15" s="7">
        <f t="shared" ca="1" si="1"/>
        <v>1.0849187325019563E-2</v>
      </c>
      <c r="AV15" s="7">
        <f t="shared" ca="1" si="1"/>
        <v>1.0849187325019563E-2</v>
      </c>
      <c r="AW15" s="7">
        <f t="shared" ca="1" si="1"/>
        <v>1.0849187325019563E-2</v>
      </c>
      <c r="AX15" s="7">
        <f t="shared" ca="1" si="1"/>
        <v>1.0849187325019563E-2</v>
      </c>
      <c r="AY15" s="7">
        <f t="shared" ca="1" si="1"/>
        <v>1.0849187325019563E-2</v>
      </c>
      <c r="AZ15" s="7">
        <f t="shared" ca="1" si="1"/>
        <v>1.0849187325019563E-2</v>
      </c>
      <c r="BA15" s="7">
        <f t="shared" ca="1" si="1"/>
        <v>1.0849187325019563E-2</v>
      </c>
      <c r="BB15" s="7">
        <f t="shared" ca="1" si="1"/>
        <v>1.0849187325019563E-2</v>
      </c>
      <c r="BC15" s="7">
        <f t="shared" ca="1" si="1"/>
        <v>1.0849187325019563E-2</v>
      </c>
      <c r="BD15" s="7">
        <f t="shared" ca="1" si="1"/>
        <v>1.0849187325019563E-2</v>
      </c>
      <c r="BE15" s="7">
        <f t="shared" ca="1" si="1"/>
        <v>1.0849187325019563E-2</v>
      </c>
      <c r="BF15" s="7">
        <f t="shared" ca="1" si="1"/>
        <v>1.0849187325019563E-2</v>
      </c>
      <c r="BG15" s="7">
        <f t="shared" ca="1" si="1"/>
        <v>1.0849187325019563E-2</v>
      </c>
      <c r="BH15" s="7">
        <f t="shared" ca="1" si="1"/>
        <v>1.0849187325019563E-2</v>
      </c>
      <c r="BI15" s="7">
        <f t="shared" ca="1" si="1"/>
        <v>0</v>
      </c>
    </row>
    <row r="16" spans="1:61" x14ac:dyDescent="0.25">
      <c r="A16" t="s">
        <v>388</v>
      </c>
      <c r="C16" s="7">
        <f ca="1">4*C10/C13</f>
        <v>9.6128845017016181E-3</v>
      </c>
      <c r="D16" s="7">
        <f t="shared" ref="D16:BI16" ca="1" si="2">4*D10/D13</f>
        <v>9.5737954680869021E-3</v>
      </c>
      <c r="E16" s="7">
        <f t="shared" ca="1" si="2"/>
        <v>9.3316508209635544E-3</v>
      </c>
      <c r="F16" s="7">
        <f t="shared" ca="1" si="2"/>
        <v>9.1005059867047631E-3</v>
      </c>
      <c r="G16" s="7">
        <f t="shared" ca="1" si="2"/>
        <v>8.9041403550309244E-3</v>
      </c>
      <c r="H16" s="7">
        <f t="shared" ca="1" si="2"/>
        <v>8.6914982751993847E-3</v>
      </c>
      <c r="I16" s="7">
        <f t="shared" ca="1" si="2"/>
        <v>8.4879737025258025E-3</v>
      </c>
      <c r="J16" s="7">
        <f t="shared" ca="1" si="2"/>
        <v>8.2930060505454917E-3</v>
      </c>
      <c r="K16" s="7">
        <f t="shared" ca="1" si="2"/>
        <v>8.1252937387861334E-3</v>
      </c>
      <c r="L16" s="7">
        <f t="shared" ca="1" si="2"/>
        <v>7.9485898022437773E-3</v>
      </c>
      <c r="M16" s="7">
        <f t="shared" ca="1" si="2"/>
        <v>7.7785756408020037E-3</v>
      </c>
      <c r="N16" s="7">
        <f t="shared" ca="1" si="2"/>
        <v>7.614888781393373E-3</v>
      </c>
      <c r="O16" s="7">
        <f t="shared" ca="1" si="2"/>
        <v>7.4757899353458113E-3</v>
      </c>
      <c r="P16" s="7">
        <f t="shared" ca="1" si="2"/>
        <v>7.3240366067230701E-3</v>
      </c>
      <c r="Q16" s="7">
        <f t="shared" ca="1" si="2"/>
        <v>7.1787084340034953E-3</v>
      </c>
      <c r="R16" s="7">
        <f t="shared" ca="1" si="2"/>
        <v>7.0398236404675355E-3</v>
      </c>
      <c r="S16" s="7">
        <f t="shared" ca="1" si="2"/>
        <v>6.922139181417427E-3</v>
      </c>
      <c r="T16" s="7">
        <f t="shared" ca="1" si="2"/>
        <v>6.7917131951978071E-3</v>
      </c>
      <c r="U16" s="7">
        <f t="shared" ca="1" si="2"/>
        <v>6.6656125383018749E-3</v>
      </c>
      <c r="V16" s="7">
        <f t="shared" ca="1" si="2"/>
        <v>5.8009491445499438E-3</v>
      </c>
      <c r="W16" s="7">
        <f t="shared" ca="1" si="2"/>
        <v>5.6992892217467752E-3</v>
      </c>
      <c r="X16" s="7">
        <f t="shared" ca="1" si="2"/>
        <v>5.5848361944945812E-3</v>
      </c>
      <c r="Y16" s="7">
        <f t="shared" ca="1" si="2"/>
        <v>5.474092980471231E-3</v>
      </c>
      <c r="Z16" s="7">
        <f t="shared" ca="1" si="2"/>
        <v>5.3668835325840214E-3</v>
      </c>
      <c r="AA16" s="7">
        <f t="shared" ca="1" si="2"/>
        <v>5.2769003972596542E-3</v>
      </c>
      <c r="AB16" s="7">
        <f t="shared" ca="1" si="2"/>
        <v>5.2405981726173596E-3</v>
      </c>
      <c r="AC16" s="7">
        <f t="shared" ca="1" si="2"/>
        <v>5.16536921563252E-3</v>
      </c>
      <c r="AD16" s="7">
        <f t="shared" ca="1" si="2"/>
        <v>5.0722087357761864E-3</v>
      </c>
      <c r="AE16" s="7">
        <f t="shared" ca="1" si="2"/>
        <v>4.9942318183085598E-3</v>
      </c>
      <c r="AF16" s="7">
        <f t="shared" ca="1" si="2"/>
        <v>4.9057197252043473E-3</v>
      </c>
      <c r="AG16" s="7">
        <f t="shared" ca="1" si="2"/>
        <v>4.8196031373576916E-3</v>
      </c>
      <c r="AH16" s="7">
        <f t="shared" ca="1" si="2"/>
        <v>7.2617404123526451E-3</v>
      </c>
      <c r="AI16" s="7">
        <f t="shared" ca="1" si="2"/>
        <v>7.1537308714800093E-3</v>
      </c>
      <c r="AJ16" s="7">
        <f t="shared" ca="1" si="2"/>
        <v>7.0313076838868782E-3</v>
      </c>
      <c r="AK16" s="7">
        <f t="shared" ca="1" si="2"/>
        <v>6.9120833310794281E-3</v>
      </c>
      <c r="AL16" s="7">
        <f t="shared" ca="1" si="2"/>
        <v>6.7959370303710392E-3</v>
      </c>
      <c r="AM16" s="7">
        <f t="shared" ca="1" si="2"/>
        <v>6.6785990216134856E-3</v>
      </c>
      <c r="AN16" s="7">
        <f t="shared" ca="1" si="2"/>
        <v>6.5609219566935204E-3</v>
      </c>
      <c r="AO16" s="7">
        <f t="shared" ca="1" si="2"/>
        <v>6.4521144475694486E-3</v>
      </c>
      <c r="AP16" s="7">
        <f t="shared" ca="1" si="2"/>
        <v>6.3460473255695041E-3</v>
      </c>
      <c r="AQ16" s="7">
        <f t="shared" ca="1" si="2"/>
        <v>6.2560319141457188E-3</v>
      </c>
      <c r="AR16" s="7">
        <f t="shared" ca="1" si="2"/>
        <v>6.1546669276198451E-3</v>
      </c>
      <c r="AS16" s="7">
        <f t="shared" ca="1" si="2"/>
        <v>6.0557817153505493E-3</v>
      </c>
      <c r="AT16" s="7">
        <f t="shared" ca="1" si="2"/>
        <v>5.9592851867790444E-3</v>
      </c>
      <c r="AU16" s="7">
        <f t="shared" ca="1" si="2"/>
        <v>5.8771113975343535E-3</v>
      </c>
      <c r="AV16" s="7">
        <f t="shared" ca="1" si="2"/>
        <v>5.7847280540103191E-3</v>
      </c>
      <c r="AW16" s="7">
        <f t="shared" ca="1" si="2"/>
        <v>5.6945125346675295E-3</v>
      </c>
      <c r="AX16" s="7">
        <f t="shared" ca="1" si="2"/>
        <v>5.6063915990953346E-3</v>
      </c>
      <c r="AY16" s="7">
        <f t="shared" ca="1" si="2"/>
        <v>5.5310957156393219E-3</v>
      </c>
      <c r="AZ16" s="7">
        <f t="shared" ca="1" si="2"/>
        <v>5.4465910600674568E-3</v>
      </c>
      <c r="BA16" s="7">
        <f t="shared" ca="1" si="2"/>
        <v>5.3639950581118208E-3</v>
      </c>
      <c r="BB16" s="7">
        <f t="shared" ca="1" si="2"/>
        <v>5.2832458037915591E-3</v>
      </c>
      <c r="BC16" s="7">
        <f t="shared" ca="1" si="2"/>
        <v>5.2140249495776052E-3</v>
      </c>
      <c r="BD16" s="7">
        <f t="shared" ca="1" si="2"/>
        <v>5.1707824562559641E-3</v>
      </c>
      <c r="BE16" s="7">
        <f t="shared" ca="1" si="2"/>
        <v>5.1079402008000589E-3</v>
      </c>
      <c r="BF16" s="7">
        <f t="shared" ca="1" si="2"/>
        <v>5.1192797906365137E-3</v>
      </c>
      <c r="BG16" s="7">
        <f t="shared" ca="1" si="2"/>
        <v>5.1303811088841298E-3</v>
      </c>
      <c r="BH16" s="7">
        <f t="shared" ca="1" si="2"/>
        <v>5.1412839731582467E-3</v>
      </c>
      <c r="BI16" s="7">
        <f t="shared" ca="1" si="2"/>
        <v>0</v>
      </c>
    </row>
    <row r="18" spans="1:61" x14ac:dyDescent="0.25">
      <c r="A18" t="s">
        <v>389</v>
      </c>
      <c r="C18" s="7">
        <f ca="1">C9/C10</f>
        <v>0</v>
      </c>
      <c r="D18" s="7">
        <f t="shared" ref="D18:BI18" ca="1" si="3">D9/D10</f>
        <v>0</v>
      </c>
      <c r="E18" s="7">
        <f t="shared" ca="1" si="3"/>
        <v>0</v>
      </c>
      <c r="F18" s="7">
        <f t="shared" ca="1" si="3"/>
        <v>0</v>
      </c>
      <c r="G18" s="7">
        <f t="shared" ca="1" si="3"/>
        <v>0</v>
      </c>
      <c r="H18" s="7">
        <f t="shared" ca="1" si="3"/>
        <v>0</v>
      </c>
      <c r="I18" s="7">
        <f t="shared" ca="1" si="3"/>
        <v>0</v>
      </c>
      <c r="J18" s="7">
        <f t="shared" ca="1" si="3"/>
        <v>0</v>
      </c>
      <c r="K18" s="7">
        <f t="shared" ca="1" si="3"/>
        <v>0</v>
      </c>
      <c r="L18" s="7">
        <f t="shared" ca="1" si="3"/>
        <v>0</v>
      </c>
      <c r="M18" s="7">
        <f t="shared" ca="1" si="3"/>
        <v>0</v>
      </c>
      <c r="N18" s="7">
        <f t="shared" ca="1" si="3"/>
        <v>0</v>
      </c>
      <c r="O18" s="7">
        <f t="shared" ca="1" si="3"/>
        <v>0</v>
      </c>
      <c r="P18" s="7">
        <f t="shared" ca="1" si="3"/>
        <v>0</v>
      </c>
      <c r="Q18" s="7">
        <f t="shared" ca="1" si="3"/>
        <v>0</v>
      </c>
      <c r="R18" s="7">
        <f t="shared" ca="1" si="3"/>
        <v>0</v>
      </c>
      <c r="S18" s="7">
        <f t="shared" ca="1" si="3"/>
        <v>0</v>
      </c>
      <c r="T18" s="7">
        <f t="shared" ca="1" si="3"/>
        <v>0</v>
      </c>
      <c r="U18" s="7">
        <f t="shared" ca="1" si="3"/>
        <v>0</v>
      </c>
      <c r="V18" s="7">
        <f t="shared" ca="1" si="3"/>
        <v>0</v>
      </c>
      <c r="W18" s="7">
        <f t="shared" ca="1" si="3"/>
        <v>0</v>
      </c>
      <c r="X18" s="7">
        <f t="shared" ca="1" si="3"/>
        <v>0</v>
      </c>
      <c r="Y18" s="7">
        <f t="shared" ca="1" si="3"/>
        <v>0</v>
      </c>
      <c r="Z18" s="7">
        <f t="shared" ca="1" si="3"/>
        <v>0</v>
      </c>
      <c r="AA18" s="7">
        <f t="shared" ca="1" si="3"/>
        <v>0</v>
      </c>
      <c r="AB18" s="7">
        <f t="shared" ca="1" si="3"/>
        <v>0</v>
      </c>
      <c r="AC18" s="7">
        <f t="shared" ca="1" si="3"/>
        <v>0</v>
      </c>
      <c r="AD18" s="7">
        <f t="shared" ca="1" si="3"/>
        <v>0</v>
      </c>
      <c r="AE18" s="7">
        <f t="shared" ca="1" si="3"/>
        <v>0</v>
      </c>
      <c r="AF18" s="7">
        <f t="shared" ca="1" si="3"/>
        <v>0</v>
      </c>
      <c r="AG18" s="7">
        <f t="shared" ca="1" si="3"/>
        <v>0</v>
      </c>
      <c r="AH18" s="7">
        <f t="shared" ca="1" si="3"/>
        <v>0</v>
      </c>
      <c r="AI18" s="7">
        <f t="shared" ca="1" si="3"/>
        <v>0</v>
      </c>
      <c r="AJ18" s="7">
        <f t="shared" ca="1" si="3"/>
        <v>0</v>
      </c>
      <c r="AK18" s="7">
        <f t="shared" ca="1" si="3"/>
        <v>0</v>
      </c>
      <c r="AL18" s="7">
        <f t="shared" ca="1" si="3"/>
        <v>0</v>
      </c>
      <c r="AM18" s="7">
        <f t="shared" ca="1" si="3"/>
        <v>0</v>
      </c>
      <c r="AN18" s="7">
        <f t="shared" ca="1" si="3"/>
        <v>0</v>
      </c>
      <c r="AO18" s="7">
        <f t="shared" ca="1" si="3"/>
        <v>0</v>
      </c>
      <c r="AP18" s="7">
        <f t="shared" ca="1" si="3"/>
        <v>0</v>
      </c>
      <c r="AQ18" s="7">
        <f t="shared" ca="1" si="3"/>
        <v>0</v>
      </c>
      <c r="AR18" s="7">
        <f t="shared" ca="1" si="3"/>
        <v>0</v>
      </c>
      <c r="AS18" s="7">
        <f t="shared" ca="1" si="3"/>
        <v>0</v>
      </c>
      <c r="AT18" s="7">
        <f t="shared" ca="1" si="3"/>
        <v>0</v>
      </c>
      <c r="AU18" s="7">
        <f t="shared" ca="1" si="3"/>
        <v>0</v>
      </c>
      <c r="AV18" s="7">
        <f t="shared" ca="1" si="3"/>
        <v>0</v>
      </c>
      <c r="AW18" s="7">
        <f t="shared" ca="1" si="3"/>
        <v>0</v>
      </c>
      <c r="AX18" s="7">
        <f t="shared" ca="1" si="3"/>
        <v>0</v>
      </c>
      <c r="AY18" s="7">
        <f t="shared" ca="1" si="3"/>
        <v>0</v>
      </c>
      <c r="AZ18" s="7">
        <f t="shared" ca="1" si="3"/>
        <v>0</v>
      </c>
      <c r="BA18" s="7">
        <f t="shared" ca="1" si="3"/>
        <v>0</v>
      </c>
      <c r="BB18" s="7">
        <f t="shared" ca="1" si="3"/>
        <v>0</v>
      </c>
      <c r="BC18" s="7">
        <f t="shared" ca="1" si="3"/>
        <v>0</v>
      </c>
      <c r="BD18" s="7">
        <f t="shared" ca="1" si="3"/>
        <v>0</v>
      </c>
      <c r="BE18" s="7">
        <f t="shared" ca="1" si="3"/>
        <v>0</v>
      </c>
      <c r="BF18" s="7">
        <f t="shared" ca="1" si="3"/>
        <v>0</v>
      </c>
      <c r="BG18" s="7">
        <f t="shared" ca="1" si="3"/>
        <v>0</v>
      </c>
      <c r="BH18" s="7">
        <f t="shared" ca="1" si="3"/>
        <v>0</v>
      </c>
      <c r="BI18" s="7" t="e">
        <f t="shared" si="3"/>
        <v>#DIV/0!</v>
      </c>
    </row>
    <row r="21" spans="1:61" x14ac:dyDescent="0.25">
      <c r="A21" s="9" t="s">
        <v>394</v>
      </c>
    </row>
    <row r="22" spans="1:61" x14ac:dyDescent="0.25">
      <c r="A22" s="24" t="s">
        <v>393</v>
      </c>
      <c r="C22" s="4">
        <f ca="1">'Waterfall and TWR'!C144</f>
        <v>5676000.1984105604</v>
      </c>
      <c r="D22" s="4">
        <f ca="1">'Waterfall and TWR'!D144</f>
        <v>0</v>
      </c>
      <c r="E22" s="4">
        <f ca="1">'Waterfall and TWR'!E144</f>
        <v>0</v>
      </c>
      <c r="F22" s="4">
        <f ca="1">'Waterfall and TWR'!F144</f>
        <v>0</v>
      </c>
      <c r="G22" s="4">
        <f ca="1">'Waterfall and TWR'!G144</f>
        <v>0</v>
      </c>
      <c r="H22" s="4">
        <f ca="1">'Waterfall and TWR'!H144</f>
        <v>0</v>
      </c>
      <c r="I22" s="4">
        <f ca="1">'Waterfall and TWR'!I144</f>
        <v>0</v>
      </c>
      <c r="J22" s="4">
        <f ca="1">'Waterfall and TWR'!J144</f>
        <v>0</v>
      </c>
      <c r="K22" s="4">
        <f ca="1">'Waterfall and TWR'!K144</f>
        <v>0</v>
      </c>
      <c r="L22" s="4">
        <f ca="1">'Waterfall and TWR'!L144</f>
        <v>0</v>
      </c>
      <c r="M22" s="4">
        <f ca="1">'Waterfall and TWR'!M144</f>
        <v>0</v>
      </c>
      <c r="N22" s="4">
        <f ca="1">'Waterfall and TWR'!N144</f>
        <v>0</v>
      </c>
      <c r="O22" s="4">
        <f ca="1">'Waterfall and TWR'!O144</f>
        <v>0</v>
      </c>
      <c r="P22" s="4">
        <f ca="1">'Waterfall and TWR'!P144</f>
        <v>0</v>
      </c>
      <c r="Q22" s="4">
        <f ca="1">'Waterfall and TWR'!Q144</f>
        <v>0</v>
      </c>
      <c r="R22" s="4">
        <f ca="1">'Waterfall and TWR'!R144</f>
        <v>0</v>
      </c>
      <c r="S22" s="4">
        <f ca="1">'Waterfall and TWR'!S144</f>
        <v>0</v>
      </c>
      <c r="T22" s="4">
        <f ca="1">'Waterfall and TWR'!T144</f>
        <v>0</v>
      </c>
      <c r="U22" s="4">
        <f ca="1">'Waterfall and TWR'!U144</f>
        <v>0</v>
      </c>
      <c r="V22" s="4">
        <f ca="1">'Waterfall and TWR'!V144</f>
        <v>1057447.9958455896</v>
      </c>
      <c r="W22" s="4">
        <f ca="1">'Waterfall and TWR'!W144</f>
        <v>0</v>
      </c>
      <c r="X22" s="4">
        <f ca="1">'Waterfall and TWR'!X144</f>
        <v>0</v>
      </c>
      <c r="Y22" s="4">
        <f ca="1">'Waterfall and TWR'!Y144</f>
        <v>0</v>
      </c>
      <c r="Z22" s="4">
        <f ca="1">'Waterfall and TWR'!Z144</f>
        <v>0</v>
      </c>
      <c r="AA22" s="4">
        <f ca="1">'Waterfall and TWR'!AA144</f>
        <v>0</v>
      </c>
      <c r="AB22" s="4">
        <f ca="1">'Waterfall and TWR'!AB144</f>
        <v>0</v>
      </c>
      <c r="AC22" s="4">
        <f ca="1">'Waterfall and TWR'!AC144</f>
        <v>0</v>
      </c>
      <c r="AD22" s="4">
        <f ca="1">'Waterfall and TWR'!AD144</f>
        <v>0</v>
      </c>
      <c r="AE22" s="4">
        <f ca="1">'Waterfall and TWR'!AE144</f>
        <v>0</v>
      </c>
      <c r="AF22" s="4">
        <f ca="1">'Waterfall and TWR'!AF144</f>
        <v>0</v>
      </c>
      <c r="AG22" s="4">
        <f ca="1">'Waterfall and TWR'!AG144</f>
        <v>0</v>
      </c>
      <c r="AH22" s="4">
        <f ca="1">'Waterfall and TWR'!AH144</f>
        <v>0</v>
      </c>
      <c r="AI22" s="4">
        <f ca="1">'Waterfall and TWR'!AI144</f>
        <v>0</v>
      </c>
      <c r="AJ22" s="4">
        <f ca="1">'Waterfall and TWR'!AJ144</f>
        <v>1716751.3050685616</v>
      </c>
      <c r="AK22" s="4">
        <f ca="1">'Waterfall and TWR'!AK144</f>
        <v>0</v>
      </c>
      <c r="AL22" s="4">
        <f ca="1">'Waterfall and TWR'!AL144</f>
        <v>0</v>
      </c>
      <c r="AM22" s="4">
        <f ca="1">'Waterfall and TWR'!AM144</f>
        <v>0</v>
      </c>
      <c r="AN22" s="4">
        <f ca="1">'Waterfall and TWR'!AN144</f>
        <v>0</v>
      </c>
      <c r="AO22" s="4">
        <f ca="1">'Waterfall and TWR'!AO144</f>
        <v>0</v>
      </c>
      <c r="AP22" s="4">
        <f ca="1">'Waterfall and TWR'!AP144</f>
        <v>0</v>
      </c>
      <c r="AQ22" s="4">
        <f ca="1">'Waterfall and TWR'!AQ144</f>
        <v>0</v>
      </c>
      <c r="AR22" s="4">
        <f ca="1">'Waterfall and TWR'!AR144</f>
        <v>0</v>
      </c>
      <c r="AS22" s="4">
        <f ca="1">'Waterfall and TWR'!AS144</f>
        <v>0</v>
      </c>
      <c r="AT22" s="4">
        <f ca="1">'Waterfall and TWR'!AT144</f>
        <v>0</v>
      </c>
      <c r="AU22" s="4">
        <f ca="1">'Waterfall and TWR'!AU144</f>
        <v>0</v>
      </c>
      <c r="AV22" s="4">
        <f ca="1">'Waterfall and TWR'!AV144</f>
        <v>0</v>
      </c>
      <c r="AW22" s="4">
        <f ca="1">'Waterfall and TWR'!AW144</f>
        <v>0</v>
      </c>
      <c r="AX22" s="4">
        <f ca="1">'Waterfall and TWR'!AX144</f>
        <v>0</v>
      </c>
      <c r="AY22" s="4">
        <f ca="1">'Waterfall and TWR'!AY144</f>
        <v>0</v>
      </c>
      <c r="AZ22" s="4">
        <f ca="1">'Waterfall and TWR'!AZ144</f>
        <v>0</v>
      </c>
      <c r="BA22" s="4">
        <f ca="1">'Waterfall and TWR'!BA144</f>
        <v>0</v>
      </c>
      <c r="BB22" s="4">
        <f ca="1">'Waterfall and TWR'!BB144</f>
        <v>0</v>
      </c>
      <c r="BC22" s="4">
        <f ca="1">'Waterfall and TWR'!BC144</f>
        <v>0</v>
      </c>
      <c r="BD22" s="4">
        <f ca="1">'Waterfall and TWR'!BD144</f>
        <v>0</v>
      </c>
      <c r="BE22" s="4">
        <f ca="1">'Waterfall and TWR'!BE144</f>
        <v>0</v>
      </c>
      <c r="BF22" s="4">
        <f ca="1">'Waterfall and TWR'!BF144</f>
        <v>0</v>
      </c>
      <c r="BG22" s="4">
        <f ca="1">'Waterfall and TWR'!BG144</f>
        <v>0</v>
      </c>
      <c r="BH22" s="4">
        <f ca="1">'Waterfall and TWR'!BH144</f>
        <v>0</v>
      </c>
      <c r="BI22" s="4">
        <f ca="1">'Waterfall and TWR'!BI144</f>
        <v>0</v>
      </c>
    </row>
    <row r="23" spans="1:61" x14ac:dyDescent="0.25">
      <c r="A23" s="24" t="s">
        <v>451</v>
      </c>
      <c r="C23" s="4">
        <f ca="1">SUM('Waterfall and TWR'!C145,'Waterfall and TWR'!C148:'Waterfall and TWR'!C151)</f>
        <v>0</v>
      </c>
      <c r="D23" s="4">
        <f ca="1">SUM('Waterfall and TWR'!D145,'Waterfall and TWR'!D148:'Waterfall and TWR'!D151)</f>
        <v>77676.420781499561</v>
      </c>
      <c r="E23" s="4">
        <f ca="1">SUM('Waterfall and TWR'!E145,'Waterfall and TWR'!E148:'Waterfall and TWR'!E151)</f>
        <v>75283.44418243946</v>
      </c>
      <c r="F23" s="4">
        <f ca="1">SUM('Waterfall and TWR'!F145,'Waterfall and TWR'!F148:'Waterfall and TWR'!F151)</f>
        <v>78668.064192462087</v>
      </c>
      <c r="G23" s="4">
        <f ca="1">SUM('Waterfall and TWR'!G145,'Waterfall and TWR'!G148:'Waterfall and TWR'!G151)</f>
        <v>81704.643874938905</v>
      </c>
      <c r="H23" s="4">
        <f ca="1">SUM('Waterfall and TWR'!H145,'Waterfall and TWR'!H148:'Waterfall and TWR'!H151)</f>
        <v>85193.263364594895</v>
      </c>
      <c r="I23" s="4">
        <f ca="1">SUM('Waterfall and TWR'!I145,'Waterfall and TWR'!I148:'Waterfall and TWR'!I151)</f>
        <v>88704.361506501547</v>
      </c>
      <c r="J23" s="4">
        <f ca="1">SUM('Waterfall and TWR'!J145,'Waterfall and TWR'!J148:'Waterfall and TWR'!J151)</f>
        <v>92258.49558151883</v>
      </c>
      <c r="K23" s="4">
        <f ca="1">SUM('Waterfall and TWR'!K145,'Waterfall and TWR'!K148:'Waterfall and TWR'!K151)</f>
        <v>95454.652298064771</v>
      </c>
      <c r="L23" s="4">
        <f ca="1">SUM('Waterfall and TWR'!L145,'Waterfall and TWR'!L148:'Waterfall and TWR'!L151)</f>
        <v>73735.741787960957</v>
      </c>
      <c r="M23" s="4">
        <f ca="1">SUM('Waterfall and TWR'!M145,'Waterfall and TWR'!M148:'Waterfall and TWR'!M151)</f>
        <v>77421.672121850803</v>
      </c>
      <c r="N23" s="4">
        <f ca="1">SUM('Waterfall and TWR'!N145,'Waterfall and TWR'!N148:'Waterfall and TWR'!N151)</f>
        <v>81152.444947753524</v>
      </c>
      <c r="O23" s="4">
        <f ca="1">SUM('Waterfall and TWR'!O145,'Waterfall and TWR'!O148:'Waterfall and TWR'!O151)</f>
        <v>87762.106887742528</v>
      </c>
      <c r="P23" s="4">
        <f ca="1">SUM('Waterfall and TWR'!P145,'Waterfall and TWR'!P148:'Waterfall and TWR'!P151)</f>
        <v>92657.485639995182</v>
      </c>
      <c r="Q23" s="4">
        <f ca="1">SUM('Waterfall and TWR'!Q145,'Waterfall and TWR'!Q148:'Waterfall and TWR'!Q151)</f>
        <v>95909.275289890691</v>
      </c>
      <c r="R23" s="4">
        <f ca="1">SUM('Waterfall and TWR'!R145,'Waterfall and TWR'!R148:'Waterfall and TWR'!R151)</f>
        <v>99198.404811616216</v>
      </c>
      <c r="S23" s="4">
        <f ca="1">SUM('Waterfall and TWR'!S145,'Waterfall and TWR'!S148:'Waterfall and TWR'!S151)</f>
        <v>102099.34185782688</v>
      </c>
      <c r="T23" s="4">
        <f ca="1">SUM('Waterfall and TWR'!T145,'Waterfall and TWR'!T148:'Waterfall and TWR'!T151)</f>
        <v>105486.26122835455</v>
      </c>
      <c r="U23" s="4">
        <f ca="1">SUM('Waterfall and TWR'!U145,'Waterfall and TWR'!U148:'Waterfall and TWR'!U151)</f>
        <v>108889.67451914948</v>
      </c>
      <c r="V23" s="4">
        <f ca="1">SUM('Waterfall and TWR'!V145,'Waterfall and TWR'!V148:'Waterfall and TWR'!V151)</f>
        <v>0</v>
      </c>
      <c r="W23" s="4">
        <f ca="1">SUM('Waterfall and TWR'!W145,'Waterfall and TWR'!W148:'Waterfall and TWR'!W151)</f>
        <v>121447.14640379803</v>
      </c>
      <c r="X23" s="4">
        <f ca="1">SUM('Waterfall and TWR'!X145,'Waterfall and TWR'!X148:'Waterfall and TWR'!X151)</f>
        <v>125177.47163630687</v>
      </c>
      <c r="Y23" s="4">
        <f ca="1">SUM('Waterfall and TWR'!Y145,'Waterfall and TWR'!Y148:'Waterfall and TWR'!Y151)</f>
        <v>128926.11136205769</v>
      </c>
      <c r="Z23" s="4">
        <f ca="1">SUM('Waterfall and TWR'!Z145,'Waterfall and TWR'!Z148:'Waterfall and TWR'!Z151)</f>
        <v>132717.31952348028</v>
      </c>
      <c r="AA23" s="4">
        <f ca="1">SUM('Waterfall and TWR'!AA145,'Waterfall and TWR'!AA148:'Waterfall and TWR'!AA151)</f>
        <v>136075.89492085922</v>
      </c>
      <c r="AB23" s="4">
        <f ca="1">SUM('Waterfall and TWR'!AB145,'Waterfall and TWR'!AB148:'Waterfall and TWR'!AB151)</f>
        <v>139978.06725751911</v>
      </c>
      <c r="AC23" s="4">
        <f ca="1">SUM('Waterfall and TWR'!AC145,'Waterfall and TWR'!AC148:'Waterfall and TWR'!AC151)</f>
        <v>143899.54808182467</v>
      </c>
      <c r="AD23" s="4">
        <f ca="1">SUM('Waterfall and TWR'!AD145,'Waterfall and TWR'!AD148:'Waterfall and TWR'!AD151)</f>
        <v>147865.32225180839</v>
      </c>
      <c r="AE23" s="4">
        <f ca="1">SUM('Waterfall and TWR'!AE145,'Waterfall and TWR'!AE148:'Waterfall and TWR'!AE151)</f>
        <v>151385.93585355132</v>
      </c>
      <c r="AF23" s="4">
        <f ca="1">SUM('Waterfall and TWR'!AF145,'Waterfall and TWR'!AF148:'Waterfall and TWR'!AF151)</f>
        <v>142514.67542906394</v>
      </c>
      <c r="AG23" s="4">
        <f ca="1">SUM('Waterfall and TWR'!AG145,'Waterfall and TWR'!AG148:'Waterfall and TWR'!AG151)</f>
        <v>136559.50398537589</v>
      </c>
      <c r="AH23" s="4">
        <f ca="1">SUM('Waterfall and TWR'!AH145,'Waterfall and TWR'!AH148:'Waterfall and TWR'!AH151)</f>
        <v>138652.04673808784</v>
      </c>
      <c r="AI23" s="4">
        <f ca="1">SUM('Waterfall and TWR'!AI145,'Waterfall and TWR'!AI148:'Waterfall and TWR'!AI151)</f>
        <v>134183.14586516362</v>
      </c>
      <c r="AJ23" s="4">
        <f ca="1">SUM('Waterfall and TWR'!AJ145,'Waterfall and TWR'!AJ148:'Waterfall and TWR'!AJ151)</f>
        <v>0</v>
      </c>
      <c r="AK23" s="4">
        <f ca="1">SUM('Waterfall and TWR'!AK145,'Waterfall and TWR'!AK148:'Waterfall and TWR'!AK151)</f>
        <v>142362.60942010747</v>
      </c>
      <c r="AL23" s="4">
        <f ca="1">SUM('Waterfall and TWR'!AL145,'Waterfall and TWR'!AL148:'Waterfall and TWR'!AL151)</f>
        <v>146508.90221593509</v>
      </c>
      <c r="AM23" s="4">
        <f ca="1">SUM('Waterfall and TWR'!AM145,'Waterfall and TWR'!AM148:'Waterfall and TWR'!AM151)</f>
        <v>150182.47174563174</v>
      </c>
      <c r="AN23" s="4">
        <f ca="1">SUM('Waterfall and TWR'!AN145,'Waterfall and TWR'!AN148:'Waterfall and TWR'!AN151)</f>
        <v>154450.07075881818</v>
      </c>
      <c r="AO23" s="4">
        <f ca="1">SUM('Waterfall and TWR'!AO145,'Waterfall and TWR'!AO148:'Waterfall and TWR'!AO151)</f>
        <v>158738.79530464348</v>
      </c>
      <c r="AP23" s="4">
        <f ca="1">SUM('Waterfall and TWR'!AP145,'Waterfall and TWR'!AP148:'Waterfall and TWR'!AP151)</f>
        <v>163075.947209565</v>
      </c>
      <c r="AQ23" s="4">
        <f ca="1">SUM('Waterfall and TWR'!AQ145,'Waterfall and TWR'!AQ148:'Waterfall and TWR'!AQ151)</f>
        <v>170673.10111641852</v>
      </c>
      <c r="AR23" s="4">
        <f ca="1">SUM('Waterfall and TWR'!AR145,'Waterfall and TWR'!AR148:'Waterfall and TWR'!AR151)</f>
        <v>178045.01267444767</v>
      </c>
      <c r="AS23" s="4">
        <f ca="1">SUM('Waterfall and TWR'!AS145,'Waterfall and TWR'!AS148:'Waterfall and TWR'!AS151)</f>
        <v>183124.72427379809</v>
      </c>
      <c r="AT23" s="4">
        <f ca="1">SUM('Waterfall and TWR'!AT145,'Waterfall and TWR'!AT148:'Waterfall and TWR'!AT151)</f>
        <v>187714.22600008137</v>
      </c>
      <c r="AU23" s="4">
        <f ca="1">SUM('Waterfall and TWR'!AU145,'Waterfall and TWR'!AU148:'Waterfall and TWR'!AU151)</f>
        <v>191803.63004668328</v>
      </c>
      <c r="AV23" s="4">
        <f ca="1">SUM('Waterfall and TWR'!AV145,'Waterfall and TWR'!AV148:'Waterfall and TWR'!AV151)</f>
        <v>196524.66489663039</v>
      </c>
      <c r="AW23" s="4">
        <f ca="1">SUM('Waterfall and TWR'!AW145,'Waterfall and TWR'!AW148:'Waterfall and TWR'!AW151)</f>
        <v>201269.5473172304</v>
      </c>
      <c r="AX23" s="4">
        <f ca="1">SUM('Waterfall and TWR'!AX145,'Waterfall and TWR'!AX148:'Waterfall and TWR'!AX151)</f>
        <v>206067.2524633272</v>
      </c>
      <c r="AY23" s="4">
        <f ca="1">SUM('Waterfall and TWR'!AY145,'Waterfall and TWR'!AY148:'Waterfall and TWR'!AY151)</f>
        <v>210350.38003914896</v>
      </c>
      <c r="AZ23" s="4">
        <f ca="1">SUM('Waterfall and TWR'!AZ145,'Waterfall and TWR'!AZ148:'Waterfall and TWR'!AZ151)</f>
        <v>215284.61426163765</v>
      </c>
      <c r="BA23" s="4">
        <f ca="1">SUM('Waterfall and TWR'!BA145,'Waterfall and TWR'!BA148:'Waterfall and TWR'!BA151)</f>
        <v>220243.94230931782</v>
      </c>
      <c r="BB23" s="4">
        <f ca="1">SUM('Waterfall and TWR'!BB145,'Waterfall and TWR'!BB148:'Waterfall and TWR'!BB151)</f>
        <v>225258.21252886276</v>
      </c>
      <c r="BC23" s="4">
        <f ca="1">SUM('Waterfall and TWR'!BC145,'Waterfall and TWR'!BC148:'Waterfall and TWR'!BC151)</f>
        <v>229743.00658201668</v>
      </c>
      <c r="BD23" s="4">
        <f ca="1">SUM('Waterfall and TWR'!BD145,'Waterfall and TWR'!BD148:'Waterfall and TWR'!BD151)</f>
        <v>234898.98320803398</v>
      </c>
      <c r="BE23" s="4">
        <f ca="1">SUM('Waterfall and TWR'!BE145,'Waterfall and TWR'!BE148:'Waterfall and TWR'!BE151)</f>
        <v>240081.35322624005</v>
      </c>
      <c r="BF23" s="4">
        <f ca="1">SUM('Waterfall and TWR'!BF145,'Waterfall and TWR'!BF148:'Waterfall and TWR'!BF151)</f>
        <v>245320.8644890092</v>
      </c>
      <c r="BG23" s="4">
        <f ca="1">SUM('Waterfall and TWR'!BG145,'Waterfall and TWR'!BG148:'Waterfall and TWR'!BG151)</f>
        <v>250015.57019331615</v>
      </c>
      <c r="BH23" s="4">
        <f ca="1">SUM('Waterfall and TWR'!BH145,'Waterfall and TWR'!BH148:'Waterfall and TWR'!BH151)</f>
        <v>243454.942939189</v>
      </c>
      <c r="BI23" s="4">
        <f ca="1">SUM('Waterfall and TWR'!BI145,'Waterfall and TWR'!BI148:'Waterfall and TWR'!BI151)</f>
        <v>254330.71388858763</v>
      </c>
    </row>
    <row r="24" spans="1:61" x14ac:dyDescent="0.25">
      <c r="A24" t="s">
        <v>450</v>
      </c>
      <c r="C24" s="4">
        <f ca="1">C23-C22</f>
        <v>-5676000.1984105604</v>
      </c>
      <c r="D24" s="4">
        <f t="shared" ref="D24:BI24" ca="1" si="4">D23-D22</f>
        <v>77676.420781499561</v>
      </c>
      <c r="E24" s="4">
        <f t="shared" ca="1" si="4"/>
        <v>75283.44418243946</v>
      </c>
      <c r="F24" s="4">
        <f t="shared" ca="1" si="4"/>
        <v>78668.064192462087</v>
      </c>
      <c r="G24" s="4">
        <f t="shared" ca="1" si="4"/>
        <v>81704.643874938905</v>
      </c>
      <c r="H24" s="4">
        <f t="shared" ca="1" si="4"/>
        <v>85193.263364594895</v>
      </c>
      <c r="I24" s="4">
        <f t="shared" ca="1" si="4"/>
        <v>88704.361506501547</v>
      </c>
      <c r="J24" s="4">
        <f t="shared" ca="1" si="4"/>
        <v>92258.49558151883</v>
      </c>
      <c r="K24" s="4">
        <f t="shared" ca="1" si="4"/>
        <v>95454.652298064771</v>
      </c>
      <c r="L24" s="4">
        <f t="shared" ca="1" si="4"/>
        <v>73735.741787960957</v>
      </c>
      <c r="M24" s="4">
        <f t="shared" ca="1" si="4"/>
        <v>77421.672121850803</v>
      </c>
      <c r="N24" s="4">
        <f t="shared" ca="1" si="4"/>
        <v>81152.444947753524</v>
      </c>
      <c r="O24" s="4">
        <f t="shared" ca="1" si="4"/>
        <v>87762.106887742528</v>
      </c>
      <c r="P24" s="4">
        <f t="shared" ca="1" si="4"/>
        <v>92657.485639995182</v>
      </c>
      <c r="Q24" s="4">
        <f t="shared" ca="1" si="4"/>
        <v>95909.275289890691</v>
      </c>
      <c r="R24" s="4">
        <f t="shared" ca="1" si="4"/>
        <v>99198.404811616216</v>
      </c>
      <c r="S24" s="4">
        <f t="shared" ca="1" si="4"/>
        <v>102099.34185782688</v>
      </c>
      <c r="T24" s="4">
        <f t="shared" ca="1" si="4"/>
        <v>105486.26122835455</v>
      </c>
      <c r="U24" s="4">
        <f t="shared" ca="1" si="4"/>
        <v>108889.67451914948</v>
      </c>
      <c r="V24" s="4">
        <f t="shared" ca="1" si="4"/>
        <v>-1057447.9958455896</v>
      </c>
      <c r="W24" s="4">
        <f t="shared" ca="1" si="4"/>
        <v>121447.14640379803</v>
      </c>
      <c r="X24" s="4">
        <f t="shared" ca="1" si="4"/>
        <v>125177.47163630687</v>
      </c>
      <c r="Y24" s="4">
        <f t="shared" ca="1" si="4"/>
        <v>128926.11136205769</v>
      </c>
      <c r="Z24" s="4">
        <f t="shared" ca="1" si="4"/>
        <v>132717.31952348028</v>
      </c>
      <c r="AA24" s="4">
        <f t="shared" ca="1" si="4"/>
        <v>136075.89492085922</v>
      </c>
      <c r="AB24" s="4">
        <f t="shared" ca="1" si="4"/>
        <v>139978.06725751911</v>
      </c>
      <c r="AC24" s="4">
        <f t="shared" ca="1" si="4"/>
        <v>143899.54808182467</v>
      </c>
      <c r="AD24" s="4">
        <f t="shared" ca="1" si="4"/>
        <v>147865.32225180839</v>
      </c>
      <c r="AE24" s="4">
        <f t="shared" ca="1" si="4"/>
        <v>151385.93585355132</v>
      </c>
      <c r="AF24" s="4">
        <f t="shared" ca="1" si="4"/>
        <v>142514.67542906394</v>
      </c>
      <c r="AG24" s="4">
        <f t="shared" ca="1" si="4"/>
        <v>136559.50398537589</v>
      </c>
      <c r="AH24" s="4">
        <f t="shared" ca="1" si="4"/>
        <v>138652.04673808784</v>
      </c>
      <c r="AI24" s="4">
        <f t="shared" ca="1" si="4"/>
        <v>134183.14586516362</v>
      </c>
      <c r="AJ24" s="4">
        <f t="shared" ca="1" si="4"/>
        <v>-1716751.3050685616</v>
      </c>
      <c r="AK24" s="4">
        <f t="shared" ca="1" si="4"/>
        <v>142362.60942010747</v>
      </c>
      <c r="AL24" s="4">
        <f t="shared" ca="1" si="4"/>
        <v>146508.90221593509</v>
      </c>
      <c r="AM24" s="4">
        <f t="shared" ca="1" si="4"/>
        <v>150182.47174563174</v>
      </c>
      <c r="AN24" s="4">
        <f t="shared" ca="1" si="4"/>
        <v>154450.07075881818</v>
      </c>
      <c r="AO24" s="4">
        <f t="shared" ca="1" si="4"/>
        <v>158738.79530464348</v>
      </c>
      <c r="AP24" s="4">
        <f t="shared" ca="1" si="4"/>
        <v>163075.947209565</v>
      </c>
      <c r="AQ24" s="4">
        <f t="shared" ca="1" si="4"/>
        <v>170673.10111641852</v>
      </c>
      <c r="AR24" s="4">
        <f t="shared" ca="1" si="4"/>
        <v>178045.01267444767</v>
      </c>
      <c r="AS24" s="4">
        <f t="shared" ca="1" si="4"/>
        <v>183124.72427379809</v>
      </c>
      <c r="AT24" s="4">
        <f t="shared" ca="1" si="4"/>
        <v>187714.22600008137</v>
      </c>
      <c r="AU24" s="4">
        <f t="shared" ca="1" si="4"/>
        <v>191803.63004668328</v>
      </c>
      <c r="AV24" s="4">
        <f t="shared" ca="1" si="4"/>
        <v>196524.66489663039</v>
      </c>
      <c r="AW24" s="4">
        <f t="shared" ca="1" si="4"/>
        <v>201269.5473172304</v>
      </c>
      <c r="AX24" s="4">
        <f t="shared" ca="1" si="4"/>
        <v>206067.2524633272</v>
      </c>
      <c r="AY24" s="4">
        <f t="shared" ca="1" si="4"/>
        <v>210350.38003914896</v>
      </c>
      <c r="AZ24" s="4">
        <f t="shared" ca="1" si="4"/>
        <v>215284.61426163765</v>
      </c>
      <c r="BA24" s="4">
        <f t="shared" ca="1" si="4"/>
        <v>220243.94230931782</v>
      </c>
      <c r="BB24" s="4">
        <f t="shared" ca="1" si="4"/>
        <v>225258.21252886276</v>
      </c>
      <c r="BC24" s="4">
        <f t="shared" ca="1" si="4"/>
        <v>229743.00658201668</v>
      </c>
      <c r="BD24" s="4">
        <f t="shared" ca="1" si="4"/>
        <v>234898.98320803398</v>
      </c>
      <c r="BE24" s="4">
        <f t="shared" ca="1" si="4"/>
        <v>240081.35322624005</v>
      </c>
      <c r="BF24" s="4">
        <f t="shared" ca="1" si="4"/>
        <v>245320.8644890092</v>
      </c>
      <c r="BG24" s="4">
        <f t="shared" ca="1" si="4"/>
        <v>250015.57019331615</v>
      </c>
      <c r="BH24" s="4">
        <f t="shared" ca="1" si="4"/>
        <v>243454.942939189</v>
      </c>
      <c r="BI24" s="4">
        <f t="shared" ca="1" si="4"/>
        <v>254330.71388858763</v>
      </c>
    </row>
    <row r="25" spans="1:61" x14ac:dyDescent="0.25">
      <c r="A25" t="s">
        <v>452</v>
      </c>
      <c r="C25" s="4">
        <f ca="1">B25+C24</f>
        <v>-5676000.1984105604</v>
      </c>
      <c r="D25" s="4">
        <f t="shared" ref="D25:BI25" ca="1" si="5">C25+D24</f>
        <v>-5598323.7776290607</v>
      </c>
      <c r="E25" s="4">
        <f t="shared" ca="1" si="5"/>
        <v>-5523040.333446621</v>
      </c>
      <c r="F25" s="4">
        <f t="shared" ca="1" si="5"/>
        <v>-5444372.2692541592</v>
      </c>
      <c r="G25" s="4">
        <f t="shared" ca="1" si="5"/>
        <v>-5362667.6253792206</v>
      </c>
      <c r="H25" s="4">
        <f t="shared" ca="1" si="5"/>
        <v>-5277474.3620146252</v>
      </c>
      <c r="I25" s="4">
        <f t="shared" ca="1" si="5"/>
        <v>-5188770.000508124</v>
      </c>
      <c r="J25" s="4">
        <f t="shared" ca="1" si="5"/>
        <v>-5096511.5049266052</v>
      </c>
      <c r="K25" s="4">
        <f t="shared" ca="1" si="5"/>
        <v>-5001056.8526285402</v>
      </c>
      <c r="L25" s="4">
        <f t="shared" ca="1" si="5"/>
        <v>-4927321.1108405795</v>
      </c>
      <c r="M25" s="4">
        <f t="shared" ca="1" si="5"/>
        <v>-4849899.4387187287</v>
      </c>
      <c r="N25" s="4">
        <f t="shared" ca="1" si="5"/>
        <v>-4768746.9937709756</v>
      </c>
      <c r="O25" s="4">
        <f t="shared" ca="1" si="5"/>
        <v>-4680984.8868832327</v>
      </c>
      <c r="P25" s="4">
        <f t="shared" ca="1" si="5"/>
        <v>-4588327.4012432378</v>
      </c>
      <c r="Q25" s="4">
        <f t="shared" ca="1" si="5"/>
        <v>-4492418.1259533474</v>
      </c>
      <c r="R25" s="4">
        <f t="shared" ca="1" si="5"/>
        <v>-4393219.7211417314</v>
      </c>
      <c r="S25" s="4">
        <f t="shared" ca="1" si="5"/>
        <v>-4291120.3792839041</v>
      </c>
      <c r="T25" s="4">
        <f t="shared" ca="1" si="5"/>
        <v>-4185634.1180555495</v>
      </c>
      <c r="U25" s="4">
        <f t="shared" ca="1" si="5"/>
        <v>-4076744.4435363999</v>
      </c>
      <c r="V25" s="4">
        <f t="shared" ca="1" si="5"/>
        <v>-5134192.4393819897</v>
      </c>
      <c r="W25" s="4">
        <f t="shared" ca="1" si="5"/>
        <v>-5012745.2929781917</v>
      </c>
      <c r="X25" s="4">
        <f t="shared" ca="1" si="5"/>
        <v>-4887567.8213418853</v>
      </c>
      <c r="Y25" s="4">
        <f t="shared" ca="1" si="5"/>
        <v>-4758641.7099798275</v>
      </c>
      <c r="Z25" s="4">
        <f t="shared" ca="1" si="5"/>
        <v>-4625924.3904563468</v>
      </c>
      <c r="AA25" s="4">
        <f t="shared" ca="1" si="5"/>
        <v>-4489848.4955354873</v>
      </c>
      <c r="AB25" s="4">
        <f t="shared" ca="1" si="5"/>
        <v>-4349870.4282779684</v>
      </c>
      <c r="AC25" s="4">
        <f t="shared" ca="1" si="5"/>
        <v>-4205970.8801961439</v>
      </c>
      <c r="AD25" s="4">
        <f t="shared" ca="1" si="5"/>
        <v>-4058105.5579443355</v>
      </c>
      <c r="AE25" s="4">
        <f t="shared" ca="1" si="5"/>
        <v>-3906719.6220907844</v>
      </c>
      <c r="AF25" s="4">
        <f t="shared" ca="1" si="5"/>
        <v>-3764204.9466617205</v>
      </c>
      <c r="AG25" s="4">
        <f t="shared" ca="1" si="5"/>
        <v>-3627645.4426763444</v>
      </c>
      <c r="AH25" s="4">
        <f t="shared" ca="1" si="5"/>
        <v>-3488993.3959382568</v>
      </c>
      <c r="AI25" s="4">
        <f t="shared" ca="1" si="5"/>
        <v>-3354810.250073093</v>
      </c>
      <c r="AJ25" s="4">
        <f t="shared" ca="1" si="5"/>
        <v>-5071561.5551416548</v>
      </c>
      <c r="AK25" s="4">
        <f t="shared" ca="1" si="5"/>
        <v>-4929198.9457215471</v>
      </c>
      <c r="AL25" s="4">
        <f t="shared" ca="1" si="5"/>
        <v>-4782690.0435056118</v>
      </c>
      <c r="AM25" s="4">
        <f t="shared" ca="1" si="5"/>
        <v>-4632507.5717599802</v>
      </c>
      <c r="AN25" s="4">
        <f t="shared" ca="1" si="5"/>
        <v>-4478057.5010011625</v>
      </c>
      <c r="AO25" s="4">
        <f t="shared" ca="1" si="5"/>
        <v>-4319318.7056965185</v>
      </c>
      <c r="AP25" s="4">
        <f t="shared" ca="1" si="5"/>
        <v>-4156242.7584869536</v>
      </c>
      <c r="AQ25" s="4">
        <f t="shared" ca="1" si="5"/>
        <v>-3985569.6573705352</v>
      </c>
      <c r="AR25" s="4">
        <f t="shared" ca="1" si="5"/>
        <v>-3807524.6446960876</v>
      </c>
      <c r="AS25" s="4">
        <f t="shared" ca="1" si="5"/>
        <v>-3624399.9204222895</v>
      </c>
      <c r="AT25" s="4">
        <f t="shared" ca="1" si="5"/>
        <v>-3436685.6944222082</v>
      </c>
      <c r="AU25" s="4">
        <f t="shared" ca="1" si="5"/>
        <v>-3244882.0643755249</v>
      </c>
      <c r="AV25" s="4">
        <f t="shared" ca="1" si="5"/>
        <v>-3048357.3994788947</v>
      </c>
      <c r="AW25" s="4">
        <f t="shared" ca="1" si="5"/>
        <v>-2847087.8521616641</v>
      </c>
      <c r="AX25" s="4">
        <f t="shared" ca="1" si="5"/>
        <v>-2641020.5996983368</v>
      </c>
      <c r="AY25" s="4">
        <f t="shared" ca="1" si="5"/>
        <v>-2430670.2196591878</v>
      </c>
      <c r="AZ25" s="4">
        <f t="shared" ca="1" si="5"/>
        <v>-2215385.6053975504</v>
      </c>
      <c r="BA25" s="4">
        <f t="shared" ca="1" si="5"/>
        <v>-1995141.6630882325</v>
      </c>
      <c r="BB25" s="4">
        <f t="shared" ca="1" si="5"/>
        <v>-1769883.4505593698</v>
      </c>
      <c r="BC25" s="4">
        <f t="shared" ca="1" si="5"/>
        <v>-1540140.4439773532</v>
      </c>
      <c r="BD25" s="4">
        <f t="shared" ca="1" si="5"/>
        <v>-1305241.4607693192</v>
      </c>
      <c r="BE25" s="4">
        <f t="shared" ca="1" si="5"/>
        <v>-1065160.1075430792</v>
      </c>
      <c r="BF25" s="4">
        <f t="shared" ca="1" si="5"/>
        <v>-819839.24305407004</v>
      </c>
      <c r="BG25" s="4">
        <f t="shared" ca="1" si="5"/>
        <v>-569823.67286075396</v>
      </c>
      <c r="BH25" s="4">
        <f t="shared" ca="1" si="5"/>
        <v>-326368.72992156493</v>
      </c>
      <c r="BI25" s="4">
        <f t="shared" ca="1" si="5"/>
        <v>-72038.016032977292</v>
      </c>
    </row>
    <row r="26" spans="1:61" x14ac:dyDescent="0.25">
      <c r="A26" t="s">
        <v>391</v>
      </c>
      <c r="C26" s="4">
        <f ca="1">'Waterfall and TWR'!C184</f>
        <v>11655695.751065671</v>
      </c>
      <c r="D26" s="4">
        <f ca="1">'Waterfall and TWR'!D184</f>
        <v>12711795.726754427</v>
      </c>
      <c r="E26" s="4">
        <f ca="1">'Waterfall and TWR'!E184</f>
        <v>15247180.219568014</v>
      </c>
      <c r="F26" s="4">
        <f ca="1">'Waterfall and TWR'!F184</f>
        <v>17823929.391017973</v>
      </c>
      <c r="G26" s="4">
        <f ca="1">'Waterfall and TWR'!G184</f>
        <v>20234715.661480069</v>
      </c>
      <c r="H26" s="4">
        <f ca="1">'Waterfall and TWR'!H184</f>
        <v>22893706.123225927</v>
      </c>
      <c r="I26" s="4">
        <f ca="1">'Waterfall and TWR'!I184</f>
        <v>25595127.284525514</v>
      </c>
      <c r="J26" s="4">
        <f ca="1">'Waterfall and TWR'!J184</f>
        <v>28339324.911714137</v>
      </c>
      <c r="K26" s="4">
        <f ca="1">'Waterfall and TWR'!K184</f>
        <v>30930776.066849589</v>
      </c>
      <c r="L26" s="4">
        <f ca="1">'Waterfall and TWR'!L184</f>
        <v>33467528.669847548</v>
      </c>
      <c r="M26" s="4">
        <f ca="1">'Waterfall and TWR'!M184</f>
        <v>36050186.69704026</v>
      </c>
      <c r="N26" s="4">
        <f ca="1">'Waterfall and TWR'!N184</f>
        <v>38679149.367160678</v>
      </c>
      <c r="O26" s="4">
        <f ca="1">'Waterfall and TWR'!O184</f>
        <v>41163757.414837003</v>
      </c>
      <c r="P26" s="4">
        <f ca="1">'Waterfall and TWR'!P184</f>
        <v>43913136.866757214</v>
      </c>
      <c r="Q26" s="4">
        <f ca="1">'Waterfall and TWR'!Q184</f>
        <v>46690098.172171056</v>
      </c>
      <c r="R26" s="4">
        <f ca="1">'Waterfall and TWR'!R184</f>
        <v>49489489.754003942</v>
      </c>
      <c r="S26" s="4">
        <f ca="1">'Waterfall and TWR'!S184</f>
        <v>52098761.074244201</v>
      </c>
      <c r="T26" s="4">
        <f ca="1">'Waterfall and TWR'!T184</f>
        <v>54978166.03870523</v>
      </c>
      <c r="U26" s="4">
        <f ca="1">'Waterfall and TWR'!U184</f>
        <v>57898986.691921175</v>
      </c>
      <c r="V26" s="4">
        <f ca="1">'Waterfall and TWR'!V184</f>
        <v>62031281.273638964</v>
      </c>
      <c r="W26" s="4">
        <f ca="1">'Waterfall and TWR'!W184</f>
        <v>65268024.443440497</v>
      </c>
      <c r="X26" s="4">
        <f ca="1">'Waterfall and TWR'!X184</f>
        <v>68884660.233006895</v>
      </c>
      <c r="Y26" s="4">
        <f ca="1">'Waterfall and TWR'!Y184</f>
        <v>72556262.751963258</v>
      </c>
      <c r="Z26" s="4">
        <f ca="1">'Waterfall and TWR'!Z184</f>
        <v>76283419.158384979</v>
      </c>
      <c r="AA26" s="4">
        <f ca="1">'Waterfall and TWR'!AA184</f>
        <v>79733808.800476789</v>
      </c>
      <c r="AB26" s="4">
        <f ca="1">'Waterfall and TWR'!AB184</f>
        <v>81996931.667316973</v>
      </c>
      <c r="AC26" s="4">
        <f ca="1">'Waterfall and TWR'!AC184</f>
        <v>85263658.217214108</v>
      </c>
      <c r="AD26" s="4">
        <f ca="1">'Waterfall and TWR'!AD184</f>
        <v>89080840.192456186</v>
      </c>
      <c r="AE26" s="4">
        <f ca="1">'Waterfall and TWR'!AE184</f>
        <v>92619162.033537328</v>
      </c>
      <c r="AF26" s="4">
        <f ca="1">'Waterfall and TWR'!AF184</f>
        <v>96420277.219633639</v>
      </c>
      <c r="AG26" s="4">
        <f ca="1">'Waterfall and TWR'!AG184</f>
        <v>100181295.65929317</v>
      </c>
      <c r="AH26" s="4">
        <f ca="1">'Waterfall and TWR'!AH184</f>
        <v>103982528.15811753</v>
      </c>
      <c r="AI26" s="4">
        <f ca="1">'Waterfall and TWR'!AI184</f>
        <v>107421104.81764925</v>
      </c>
      <c r="AJ26" s="4">
        <f ca="1">'Waterfall and TWR'!AJ184</f>
        <v>16163977.82046771</v>
      </c>
      <c r="AK26" s="4">
        <f ca="1">'Waterfall and TWR'!AK184</f>
        <v>19149214.024046421</v>
      </c>
      <c r="AL26" s="4">
        <f ca="1">'Waterfall and TWR'!AL184</f>
        <v>22228228.082382798</v>
      </c>
      <c r="AM26" s="4">
        <f ca="1">'Waterfall and TWR'!AM184</f>
        <v>25612334.885628104</v>
      </c>
      <c r="AN26" s="4">
        <f ca="1">'Waterfall and TWR'!AN184</f>
        <v>29287814.827197552</v>
      </c>
      <c r="AO26" s="4">
        <f ca="1">'Waterfall and TWR'!AO184</f>
        <v>32742344.457817197</v>
      </c>
      <c r="AP26" s="4">
        <f ca="1">'Waterfall and TWR'!AP184</f>
        <v>36300861.31420362</v>
      </c>
      <c r="AQ26" s="4">
        <f ca="1">'Waterfall and TWR'!AQ184</f>
        <v>39228682.863623738</v>
      </c>
      <c r="AR26" s="4">
        <f ca="1">'Waterfall and TWR'!AR184</f>
        <v>43163773.81529808</v>
      </c>
      <c r="AS26" s="4">
        <f ca="1">'Waterfall and TWR'!AS184</f>
        <v>47229240.412131667</v>
      </c>
      <c r="AT26" s="4">
        <f ca="1">'Waterfall and TWR'!AT184</f>
        <v>51414988.32245636</v>
      </c>
      <c r="AU26" s="4">
        <f ca="1">'Waterfall and TWR'!AU184</f>
        <v>54879223.195998192</v>
      </c>
      <c r="AV26" s="4">
        <f ca="1">'Waterfall and TWR'!AV184</f>
        <v>59304665.789135695</v>
      </c>
      <c r="AW26" s="4">
        <f ca="1">'Waterfall and TWR'!AW184</f>
        <v>63859713.745955706</v>
      </c>
      <c r="AX26" s="4">
        <f ca="1">'Waterfall and TWR'!AX184</f>
        <v>68547711.846228004</v>
      </c>
      <c r="AY26" s="4">
        <f ca="1">'Waterfall and TWR'!AY184</f>
        <v>72514588.512942076</v>
      </c>
      <c r="AZ26" s="4">
        <f ca="1">'Waterfall and TWR'!AZ184</f>
        <v>77468071.374989271</v>
      </c>
      <c r="BA26" s="4">
        <f ca="1">'Waterfall and TWR'!BA184</f>
        <v>82564691.220573306</v>
      </c>
      <c r="BB26" s="4">
        <f ca="1">'Waterfall and TWR'!BB184</f>
        <v>87808095.226519823</v>
      </c>
      <c r="BC26" s="4">
        <f ca="1">'Waterfall and TWR'!BC184</f>
        <v>92331578.690409541</v>
      </c>
      <c r="BD26" s="4">
        <f ca="1">'Waterfall and TWR'!BD184</f>
        <v>94789418.127652526</v>
      </c>
      <c r="BE26" s="4">
        <f ca="1">'Waterfall and TWR'!BE184</f>
        <v>99199038.260631204</v>
      </c>
      <c r="BF26" s="4">
        <f ca="1">'Waterfall and TWR'!BF184</f>
        <v>97010695.409465075</v>
      </c>
      <c r="BG26" s="4">
        <f ca="1">'Waterfall and TWR'!BG184</f>
        <v>94943946.477778912</v>
      </c>
      <c r="BH26" s="4">
        <f ca="1">'Waterfall and TWR'!BH184</f>
        <v>92712603.164695621</v>
      </c>
      <c r="BI26" s="4">
        <f ca="1">'Waterfall and TWR'!BI184</f>
        <v>90257383.717786431</v>
      </c>
    </row>
    <row r="27" spans="1:61" x14ac:dyDescent="0.25">
      <c r="A27" t="s">
        <v>453</v>
      </c>
      <c r="C27" s="4">
        <f ca="1">C26+C25</f>
        <v>5979695.5526551111</v>
      </c>
      <c r="D27" s="4">
        <f t="shared" ref="D27:BI27" ca="1" si="6">D26+D25</f>
        <v>7113471.9491253663</v>
      </c>
      <c r="E27" s="4">
        <f t="shared" ca="1" si="6"/>
        <v>9724139.8861213923</v>
      </c>
      <c r="F27" s="4">
        <f t="shared" ca="1" si="6"/>
        <v>12379557.121763814</v>
      </c>
      <c r="G27" s="4">
        <f t="shared" ca="1" si="6"/>
        <v>14872048.03610085</v>
      </c>
      <c r="H27" s="4">
        <f t="shared" ca="1" si="6"/>
        <v>17616231.761211302</v>
      </c>
      <c r="I27" s="4">
        <f t="shared" ca="1" si="6"/>
        <v>20406357.284017392</v>
      </c>
      <c r="J27" s="4">
        <f t="shared" ca="1" si="6"/>
        <v>23242813.40678753</v>
      </c>
      <c r="K27" s="4">
        <f t="shared" ca="1" si="6"/>
        <v>25929719.214221049</v>
      </c>
      <c r="L27" s="4">
        <f t="shared" ca="1" si="6"/>
        <v>28540207.559006967</v>
      </c>
      <c r="M27" s="4">
        <f t="shared" ca="1" si="6"/>
        <v>31200287.258321531</v>
      </c>
      <c r="N27" s="4">
        <f t="shared" ca="1" si="6"/>
        <v>33910402.373389706</v>
      </c>
      <c r="O27" s="4">
        <f t="shared" ca="1" si="6"/>
        <v>36482772.527953774</v>
      </c>
      <c r="P27" s="4">
        <f t="shared" ca="1" si="6"/>
        <v>39324809.465513974</v>
      </c>
      <c r="Q27" s="4">
        <f t="shared" ca="1" si="6"/>
        <v>42197680.04621771</v>
      </c>
      <c r="R27" s="4">
        <f t="shared" ca="1" si="6"/>
        <v>45096270.032862209</v>
      </c>
      <c r="S27" s="4">
        <f t="shared" ca="1" si="6"/>
        <v>47807640.694960296</v>
      </c>
      <c r="T27" s="4">
        <f t="shared" ca="1" si="6"/>
        <v>50792531.920649678</v>
      </c>
      <c r="U27" s="4">
        <f t="shared" ca="1" si="6"/>
        <v>53822242.248384774</v>
      </c>
      <c r="V27" s="4">
        <f t="shared" ca="1" si="6"/>
        <v>56897088.834256977</v>
      </c>
      <c r="W27" s="4">
        <f t="shared" ca="1" si="6"/>
        <v>60255279.150462307</v>
      </c>
      <c r="X27" s="4">
        <f t="shared" ca="1" si="6"/>
        <v>63997092.411665007</v>
      </c>
      <c r="Y27" s="4">
        <f t="shared" ca="1" si="6"/>
        <v>67797621.041983426</v>
      </c>
      <c r="Z27" s="4">
        <f t="shared" ca="1" si="6"/>
        <v>71657494.76792863</v>
      </c>
      <c r="AA27" s="4">
        <f t="shared" ca="1" si="6"/>
        <v>75243960.304941297</v>
      </c>
      <c r="AB27" s="4">
        <f t="shared" ca="1" si="6"/>
        <v>77647061.239039004</v>
      </c>
      <c r="AC27" s="4">
        <f t="shared" ca="1" si="6"/>
        <v>81057687.337017968</v>
      </c>
      <c r="AD27" s="4">
        <f t="shared" ca="1" si="6"/>
        <v>85022734.634511843</v>
      </c>
      <c r="AE27" s="4">
        <f t="shared" ca="1" si="6"/>
        <v>88712442.411446542</v>
      </c>
      <c r="AF27" s="4">
        <f t="shared" ca="1" si="6"/>
        <v>92656072.272971913</v>
      </c>
      <c r="AG27" s="4">
        <f t="shared" ca="1" si="6"/>
        <v>96553650.216616824</v>
      </c>
      <c r="AH27" s="4">
        <f t="shared" ca="1" si="6"/>
        <v>100493534.76217927</v>
      </c>
      <c r="AI27" s="4">
        <f t="shared" ca="1" si="6"/>
        <v>104066294.56757616</v>
      </c>
      <c r="AJ27" s="4">
        <f t="shared" ca="1" si="6"/>
        <v>11092416.265326057</v>
      </c>
      <c r="AK27" s="4">
        <f t="shared" ca="1" si="6"/>
        <v>14220015.078324873</v>
      </c>
      <c r="AL27" s="4">
        <f t="shared" ca="1" si="6"/>
        <v>17445538.038877185</v>
      </c>
      <c r="AM27" s="4">
        <f t="shared" ca="1" si="6"/>
        <v>20979827.313868124</v>
      </c>
      <c r="AN27" s="4">
        <f t="shared" ca="1" si="6"/>
        <v>24809757.326196387</v>
      </c>
      <c r="AO27" s="4">
        <f t="shared" ca="1" si="6"/>
        <v>28423025.752120677</v>
      </c>
      <c r="AP27" s="4">
        <f t="shared" ca="1" si="6"/>
        <v>32144618.555716667</v>
      </c>
      <c r="AQ27" s="4">
        <f t="shared" ca="1" si="6"/>
        <v>35243113.206253201</v>
      </c>
      <c r="AR27" s="4">
        <f t="shared" ca="1" si="6"/>
        <v>39356249.170601994</v>
      </c>
      <c r="AS27" s="4">
        <f t="shared" ca="1" si="6"/>
        <v>43604840.491709381</v>
      </c>
      <c r="AT27" s="4">
        <f t="shared" ca="1" si="6"/>
        <v>47978302.628034152</v>
      </c>
      <c r="AU27" s="4">
        <f t="shared" ca="1" si="6"/>
        <v>51634341.131622665</v>
      </c>
      <c r="AV27" s="4">
        <f t="shared" ca="1" si="6"/>
        <v>56256308.389656797</v>
      </c>
      <c r="AW27" s="4">
        <f t="shared" ca="1" si="6"/>
        <v>61012625.893794045</v>
      </c>
      <c r="AX27" s="4">
        <f t="shared" ca="1" si="6"/>
        <v>65906691.246529669</v>
      </c>
      <c r="AY27" s="4">
        <f t="shared" ca="1" si="6"/>
        <v>70083918.293282881</v>
      </c>
      <c r="AZ27" s="4">
        <f t="shared" ca="1" si="6"/>
        <v>75252685.769591719</v>
      </c>
      <c r="BA27" s="4">
        <f t="shared" ca="1" si="6"/>
        <v>80569549.557485074</v>
      </c>
      <c r="BB27" s="4">
        <f t="shared" ca="1" si="6"/>
        <v>86038211.77596046</v>
      </c>
      <c r="BC27" s="4">
        <f t="shared" ca="1" si="6"/>
        <v>90791438.246432185</v>
      </c>
      <c r="BD27" s="4">
        <f t="shared" ca="1" si="6"/>
        <v>93484176.6668832</v>
      </c>
      <c r="BE27" s="4">
        <f t="shared" ca="1" si="6"/>
        <v>98133878.153088123</v>
      </c>
      <c r="BF27" s="4">
        <f t="shared" ca="1" si="6"/>
        <v>96190856.166410998</v>
      </c>
      <c r="BG27" s="4">
        <f t="shared" ca="1" si="6"/>
        <v>94374122.804918155</v>
      </c>
      <c r="BH27" s="4">
        <f t="shared" ca="1" si="6"/>
        <v>92386234.434774056</v>
      </c>
      <c r="BI27" s="4">
        <f t="shared" ca="1" si="6"/>
        <v>90185345.701753452</v>
      </c>
    </row>
    <row r="29" spans="1:61" x14ac:dyDescent="0.25">
      <c r="A29" t="s">
        <v>395</v>
      </c>
    </row>
    <row r="30" spans="1:61" x14ac:dyDescent="0.25">
      <c r="A30" t="s">
        <v>392</v>
      </c>
      <c r="C30" s="5">
        <f t="shared" ref="C30:W30" ca="1" si="7">-C22</f>
        <v>-5676000.1984105604</v>
      </c>
      <c r="D30" s="5">
        <f t="shared" ca="1" si="7"/>
        <v>0</v>
      </c>
      <c r="E30" s="5">
        <f t="shared" ca="1" si="7"/>
        <v>0</v>
      </c>
      <c r="F30" s="5">
        <f t="shared" ca="1" si="7"/>
        <v>0</v>
      </c>
      <c r="G30" s="5">
        <f t="shared" ca="1" si="7"/>
        <v>0</v>
      </c>
      <c r="H30" s="5">
        <f t="shared" ca="1" si="7"/>
        <v>0</v>
      </c>
      <c r="I30" s="5">
        <f t="shared" ca="1" si="7"/>
        <v>0</v>
      </c>
      <c r="J30" s="5">
        <f t="shared" ca="1" si="7"/>
        <v>0</v>
      </c>
      <c r="K30" s="5">
        <f t="shared" ca="1" si="7"/>
        <v>0</v>
      </c>
      <c r="L30" s="5">
        <f t="shared" ca="1" si="7"/>
        <v>0</v>
      </c>
      <c r="M30" s="5">
        <f t="shared" ca="1" si="7"/>
        <v>0</v>
      </c>
      <c r="N30" s="5">
        <f t="shared" ca="1" si="7"/>
        <v>0</v>
      </c>
      <c r="O30" s="5">
        <f t="shared" ca="1" si="7"/>
        <v>0</v>
      </c>
      <c r="P30" s="5">
        <f t="shared" ca="1" si="7"/>
        <v>0</v>
      </c>
      <c r="Q30" s="5">
        <f t="shared" ca="1" si="7"/>
        <v>0</v>
      </c>
      <c r="R30" s="5">
        <f t="shared" ca="1" si="7"/>
        <v>0</v>
      </c>
      <c r="S30" s="5">
        <f t="shared" ca="1" si="7"/>
        <v>0</v>
      </c>
      <c r="T30" s="5">
        <f t="shared" ca="1" si="7"/>
        <v>0</v>
      </c>
      <c r="U30" s="5">
        <f t="shared" ca="1" si="7"/>
        <v>0</v>
      </c>
      <c r="V30" s="5">
        <f t="shared" ca="1" si="7"/>
        <v>-1057447.9958455896</v>
      </c>
      <c r="W30" s="5">
        <f t="shared" ca="1" si="7"/>
        <v>0</v>
      </c>
    </row>
    <row r="31" spans="1:61" x14ac:dyDescent="0.25">
      <c r="A31" t="s">
        <v>449</v>
      </c>
      <c r="C31" s="5">
        <f ca="1">C23</f>
        <v>0</v>
      </c>
      <c r="D31" s="5">
        <f t="shared" ref="D31:W31" ca="1" si="8">D23</f>
        <v>77676.420781499561</v>
      </c>
      <c r="E31" s="5">
        <f t="shared" ca="1" si="8"/>
        <v>75283.44418243946</v>
      </c>
      <c r="F31" s="5">
        <f t="shared" ca="1" si="8"/>
        <v>78668.064192462087</v>
      </c>
      <c r="G31" s="5">
        <f t="shared" ca="1" si="8"/>
        <v>81704.643874938905</v>
      </c>
      <c r="H31" s="5">
        <f t="shared" ca="1" si="8"/>
        <v>85193.263364594895</v>
      </c>
      <c r="I31" s="5">
        <f t="shared" ca="1" si="8"/>
        <v>88704.361506501547</v>
      </c>
      <c r="J31" s="5">
        <f t="shared" ca="1" si="8"/>
        <v>92258.49558151883</v>
      </c>
      <c r="K31" s="5">
        <f t="shared" ca="1" si="8"/>
        <v>95454.652298064771</v>
      </c>
      <c r="L31" s="5">
        <f t="shared" ca="1" si="8"/>
        <v>73735.741787960957</v>
      </c>
      <c r="M31" s="5">
        <f t="shared" ca="1" si="8"/>
        <v>77421.672121850803</v>
      </c>
      <c r="N31" s="5">
        <f t="shared" ca="1" si="8"/>
        <v>81152.444947753524</v>
      </c>
      <c r="O31" s="5">
        <f t="shared" ca="1" si="8"/>
        <v>87762.106887742528</v>
      </c>
      <c r="P31" s="5">
        <f t="shared" ca="1" si="8"/>
        <v>92657.485639995182</v>
      </c>
      <c r="Q31" s="5">
        <f t="shared" ca="1" si="8"/>
        <v>95909.275289890691</v>
      </c>
      <c r="R31" s="5">
        <f t="shared" ca="1" si="8"/>
        <v>99198.404811616216</v>
      </c>
      <c r="S31" s="5">
        <f t="shared" ca="1" si="8"/>
        <v>102099.34185782688</v>
      </c>
      <c r="T31" s="5">
        <f t="shared" ca="1" si="8"/>
        <v>105486.26122835455</v>
      </c>
      <c r="U31" s="5">
        <f t="shared" ca="1" si="8"/>
        <v>108889.67451914948</v>
      </c>
      <c r="V31" s="5">
        <f t="shared" ca="1" si="8"/>
        <v>0</v>
      </c>
      <c r="W31" s="5">
        <f t="shared" ca="1" si="8"/>
        <v>121447.14640379803</v>
      </c>
    </row>
    <row r="32" spans="1:61" x14ac:dyDescent="0.25">
      <c r="A32" t="s">
        <v>396</v>
      </c>
      <c r="W32" s="5">
        <f ca="1">W26</f>
        <v>65268024.443440497</v>
      </c>
    </row>
    <row r="33" spans="1:61" x14ac:dyDescent="0.25">
      <c r="A33" t="s">
        <v>125</v>
      </c>
      <c r="C33" s="5">
        <f ca="1">SUM(C30:C32)</f>
        <v>-5676000.1984105604</v>
      </c>
      <c r="D33" s="5">
        <f t="shared" ref="D33:W33" ca="1" si="9">SUM(D30:D32)</f>
        <v>77676.420781499561</v>
      </c>
      <c r="E33" s="5">
        <f t="shared" ca="1" si="9"/>
        <v>75283.44418243946</v>
      </c>
      <c r="F33" s="5">
        <f t="shared" ca="1" si="9"/>
        <v>78668.064192462087</v>
      </c>
      <c r="G33" s="5">
        <f t="shared" ca="1" si="9"/>
        <v>81704.643874938905</v>
      </c>
      <c r="H33" s="5">
        <f t="shared" ca="1" si="9"/>
        <v>85193.263364594895</v>
      </c>
      <c r="I33" s="5">
        <f t="shared" ca="1" si="9"/>
        <v>88704.361506501547</v>
      </c>
      <c r="J33" s="5">
        <f t="shared" ca="1" si="9"/>
        <v>92258.49558151883</v>
      </c>
      <c r="K33" s="5">
        <f t="shared" ca="1" si="9"/>
        <v>95454.652298064771</v>
      </c>
      <c r="L33" s="5">
        <f t="shared" ca="1" si="9"/>
        <v>73735.741787960957</v>
      </c>
      <c r="M33" s="5">
        <f t="shared" ca="1" si="9"/>
        <v>77421.672121850803</v>
      </c>
      <c r="N33" s="5">
        <f t="shared" ca="1" si="9"/>
        <v>81152.444947753524</v>
      </c>
      <c r="O33" s="5">
        <f t="shared" ca="1" si="9"/>
        <v>87762.106887742528</v>
      </c>
      <c r="P33" s="5">
        <f t="shared" ca="1" si="9"/>
        <v>92657.485639995182</v>
      </c>
      <c r="Q33" s="5">
        <f t="shared" ca="1" si="9"/>
        <v>95909.275289890691</v>
      </c>
      <c r="R33" s="5">
        <f t="shared" ca="1" si="9"/>
        <v>99198.404811616216</v>
      </c>
      <c r="S33" s="5">
        <f t="shared" ca="1" si="9"/>
        <v>102099.34185782688</v>
      </c>
      <c r="T33" s="5">
        <f t="shared" ca="1" si="9"/>
        <v>105486.26122835455</v>
      </c>
      <c r="U33" s="5">
        <f t="shared" ca="1" si="9"/>
        <v>108889.67451914948</v>
      </c>
      <c r="V33" s="5">
        <f t="shared" ca="1" si="9"/>
        <v>-1057447.9958455896</v>
      </c>
      <c r="W33" s="5">
        <f t="shared" ca="1" si="9"/>
        <v>65389471.589844294</v>
      </c>
    </row>
    <row r="34" spans="1:61" x14ac:dyDescent="0.25">
      <c r="A34" t="s">
        <v>107</v>
      </c>
      <c r="B34" s="6">
        <f ca="1">-1+(1+IRR(C33:W33))^4</f>
        <v>0.65850004252259309</v>
      </c>
    </row>
    <row r="36" spans="1:61" x14ac:dyDescent="0.25">
      <c r="A36" s="9" t="s">
        <v>397</v>
      </c>
    </row>
    <row r="37" spans="1:61" x14ac:dyDescent="0.25">
      <c r="A37" t="s">
        <v>399</v>
      </c>
      <c r="D37" s="7">
        <f ca="1">'Gross Levered IRR'!D72</f>
        <v>0.71262301153681973</v>
      </c>
      <c r="E37" s="7">
        <f ca="1">'Gross Levered IRR'!E72</f>
        <v>0.42900629680582059</v>
      </c>
      <c r="F37" s="7">
        <f ca="1">'Gross Levered IRR'!F72</f>
        <v>0.34428920916249672</v>
      </c>
      <c r="G37" s="7">
        <f ca="1">'Gross Levered IRR'!G72</f>
        <v>0.29827549028414202</v>
      </c>
      <c r="H37" s="7">
        <f ca="1">'Gross Levered IRR'!H72</f>
        <v>0.2748475522940339</v>
      </c>
      <c r="I37" s="7">
        <f ca="1">'Gross Levered IRR'!I72</f>
        <v>0.25907823455870993</v>
      </c>
      <c r="J37" s="7">
        <f ca="1">'Gross Levered IRR'!J72</f>
        <v>0.24762689857062092</v>
      </c>
      <c r="K37" s="7">
        <f ca="1">'Gross Levered IRR'!K72</f>
        <v>0.23694313010166024</v>
      </c>
      <c r="L37" s="7">
        <f ca="1">'Gross Levered IRR'!L72</f>
        <v>0.22756197719738935</v>
      </c>
      <c r="M37" s="7">
        <f ca="1">'Gross Levered IRR'!M72</f>
        <v>0.22000208107799057</v>
      </c>
      <c r="N37" s="7">
        <f ca="1">'Gross Levered IRR'!N72</f>
        <v>0.21376506260291372</v>
      </c>
      <c r="O37" s="7">
        <f ca="1">'Gross Levered IRR'!O72</f>
        <v>0.20745273424421629</v>
      </c>
      <c r="P37" s="7">
        <f ca="1">'Gross Levered IRR'!P72</f>
        <v>0.20324719828083926</v>
      </c>
      <c r="Q37" s="7">
        <f ca="1">'Gross Levered IRR'!Q72</f>
        <v>0.19957836810347018</v>
      </c>
      <c r="R37" s="7">
        <f ca="1">'Gross Levered IRR'!R72</f>
        <v>0.19634135609811909</v>
      </c>
      <c r="S37" s="7">
        <f ca="1">'Gross Levered IRR'!S72</f>
        <v>0.19264654683201976</v>
      </c>
      <c r="T37" s="7">
        <f ca="1">'Gross Levered IRR'!T72</f>
        <v>0.19011840753047271</v>
      </c>
      <c r="U37" s="7">
        <f ca="1">'Gross Levered IRR'!U72</f>
        <v>0.18782876887234567</v>
      </c>
      <c r="V37" s="7">
        <f ca="1">'Gross Levered IRR'!V72</f>
        <v>0.18574197170863616</v>
      </c>
      <c r="W37" s="7">
        <f ca="1">'Gross Levered IRR'!W72</f>
        <v>0.18324503715484508</v>
      </c>
      <c r="X37" s="7">
        <f ca="1">'Gross Levered IRR'!X72</f>
        <v>0.18152128037430137</v>
      </c>
      <c r="Y37" s="7">
        <f ca="1">'Gross Levered IRR'!Y72</f>
        <v>0.17992549370828081</v>
      </c>
      <c r="Z37" s="7">
        <f ca="1">'Gross Levered IRR'!Z72</f>
        <v>0.1784424301014178</v>
      </c>
      <c r="AA37" s="7">
        <f ca="1">'Gross Levered IRR'!AA72</f>
        <v>0.17661859051831708</v>
      </c>
      <c r="AB37" s="7">
        <f ca="1">'Gross Levered IRR'!AB72</f>
        <v>0.17339665865380716</v>
      </c>
      <c r="AC37" s="7">
        <f ca="1">'Gross Levered IRR'!AC72</f>
        <v>0.17159968901553202</v>
      </c>
      <c r="AD37" s="7">
        <f ca="1">'Gross Levered IRR'!AD72</f>
        <v>0.17049304217277994</v>
      </c>
      <c r="AE37" s="7">
        <f ca="1">'Gross Levered IRR'!AE72</f>
        <v>0.16910657502021298</v>
      </c>
      <c r="AF37" s="7">
        <f ca="1">'Gross Levered IRR'!AF72</f>
        <v>0.16800773338660213</v>
      </c>
      <c r="AG37" s="7">
        <f ca="1">'Gross Levered IRR'!AG72</f>
        <v>0.16687432107661015</v>
      </c>
      <c r="AH37" s="7">
        <f ca="1">'Gross Levered IRR'!AH72</f>
        <v>0.16578936398693145</v>
      </c>
      <c r="AI37" s="7">
        <f ca="1">'Gross Levered IRR'!AI72</f>
        <v>0.16448678028124397</v>
      </c>
      <c r="AJ37" s="7">
        <f ca="1">'Gross Levered IRR'!AJ72</f>
        <v>0.16353170305697295</v>
      </c>
      <c r="AK37" s="7">
        <f ca="1">'Gross Levered IRR'!AK72</f>
        <v>0.16262756211680252</v>
      </c>
      <c r="AL37" s="7">
        <f ca="1">'Gross Levered IRR'!AL72</f>
        <v>0.16177039095175072</v>
      </c>
      <c r="AM37" s="7">
        <f ca="1">'Gross Levered IRR'!AM72</f>
        <v>0.1610144285226609</v>
      </c>
      <c r="AN37" s="7">
        <f ca="1">'Gross Levered IRR'!AN72</f>
        <v>0.160343336082577</v>
      </c>
      <c r="AO37" s="7">
        <f ca="1">'Gross Levered IRR'!AO72</f>
        <v>0.15961860374619574</v>
      </c>
      <c r="AP37" s="7">
        <f ca="1">'Gross Levered IRR'!AP72</f>
        <v>0.15892712288321431</v>
      </c>
      <c r="AQ37" s="7">
        <f ca="1">'Gross Levered IRR'!AQ72</f>
        <v>0.15810076128959771</v>
      </c>
      <c r="AR37" s="7">
        <f ca="1">'Gross Levered IRR'!AR72</f>
        <v>0.15751320669859115</v>
      </c>
      <c r="AS37" s="7">
        <f ca="1">'Gross Levered IRR'!AS72</f>
        <v>0.15695335157059676</v>
      </c>
      <c r="AT37" s="7">
        <f ca="1">'Gross Levered IRR'!AT72</f>
        <v>0.15641671490700149</v>
      </c>
      <c r="AU37" s="7">
        <f ca="1">'Gross Levered IRR'!AU72</f>
        <v>0.15574482847178706</v>
      </c>
      <c r="AV37" s="7">
        <f ca="1">'Gross Levered IRR'!AV72</f>
        <v>0.15525604019654438</v>
      </c>
      <c r="AW37" s="7">
        <f ca="1">'Gross Levered IRR'!AW72</f>
        <v>0.15478641642357882</v>
      </c>
      <c r="AX37" s="7">
        <f ca="1">'Gross Levered IRR'!AX72</f>
        <v>0.15433492911121527</v>
      </c>
      <c r="AY37" s="7">
        <f ca="1">'Gross Levered IRR'!AY72</f>
        <v>0.15376817014185629</v>
      </c>
      <c r="AZ37" s="7">
        <f ca="1">'Gross Levered IRR'!AZ72</f>
        <v>0.15335438494205311</v>
      </c>
      <c r="BA37" s="7">
        <f ca="1">'Gross Levered IRR'!BA72</f>
        <v>0.1529558394265973</v>
      </c>
      <c r="BB37" s="7">
        <f ca="1">'Gross Levered IRR'!BB72</f>
        <v>0.15257178942885496</v>
      </c>
      <c r="BC37" s="7">
        <f ca="1">'Gross Levered IRR'!BC72</f>
        <v>0.15208902363449206</v>
      </c>
      <c r="BD37" s="7">
        <f ca="1">'Gross Levered IRR'!BD72</f>
        <v>0.15135338916542573</v>
      </c>
      <c r="BE37" s="7">
        <f ca="1">'Gross Levered IRR'!BE72</f>
        <v>0.15087516643946697</v>
      </c>
      <c r="BF37" s="7">
        <f ca="1">'Gross Levered IRR'!BF72</f>
        <v>0.14964343355045662</v>
      </c>
      <c r="BG37" s="7">
        <f ca="1">'Gross Levered IRR'!BG72</f>
        <v>0.14848440563853993</v>
      </c>
      <c r="BH37" s="7">
        <f ca="1">'Gross Levered IRR'!BH72</f>
        <v>0.14736156392904953</v>
      </c>
      <c r="BI37" s="7">
        <f ca="1">'Gross Levered IRR'!BI72</f>
        <v>0.14626826794762637</v>
      </c>
    </row>
    <row r="38" spans="1:61" x14ac:dyDescent="0.25">
      <c r="A38" t="s">
        <v>88</v>
      </c>
      <c r="D38" s="7">
        <f ca="1">'Levered IRR'!D72</f>
        <v>0.6807290884458479</v>
      </c>
      <c r="E38" s="7">
        <f ca="1">'Levered IRR'!E72</f>
        <v>0.40928017202404221</v>
      </c>
      <c r="F38" s="7">
        <f ca="1">'Levered IRR'!F72</f>
        <v>0.32800570924122363</v>
      </c>
      <c r="G38" s="7">
        <f ca="1">'Levered IRR'!G72</f>
        <v>0.28369499522738706</v>
      </c>
      <c r="H38" s="7">
        <f ca="1">'Levered IRR'!H72</f>
        <v>0.26127635099336466</v>
      </c>
      <c r="I38" s="7">
        <f ca="1">'Levered IRR'!I72</f>
        <v>0.24620792036442052</v>
      </c>
      <c r="J38" s="7">
        <f ca="1">'Levered IRR'!J72</f>
        <v>0.23528410652922638</v>
      </c>
      <c r="K38" s="7">
        <f ca="1">'Levered IRR'!K72</f>
        <v>0.22502082614743601</v>
      </c>
      <c r="L38" s="7">
        <f ca="1">'Levered IRR'!L72</f>
        <v>0.21598320105984237</v>
      </c>
      <c r="M38" s="7">
        <f ca="1">'Levered IRR'!M72</f>
        <v>0.20871487269307742</v>
      </c>
      <c r="N38" s="7">
        <f ca="1">'Levered IRR'!N72</f>
        <v>0.20273120060728367</v>
      </c>
      <c r="O38" s="7">
        <f ca="1">'Levered IRR'!O72</f>
        <v>0.19663905540294158</v>
      </c>
      <c r="P38" s="7">
        <f ca="1">'Levered IRR'!P72</f>
        <v>0.19263483868913656</v>
      </c>
      <c r="Q38" s="7">
        <f ca="1">'Levered IRR'!Q72</f>
        <v>0.1891487953641795</v>
      </c>
      <c r="R38" s="7">
        <f ca="1">'Levered IRR'!R72</f>
        <v>0.18607931275039036</v>
      </c>
      <c r="S38" s="7">
        <f ca="1">'Levered IRR'!S72</f>
        <v>0.18253314622724748</v>
      </c>
      <c r="T38" s="7">
        <f ca="1">'Levered IRR'!T72</f>
        <v>0.18014869670133016</v>
      </c>
      <c r="U38" s="7">
        <f ca="1">'Levered IRR'!U72</f>
        <v>0.17799342328014611</v>
      </c>
      <c r="V38" s="7">
        <f ca="1">'Levered IRR'!V72</f>
        <v>0.17603284528462892</v>
      </c>
      <c r="W38" s="7">
        <f ca="1">'Levered IRR'!W72</f>
        <v>0.1736485325268784</v>
      </c>
      <c r="X38" s="7">
        <f ca="1">'Levered IRR'!X72</f>
        <v>0.17203738617255571</v>
      </c>
      <c r="Y38" s="7">
        <f ca="1">'Levered IRR'!Y72</f>
        <v>0.17054849325869381</v>
      </c>
      <c r="Z38" s="7">
        <f ca="1">'Levered IRR'!Z72</f>
        <v>0.16916715170909113</v>
      </c>
      <c r="AA38" s="7">
        <f ca="1">'Levered IRR'!AA72</f>
        <v>0.16743407233458152</v>
      </c>
      <c r="AB38" s="7">
        <f ca="1">'Levered IRR'!AB72</f>
        <v>0.16427551402339402</v>
      </c>
      <c r="AC38" s="7">
        <f ca="1">'Levered IRR'!AC72</f>
        <v>0.16255621205310455</v>
      </c>
      <c r="AD38" s="7">
        <f ca="1">'Levered IRR'!AD72</f>
        <v>0.16153301184251934</v>
      </c>
      <c r="AE38" s="7">
        <f ca="1">'Levered IRR'!AE72</f>
        <v>0.16022064584354201</v>
      </c>
      <c r="AF38" s="7">
        <f ca="1">'Levered IRR'!AF72</f>
        <v>0.15919646755611749</v>
      </c>
      <c r="AG38" s="7">
        <f ca="1">'Levered IRR'!AG72</f>
        <v>0.15813324194219192</v>
      </c>
      <c r="AH38" s="7">
        <f ca="1">'Levered IRR'!AH72</f>
        <v>0.15711586585814818</v>
      </c>
      <c r="AI38" s="7">
        <f ca="1">'Levered IRR'!AI72</f>
        <v>0.15580002648763114</v>
      </c>
      <c r="AJ38" s="7">
        <f ca="1">'Levered IRR'!AJ72</f>
        <v>0.15484077412203145</v>
      </c>
      <c r="AK38" s="7">
        <f ca="1">'Levered IRR'!AK72</f>
        <v>0.15393538554947561</v>
      </c>
      <c r="AL38" s="7">
        <f ca="1">'Levered IRR'!AL72</f>
        <v>0.15307956794205091</v>
      </c>
      <c r="AM38" s="7">
        <f ca="1">'Levered IRR'!AM72</f>
        <v>0.15232876141500418</v>
      </c>
      <c r="AN38" s="7">
        <f ca="1">'Levered IRR'!AN72</f>
        <v>0.15166621879574738</v>
      </c>
      <c r="AO38" s="7">
        <f ca="1">'Levered IRR'!AO72</f>
        <v>0.15094954382002501</v>
      </c>
      <c r="AP38" s="7">
        <f ca="1">'Levered IRR'!AP72</f>
        <v>0.1502677240926884</v>
      </c>
      <c r="AQ38" s="7">
        <f ca="1">'Levered IRR'!AQ72</f>
        <v>0.14944742301249292</v>
      </c>
      <c r="AR38" s="7">
        <f ca="1">'Levered IRR'!AR72</f>
        <v>0.14887336093099113</v>
      </c>
      <c r="AS38" s="7">
        <f ca="1">'Levered IRR'!AS72</f>
        <v>0.14832814990712517</v>
      </c>
      <c r="AT38" s="7">
        <f ca="1">'Levered IRR'!AT72</f>
        <v>0.14780708034987322</v>
      </c>
      <c r="AU38" s="7">
        <f ca="1">'Levered IRR'!AU72</f>
        <v>0.14714614437184159</v>
      </c>
      <c r="AV38" s="7">
        <f ca="1">'Levered IRR'!AV72</f>
        <v>0.14667446110450988</v>
      </c>
      <c r="AW38" s="7">
        <f ca="1">'Levered IRR'!AW72</f>
        <v>0.14622255127238826</v>
      </c>
      <c r="AX38" s="7">
        <f ca="1">'Levered IRR'!AX72</f>
        <v>0.14578930064938644</v>
      </c>
      <c r="AY38" s="7">
        <f ca="1">'Levered IRR'!AY72</f>
        <v>0.14523610898627748</v>
      </c>
      <c r="AZ38" s="7">
        <f ca="1">'Levered IRR'!AZ72</f>
        <v>0.14484142024607505</v>
      </c>
      <c r="BA38" s="7">
        <f ca="1">'Levered IRR'!BA72</f>
        <v>0.14446228653993187</v>
      </c>
      <c r="BB38" s="7">
        <f ca="1">'Levered IRR'!BB72</f>
        <v>0.14409790645791043</v>
      </c>
      <c r="BC38" s="7">
        <f ca="1">'Levered IRR'!BC72</f>
        <v>0.14363022306609419</v>
      </c>
      <c r="BD38" s="7">
        <f ca="1">'Levered IRR'!BD72</f>
        <v>0.14289798021499278</v>
      </c>
      <c r="BE38" s="7">
        <f ca="1">'Levered IRR'!BE72</f>
        <v>0.14243345419607634</v>
      </c>
      <c r="BF38" s="7">
        <f ca="1">'Levered IRR'!BF72</f>
        <v>0.14117998041518121</v>
      </c>
      <c r="BG38" s="7">
        <f ca="1">'Levered IRR'!BG72</f>
        <v>0.13999999160396182</v>
      </c>
      <c r="BH38" s="7">
        <f ca="1">'Levered IRR'!BH72</f>
        <v>0.13885538995361557</v>
      </c>
      <c r="BI38" s="7">
        <f ca="1">'Levered IRR'!BI72</f>
        <v>0.13773932401100186</v>
      </c>
    </row>
    <row r="39" spans="1:61" x14ac:dyDescent="0.25">
      <c r="A39" t="s">
        <v>400</v>
      </c>
      <c r="D39" s="7">
        <f ca="1">D37-D38</f>
        <v>3.1893923090971832E-2</v>
      </c>
      <c r="E39" s="7">
        <f t="shared" ref="E39:BI39" ca="1" si="10">E37-E38</f>
        <v>1.9726124781778376E-2</v>
      </c>
      <c r="F39" s="7">
        <f t="shared" ca="1" si="10"/>
        <v>1.6283499921273092E-2</v>
      </c>
      <c r="G39" s="7">
        <f t="shared" ca="1" si="10"/>
        <v>1.4580495056754961E-2</v>
      </c>
      <c r="H39" s="7">
        <f t="shared" ca="1" si="10"/>
        <v>1.3571201300669244E-2</v>
      </c>
      <c r="I39" s="7">
        <f t="shared" ca="1" si="10"/>
        <v>1.2870314194289412E-2</v>
      </c>
      <c r="J39" s="7">
        <f t="shared" ca="1" si="10"/>
        <v>1.2342792041394546E-2</v>
      </c>
      <c r="K39" s="7">
        <f t="shared" ca="1" si="10"/>
        <v>1.1922303954224223E-2</v>
      </c>
      <c r="L39" s="7">
        <f t="shared" ca="1" si="10"/>
        <v>1.1578776137546987E-2</v>
      </c>
      <c r="M39" s="7">
        <f t="shared" ca="1" si="10"/>
        <v>1.128720838491315E-2</v>
      </c>
      <c r="N39" s="7">
        <f t="shared" ca="1" si="10"/>
        <v>1.1033861995630057E-2</v>
      </c>
      <c r="O39" s="7">
        <f t="shared" ca="1" si="10"/>
        <v>1.081367884127471E-2</v>
      </c>
      <c r="P39" s="7">
        <f t="shared" ca="1" si="10"/>
        <v>1.0612359591702702E-2</v>
      </c>
      <c r="Q39" s="7">
        <f t="shared" ca="1" si="10"/>
        <v>1.0429572739290682E-2</v>
      </c>
      <c r="R39" s="7">
        <f t="shared" ca="1" si="10"/>
        <v>1.0262043347728733E-2</v>
      </c>
      <c r="S39" s="7">
        <f t="shared" ca="1" si="10"/>
        <v>1.0113400604772282E-2</v>
      </c>
      <c r="T39" s="7">
        <f t="shared" ca="1" si="10"/>
        <v>9.9697108291425529E-3</v>
      </c>
      <c r="U39" s="7">
        <f t="shared" ca="1" si="10"/>
        <v>9.8353455921995625E-3</v>
      </c>
      <c r="V39" s="7">
        <f t="shared" ca="1" si="10"/>
        <v>9.7091264240072306E-3</v>
      </c>
      <c r="W39" s="7">
        <f t="shared" ca="1" si="10"/>
        <v>9.5965046279666844E-3</v>
      </c>
      <c r="X39" s="7">
        <f t="shared" ca="1" si="10"/>
        <v>9.4838942017456684E-3</v>
      </c>
      <c r="Y39" s="7">
        <f t="shared" ca="1" si="10"/>
        <v>9.377000449587003E-3</v>
      </c>
      <c r="Z39" s="7">
        <f t="shared" ca="1" si="10"/>
        <v>9.2752783923266691E-3</v>
      </c>
      <c r="AA39" s="7">
        <f t="shared" ca="1" si="10"/>
        <v>9.1845181837355572E-3</v>
      </c>
      <c r="AB39" s="7">
        <f t="shared" ca="1" si="10"/>
        <v>9.1211446304131361E-3</v>
      </c>
      <c r="AC39" s="7">
        <f t="shared" ca="1" si="10"/>
        <v>9.0434769624274658E-3</v>
      </c>
      <c r="AD39" s="7">
        <f t="shared" ca="1" si="10"/>
        <v>8.9600303302606044E-3</v>
      </c>
      <c r="AE39" s="7">
        <f t="shared" ca="1" si="10"/>
        <v>8.8859291766709703E-3</v>
      </c>
      <c r="AF39" s="7">
        <f t="shared" ca="1" si="10"/>
        <v>8.8112658304846381E-3</v>
      </c>
      <c r="AG39" s="7">
        <f t="shared" ca="1" si="10"/>
        <v>8.7410791344182392E-3</v>
      </c>
      <c r="AH39" s="7">
        <f t="shared" ca="1" si="10"/>
        <v>8.6734981287832635E-3</v>
      </c>
      <c r="AI39" s="7">
        <f t="shared" ca="1" si="10"/>
        <v>8.6867537936128336E-3</v>
      </c>
      <c r="AJ39" s="7">
        <f t="shared" ca="1" si="10"/>
        <v>8.6909289349414998E-3</v>
      </c>
      <c r="AK39" s="7">
        <f t="shared" ca="1" si="10"/>
        <v>8.6921765673269036E-3</v>
      </c>
      <c r="AL39" s="7">
        <f t="shared" ca="1" si="10"/>
        <v>8.6908230096998107E-3</v>
      </c>
      <c r="AM39" s="7">
        <f t="shared" ca="1" si="10"/>
        <v>8.6856671076567249E-3</v>
      </c>
      <c r="AN39" s="7">
        <f t="shared" ca="1" si="10"/>
        <v>8.6771172868296276E-3</v>
      </c>
      <c r="AO39" s="7">
        <f t="shared" ca="1" si="10"/>
        <v>8.6690599261707302E-3</v>
      </c>
      <c r="AP39" s="7">
        <f t="shared" ca="1" si="10"/>
        <v>8.6593987905259073E-3</v>
      </c>
      <c r="AQ39" s="7">
        <f t="shared" ca="1" si="10"/>
        <v>8.653338277104794E-3</v>
      </c>
      <c r="AR39" s="7">
        <f t="shared" ca="1" si="10"/>
        <v>8.6398457676000184E-3</v>
      </c>
      <c r="AS39" s="7">
        <f t="shared" ca="1" si="10"/>
        <v>8.6252016634715822E-3</v>
      </c>
      <c r="AT39" s="7">
        <f t="shared" ca="1" si="10"/>
        <v>8.6096345571282651E-3</v>
      </c>
      <c r="AU39" s="7">
        <f t="shared" ca="1" si="10"/>
        <v>8.5986840999454639E-3</v>
      </c>
      <c r="AV39" s="7">
        <f t="shared" ca="1" si="10"/>
        <v>8.581579092034497E-3</v>
      </c>
      <c r="AW39" s="7">
        <f t="shared" ca="1" si="10"/>
        <v>8.5638651511905639E-3</v>
      </c>
      <c r="AX39" s="7">
        <f t="shared" ca="1" si="10"/>
        <v>8.5456284618288247E-3</v>
      </c>
      <c r="AY39" s="7">
        <f t="shared" ca="1" si="10"/>
        <v>8.5320611555788073E-3</v>
      </c>
      <c r="AZ39" s="7">
        <f t="shared" ca="1" si="10"/>
        <v>8.5129646959780647E-3</v>
      </c>
      <c r="BA39" s="7">
        <f t="shared" ca="1" si="10"/>
        <v>8.4935528866654231E-3</v>
      </c>
      <c r="BB39" s="7">
        <f t="shared" ca="1" si="10"/>
        <v>8.4738829709445351E-3</v>
      </c>
      <c r="BC39" s="7">
        <f t="shared" ca="1" si="10"/>
        <v>8.4588005683978729E-3</v>
      </c>
      <c r="BD39" s="7">
        <f t="shared" ca="1" si="10"/>
        <v>8.4554089504329522E-3</v>
      </c>
      <c r="BE39" s="7">
        <f t="shared" ca="1" si="10"/>
        <v>8.4417122433906311E-3</v>
      </c>
      <c r="BF39" s="7">
        <f t="shared" ca="1" si="10"/>
        <v>8.4634531352754117E-3</v>
      </c>
      <c r="BG39" s="7">
        <f t="shared" ca="1" si="10"/>
        <v>8.4844140345781138E-3</v>
      </c>
      <c r="BH39" s="7">
        <f t="shared" ca="1" si="10"/>
        <v>8.5061739754339616E-3</v>
      </c>
      <c r="BI39" s="7">
        <f t="shared" ca="1" si="10"/>
        <v>8.5289439366245112E-3</v>
      </c>
    </row>
    <row r="40" spans="1:61" x14ac:dyDescent="0.25">
      <c r="A40" t="s">
        <v>398</v>
      </c>
      <c r="D40" s="7">
        <f ca="1">'Waterfall and TWR'!D281</f>
        <v>0.41752620179706113</v>
      </c>
      <c r="E40" s="7">
        <f ca="1">'Waterfall and TWR'!E281</f>
        <v>0.26659151843352147</v>
      </c>
      <c r="F40" s="7">
        <f ca="1">'Waterfall and TWR'!F281</f>
        <v>0.21984959031135931</v>
      </c>
      <c r="G40" s="7">
        <f ca="1">'Waterfall and TWR'!G281</f>
        <v>0.19436847541113833</v>
      </c>
      <c r="H40" s="7">
        <f ca="1">'Waterfall and TWR'!H281</f>
        <v>0.18148644484791654</v>
      </c>
      <c r="I40" s="7">
        <f ca="1">'Waterfall and TWR'!I281</f>
        <v>0.17295787462749024</v>
      </c>
      <c r="J40" s="7">
        <f ca="1">'Waterfall and TWR'!J281</f>
        <v>0.16689279122225109</v>
      </c>
      <c r="K40" s="7">
        <f ca="1">'Waterfall and TWR'!K281</f>
        <v>0.16122621998439257</v>
      </c>
      <c r="L40" s="7">
        <f ca="1">'Waterfall and TWR'!L281</f>
        <v>0.15626245977012365</v>
      </c>
      <c r="M40" s="7">
        <f ca="1">'Waterfall and TWR'!M281</f>
        <v>0.15232313570496059</v>
      </c>
      <c r="N40" s="7">
        <f ca="1">'Waterfall and TWR'!N281</f>
        <v>0.1491290733683277</v>
      </c>
      <c r="O40" s="7">
        <f ca="1">'Waterfall and TWR'!O281</f>
        <v>0.14583746954967558</v>
      </c>
      <c r="P40" s="7">
        <f ca="1">'Waterfall and TWR'!P281</f>
        <v>0.14379837639610682</v>
      </c>
      <c r="Q40" s="7">
        <f ca="1">'Waterfall and TWR'!Q281</f>
        <v>0.1420163931912799</v>
      </c>
      <c r="R40" s="7">
        <f ca="1">'Waterfall and TWR'!R281</f>
        <v>0.14042899533776398</v>
      </c>
      <c r="S40" s="7">
        <f ca="1">'Waterfall and TWR'!S281</f>
        <v>0.13849425462456355</v>
      </c>
      <c r="T40" s="7">
        <f ca="1">'Waterfall and TWR'!T281</f>
        <v>0.13731976489434072</v>
      </c>
      <c r="U40" s="7">
        <f ca="1">'Waterfall and TWR'!U281</f>
        <v>0.136282137057818</v>
      </c>
      <c r="V40" s="7">
        <f ca="1">'Waterfall and TWR'!V281</f>
        <v>0.13536024033665939</v>
      </c>
      <c r="W40" s="7">
        <f ca="1">'Waterfall and TWR'!W281</f>
        <v>0.13405491043563789</v>
      </c>
      <c r="X40" s="7">
        <f ca="1">'Waterfall and TWR'!X281</f>
        <v>0.13343568292621844</v>
      </c>
      <c r="Y40" s="7">
        <f ca="1">'Waterfall and TWR'!Y281</f>
        <v>0.1328797369016872</v>
      </c>
      <c r="Z40" s="7">
        <f ca="1">'Waterfall and TWR'!Z281</f>
        <v>0.13237860649001587</v>
      </c>
      <c r="AA40" s="7">
        <f ca="1">'Waterfall and TWR'!AA281</f>
        <v>0.13149291311584976</v>
      </c>
      <c r="AB40" s="7">
        <f ca="1">'Waterfall and TWR'!AB281</f>
        <v>0.12918674329412849</v>
      </c>
      <c r="AC40" s="7">
        <f ca="1">'Waterfall and TWR'!AC281</f>
        <v>0.12823532869986654</v>
      </c>
      <c r="AD40" s="7">
        <f ca="1">'Waterfall and TWR'!AD281</f>
        <v>0.12792423280351328</v>
      </c>
      <c r="AE40" s="7">
        <f ca="1">'Waterfall and TWR'!AE281</f>
        <v>0.12730183178030718</v>
      </c>
      <c r="AF40" s="7">
        <f ca="1">'Waterfall and TWR'!AF281</f>
        <v>0.12693052588483589</v>
      </c>
      <c r="AG40" s="7">
        <f ca="1">'Waterfall and TWR'!AG281</f>
        <v>0.12649495504465014</v>
      </c>
      <c r="AH40" s="7">
        <f ca="1">'Waterfall and TWR'!AH281</f>
        <v>0.12607944325840648</v>
      </c>
      <c r="AI40" s="7">
        <f ca="1">'Waterfall and TWR'!AI281</f>
        <v>0.12535002808260409</v>
      </c>
      <c r="AJ40" s="7">
        <f ca="1">'Waterfall and TWR'!AJ281</f>
        <v>0.12544162401302428</v>
      </c>
      <c r="AK40" s="7">
        <f ca="1">'Waterfall and TWR'!AK281</f>
        <v>0.12467421073277896</v>
      </c>
      <c r="AL40" s="7">
        <f ca="1">'Waterfall and TWR'!AL281</f>
        <v>0.12395871423460414</v>
      </c>
      <c r="AM40" s="7">
        <f ca="1">'Waterfall and TWR'!AM281</f>
        <v>0.12332642204185973</v>
      </c>
      <c r="AN40" s="7">
        <f ca="1">'Waterfall and TWR'!AN281</f>
        <v>0.12276505558953321</v>
      </c>
      <c r="AO40" s="7">
        <f ca="1">'Waterfall and TWR'!AO281</f>
        <v>0.12218617394025988</v>
      </c>
      <c r="AP40" s="7">
        <f ca="1">'Waterfall and TWR'!AP281</f>
        <v>0.12164230140877952</v>
      </c>
      <c r="AQ40" s="7">
        <f ca="1">'Waterfall and TWR'!AQ281</f>
        <v>0.12102627028662138</v>
      </c>
      <c r="AR40" s="7">
        <f ca="1">'Waterfall and TWR'!AR281</f>
        <v>0.12057134230928401</v>
      </c>
      <c r="AS40" s="7">
        <f ca="1">'Waterfall and TWR'!AS281</f>
        <v>0.1201441774754648</v>
      </c>
      <c r="AT40" s="7">
        <f ca="1">'Waterfall and TWR'!AT281</f>
        <v>0.1197409781389589</v>
      </c>
      <c r="AU40" s="7">
        <f ca="1">'Waterfall and TWR'!AU281</f>
        <v>0.11926045799699603</v>
      </c>
      <c r="AV40" s="7">
        <f ca="1">'Waterfall and TWR'!AV281</f>
        <v>0.11890329258618659</v>
      </c>
      <c r="AW40" s="7">
        <f ca="1">'Waterfall and TWR'!AW281</f>
        <v>0.11856516811414797</v>
      </c>
      <c r="AX40" s="7">
        <f ca="1">'Waterfall and TWR'!AX281</f>
        <v>0.1182448122006925</v>
      </c>
      <c r="AY40" s="7">
        <f ca="1">'Waterfall and TWR'!AY281</f>
        <v>0.11785623721205063</v>
      </c>
      <c r="AZ40" s="7">
        <f ca="1">'Waterfall and TWR'!AZ281</f>
        <v>0.11757050759062082</v>
      </c>
      <c r="BA40" s="7">
        <f ca="1">'Waterfall and TWR'!BA281</f>
        <v>0.11729921882236205</v>
      </c>
      <c r="BB40" s="7">
        <f ca="1">'Waterfall and TWR'!BB281</f>
        <v>0.11704149814191833</v>
      </c>
      <c r="BC40" s="7">
        <f ca="1">'Waterfall and TWR'!BC281</f>
        <v>0.1167236044525326</v>
      </c>
      <c r="BD40" s="7">
        <f ca="1">'Waterfall and TWR'!BD281</f>
        <v>0.11624447289980444</v>
      </c>
      <c r="BE40" s="7">
        <f ca="1">'Waterfall and TWR'!BE281</f>
        <v>0.11593477721797751</v>
      </c>
      <c r="BF40" s="7">
        <f ca="1">'Waterfall and TWR'!BF281</f>
        <v>0.11513643366754667</v>
      </c>
      <c r="BG40" s="7">
        <f ca="1">'Waterfall and TWR'!BG281</f>
        <v>0.11438658738483309</v>
      </c>
      <c r="BH40" s="7">
        <f ca="1">'Waterfall and TWR'!BH281</f>
        <v>0.11366146214129058</v>
      </c>
      <c r="BI40" s="7">
        <f ca="1">'Waterfall and TWR'!BI281</f>
        <v>0.11295624076998645</v>
      </c>
    </row>
    <row r="41" spans="1:61" x14ac:dyDescent="0.25">
      <c r="A41" t="s">
        <v>401</v>
      </c>
      <c r="D41" s="8">
        <f ca="1">D37-D40</f>
        <v>0.2950968097397586</v>
      </c>
      <c r="E41" s="8">
        <f t="shared" ref="E41:BI41" ca="1" si="11">E37-E40</f>
        <v>0.16241477837229912</v>
      </c>
      <c r="F41" s="8">
        <f t="shared" ca="1" si="11"/>
        <v>0.12443961885113741</v>
      </c>
      <c r="G41" s="8">
        <f t="shared" ca="1" si="11"/>
        <v>0.10390701487300369</v>
      </c>
      <c r="H41" s="8">
        <f t="shared" ca="1" si="11"/>
        <v>9.3361107446117364E-2</v>
      </c>
      <c r="I41" s="8">
        <f t="shared" ca="1" si="11"/>
        <v>8.6120359931219692E-2</v>
      </c>
      <c r="J41" s="8">
        <f t="shared" ca="1" si="11"/>
        <v>8.0734107348369832E-2</v>
      </c>
      <c r="K41" s="8">
        <f t="shared" ca="1" si="11"/>
        <v>7.5716910117267666E-2</v>
      </c>
      <c r="L41" s="8">
        <f t="shared" ca="1" si="11"/>
        <v>7.1299517427265702E-2</v>
      </c>
      <c r="M41" s="8">
        <f t="shared" ca="1" si="11"/>
        <v>6.7678945373029986E-2</v>
      </c>
      <c r="N41" s="8">
        <f t="shared" ca="1" si="11"/>
        <v>6.4635989234586022E-2</v>
      </c>
      <c r="O41" s="8">
        <f t="shared" ca="1" si="11"/>
        <v>6.1615264694540706E-2</v>
      </c>
      <c r="P41" s="8">
        <f t="shared" ca="1" si="11"/>
        <v>5.9448821884732439E-2</v>
      </c>
      <c r="Q41" s="8">
        <f t="shared" ca="1" si="11"/>
        <v>5.7561974912190284E-2</v>
      </c>
      <c r="R41" s="8">
        <f t="shared" ca="1" si="11"/>
        <v>5.5912360760355106E-2</v>
      </c>
      <c r="S41" s="8">
        <f t="shared" ca="1" si="11"/>
        <v>5.415229220745621E-2</v>
      </c>
      <c r="T41" s="8">
        <f t="shared" ca="1" si="11"/>
        <v>5.2798642636131987E-2</v>
      </c>
      <c r="U41" s="8">
        <f t="shared" ca="1" si="11"/>
        <v>5.1546631814527677E-2</v>
      </c>
      <c r="V41" s="8">
        <f t="shared" ca="1" si="11"/>
        <v>5.0381731371976768E-2</v>
      </c>
      <c r="W41" s="8">
        <f t="shared" ca="1" si="11"/>
        <v>4.9190126719207194E-2</v>
      </c>
      <c r="X41" s="8">
        <f t="shared" ca="1" si="11"/>
        <v>4.808559744808294E-2</v>
      </c>
      <c r="Y41" s="8">
        <f t="shared" ca="1" si="11"/>
        <v>4.7045756806593619E-2</v>
      </c>
      <c r="Z41" s="8">
        <f t="shared" ca="1" si="11"/>
        <v>4.6063823611401933E-2</v>
      </c>
      <c r="AA41" s="8">
        <f t="shared" ca="1" si="11"/>
        <v>4.5125677402467312E-2</v>
      </c>
      <c r="AB41" s="8">
        <f t="shared" ca="1" si="11"/>
        <v>4.4209915359678664E-2</v>
      </c>
      <c r="AC41" s="8">
        <f t="shared" ca="1" si="11"/>
        <v>4.3364360315665484E-2</v>
      </c>
      <c r="AD41" s="8">
        <f t="shared" ca="1" si="11"/>
        <v>4.2568809369266658E-2</v>
      </c>
      <c r="AE41" s="8">
        <f t="shared" ca="1" si="11"/>
        <v>4.1804743239905795E-2</v>
      </c>
      <c r="AF41" s="8">
        <f t="shared" ca="1" si="11"/>
        <v>4.1077207501766244E-2</v>
      </c>
      <c r="AG41" s="8">
        <f t="shared" ca="1" si="11"/>
        <v>4.0379366031960018E-2</v>
      </c>
      <c r="AH41" s="8">
        <f t="shared" ca="1" si="11"/>
        <v>3.9709920728524972E-2</v>
      </c>
      <c r="AI41" s="8">
        <f t="shared" ca="1" si="11"/>
        <v>3.9136752198639879E-2</v>
      </c>
      <c r="AJ41" s="8">
        <f t="shared" ca="1" si="11"/>
        <v>3.8090079043948677E-2</v>
      </c>
      <c r="AK41" s="8">
        <f t="shared" ca="1" si="11"/>
        <v>3.7953351384023559E-2</v>
      </c>
      <c r="AL41" s="8">
        <f t="shared" ca="1" si="11"/>
        <v>3.7811676717146581E-2</v>
      </c>
      <c r="AM41" s="8">
        <f t="shared" ca="1" si="11"/>
        <v>3.7688006480801173E-2</v>
      </c>
      <c r="AN41" s="8">
        <f t="shared" ca="1" si="11"/>
        <v>3.7578280493043792E-2</v>
      </c>
      <c r="AO41" s="8">
        <f t="shared" ca="1" si="11"/>
        <v>3.7432429805935863E-2</v>
      </c>
      <c r="AP41" s="8">
        <f t="shared" ca="1" si="11"/>
        <v>3.7284821474434793E-2</v>
      </c>
      <c r="AQ41" s="8">
        <f t="shared" ca="1" si="11"/>
        <v>3.7074491002976329E-2</v>
      </c>
      <c r="AR41" s="8">
        <f t="shared" ca="1" si="11"/>
        <v>3.6941864389307133E-2</v>
      </c>
      <c r="AS41" s="8">
        <f t="shared" ca="1" si="11"/>
        <v>3.6809174095131958E-2</v>
      </c>
      <c r="AT41" s="8">
        <f t="shared" ca="1" si="11"/>
        <v>3.6675736768042588E-2</v>
      </c>
      <c r="AU41" s="8">
        <f t="shared" ca="1" si="11"/>
        <v>3.6484370474791028E-2</v>
      </c>
      <c r="AV41" s="8">
        <f t="shared" ca="1" si="11"/>
        <v>3.6352747610357783E-2</v>
      </c>
      <c r="AW41" s="8">
        <f t="shared" ca="1" si="11"/>
        <v>3.6221248309430853E-2</v>
      </c>
      <c r="AX41" s="8">
        <f t="shared" ca="1" si="11"/>
        <v>3.6090116910522774E-2</v>
      </c>
      <c r="AY41" s="8">
        <f t="shared" ca="1" si="11"/>
        <v>3.5911932929805657E-2</v>
      </c>
      <c r="AZ41" s="8">
        <f t="shared" ca="1" si="11"/>
        <v>3.5783877351432292E-2</v>
      </c>
      <c r="BA41" s="8">
        <f t="shared" ca="1" si="11"/>
        <v>3.5656620604235245E-2</v>
      </c>
      <c r="BB41" s="8">
        <f t="shared" ca="1" si="11"/>
        <v>3.5530291286936633E-2</v>
      </c>
      <c r="BC41" s="8">
        <f t="shared" ca="1" si="11"/>
        <v>3.5365419181959457E-2</v>
      </c>
      <c r="BD41" s="8">
        <f t="shared" ca="1" si="11"/>
        <v>3.5108916265621293E-2</v>
      </c>
      <c r="BE41" s="8">
        <f t="shared" ca="1" si="11"/>
        <v>3.4940389221489454E-2</v>
      </c>
      <c r="BF41" s="8">
        <f t="shared" ca="1" si="11"/>
        <v>3.450699988290995E-2</v>
      </c>
      <c r="BG41" s="8">
        <f t="shared" ca="1" si="11"/>
        <v>3.4097818253706835E-2</v>
      </c>
      <c r="BH41" s="8">
        <f t="shared" ca="1" si="11"/>
        <v>3.3700101787758951E-2</v>
      </c>
      <c r="BI41" s="8">
        <f t="shared" ca="1" si="11"/>
        <v>3.3312027177639925E-2</v>
      </c>
    </row>
    <row r="43" spans="1:61" x14ac:dyDescent="0.25">
      <c r="A43" s="9" t="s">
        <v>734</v>
      </c>
    </row>
    <row r="44" spans="1:61" x14ac:dyDescent="0.25">
      <c r="A44" t="s">
        <v>735</v>
      </c>
      <c r="B44" s="10">
        <v>0.04</v>
      </c>
      <c r="D44" s="4">
        <f ca="1">NPV(-1+(1+$B44)^0.25,$C8:D8)</f>
        <v>1502362.3693779805</v>
      </c>
      <c r="E44" s="4">
        <f ca="1">NPV(-1+(1+$B44)^0.25,$C8:E8)</f>
        <v>2242567.3106348678</v>
      </c>
      <c r="F44" s="4">
        <f ca="1">NPV(-1+(1+$B44)^0.25,$C8:F8)</f>
        <v>2975549.8766752528</v>
      </c>
      <c r="G44" s="4">
        <f ca="1">NPV(-1+(1+$B44)^0.25,$C8:G8)</f>
        <v>3701380.5381226894</v>
      </c>
      <c r="H44" s="4">
        <f ca="1">NPV(-1+(1+$B44)^0.25,$C8:H8)</f>
        <v>4420129.0780002344</v>
      </c>
      <c r="I44" s="4">
        <f ca="1">NPV(-1+(1+$B44)^0.25,$C8:I8)</f>
        <v>5131864.5984395491</v>
      </c>
      <c r="J44" s="4">
        <f ca="1">NPV(-1+(1+$B44)^0.25,$C8:J8)</f>
        <v>5836655.527324534</v>
      </c>
      <c r="K44" s="4">
        <f ca="1">NPV(-1+(1+$B44)^0.25,$C8:K8)</f>
        <v>6534569.6248701466</v>
      </c>
      <c r="L44" s="4">
        <f ca="1">NPV(-1+(1+$B44)^0.25,$C8:L8)</f>
        <v>7225673.9901370164</v>
      </c>
      <c r="M44" s="4">
        <f ca="1">NPV(-1+(1+$B44)^0.25,$C8:M8)</f>
        <v>7910035.0674825115</v>
      </c>
      <c r="N44" s="4">
        <f ca="1">NPV(-1+(1+$B44)^0.25,$C8:N8)</f>
        <v>8587718.6529488433</v>
      </c>
      <c r="O44" s="4">
        <f ca="1">NPV(-1+(1+$B44)^0.25,$C8:O8)</f>
        <v>9258789.9005888551</v>
      </c>
      <c r="P44" s="4">
        <f ca="1">NPV(-1+(1+$B44)^0.25,$C8:P8)</f>
        <v>9923313.3287300766</v>
      </c>
      <c r="Q44" s="4">
        <f ca="1">NPV(-1+(1+$B44)^0.25,$C8:Q8)</f>
        <v>10581352.826177668</v>
      </c>
      <c r="R44" s="4">
        <f ca="1">NPV(-1+(1+$B44)^0.25,$C8:R8)</f>
        <v>11232971.658356834</v>
      </c>
      <c r="S44" s="4">
        <f ca="1">NPV(-1+(1+$B44)^0.25,$C8:S8)</f>
        <v>11878232.473395307</v>
      </c>
      <c r="T44" s="4">
        <f ca="1">NPV(-1+(1+$B44)^0.25,$C8:T8)</f>
        <v>12517197.308146482</v>
      </c>
      <c r="U44" s="4">
        <f ca="1">NPV(-1+(1+$B44)^0.25,$C8:U8)</f>
        <v>13149927.59415378</v>
      </c>
      <c r="V44" s="4">
        <f ca="1">NPV(-1+(1+$B44)^0.25,$C8:V8)</f>
        <v>13776484.163556825</v>
      </c>
      <c r="W44" s="4">
        <f ca="1">NPV(-1+(1+$B44)^0.25,$C8:W8)</f>
        <v>14396927.254939973</v>
      </c>
      <c r="X44" s="4">
        <f ca="1">NPV(-1+(1+$B44)^0.25,$C8:X8)</f>
        <v>15011316.519123796</v>
      </c>
      <c r="Y44" s="4">
        <f ca="1">NPV(-1+(1+$B44)^0.25,$C8:Y8)</f>
        <v>15619711.024900045</v>
      </c>
      <c r="Z44" s="4">
        <f ca="1">NPV(-1+(1+$B44)^0.25,$C8:Z8)</f>
        <v>16222169.264710663</v>
      </c>
      <c r="AA44" s="4">
        <f ca="1">NPV(-1+(1+$B44)^0.25,$C8:AA8)</f>
        <v>16818749.16027138</v>
      </c>
      <c r="AB44" s="4">
        <f ca="1">NPV(-1+(1+$B44)^0.25,$C8:AB8)</f>
        <v>17409508.06814044</v>
      </c>
      <c r="AC44" s="4">
        <f ca="1">NPV(-1+(1+$B44)^0.25,$C8:AC8)</f>
        <v>17994502.785232987</v>
      </c>
      <c r="AD44" s="4">
        <f ca="1">NPV(-1+(1+$B44)^0.25,$C8:AD8)</f>
        <v>18573789.554281659</v>
      </c>
      <c r="AE44" s="4">
        <f ca="1">NPV(-1+(1+$B44)^0.25,$C8:AE8)</f>
        <v>19147424.069243889</v>
      </c>
      <c r="AF44" s="4">
        <f ca="1">NPV(-1+(1+$B44)^0.25,$C8:AF8)</f>
        <v>19715461.480656449</v>
      </c>
      <c r="AG44" s="4">
        <f ca="1">NPV(-1+(1+$B44)^0.25,$C8:AG8)</f>
        <v>20277956.40093774</v>
      </c>
      <c r="AH44" s="4">
        <f ca="1">NPV(-1+(1+$B44)^0.25,$C8:AH8)</f>
        <v>21132054.27437266</v>
      </c>
      <c r="AI44" s="4">
        <f ca="1">NPV(-1+(1+$B44)^0.25,$C8:AI8)</f>
        <v>21977818.489154764</v>
      </c>
      <c r="AJ44" s="4">
        <f ca="1">NPV(-1+(1+$B44)^0.25,$C8:AJ8)</f>
        <v>22815330.358993758</v>
      </c>
      <c r="AK44" s="4">
        <f ca="1">NPV(-1+(1+$B44)^0.25,$C8:AK8)</f>
        <v>23644670.404199995</v>
      </c>
      <c r="AL44" s="4">
        <f ca="1">NPV(-1+(1+$B44)^0.25,$C8:AL8)</f>
        <v>24465918.359425876</v>
      </c>
      <c r="AM44" s="4">
        <f ca="1">NPV(-1+(1+$B44)^0.25,$C8:AM8)</f>
        <v>25279153.181331746</v>
      </c>
      <c r="AN44" s="4">
        <f ca="1">NPV(-1+(1+$B44)^0.25,$C8:AN8)</f>
        <v>26084453.056176931</v>
      </c>
      <c r="AO44" s="4">
        <f ca="1">NPV(-1+(1+$B44)^0.25,$C8:AO8)</f>
        <v>26881895.407336775</v>
      </c>
      <c r="AP44" s="4">
        <f ca="1">NPV(-1+(1+$B44)^0.25,$C8:AP8)</f>
        <v>27671556.902746279</v>
      </c>
      <c r="AQ44" s="4">
        <f ca="1">NPV(-1+(1+$B44)^0.25,$C8:AQ8)</f>
        <v>28453513.46227115</v>
      </c>
      <c r="AR44" s="4">
        <f ca="1">NPV(-1+(1+$B44)^0.25,$C8:AR8)</f>
        <v>29227840.265006907</v>
      </c>
      <c r="AS44" s="4">
        <f ca="1">NPV(-1+(1+$B44)^0.25,$C8:AS8)</f>
        <v>29994611.756506756</v>
      </c>
      <c r="AT44" s="4">
        <f ca="1">NPV(-1+(1+$B44)^0.25,$C8:AT8)</f>
        <v>30753901.655938972</v>
      </c>
      <c r="AU44" s="4">
        <f ca="1">NPV(-1+(1+$B44)^0.25,$C8:AU8)</f>
        <v>31505782.963174429</v>
      </c>
      <c r="AV44" s="4">
        <f ca="1">NPV(-1+(1+$B44)^0.25,$C8:AV8)</f>
        <v>32250327.965804964</v>
      </c>
      <c r="AW44" s="4">
        <f ca="1">NPV(-1+(1+$B44)^0.25,$C8:AW8)</f>
        <v>32987608.246093281</v>
      </c>
      <c r="AX44" s="4">
        <f ca="1">NPV(-1+(1+$B44)^0.25,$C8:AX8)</f>
        <v>33717694.687855028</v>
      </c>
      <c r="AY44" s="4">
        <f ca="1">NPV(-1+(1+$B44)^0.25,$C8:AY8)</f>
        <v>34440657.483273737</v>
      </c>
      <c r="AZ44" s="4">
        <f ca="1">NPV(-1+(1+$B44)^0.25,$C8:AZ8)</f>
        <v>35156566.13964925</v>
      </c>
      <c r="BA44" s="4">
        <f ca="1">NPV(-1+(1+$B44)^0.25,$C8:BA8)</f>
        <v>35865489.486080326</v>
      </c>
      <c r="BB44" s="4">
        <f ca="1">NPV(-1+(1+$B44)^0.25,$C8:BB8)</f>
        <v>36567495.680082008</v>
      </c>
      <c r="BC44" s="4">
        <f ca="1">NPV(-1+(1+$B44)^0.25,$C8:BC8)</f>
        <v>37262652.214138456</v>
      </c>
      <c r="BD44" s="4">
        <f ca="1">NPV(-1+(1+$B44)^0.25,$C8:BD8)</f>
        <v>37951025.922191836</v>
      </c>
      <c r="BE44" s="4">
        <f ca="1">NPV(-1+(1+$B44)^0.25,$C8:BE8)</f>
        <v>38632682.986067869</v>
      </c>
      <c r="BF44" s="4">
        <f ca="1">NPV(-1+(1+$B44)^0.25,$C8:BF8)</f>
        <v>39307688.941838719</v>
      </c>
      <c r="BG44" s="4">
        <f ca="1">NPV(-1+(1+$B44)^0.25,$C8:BG8)</f>
        <v>39976108.686123759</v>
      </c>
      <c r="BH44" s="4">
        <f ca="1">NPV(-1+(1+$B44)^0.25,$C8:BH8)</f>
        <v>40638006.482328929</v>
      </c>
      <c r="BI44" s="4">
        <f ca="1">NPV(-1+(1+$B44)^0.25,$C8:BI8)</f>
        <v>40638006.482328929</v>
      </c>
    </row>
    <row r="45" spans="1:61" x14ac:dyDescent="0.25">
      <c r="A45" t="s">
        <v>736</v>
      </c>
      <c r="B45" s="10">
        <v>0.08</v>
      </c>
      <c r="D45" s="4">
        <f ca="1">NPV(-1+(1+$B45)^0.25,$C9:D9)</f>
        <v>0</v>
      </c>
      <c r="E45" s="4">
        <f ca="1">NPV(-1+(1+$B45)^0.25,$C9:E9)</f>
        <v>0</v>
      </c>
      <c r="F45" s="4">
        <f ca="1">NPV(-1+(1+$B45)^0.25,$C9:F9)</f>
        <v>0</v>
      </c>
      <c r="G45" s="4">
        <f ca="1">NPV(-1+(1+$B45)^0.25,$C9:G9)</f>
        <v>0</v>
      </c>
      <c r="H45" s="4">
        <f ca="1">NPV(-1+(1+$B45)^0.25,$C9:H9)</f>
        <v>0</v>
      </c>
      <c r="I45" s="4">
        <f ca="1">NPV(-1+(1+$B45)^0.25,$C9:I9)</f>
        <v>0</v>
      </c>
      <c r="J45" s="4">
        <f ca="1">NPV(-1+(1+$B45)^0.25,$C9:J9)</f>
        <v>0</v>
      </c>
      <c r="K45" s="4">
        <f ca="1">NPV(-1+(1+$B45)^0.25,$C9:K9)</f>
        <v>0</v>
      </c>
      <c r="L45" s="4">
        <f ca="1">NPV(-1+(1+$B45)^0.25,$C9:L9)</f>
        <v>0</v>
      </c>
      <c r="M45" s="4">
        <f ca="1">NPV(-1+(1+$B45)^0.25,$C9:M9)</f>
        <v>0</v>
      </c>
      <c r="N45" s="4">
        <f ca="1">NPV(-1+(1+$B45)^0.25,$C9:N9)</f>
        <v>0</v>
      </c>
      <c r="O45" s="4">
        <f ca="1">NPV(-1+(1+$B45)^0.25,$C9:O9)</f>
        <v>0</v>
      </c>
      <c r="P45" s="4">
        <f ca="1">NPV(-1+(1+$B45)^0.25,$C9:P9)</f>
        <v>0</v>
      </c>
      <c r="Q45" s="4">
        <f ca="1">NPV(-1+(1+$B45)^0.25,$C9:Q9)</f>
        <v>0</v>
      </c>
      <c r="R45" s="4">
        <f ca="1">NPV(-1+(1+$B45)^0.25,$C9:R9)</f>
        <v>0</v>
      </c>
      <c r="S45" s="4">
        <f ca="1">NPV(-1+(1+$B45)^0.25,$C9:S9)</f>
        <v>0</v>
      </c>
      <c r="T45" s="4">
        <f ca="1">NPV(-1+(1+$B45)^0.25,$C9:T9)</f>
        <v>0</v>
      </c>
      <c r="U45" s="4">
        <f ca="1">NPV(-1+(1+$B45)^0.25,$C9:U9)</f>
        <v>0</v>
      </c>
      <c r="V45" s="4">
        <f ca="1">NPV(-1+(1+$B45)^0.25,$C9:V9)</f>
        <v>0</v>
      </c>
      <c r="W45" s="4">
        <f ca="1">NPV(-1+(1+$B45)^0.25,$C9:W9)</f>
        <v>0</v>
      </c>
      <c r="X45" s="4">
        <f ca="1">NPV(-1+(1+$B45)^0.25,$C9:X9)</f>
        <v>0</v>
      </c>
      <c r="Y45" s="4">
        <f ca="1">NPV(-1+(1+$B45)^0.25,$C9:Y9)</f>
        <v>0</v>
      </c>
      <c r="Z45" s="4">
        <f ca="1">NPV(-1+(1+$B45)^0.25,$C9:Z9)</f>
        <v>0</v>
      </c>
      <c r="AA45" s="4">
        <f ca="1">NPV(-1+(1+$B45)^0.25,$C9:AA9)</f>
        <v>0</v>
      </c>
      <c r="AB45" s="4">
        <f ca="1">NPV(-1+(1+$B45)^0.25,$C9:AB9)</f>
        <v>0</v>
      </c>
      <c r="AC45" s="4">
        <f ca="1">NPV(-1+(1+$B45)^0.25,$C9:AC9)</f>
        <v>0</v>
      </c>
      <c r="AD45" s="4">
        <f ca="1">NPV(-1+(1+$B45)^0.25,$C9:AD9)</f>
        <v>0</v>
      </c>
      <c r="AE45" s="4">
        <f ca="1">NPV(-1+(1+$B45)^0.25,$C9:AE9)</f>
        <v>0</v>
      </c>
      <c r="AF45" s="4">
        <f ca="1">NPV(-1+(1+$B45)^0.25,$C9:AF9)</f>
        <v>0</v>
      </c>
      <c r="AG45" s="4">
        <f ca="1">NPV(-1+(1+$B45)^0.25,$C9:AG9)</f>
        <v>0</v>
      </c>
      <c r="AH45" s="4">
        <f ca="1">NPV(-1+(1+$B45)^0.25,$C9:AH9)</f>
        <v>0</v>
      </c>
      <c r="AI45" s="4">
        <f ca="1">NPV(-1+(1+$B45)^0.25,$C9:AI9)</f>
        <v>0</v>
      </c>
      <c r="AJ45" s="4">
        <f ca="1">NPV(-1+(1+$B45)^0.25,$C9:AJ9)</f>
        <v>0</v>
      </c>
      <c r="AK45" s="4">
        <f ca="1">NPV(-1+(1+$B45)^0.25,$C9:AK9)</f>
        <v>0</v>
      </c>
      <c r="AL45" s="4">
        <f ca="1">NPV(-1+(1+$B45)^0.25,$C9:AL9)</f>
        <v>0</v>
      </c>
      <c r="AM45" s="4">
        <f ca="1">NPV(-1+(1+$B45)^0.25,$C9:AM9)</f>
        <v>0</v>
      </c>
      <c r="AN45" s="4">
        <f ca="1">NPV(-1+(1+$B45)^0.25,$C9:AN9)</f>
        <v>0</v>
      </c>
      <c r="AO45" s="4">
        <f ca="1">NPV(-1+(1+$B45)^0.25,$C9:AO9)</f>
        <v>0</v>
      </c>
      <c r="AP45" s="4">
        <f ca="1">NPV(-1+(1+$B45)^0.25,$C9:AP9)</f>
        <v>0</v>
      </c>
      <c r="AQ45" s="4">
        <f ca="1">NPV(-1+(1+$B45)^0.25,$C9:AQ9)</f>
        <v>0</v>
      </c>
      <c r="AR45" s="4">
        <f ca="1">NPV(-1+(1+$B45)^0.25,$C9:AR9)</f>
        <v>0</v>
      </c>
      <c r="AS45" s="4">
        <f ca="1">NPV(-1+(1+$B45)^0.25,$C9:AS9)</f>
        <v>0</v>
      </c>
      <c r="AT45" s="4">
        <f ca="1">NPV(-1+(1+$B45)^0.25,$C9:AT9)</f>
        <v>0</v>
      </c>
      <c r="AU45" s="4">
        <f ca="1">NPV(-1+(1+$B45)^0.25,$C9:AU9)</f>
        <v>0</v>
      </c>
      <c r="AV45" s="4">
        <f ca="1">NPV(-1+(1+$B45)^0.25,$C9:AV9)</f>
        <v>0</v>
      </c>
      <c r="AW45" s="4">
        <f ca="1">NPV(-1+(1+$B45)^0.25,$C9:AW9)</f>
        <v>0</v>
      </c>
      <c r="AX45" s="4">
        <f ca="1">NPV(-1+(1+$B45)^0.25,$C9:AX9)</f>
        <v>0</v>
      </c>
      <c r="AY45" s="4">
        <f ca="1">NPV(-1+(1+$B45)^0.25,$C9:AY9)</f>
        <v>0</v>
      </c>
      <c r="AZ45" s="4">
        <f ca="1">NPV(-1+(1+$B45)^0.25,$C9:AZ9)</f>
        <v>0</v>
      </c>
      <c r="BA45" s="4">
        <f ca="1">NPV(-1+(1+$B45)^0.25,$C9:BA9)</f>
        <v>0</v>
      </c>
      <c r="BB45" s="4">
        <f ca="1">NPV(-1+(1+$B45)^0.25,$C9:BB9)</f>
        <v>0</v>
      </c>
      <c r="BC45" s="4">
        <f ca="1">NPV(-1+(1+$B45)^0.25,$C9:BC9)</f>
        <v>0</v>
      </c>
      <c r="BD45" s="4">
        <f ca="1">NPV(-1+(1+$B45)^0.25,$C9:BD9)</f>
        <v>0</v>
      </c>
      <c r="BE45" s="4">
        <f ca="1">NPV(-1+(1+$B45)^0.25,$C9:BE9)</f>
        <v>0</v>
      </c>
      <c r="BF45" s="4">
        <f ca="1">NPV(-1+(1+$B45)^0.25,$C9:BF9)</f>
        <v>0</v>
      </c>
      <c r="BG45" s="4">
        <f ca="1">NPV(-1+(1+$B45)^0.25,$C9:BG9)</f>
        <v>0</v>
      </c>
      <c r="BH45" s="4">
        <f ca="1">NPV(-1+(1+$B45)^0.25,$C9:BH9)</f>
        <v>0</v>
      </c>
      <c r="BI45" s="4">
        <f ca="1">NPV(-1+(1+$B45)^0.25,$C9:BI9)</f>
        <v>0</v>
      </c>
    </row>
    <row r="46" spans="1:61" x14ac:dyDescent="0.25">
      <c r="A46" t="s">
        <v>737</v>
      </c>
      <c r="B46" s="10">
        <v>0.08</v>
      </c>
      <c r="D46" s="4">
        <f ca="1">NPV(-1+(1+$B46)^0.25,$C23:D23)</f>
        <v>74744.170746475691</v>
      </c>
      <c r="E46" s="4">
        <f ca="1">NPV(-1+(1+$B46)^0.25,$C23:E23)</f>
        <v>145805.22773005537</v>
      </c>
      <c r="F46" s="4">
        <f ca="1">NPV(-1+(1+$B46)^0.25,$C23:F23)</f>
        <v>218646.02790826102</v>
      </c>
      <c r="G46" s="4">
        <f ca="1">NPV(-1+(1+$B46)^0.25,$C23:G23)</f>
        <v>292856.81657350651</v>
      </c>
      <c r="H46" s="4">
        <f ca="1">NPV(-1+(1+$B46)^0.25,$C23:H23)</f>
        <v>368761.68314247491</v>
      </c>
      <c r="I46" s="4">
        <f ca="1">NPV(-1+(1+$B46)^0.25,$C23:I23)</f>
        <v>446288.75871369924</v>
      </c>
      <c r="J46" s="4">
        <f ca="1">NPV(-1+(1+$B46)^0.25,$C23:J23)</f>
        <v>525385.54847837589</v>
      </c>
      <c r="K46" s="4">
        <f ca="1">NPV(-1+(1+$B46)^0.25,$C23:K23)</f>
        <v>605663.01353138615</v>
      </c>
      <c r="L46" s="4">
        <f ca="1">NPV(-1+(1+$B46)^0.25,$C23:L23)</f>
        <v>666493.13237308711</v>
      </c>
      <c r="M46" s="4">
        <f ca="1">NPV(-1+(1+$B46)^0.25,$C23:M23)</f>
        <v>729146.90392328496</v>
      </c>
      <c r="N46" s="4">
        <f ca="1">NPV(-1+(1+$B46)^0.25,$C23:N23)</f>
        <v>793568.33116042602</v>
      </c>
      <c r="O46" s="4">
        <f ca="1">NPV(-1+(1+$B46)^0.25,$C23:O23)</f>
        <v>861909.09607246344</v>
      </c>
      <c r="P46" s="4">
        <f ca="1">NPV(-1+(1+$B46)^0.25,$C23:P23)</f>
        <v>932686.94619043369</v>
      </c>
      <c r="Q46" s="4">
        <f ca="1">NPV(-1+(1+$B46)^0.25,$C23:Q23)</f>
        <v>1004552.6240458778</v>
      </c>
      <c r="R46" s="4">
        <f ca="1">NPV(-1+(1+$B46)^0.25,$C23:R23)</f>
        <v>1077466.4129322032</v>
      </c>
      <c r="S46" s="4">
        <f ca="1">NPV(-1+(1+$B46)^0.25,$C23:S23)</f>
        <v>1151082.3732424125</v>
      </c>
      <c r="T46" s="4">
        <f ca="1">NPV(-1+(1+$B46)^0.25,$C23:T23)</f>
        <v>1225690.9920387969</v>
      </c>
      <c r="U46" s="4">
        <f ca="1">NPV(-1+(1+$B46)^0.25,$C23:U23)</f>
        <v>1301239.1467645792</v>
      </c>
      <c r="V46" s="4">
        <f ca="1">NPV(-1+(1+$B46)^0.25,$C23:V23)</f>
        <v>1301239.1467645792</v>
      </c>
      <c r="W46" s="4">
        <f ca="1">NPV(-1+(1+$B46)^0.25,$C23:W23)</f>
        <v>1382318.9336514322</v>
      </c>
      <c r="X46" s="4">
        <f ca="1">NPV(-1+(1+$B46)^0.25,$C23:X23)</f>
        <v>1464296.5941512976</v>
      </c>
      <c r="Y46" s="4">
        <f ca="1">NPV(-1+(1+$B46)^0.25,$C23:Y23)</f>
        <v>1547120.2296540143</v>
      </c>
      <c r="Z46" s="4">
        <f ca="1">NPV(-1+(1+$B46)^0.25,$C23:Z23)</f>
        <v>1630754.6533790517</v>
      </c>
      <c r="AA46" s="4">
        <f ca="1">NPV(-1+(1+$B46)^0.25,$C23:AA23)</f>
        <v>1714871.4504058983</v>
      </c>
      <c r="AB46" s="4">
        <f ca="1">NPV(-1+(1+$B46)^0.25,$C23:AB23)</f>
        <v>1799751.4916745313</v>
      </c>
      <c r="AC46" s="4">
        <f ca="1">NPV(-1+(1+$B46)^0.25,$C23:AC23)</f>
        <v>1885346.6265288081</v>
      </c>
      <c r="AD46" s="4">
        <f ca="1">NPV(-1+(1+$B46)^0.25,$C23:AD23)</f>
        <v>1971624.6218550785</v>
      </c>
      <c r="AE46" s="4">
        <f ca="1">NPV(-1+(1+$B46)^0.25,$C23:AE23)</f>
        <v>2058273.5715182119</v>
      </c>
      <c r="AF46" s="4">
        <f ca="1">NPV(-1+(1+$B46)^0.25,$C23:AF23)</f>
        <v>2138290.4162256308</v>
      </c>
      <c r="AG46" s="4">
        <f ca="1">NPV(-1+(1+$B46)^0.25,$C23:AG23)</f>
        <v>2213502.5354195349</v>
      </c>
      <c r="AH46" s="4">
        <f ca="1">NPV(-1+(1+$B46)^0.25,$C23:AH23)</f>
        <v>2288411.9220446376</v>
      </c>
      <c r="AI46" s="4">
        <f ca="1">NPV(-1+(1+$B46)^0.25,$C23:AI23)</f>
        <v>2359525.4110501981</v>
      </c>
      <c r="AJ46" s="4">
        <f ca="1">NPV(-1+(1+$B46)^0.25,$C23:AJ23)</f>
        <v>2359525.4110501981</v>
      </c>
      <c r="AK46" s="4">
        <f ca="1">NPV(-1+(1+$B46)^0.25,$C23:AK23)</f>
        <v>2432125.6548726503</v>
      </c>
      <c r="AL46" s="4">
        <f ca="1">NPV(-1+(1+$B46)^0.25,$C23:AL23)</f>
        <v>2505416.5818817359</v>
      </c>
      <c r="AM46" s="4">
        <f ca="1">NPV(-1+(1+$B46)^0.25,$C23:AM23)</f>
        <v>2579113.5310144154</v>
      </c>
      <c r="AN46" s="4">
        <f ca="1">NPV(-1+(1+$B46)^0.25,$C23:AN23)</f>
        <v>2653460.3573631253</v>
      </c>
      <c r="AO46" s="4">
        <f ca="1">NPV(-1+(1+$B46)^0.25,$C23:AO23)</f>
        <v>2728415.5050232853</v>
      </c>
      <c r="AP46" s="4">
        <f ca="1">NPV(-1+(1+$B46)^0.25,$C23:AP23)</f>
        <v>2803951.2218339974</v>
      </c>
      <c r="AQ46" s="4">
        <f ca="1">NPV(-1+(1+$B46)^0.25,$C23:AQ23)</f>
        <v>2881499.3975883978</v>
      </c>
      <c r="AR46" s="4">
        <f ca="1">NPV(-1+(1+$B46)^0.25,$C23:AR23)</f>
        <v>2960855.5093302098</v>
      </c>
      <c r="AS46" s="4">
        <f ca="1">NPV(-1+(1+$B46)^0.25,$C23:AS23)</f>
        <v>3040920.3073352994</v>
      </c>
      <c r="AT46" s="4">
        <f ca="1">NPV(-1+(1+$B46)^0.25,$C23:AT23)</f>
        <v>3121427.7213205723</v>
      </c>
      <c r="AU46" s="4">
        <f ca="1">NPV(-1+(1+$B46)^0.25,$C23:AU23)</f>
        <v>3202121.4108612742</v>
      </c>
      <c r="AV46" s="4">
        <f ca="1">NPV(-1+(1+$B46)^0.25,$C23:AV23)</f>
        <v>3283225.710114433</v>
      </c>
      <c r="AW46" s="4">
        <f ca="1">NPV(-1+(1+$B46)^0.25,$C23:AW23)</f>
        <v>3364705.32034767</v>
      </c>
      <c r="AX46" s="4">
        <f ca="1">NPV(-1+(1+$B46)^0.25,$C23:AX23)</f>
        <v>3446537.4615072343</v>
      </c>
      <c r="AY46" s="4">
        <f ca="1">NPV(-1+(1+$B46)^0.25,$C23:AY23)</f>
        <v>3528478.6570777236</v>
      </c>
      <c r="AZ46" s="4">
        <f ca="1">NPV(-1+(1+$B46)^0.25,$C23:AZ23)</f>
        <v>3610743.8365733232</v>
      </c>
      <c r="BA46" s="4">
        <f ca="1">NPV(-1+(1+$B46)^0.25,$C23:BA23)</f>
        <v>3693300.3018026138</v>
      </c>
      <c r="BB46" s="4">
        <f ca="1">NPV(-1+(1+$B46)^0.25,$C23:BB23)</f>
        <v>3776127.279064849</v>
      </c>
      <c r="BC46" s="4">
        <f ca="1">NPV(-1+(1+$B46)^0.25,$C23:BC23)</f>
        <v>3858993.5012407992</v>
      </c>
      <c r="BD46" s="4">
        <f ca="1">NPV(-1+(1+$B46)^0.25,$C23:BD23)</f>
        <v>3942104.870583788</v>
      </c>
      <c r="BE46" s="4">
        <f ca="1">NPV(-1+(1+$B46)^0.25,$C23:BE23)</f>
        <v>4025431.1119575915</v>
      </c>
      <c r="BF46" s="4">
        <f ca="1">NPV(-1+(1+$B46)^0.25,$C23:BF23)</f>
        <v>4108953.3089496307</v>
      </c>
      <c r="BG46" s="4">
        <f ca="1">NPV(-1+(1+$B46)^0.25,$C23:BG23)</f>
        <v>4192451.7833058024</v>
      </c>
      <c r="BH46" s="4">
        <f ca="1">NPV(-1+(1+$B46)^0.25,$C23:BH23)</f>
        <v>4272209.7625327762</v>
      </c>
      <c r="BI46" s="4">
        <f ca="1">NPV(-1+(1+$B46)^0.25,$C23:BI23)</f>
        <v>4353942.9463884821</v>
      </c>
    </row>
    <row r="47" spans="1:61" x14ac:dyDescent="0.25">
      <c r="A47" t="s">
        <v>738</v>
      </c>
      <c r="B47" s="10">
        <v>0.08</v>
      </c>
      <c r="C47" s="33">
        <f>(1+B47)^0.25-1</f>
        <v>1.9426546908273501E-2</v>
      </c>
      <c r="D47" s="4">
        <f ca="1">D26*1/((1+$C47)^((COLUMN()-3)))</f>
        <v>12469555.325302133</v>
      </c>
      <c r="E47" s="4">
        <f t="shared" ref="E47:BI47" ca="1" si="12">E26*1/((1+$C47)^((COLUMN()-3)))</f>
        <v>14671606.006917218</v>
      </c>
      <c r="F47" s="4">
        <f t="shared" ca="1" si="12"/>
        <v>16824247.029094763</v>
      </c>
      <c r="G47" s="4">
        <f t="shared" ca="1" si="12"/>
        <v>18735847.83470377</v>
      </c>
      <c r="H47" s="4">
        <f t="shared" ca="1" si="12"/>
        <v>20793921.940048676</v>
      </c>
      <c r="I47" s="4">
        <f t="shared" ca="1" si="12"/>
        <v>22804558.067382015</v>
      </c>
      <c r="J47" s="4">
        <f t="shared" ca="1" si="12"/>
        <v>24768398.608076446</v>
      </c>
      <c r="K47" s="4">
        <f t="shared" ca="1" si="12"/>
        <v>26518155.064171467</v>
      </c>
      <c r="L47" s="4">
        <f t="shared" ca="1" si="12"/>
        <v>28146227.538652644</v>
      </c>
      <c r="M47" s="4">
        <f t="shared" ca="1" si="12"/>
        <v>29740490.6748292</v>
      </c>
      <c r="N47" s="4">
        <f t="shared" ca="1" si="12"/>
        <v>31301243.202187452</v>
      </c>
      <c r="O47" s="4">
        <f t="shared" ca="1" si="12"/>
        <v>32677117.797430698</v>
      </c>
      <c r="P47" s="4">
        <f t="shared" ca="1" si="12"/>
        <v>34195365.968137719</v>
      </c>
      <c r="Q47" s="4">
        <f t="shared" ca="1" si="12"/>
        <v>35664951.920482658</v>
      </c>
      <c r="R47" s="4">
        <f t="shared" ca="1" si="12"/>
        <v>37082917.341847926</v>
      </c>
      <c r="S47" s="4">
        <f t="shared" ca="1" si="12"/>
        <v>38294144.683279335</v>
      </c>
      <c r="T47" s="4">
        <f t="shared" ca="1" si="12"/>
        <v>39640514.96697446</v>
      </c>
      <c r="U47" s="4">
        <f t="shared" ca="1" si="12"/>
        <v>40950957.750252858</v>
      </c>
      <c r="V47" s="4">
        <f t="shared" ca="1" si="12"/>
        <v>43037586.953896604</v>
      </c>
      <c r="W47" s="4">
        <f t="shared" ca="1" si="12"/>
        <v>44420320.739793912</v>
      </c>
      <c r="X47" s="4">
        <f t="shared" ca="1" si="12"/>
        <v>45988347.498058684</v>
      </c>
      <c r="Y47" s="4">
        <f t="shared" ca="1" si="12"/>
        <v>47516478.782227769</v>
      </c>
      <c r="Z47" s="4">
        <f t="shared" ca="1" si="12"/>
        <v>49005356.917438261</v>
      </c>
      <c r="AA47" s="4">
        <f t="shared" ca="1" si="12"/>
        <v>50245824.541765317</v>
      </c>
      <c r="AB47" s="4">
        <f t="shared" ca="1" si="12"/>
        <v>50687296.687597439</v>
      </c>
      <c r="AC47" s="4">
        <f t="shared" ca="1" si="12"/>
        <v>51702262.861491121</v>
      </c>
      <c r="AD47" s="4">
        <f t="shared" ca="1" si="12"/>
        <v>52987564.108748272</v>
      </c>
      <c r="AE47" s="4">
        <f t="shared" ca="1" si="12"/>
        <v>54042391.463796392</v>
      </c>
      <c r="AF47" s="4">
        <f t="shared" ca="1" si="12"/>
        <v>55188189.709984906</v>
      </c>
      <c r="AG47" s="4">
        <f t="shared" ca="1" si="12"/>
        <v>56248180.429304212</v>
      </c>
      <c r="AH47" s="4">
        <f t="shared" ca="1" si="12"/>
        <v>57269879.237034485</v>
      </c>
      <c r="AI47" s="4">
        <f t="shared" ca="1" si="12"/>
        <v>58036280.471801266</v>
      </c>
      <c r="AJ47" s="4">
        <f t="shared" ca="1" si="12"/>
        <v>8566477.1951093338</v>
      </c>
      <c r="AK47" s="4">
        <f t="shared" ca="1" si="12"/>
        <v>9955178.0415942539</v>
      </c>
      <c r="AL47" s="4">
        <f t="shared" ca="1" si="12"/>
        <v>11335664.505557561</v>
      </c>
      <c r="AM47" s="4">
        <f t="shared" ca="1" si="12"/>
        <v>12812544.072360517</v>
      </c>
      <c r="AN47" s="4">
        <f t="shared" ca="1" si="12"/>
        <v>14372000.769724241</v>
      </c>
      <c r="AO47" s="4">
        <f t="shared" ca="1" si="12"/>
        <v>15761011.864191702</v>
      </c>
      <c r="AP47" s="4">
        <f t="shared" ca="1" si="12"/>
        <v>17140966.798791926</v>
      </c>
      <c r="AQ47" s="4">
        <f t="shared" ca="1" si="12"/>
        <v>18170470.448569793</v>
      </c>
      <c r="AR47" s="4">
        <f t="shared" ca="1" si="12"/>
        <v>19612181.979213528</v>
      </c>
      <c r="AS47" s="4">
        <f t="shared" ca="1" si="12"/>
        <v>21050456.978983574</v>
      </c>
      <c r="AT47" s="4">
        <f t="shared" ca="1" si="12"/>
        <v>22479382.130381908</v>
      </c>
      <c r="AU47" s="4">
        <f t="shared" ca="1" si="12"/>
        <v>23536758.162529971</v>
      </c>
      <c r="AV47" s="4">
        <f t="shared" ca="1" si="12"/>
        <v>24950061.103321534</v>
      </c>
      <c r="AW47" s="4">
        <f t="shared" ca="1" si="12"/>
        <v>26354439.207909476</v>
      </c>
      <c r="AX47" s="4">
        <f t="shared" ca="1" si="12"/>
        <v>27750054.183844104</v>
      </c>
      <c r="AY47" s="4">
        <f t="shared" ca="1" si="12"/>
        <v>28796540.801041916</v>
      </c>
      <c r="AZ47" s="4">
        <f t="shared" ca="1" si="12"/>
        <v>30177394.430308137</v>
      </c>
      <c r="BA47" s="4">
        <f t="shared" ca="1" si="12"/>
        <v>31549858.621130336</v>
      </c>
      <c r="BB47" s="4">
        <f t="shared" ca="1" si="12"/>
        <v>32914076.475427054</v>
      </c>
      <c r="BC47" s="4">
        <f t="shared" ca="1" si="12"/>
        <v>33950129.866172902</v>
      </c>
      <c r="BD47" s="4">
        <f t="shared" ca="1" si="12"/>
        <v>34189684.810671084</v>
      </c>
      <c r="BE47" s="4">
        <f t="shared" ca="1" si="12"/>
        <v>35098355.023729354</v>
      </c>
      <c r="BF47" s="4">
        <f t="shared" ca="1" si="12"/>
        <v>33669989.413597539</v>
      </c>
      <c r="BG47" s="4">
        <f t="shared" ca="1" si="12"/>
        <v>32324714.888952941</v>
      </c>
      <c r="BH47" s="4">
        <f t="shared" ca="1" si="12"/>
        <v>30963515.239692941</v>
      </c>
      <c r="BI47" s="4">
        <f t="shared" ca="1" si="12"/>
        <v>29569112.250238366</v>
      </c>
    </row>
    <row r="48" spans="1:61" x14ac:dyDescent="0.25">
      <c r="A48" t="s">
        <v>739</v>
      </c>
      <c r="D48" s="5">
        <f ca="1">SUM(D44:D47)</f>
        <v>14046661.865426589</v>
      </c>
      <c r="E48" s="5">
        <f t="shared" ref="E48:BI48" ca="1" si="13">SUM(E44:E47)</f>
        <v>17059978.54528214</v>
      </c>
      <c r="F48" s="5">
        <f t="shared" ca="1" si="13"/>
        <v>20018442.933678277</v>
      </c>
      <c r="G48" s="5">
        <f t="shared" ca="1" si="13"/>
        <v>22730085.189399965</v>
      </c>
      <c r="H48" s="5">
        <f t="shared" ca="1" si="13"/>
        <v>25582812.701191384</v>
      </c>
      <c r="I48" s="5">
        <f t="shared" ca="1" si="13"/>
        <v>28382711.424535263</v>
      </c>
      <c r="J48" s="5">
        <f t="shared" ca="1" si="13"/>
        <v>31130439.683879357</v>
      </c>
      <c r="K48" s="5">
        <f t="shared" ca="1" si="13"/>
        <v>33658387.702573001</v>
      </c>
      <c r="L48" s="5">
        <f t="shared" ca="1" si="13"/>
        <v>36038394.661162749</v>
      </c>
      <c r="M48" s="5">
        <f t="shared" ca="1" si="13"/>
        <v>38379672.646234997</v>
      </c>
      <c r="N48" s="5">
        <f t="shared" ca="1" si="13"/>
        <v>40682530.186296724</v>
      </c>
      <c r="O48" s="5">
        <f t="shared" ca="1" si="13"/>
        <v>42797816.794092014</v>
      </c>
      <c r="P48" s="5">
        <f t="shared" ca="1" si="13"/>
        <v>45051366.243058227</v>
      </c>
      <c r="Q48" s="5">
        <f t="shared" ca="1" si="13"/>
        <v>47250857.370706201</v>
      </c>
      <c r="R48" s="5">
        <f t="shared" ca="1" si="13"/>
        <v>49393355.413136959</v>
      </c>
      <c r="S48" s="5">
        <f t="shared" ca="1" si="13"/>
        <v>51323459.529917054</v>
      </c>
      <c r="T48" s="5">
        <f t="shared" ca="1" si="13"/>
        <v>53383403.267159738</v>
      </c>
      <c r="U48" s="5">
        <f t="shared" ca="1" si="13"/>
        <v>55402124.491171218</v>
      </c>
      <c r="V48" s="5">
        <f t="shared" ca="1" si="13"/>
        <v>58115310.26421801</v>
      </c>
      <c r="W48" s="5">
        <f t="shared" ca="1" si="13"/>
        <v>60199566.928385317</v>
      </c>
      <c r="X48" s="5">
        <f t="shared" ca="1" si="13"/>
        <v>62463960.61133378</v>
      </c>
      <c r="Y48" s="5">
        <f t="shared" ca="1" si="13"/>
        <v>64683310.036781833</v>
      </c>
      <c r="Z48" s="5">
        <f t="shared" ca="1" si="13"/>
        <v>66858280.835527971</v>
      </c>
      <c r="AA48" s="5">
        <f t="shared" ca="1" si="13"/>
        <v>68779445.152442604</v>
      </c>
      <c r="AB48" s="5">
        <f t="shared" ca="1" si="13"/>
        <v>69896556.247412413</v>
      </c>
      <c r="AC48" s="5">
        <f t="shared" ca="1" si="13"/>
        <v>71582112.273252919</v>
      </c>
      <c r="AD48" s="5">
        <f t="shared" ca="1" si="13"/>
        <v>73532978.284885019</v>
      </c>
      <c r="AE48" s="5">
        <f t="shared" ca="1" si="13"/>
        <v>75248089.104558498</v>
      </c>
      <c r="AF48" s="5">
        <f t="shared" ca="1" si="13"/>
        <v>77041941.606866986</v>
      </c>
      <c r="AG48" s="5">
        <f t="shared" ca="1" si="13"/>
        <v>78739639.365661487</v>
      </c>
      <c r="AH48" s="5">
        <f t="shared" ca="1" si="13"/>
        <v>80690345.433451787</v>
      </c>
      <c r="AI48" s="5">
        <f t="shared" ca="1" si="13"/>
        <v>82373624.372006223</v>
      </c>
      <c r="AJ48" s="5">
        <f t="shared" ca="1" si="13"/>
        <v>33741332.965153292</v>
      </c>
      <c r="AK48" s="5">
        <f t="shared" ca="1" si="13"/>
        <v>36031974.100666896</v>
      </c>
      <c r="AL48" s="5">
        <f t="shared" ca="1" si="13"/>
        <v>38306999.446865171</v>
      </c>
      <c r="AM48" s="5">
        <f t="shared" ca="1" si="13"/>
        <v>40670810.784706682</v>
      </c>
      <c r="AN48" s="5">
        <f t="shared" ca="1" si="13"/>
        <v>43109914.1832643</v>
      </c>
      <c r="AO48" s="5">
        <f t="shared" ca="1" si="13"/>
        <v>45371322.776551761</v>
      </c>
      <c r="AP48" s="5">
        <f t="shared" ca="1" si="13"/>
        <v>47616474.923372202</v>
      </c>
      <c r="AQ48" s="5">
        <f t="shared" ca="1" si="13"/>
        <v>49505483.308429345</v>
      </c>
      <c r="AR48" s="5">
        <f t="shared" ca="1" si="13"/>
        <v>51800877.753550649</v>
      </c>
      <c r="AS48" s="5">
        <f t="shared" ca="1" si="13"/>
        <v>54085989.042825624</v>
      </c>
      <c r="AT48" s="5">
        <f t="shared" ca="1" si="13"/>
        <v>56354711.50764145</v>
      </c>
      <c r="AU48" s="5">
        <f t="shared" ca="1" si="13"/>
        <v>58244662.536565676</v>
      </c>
      <c r="AV48" s="5">
        <f t="shared" ca="1" si="13"/>
        <v>60483614.779240936</v>
      </c>
      <c r="AW48" s="5">
        <f t="shared" ca="1" si="13"/>
        <v>62706752.77435042</v>
      </c>
      <c r="AX48" s="5">
        <f t="shared" ca="1" si="13"/>
        <v>64914286.333206363</v>
      </c>
      <c r="AY48" s="5">
        <f t="shared" ca="1" si="13"/>
        <v>66765676.941393375</v>
      </c>
      <c r="AZ48" s="5">
        <f t="shared" ca="1" si="13"/>
        <v>68944704.406530708</v>
      </c>
      <c r="BA48" s="5">
        <f t="shared" ca="1" si="13"/>
        <v>71108648.409013271</v>
      </c>
      <c r="BB48" s="5">
        <f t="shared" ca="1" si="13"/>
        <v>73257699.434573919</v>
      </c>
      <c r="BC48" s="5">
        <f t="shared" ca="1" si="13"/>
        <v>75071775.581552148</v>
      </c>
      <c r="BD48" s="5">
        <f t="shared" ca="1" si="13"/>
        <v>76082815.603446707</v>
      </c>
      <c r="BE48" s="5">
        <f t="shared" ca="1" si="13"/>
        <v>77756469.121754825</v>
      </c>
      <c r="BF48" s="5">
        <f t="shared" ca="1" si="13"/>
        <v>77086631.664385885</v>
      </c>
      <c r="BG48" s="5">
        <f t="shared" ca="1" si="13"/>
        <v>76493275.358382493</v>
      </c>
      <c r="BH48" s="5">
        <f t="shared" ca="1" si="13"/>
        <v>75873731.484554648</v>
      </c>
      <c r="BI48" s="5">
        <f t="shared" ca="1" si="13"/>
        <v>74561061.678955778</v>
      </c>
    </row>
    <row r="49" spans="1:61" x14ac:dyDescent="0.25">
      <c r="A49" t="s">
        <v>740</v>
      </c>
      <c r="D49" s="7">
        <f ca="1">1-D44/D48</f>
        <v>0.89304488256560199</v>
      </c>
      <c r="E49" s="7">
        <f t="shared" ref="E49:BI49" ca="1" si="14">1-E44/E48</f>
        <v>0.86854805797777279</v>
      </c>
      <c r="F49" s="7">
        <f t="shared" ca="1" si="14"/>
        <v>0.85135957444176147</v>
      </c>
      <c r="G49" s="7">
        <f t="shared" ca="1" si="14"/>
        <v>0.83715940757455654</v>
      </c>
      <c r="H49" s="7">
        <f t="shared" ca="1" si="14"/>
        <v>0.82722270886991289</v>
      </c>
      <c r="I49" s="7">
        <f t="shared" ca="1" si="14"/>
        <v>0.81919047402908307</v>
      </c>
      <c r="J49" s="7">
        <f t="shared" ca="1" si="14"/>
        <v>0.8125096983340393</v>
      </c>
      <c r="K49" s="7">
        <f t="shared" ca="1" si="14"/>
        <v>0.80585613064375594</v>
      </c>
      <c r="L49" s="7">
        <f t="shared" ca="1" si="14"/>
        <v>0.79950066982523338</v>
      </c>
      <c r="M49" s="7">
        <f t="shared" ca="1" si="14"/>
        <v>0.793900402945243</v>
      </c>
      <c r="N49" s="7">
        <f t="shared" ca="1" si="14"/>
        <v>0.78890893428645492</v>
      </c>
      <c r="O49" s="7">
        <f t="shared" ca="1" si="14"/>
        <v>0.78366209787909147</v>
      </c>
      <c r="P49" s="7">
        <f t="shared" ca="1" si="14"/>
        <v>0.77973335425184542</v>
      </c>
      <c r="Q49" s="7">
        <f t="shared" ca="1" si="14"/>
        <v>0.77606008832471007</v>
      </c>
      <c r="R49" s="7">
        <f t="shared" ca="1" si="14"/>
        <v>0.77258132061687701</v>
      </c>
      <c r="S49" s="7">
        <f t="shared" ca="1" si="14"/>
        <v>0.76856134441850432</v>
      </c>
      <c r="T49" s="7">
        <f t="shared" ca="1" si="14"/>
        <v>0.76552268041991289</v>
      </c>
      <c r="U49" s="7">
        <f t="shared" ca="1" si="14"/>
        <v>0.7626457881367108</v>
      </c>
      <c r="V49" s="7">
        <f t="shared" ca="1" si="14"/>
        <v>0.76294570052327326</v>
      </c>
      <c r="W49" s="7">
        <f t="shared" ca="1" si="14"/>
        <v>0.76084666402888135</v>
      </c>
      <c r="X49" s="7">
        <f t="shared" ca="1" si="14"/>
        <v>0.75968036012753148</v>
      </c>
      <c r="Y49" s="7">
        <f t="shared" ca="1" si="14"/>
        <v>0.75852022699490829</v>
      </c>
      <c r="Z49" s="7">
        <f t="shared" ca="1" si="14"/>
        <v>0.75736484602980803</v>
      </c>
      <c r="AA49" s="7">
        <f t="shared" ca="1" si="14"/>
        <v>0.75546837979000347</v>
      </c>
      <c r="AB49" s="7">
        <f t="shared" ca="1" si="14"/>
        <v>0.75092466635242927</v>
      </c>
      <c r="AC49" s="7">
        <f t="shared" ca="1" si="14"/>
        <v>0.74861732611993981</v>
      </c>
      <c r="AD49" s="7">
        <f t="shared" ca="1" si="14"/>
        <v>0.74740871391986619</v>
      </c>
      <c r="AE49" s="7">
        <f t="shared" ca="1" si="14"/>
        <v>0.74554272012624501</v>
      </c>
      <c r="AF49" s="7">
        <f t="shared" ca="1" si="14"/>
        <v>0.74409443649199059</v>
      </c>
      <c r="AG49" s="7">
        <f t="shared" ca="1" si="14"/>
        <v>0.74246825913478853</v>
      </c>
      <c r="AH49" s="7">
        <f t="shared" ca="1" si="14"/>
        <v>0.73810926002540145</v>
      </c>
      <c r="AI49" s="7">
        <f t="shared" ca="1" si="14"/>
        <v>0.73319349905133357</v>
      </c>
      <c r="AJ49" s="7">
        <f t="shared" ca="1" si="14"/>
        <v>0.32381656698161498</v>
      </c>
      <c r="AK49" s="7">
        <f t="shared" ca="1" si="14"/>
        <v>0.34378642873851395</v>
      </c>
      <c r="AL49" s="7">
        <f t="shared" ca="1" si="14"/>
        <v>0.36131989681514909</v>
      </c>
      <c r="AM49" s="7">
        <f t="shared" ca="1" si="14"/>
        <v>0.37844481844366407</v>
      </c>
      <c r="AN49" s="7">
        <f t="shared" ca="1" si="14"/>
        <v>0.39493145485538506</v>
      </c>
      <c r="AO49" s="7">
        <f t="shared" ca="1" si="14"/>
        <v>0.40751351818136672</v>
      </c>
      <c r="AP49" s="7">
        <f t="shared" ca="1" si="14"/>
        <v>0.41886590833787452</v>
      </c>
      <c r="AQ49" s="7">
        <f t="shared" ca="1" si="14"/>
        <v>0.42524521405033244</v>
      </c>
      <c r="AR49" s="7">
        <f t="shared" ca="1" si="14"/>
        <v>0.4357655404207218</v>
      </c>
      <c r="AS49" s="7">
        <f t="shared" ca="1" si="14"/>
        <v>0.44542732254083706</v>
      </c>
      <c r="AT49" s="7">
        <f t="shared" ca="1" si="14"/>
        <v>0.45427984931182053</v>
      </c>
      <c r="AU49" s="7">
        <f t="shared" ca="1" si="14"/>
        <v>0.4590786246998122</v>
      </c>
      <c r="AV49" s="7">
        <f t="shared" ca="1" si="14"/>
        <v>0.46679231915097352</v>
      </c>
      <c r="AW49" s="7">
        <f t="shared" ca="1" si="14"/>
        <v>0.47393850284675343</v>
      </c>
      <c r="AX49" s="7">
        <f t="shared" ca="1" si="14"/>
        <v>0.48058129277149553</v>
      </c>
      <c r="AY49" s="7">
        <f t="shared" ca="1" si="14"/>
        <v>0.48415624522903289</v>
      </c>
      <c r="AZ49" s="7">
        <f t="shared" ca="1" si="14"/>
        <v>0.49007590296784154</v>
      </c>
      <c r="BA49" s="7">
        <f t="shared" ca="1" si="14"/>
        <v>0.49562408668234159</v>
      </c>
      <c r="BB49" s="7">
        <f t="shared" ca="1" si="14"/>
        <v>0.50083750974543972</v>
      </c>
      <c r="BC49" s="7">
        <f t="shared" ca="1" si="14"/>
        <v>0.50363965784105902</v>
      </c>
      <c r="BD49" s="7">
        <f t="shared" ca="1" si="14"/>
        <v>0.50118794078287798</v>
      </c>
      <c r="BE49" s="7">
        <f t="shared" ca="1" si="14"/>
        <v>0.50315795685661913</v>
      </c>
      <c r="BF49" s="7">
        <f t="shared" ca="1" si="14"/>
        <v>0.49008423259465206</v>
      </c>
      <c r="BG49" s="7">
        <f t="shared" ca="1" si="14"/>
        <v>0.47739054840010864</v>
      </c>
      <c r="BH49" s="7">
        <f t="shared" ca="1" si="14"/>
        <v>0.4643995268559914</v>
      </c>
      <c r="BI49" s="7">
        <f t="shared" ca="1" si="14"/>
        <v>0.4549701202310179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3:DQ39"/>
  <sheetViews>
    <sheetView topLeftCell="A10" workbookViewId="0"/>
  </sheetViews>
  <sheetFormatPr defaultRowHeight="15" x14ac:dyDescent="0.25"/>
  <cols>
    <col min="1" max="1" width="23.28515625" bestFit="1" customWidth="1"/>
    <col min="3" max="3" width="13.28515625" bestFit="1" customWidth="1"/>
    <col min="4" max="4" width="11.28515625" bestFit="1" customWidth="1"/>
    <col min="5" max="5" width="12.28515625" bestFit="1" customWidth="1"/>
    <col min="6" max="11" width="11.5703125" bestFit="1" customWidth="1"/>
    <col min="12" max="17" width="10.5703125" bestFit="1" customWidth="1"/>
  </cols>
  <sheetData>
    <row r="3" spans="1:121" x14ac:dyDescent="0.25">
      <c r="C3" s="25">
        <f>Timeline!C17</f>
        <v>2015</v>
      </c>
      <c r="D3" s="25">
        <f>C3+1</f>
        <v>2016</v>
      </c>
      <c r="E3" s="25">
        <f t="shared" ref="E3:R3" si="0">D3+1</f>
        <v>2017</v>
      </c>
      <c r="F3" s="25">
        <f t="shared" si="0"/>
        <v>2018</v>
      </c>
      <c r="G3" s="25">
        <f t="shared" si="0"/>
        <v>2019</v>
      </c>
      <c r="H3" s="25">
        <f t="shared" si="0"/>
        <v>2020</v>
      </c>
      <c r="I3" s="25">
        <f t="shared" si="0"/>
        <v>2021</v>
      </c>
      <c r="J3" s="25">
        <f t="shared" si="0"/>
        <v>2022</v>
      </c>
      <c r="K3" s="25">
        <f t="shared" si="0"/>
        <v>2023</v>
      </c>
      <c r="L3" s="25">
        <f t="shared" si="0"/>
        <v>2024</v>
      </c>
      <c r="M3" s="25">
        <f t="shared" si="0"/>
        <v>2025</v>
      </c>
      <c r="N3" s="25">
        <f t="shared" si="0"/>
        <v>2026</v>
      </c>
      <c r="O3" s="25">
        <f t="shared" si="0"/>
        <v>2027</v>
      </c>
      <c r="P3" s="25">
        <f t="shared" si="0"/>
        <v>2028</v>
      </c>
      <c r="Q3" s="25">
        <f t="shared" si="0"/>
        <v>2029</v>
      </c>
      <c r="R3" s="25">
        <f t="shared" si="0"/>
        <v>2030</v>
      </c>
      <c r="S3" s="25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>
        <f>Timeline!CR16</f>
        <v>0</v>
      </c>
      <c r="CS3" s="2">
        <f>Timeline!CS16</f>
        <v>0</v>
      </c>
      <c r="CT3" s="2">
        <f>Timeline!CT16</f>
        <v>0</v>
      </c>
      <c r="CU3" s="2">
        <f>Timeline!CU16</f>
        <v>0</v>
      </c>
      <c r="CV3" s="2">
        <f>Timeline!CV16</f>
        <v>0</v>
      </c>
      <c r="CW3" s="2">
        <f>Timeline!CW16</f>
        <v>0</v>
      </c>
      <c r="CX3" s="2">
        <f>Timeline!CX16</f>
        <v>0</v>
      </c>
      <c r="CY3" s="2">
        <f>Timeline!CY16</f>
        <v>0</v>
      </c>
      <c r="CZ3" s="2">
        <f>Timeline!CZ16</f>
        <v>0</v>
      </c>
      <c r="DA3" s="2">
        <f>Timeline!DA16</f>
        <v>0</v>
      </c>
      <c r="DB3" s="2">
        <f>Timeline!DB16</f>
        <v>0</v>
      </c>
      <c r="DC3" s="2">
        <f>Timeline!DC16</f>
        <v>0</v>
      </c>
      <c r="DD3" s="2">
        <f>Timeline!DD16</f>
        <v>0</v>
      </c>
      <c r="DE3" s="2">
        <f>Timeline!DE16</f>
        <v>0</v>
      </c>
      <c r="DF3" s="2">
        <f>Timeline!DF16</f>
        <v>0</v>
      </c>
      <c r="DG3" s="2">
        <f>Timeline!DG16</f>
        <v>0</v>
      </c>
      <c r="DH3" s="2">
        <f>Timeline!DH16</f>
        <v>0</v>
      </c>
      <c r="DI3" s="2">
        <f>Timeline!DI16</f>
        <v>0</v>
      </c>
      <c r="DJ3" s="2">
        <f>Timeline!DJ16</f>
        <v>0</v>
      </c>
      <c r="DK3" s="2">
        <f>Timeline!DK16</f>
        <v>0</v>
      </c>
      <c r="DL3" s="2">
        <f>Timeline!DL16</f>
        <v>0</v>
      </c>
      <c r="DM3" s="2">
        <f>Timeline!DM16</f>
        <v>0</v>
      </c>
      <c r="DN3" s="2">
        <f>Timeline!DN16</f>
        <v>0</v>
      </c>
      <c r="DO3" s="2">
        <f>Timeline!DO16</f>
        <v>0</v>
      </c>
      <c r="DP3" s="2">
        <f>Timeline!DP16</f>
        <v>0</v>
      </c>
      <c r="DQ3" s="2">
        <f>Timeline!DQ16</f>
        <v>0</v>
      </c>
    </row>
    <row r="5" spans="1:121" x14ac:dyDescent="0.25">
      <c r="A5" s="9" t="str">
        <f>'Qtr Cash Flow'!A7</f>
        <v>Operations</v>
      </c>
    </row>
    <row r="6" spans="1:121" x14ac:dyDescent="0.25">
      <c r="A6" t="str">
        <f>'Qtr Cash Flow'!A8</f>
        <v>Operating Cash Flow</v>
      </c>
      <c r="C6" s="4">
        <f ca="1">SUMIF('Qtr Cash Flow'!$C$4:$BI$4,'Cash Flow'!C$3,'Qtr Cash Flow'!$C8:$BI8)</f>
        <v>35611730.558363043</v>
      </c>
      <c r="D6" s="4">
        <f ca="1">SUMIF('Qtr Cash Flow'!$C$4:$BI$4,'Cash Flow'!D$3,'Qtr Cash Flow'!$C8:$BI8)</f>
        <v>38599431.967820883</v>
      </c>
      <c r="E6" s="4">
        <f ca="1">SUMIF('Qtr Cash Flow'!$C$4:$BI$4,'Cash Flow'!E$3,'Qtr Cash Flow'!$C8:$BI8)</f>
        <v>41864586.955906168</v>
      </c>
      <c r="F6" s="4">
        <f ca="1">SUMIF('Qtr Cash Flow'!$C$4:$BI$4,'Cash Flow'!F$3,'Qtr Cash Flow'!$C8:$BI8)</f>
        <v>45072536.513572626</v>
      </c>
      <c r="G6" s="4">
        <f ca="1">SUMIF('Qtr Cash Flow'!$C$4:$BI$4,'Cash Flow'!G$3,'Qtr Cash Flow'!$C8:$BI8)</f>
        <v>48064078.399767682</v>
      </c>
      <c r="H6" s="4">
        <f ca="1">SUMIF('Qtr Cash Flow'!$C$4:$BI$4,'Cash Flow'!H$3,'Qtr Cash Flow'!$C8:$BI8)</f>
        <v>51194547.516272217</v>
      </c>
      <c r="I6" s="4">
        <f ca="1">SUMIF('Qtr Cash Flow'!$C$4:$BI$4,'Cash Flow'!I$3,'Qtr Cash Flow'!$C8:$BI8)</f>
        <v>54469587.109207243</v>
      </c>
      <c r="J6" s="4">
        <f ca="1">SUMIF('Qtr Cash Flow'!$C$4:$BI$4,'Cash Flow'!J$3,'Qtr Cash Flow'!$C8:$BI8)</f>
        <v>57473369.270244963</v>
      </c>
      <c r="K6" s="4">
        <f ca="1">SUMIF('Qtr Cash Flow'!$C$4:$BI$4,'Cash Flow'!K$3,'Qtr Cash Flow'!$C8:$BI8)</f>
        <v>60848007.844729275</v>
      </c>
      <c r="L6" s="4">
        <f ca="1">SUMIF('Qtr Cash Flow'!$C$4:$BI$4,'Cash Flow'!L$3,'Qtr Cash Flow'!$C8:$BI8)</f>
        <v>64573922.339625865</v>
      </c>
      <c r="M6" s="4">
        <f ca="1">SUMIF('Qtr Cash Flow'!$C$4:$BI$4,'Cash Flow'!M$3,'Qtr Cash Flow'!$C8:$BI8)</f>
        <v>68635582.880387992</v>
      </c>
      <c r="N6" s="4">
        <f ca="1">SUMIF('Qtr Cash Flow'!$C$4:$BI$4,'Cash Flow'!N$3,'Qtr Cash Flow'!$C8:$BI8)</f>
        <v>72722192.597846955</v>
      </c>
      <c r="O6" s="4">
        <f ca="1">SUMIF('Qtr Cash Flow'!$C$4:$BI$4,'Cash Flow'!O$3,'Qtr Cash Flow'!$C8:$BI8)</f>
        <v>76980557.912002742</v>
      </c>
      <c r="P6" s="4">
        <f ca="1">SUMIF('Qtr Cash Flow'!$C$4:$BI$4,'Cash Flow'!P$3,'Qtr Cash Flow'!$C8:$BI8)</f>
        <v>81428975.171669841</v>
      </c>
      <c r="Q6" s="4">
        <f ca="1">SUMIF('Qtr Cash Flow'!$C$4:$BI$4,'Cash Flow'!Q$3,'Qtr Cash Flow'!$C8:$BI8)</f>
        <v>63852510.460863635</v>
      </c>
      <c r="R6" s="4">
        <f>SUMIF('Qtr Cash Flow'!$C$4:$BI$4,'Cash Flow'!R$3,'Qtr Cash Flow'!$C8:$BI8)</f>
        <v>0</v>
      </c>
      <c r="S6" s="4">
        <f>SUMIF('Qtr Cash Flow'!$C$4:$BI$4,'Cash Flow'!S$3,'Qtr Cash Flow'!$C8:$BI8)</f>
        <v>0</v>
      </c>
      <c r="T6" s="4">
        <f>SUMIF('Qtr Cash Flow'!$C$4:$BI$4,'Cash Flow'!T$3,'Qtr Cash Flow'!$C8:$BI8)</f>
        <v>0</v>
      </c>
    </row>
    <row r="7" spans="1:121" x14ac:dyDescent="0.25">
      <c r="A7" t="str">
        <f>'Qtr Cash Flow'!A9</f>
        <v>Change in For Sale Inventory</v>
      </c>
      <c r="C7" s="4">
        <f>SUMIF('Qtr Cash Flow'!$C$4:$BI$4,'Cash Flow'!C$3,'Qtr Cash Flow'!$C9:$BI9)</f>
        <v>0</v>
      </c>
      <c r="D7" s="4">
        <f>SUMIF('Qtr Cash Flow'!$C$4:$BI$4,'Cash Flow'!D$3,'Qtr Cash Flow'!$C9:$BI9)</f>
        <v>0</v>
      </c>
      <c r="E7" s="4">
        <f>SUMIF('Qtr Cash Flow'!$C$4:$BI$4,'Cash Flow'!E$3,'Qtr Cash Flow'!$C9:$BI9)</f>
        <v>0</v>
      </c>
      <c r="F7" s="4">
        <f>SUMIF('Qtr Cash Flow'!$C$4:$BI$4,'Cash Flow'!F$3,'Qtr Cash Flow'!$C9:$BI9)</f>
        <v>0</v>
      </c>
      <c r="G7" s="4">
        <f>SUMIF('Qtr Cash Flow'!$C$4:$BI$4,'Cash Flow'!G$3,'Qtr Cash Flow'!$C9:$BI9)</f>
        <v>0</v>
      </c>
      <c r="H7" s="4">
        <f>SUMIF('Qtr Cash Flow'!$C$4:$BI$4,'Cash Flow'!H$3,'Qtr Cash Flow'!$C9:$BI9)</f>
        <v>0</v>
      </c>
      <c r="I7" s="4">
        <f>SUMIF('Qtr Cash Flow'!$C$4:$BI$4,'Cash Flow'!I$3,'Qtr Cash Flow'!$C9:$BI9)</f>
        <v>0</v>
      </c>
      <c r="J7" s="4">
        <f>SUMIF('Qtr Cash Flow'!$C$4:$BI$4,'Cash Flow'!J$3,'Qtr Cash Flow'!$C9:$BI9)</f>
        <v>0</v>
      </c>
      <c r="K7" s="4">
        <f>SUMIF('Qtr Cash Flow'!$C$4:$BI$4,'Cash Flow'!K$3,'Qtr Cash Flow'!$C9:$BI9)</f>
        <v>0</v>
      </c>
      <c r="L7" s="4">
        <f>SUMIF('Qtr Cash Flow'!$C$4:$BI$4,'Cash Flow'!L$3,'Qtr Cash Flow'!$C9:$BI9)</f>
        <v>0</v>
      </c>
      <c r="M7" s="4">
        <f>SUMIF('Qtr Cash Flow'!$C$4:$BI$4,'Cash Flow'!M$3,'Qtr Cash Flow'!$C9:$BI9)</f>
        <v>0</v>
      </c>
      <c r="N7" s="4">
        <f>SUMIF('Qtr Cash Flow'!$C$4:$BI$4,'Cash Flow'!N$3,'Qtr Cash Flow'!$C9:$BI9)</f>
        <v>0</v>
      </c>
      <c r="O7" s="4">
        <f>SUMIF('Qtr Cash Flow'!$C$4:$BI$4,'Cash Flow'!O$3,'Qtr Cash Flow'!$C9:$BI9)</f>
        <v>0</v>
      </c>
      <c r="P7" s="4">
        <f>SUMIF('Qtr Cash Flow'!$C$4:$BI$4,'Cash Flow'!P$3,'Qtr Cash Flow'!$C9:$BI9)</f>
        <v>0</v>
      </c>
      <c r="Q7" s="4">
        <f>SUMIF('Qtr Cash Flow'!$C$4:$BI$4,'Cash Flow'!Q$3,'Qtr Cash Flow'!$C9:$BI9)</f>
        <v>0</v>
      </c>
      <c r="R7" s="4">
        <f>SUMIF('Qtr Cash Flow'!$C$4:$BI$4,'Cash Flow'!R$3,'Qtr Cash Flow'!$C9:$BI9)</f>
        <v>0</v>
      </c>
      <c r="S7" s="4"/>
      <c r="T7" s="4"/>
    </row>
    <row r="8" spans="1:121" x14ac:dyDescent="0.25">
      <c r="A8" t="str">
        <f>'Qtr Cash Flow'!A10</f>
        <v>Change in Deposits</v>
      </c>
      <c r="C8" s="4">
        <f>SUMIF('Qtr Cash Flow'!$C$4:$BI$4,'Cash Flow'!C$3,'Qtr Cash Flow'!$C10:$BI10)</f>
        <v>0</v>
      </c>
      <c r="D8" s="4">
        <f>SUMIF('Qtr Cash Flow'!$C$4:$BI$4,'Cash Flow'!D$3,'Qtr Cash Flow'!$C10:$BI10)</f>
        <v>0</v>
      </c>
      <c r="E8" s="4">
        <f>SUMIF('Qtr Cash Flow'!$C$4:$BI$4,'Cash Flow'!E$3,'Qtr Cash Flow'!$C10:$BI10)</f>
        <v>0</v>
      </c>
      <c r="F8" s="4">
        <f>SUMIF('Qtr Cash Flow'!$C$4:$BI$4,'Cash Flow'!F$3,'Qtr Cash Flow'!$C10:$BI10)</f>
        <v>0</v>
      </c>
      <c r="G8" s="4">
        <f>SUMIF('Qtr Cash Flow'!$C$4:$BI$4,'Cash Flow'!G$3,'Qtr Cash Flow'!$C10:$BI10)</f>
        <v>0</v>
      </c>
      <c r="H8" s="4">
        <f>SUMIF('Qtr Cash Flow'!$C$4:$BI$4,'Cash Flow'!H$3,'Qtr Cash Flow'!$C10:$BI10)</f>
        <v>0</v>
      </c>
      <c r="I8" s="4">
        <f>SUMIF('Qtr Cash Flow'!$C$4:$BI$4,'Cash Flow'!I$3,'Qtr Cash Flow'!$C10:$BI10)</f>
        <v>0</v>
      </c>
      <c r="J8" s="4">
        <f>SUMIF('Qtr Cash Flow'!$C$4:$BI$4,'Cash Flow'!J$3,'Qtr Cash Flow'!$C10:$BI10)</f>
        <v>0</v>
      </c>
      <c r="K8" s="4">
        <f>SUMIF('Qtr Cash Flow'!$C$4:$BI$4,'Cash Flow'!K$3,'Qtr Cash Flow'!$C10:$BI10)</f>
        <v>0</v>
      </c>
      <c r="L8" s="4">
        <f>SUMIF('Qtr Cash Flow'!$C$4:$BI$4,'Cash Flow'!L$3,'Qtr Cash Flow'!$C10:$BI10)</f>
        <v>0</v>
      </c>
      <c r="M8" s="4">
        <f>SUMIF('Qtr Cash Flow'!$C$4:$BI$4,'Cash Flow'!M$3,'Qtr Cash Flow'!$C10:$BI10)</f>
        <v>0</v>
      </c>
      <c r="N8" s="4">
        <f>SUMIF('Qtr Cash Flow'!$C$4:$BI$4,'Cash Flow'!N$3,'Qtr Cash Flow'!$C10:$BI10)</f>
        <v>0</v>
      </c>
      <c r="O8" s="4">
        <f>SUMIF('Qtr Cash Flow'!$C$4:$BI$4,'Cash Flow'!O$3,'Qtr Cash Flow'!$C10:$BI10)</f>
        <v>0</v>
      </c>
      <c r="P8" s="4">
        <f>SUMIF('Qtr Cash Flow'!$C$4:$BI$4,'Cash Flow'!P$3,'Qtr Cash Flow'!$C10:$BI10)</f>
        <v>0</v>
      </c>
      <c r="Q8" s="4">
        <f>SUMIF('Qtr Cash Flow'!$C$4:$BI$4,'Cash Flow'!Q$3,'Qtr Cash Flow'!$C10:$BI10)</f>
        <v>0</v>
      </c>
      <c r="R8" s="4">
        <f>SUMIF('Qtr Cash Flow'!$C$4:$BI$4,'Cash Flow'!R$3,'Qtr Cash Flow'!$C10:$BI10)</f>
        <v>0</v>
      </c>
      <c r="S8" s="4"/>
      <c r="T8" s="4"/>
    </row>
    <row r="9" spans="1:121" x14ac:dyDescent="0.25">
      <c r="A9" t="str">
        <f>'Qtr Cash Flow'!A11</f>
        <v>Interest Expense</v>
      </c>
      <c r="C9" s="4">
        <f>SUMIF('Qtr Cash Flow'!$C$4:$BI$4,'Cash Flow'!C$3,'Qtr Cash Flow'!$C11:$BI11)</f>
        <v>11250000</v>
      </c>
      <c r="D9" s="4">
        <f>SUMIF('Qtr Cash Flow'!$C$4:$BI$4,'Cash Flow'!D$3,'Qtr Cash Flow'!$C11:$BI11)</f>
        <v>11250000</v>
      </c>
      <c r="E9" s="4">
        <f>SUMIF('Qtr Cash Flow'!$C$4:$BI$4,'Cash Flow'!E$3,'Qtr Cash Flow'!$C11:$BI11)</f>
        <v>11211558.006658658</v>
      </c>
      <c r="F9" s="4">
        <f>SUMIF('Qtr Cash Flow'!$C$4:$BI$4,'Cash Flow'!F$3,'Qtr Cash Flow'!$C11:$BI11)</f>
        <v>11015955.327281695</v>
      </c>
      <c r="G9" s="4">
        <f ca="1">SUMIF('Qtr Cash Flow'!$C$4:$BI$4,'Cash Flow'!G$3,'Qtr Cash Flow'!$C11:$BI11)</f>
        <v>10799777.022939216</v>
      </c>
      <c r="H9" s="4">
        <f ca="1">SUMIF('Qtr Cash Flow'!$C$4:$BI$4,'Cash Flow'!H$3,'Qtr Cash Flow'!$C11:$BI11)</f>
        <v>10575377.317734551</v>
      </c>
      <c r="I9" s="4">
        <f ca="1">SUMIF('Qtr Cash Flow'!$C$4:$BI$4,'Cash Flow'!I$3,'Qtr Cash Flow'!$C11:$BI11)</f>
        <v>10342443.546470601</v>
      </c>
      <c r="J9" s="4">
        <f ca="1">SUMIF('Qtr Cash Flow'!$C$4:$BI$4,'Cash Flow'!J$3,'Qtr Cash Flow'!$C11:$BI11)</f>
        <v>10100651.153090402</v>
      </c>
      <c r="K9" s="4">
        <f ca="1">SUMIF('Qtr Cash Flow'!$C$4:$BI$4,'Cash Flow'!K$3,'Qtr Cash Flow'!$C11:$BI11)</f>
        <v>9849663.2384600416</v>
      </c>
      <c r="L9" s="4">
        <f ca="1">SUMIF('Qtr Cash Flow'!$C$4:$BI$4,'Cash Flow'!L$3,'Qtr Cash Flow'!$C11:$BI11)</f>
        <v>9589130.0909534357</v>
      </c>
      <c r="M9" s="4">
        <f ca="1">SUMIF('Qtr Cash Flow'!$C$4:$BI$4,'Cash Flow'!M$3,'Qtr Cash Flow'!$C11:$BI11)</f>
        <v>9318688.6991849765</v>
      </c>
      <c r="N9" s="4">
        <f ca="1">SUMIF('Qtr Cash Flow'!$C$4:$BI$4,'Cash Flow'!N$3,'Qtr Cash Flow'!$C11:$BI11)</f>
        <v>9037962.2462110538</v>
      </c>
      <c r="O9" s="4">
        <f ca="1">SUMIF('Qtr Cash Flow'!$C$4:$BI$4,'Cash Flow'!O$3,'Qtr Cash Flow'!$C11:$BI11)</f>
        <v>8746559.5844957493</v>
      </c>
      <c r="P9" s="4">
        <f ca="1">SUMIF('Qtr Cash Flow'!$C$4:$BI$4,'Cash Flow'!P$3,'Qtr Cash Flow'!$C11:$BI11)</f>
        <v>8444074.6909091398</v>
      </c>
      <c r="Q9" s="4">
        <f ca="1">SUMIF('Qtr Cash Flow'!$C$4:$BI$4,'Cash Flow'!Q$3,'Qtr Cash Flow'!$C11:$BI11)</f>
        <v>6127646.4089609683</v>
      </c>
      <c r="R9" s="4">
        <f>SUMIF('Qtr Cash Flow'!$C$4:$BI$4,'Cash Flow'!R$3,'Qtr Cash Flow'!$C11:$BI11)</f>
        <v>0</v>
      </c>
      <c r="S9" s="4">
        <f>SUMIF('Qtr Cash Flow'!$C$4:$BI$4,'Cash Flow'!S$3,'Qtr Cash Flow'!$C11:$BI11)</f>
        <v>0</v>
      </c>
      <c r="T9" s="4">
        <f>SUMIF('Qtr Cash Flow'!$C$4:$BI$4,'Cash Flow'!T$3,'Qtr Cash Flow'!$C11:$BI11)</f>
        <v>0</v>
      </c>
    </row>
    <row r="10" spans="1:121" x14ac:dyDescent="0.25">
      <c r="A10" t="str">
        <f>'Qtr Cash Flow'!A12</f>
        <v>Asset Management</v>
      </c>
      <c r="C10" s="4">
        <f ca="1">SUMIF('Qtr Cash Flow'!$C$4:$BI$4,'Cash Flow'!C$3,'Qtr Cash Flow'!$C12:$BI12)</f>
        <v>3049207.4747280004</v>
      </c>
      <c r="D10" s="4">
        <f ca="1">SUMIF('Qtr Cash Flow'!$C$4:$BI$4,'Cash Flow'!D$3,'Qtr Cash Flow'!$C12:$BI12)</f>
        <v>3049207.4747280004</v>
      </c>
      <c r="E10" s="4">
        <f ca="1">SUMIF('Qtr Cash Flow'!$C$4:$BI$4,'Cash Flow'!E$3,'Qtr Cash Flow'!$C12:$BI12)</f>
        <v>3049207.4747280004</v>
      </c>
      <c r="F10" s="4">
        <f ca="1">SUMIF('Qtr Cash Flow'!$C$4:$BI$4,'Cash Flow'!F$3,'Qtr Cash Flow'!$C12:$BI12)</f>
        <v>3049207.4747280004</v>
      </c>
      <c r="G10" s="4">
        <f ca="1">SUMIF('Qtr Cash Flow'!$C$4:$BI$4,'Cash Flow'!G$3,'Qtr Cash Flow'!$C12:$BI12)</f>
        <v>3049207.4747280004</v>
      </c>
      <c r="H10" s="4">
        <f ca="1">SUMIF('Qtr Cash Flow'!$C$4:$BI$4,'Cash Flow'!H$3,'Qtr Cash Flow'!$C12:$BI12)</f>
        <v>3049207.4747280004</v>
      </c>
      <c r="I10" s="4">
        <f ca="1">SUMIF('Qtr Cash Flow'!$C$4:$BI$4,'Cash Flow'!I$3,'Qtr Cash Flow'!$C12:$BI12)</f>
        <v>3049207.4747280004</v>
      </c>
      <c r="J10" s="4">
        <f ca="1">SUMIF('Qtr Cash Flow'!$C$4:$BI$4,'Cash Flow'!J$3,'Qtr Cash Flow'!$C12:$BI12)</f>
        <v>3049207.4747280004</v>
      </c>
      <c r="K10" s="4">
        <f ca="1">SUMIF('Qtr Cash Flow'!$C$4:$BI$4,'Cash Flow'!K$3,'Qtr Cash Flow'!$C12:$BI12)</f>
        <v>4675567.6623999672</v>
      </c>
      <c r="L10" s="4">
        <f ca="1">SUMIF('Qtr Cash Flow'!$C$4:$BI$4,'Cash Flow'!L$3,'Qtr Cash Flow'!$C12:$BI12)</f>
        <v>4675567.6623999672</v>
      </c>
      <c r="M10" s="4">
        <f ca="1">SUMIF('Qtr Cash Flow'!$C$4:$BI$4,'Cash Flow'!M$3,'Qtr Cash Flow'!$C12:$BI12)</f>
        <v>4675567.6623999672</v>
      </c>
      <c r="N10" s="4">
        <f ca="1">SUMIF('Qtr Cash Flow'!$C$4:$BI$4,'Cash Flow'!N$3,'Qtr Cash Flow'!$C12:$BI12)</f>
        <v>4675567.6623999672</v>
      </c>
      <c r="O10" s="4">
        <f ca="1">SUMIF('Qtr Cash Flow'!$C$4:$BI$4,'Cash Flow'!O$3,'Qtr Cash Flow'!$C12:$BI12)</f>
        <v>4675567.6623999672</v>
      </c>
      <c r="P10" s="4">
        <f ca="1">SUMIF('Qtr Cash Flow'!$C$4:$BI$4,'Cash Flow'!P$3,'Qtr Cash Flow'!$C12:$BI12)</f>
        <v>4675567.6623999672</v>
      </c>
      <c r="Q10" s="4">
        <f ca="1">SUMIF('Qtr Cash Flow'!$C$4:$BI$4,'Cash Flow'!Q$3,'Qtr Cash Flow'!$C12:$BI12)</f>
        <v>3506675.7467999756</v>
      </c>
      <c r="R10" s="4">
        <f>SUMIF('Qtr Cash Flow'!$C$4:$BI$4,'Cash Flow'!R$3,'Qtr Cash Flow'!$C12:$BI12)</f>
        <v>0</v>
      </c>
      <c r="S10" s="4">
        <f>SUMIF('Qtr Cash Flow'!$C$4:$BI$4,'Cash Flow'!S$3,'Qtr Cash Flow'!$C12:$BI12)</f>
        <v>0</v>
      </c>
      <c r="T10" s="4">
        <f>SUMIF('Qtr Cash Flow'!$C$4:$BI$4,'Cash Flow'!T$3,'Qtr Cash Flow'!$C12:$BI12)</f>
        <v>0</v>
      </c>
    </row>
    <row r="11" spans="1:121" x14ac:dyDescent="0.25">
      <c r="A11" t="str">
        <f>'Qtr Cash Flow'!A13</f>
        <v>Net Operating Cash Flow</v>
      </c>
      <c r="C11" s="4">
        <f ca="1">SUMIF('Qtr Cash Flow'!$C$4:$BI$4,'Cash Flow'!C$3,'Qtr Cash Flow'!$C13:$BI13)</f>
        <v>21312523.083635047</v>
      </c>
      <c r="D11" s="4">
        <f ca="1">SUMIF('Qtr Cash Flow'!$C$4:$BI$4,'Cash Flow'!D$3,'Qtr Cash Flow'!$C13:$BI13)</f>
        <v>24300224.493092883</v>
      </c>
      <c r="E11" s="4">
        <f ca="1">SUMIF('Qtr Cash Flow'!$C$4:$BI$4,'Cash Flow'!E$3,'Qtr Cash Flow'!$C13:$BI13)</f>
        <v>27603821.474519514</v>
      </c>
      <c r="F11" s="4">
        <f ca="1">SUMIF('Qtr Cash Flow'!$C$4:$BI$4,'Cash Flow'!F$3,'Qtr Cash Flow'!$C13:$BI13)</f>
        <v>31007373.711562928</v>
      </c>
      <c r="G11" s="4">
        <f ca="1">SUMIF('Qtr Cash Flow'!$C$4:$BI$4,'Cash Flow'!G$3,'Qtr Cash Flow'!$C13:$BI13)</f>
        <v>34215093.902100466</v>
      </c>
      <c r="H11" s="4">
        <f ca="1">SUMIF('Qtr Cash Flow'!$C$4:$BI$4,'Cash Flow'!H$3,'Qtr Cash Flow'!$C13:$BI13)</f>
        <v>37569962.723809674</v>
      </c>
      <c r="I11" s="4">
        <f ca="1">SUMIF('Qtr Cash Flow'!$C$4:$BI$4,'Cash Flow'!I$3,'Qtr Cash Flow'!$C13:$BI13)</f>
        <v>41077936.088008642</v>
      </c>
      <c r="J11" s="4">
        <f ca="1">SUMIF('Qtr Cash Flow'!$C$4:$BI$4,'Cash Flow'!J$3,'Qtr Cash Flow'!$C13:$BI13)</f>
        <v>44323510.642426565</v>
      </c>
      <c r="K11" s="4">
        <f ca="1">SUMIF('Qtr Cash Flow'!$C$4:$BI$4,'Cash Flow'!K$3,'Qtr Cash Flow'!$C13:$BI13)</f>
        <v>46322776.94386927</v>
      </c>
      <c r="L11" s="4">
        <f ca="1">SUMIF('Qtr Cash Flow'!$C$4:$BI$4,'Cash Flow'!L$3,'Qtr Cash Flow'!$C13:$BI13)</f>
        <v>50309224.586272463</v>
      </c>
      <c r="M11" s="4">
        <f ca="1">SUMIF('Qtr Cash Flow'!$C$4:$BI$4,'Cash Flow'!M$3,'Qtr Cash Flow'!$C13:$BI13)</f>
        <v>54641326.518803045</v>
      </c>
      <c r="N11" s="4">
        <f ca="1">SUMIF('Qtr Cash Flow'!$C$4:$BI$4,'Cash Flow'!N$3,'Qtr Cash Flow'!$C13:$BI13)</f>
        <v>59008662.689235926</v>
      </c>
      <c r="O11" s="4">
        <f ca="1">SUMIF('Qtr Cash Flow'!$C$4:$BI$4,'Cash Flow'!O$3,'Qtr Cash Flow'!$C13:$BI13)</f>
        <v>63558430.665107019</v>
      </c>
      <c r="P11" s="4">
        <f ca="1">SUMIF('Qtr Cash Flow'!$C$4:$BI$4,'Cash Flow'!P$3,'Qtr Cash Flow'!$C13:$BI13)</f>
        <v>68309332.818360731</v>
      </c>
      <c r="Q11" s="4">
        <f ca="1">SUMIF('Qtr Cash Flow'!$C$4:$BI$4,'Cash Flow'!Q$3,'Qtr Cash Flow'!$C13:$BI13)</f>
        <v>54218188.305102691</v>
      </c>
      <c r="R11" s="4">
        <f>SUMIF('Qtr Cash Flow'!$C$4:$BI$4,'Cash Flow'!R$3,'Qtr Cash Flow'!$C13:$BI13)</f>
        <v>0</v>
      </c>
      <c r="S11" s="4">
        <f>SUMIF('Qtr Cash Flow'!$C$4:$BI$4,'Cash Flow'!S$3,'Qtr Cash Flow'!$C13:$BI13)</f>
        <v>0</v>
      </c>
      <c r="T11" s="4">
        <f>SUMIF('Qtr Cash Flow'!$C$4:$BI$4,'Cash Flow'!T$3,'Qtr Cash Flow'!$C13:$BI13)</f>
        <v>0</v>
      </c>
    </row>
    <row r="12" spans="1:121" x14ac:dyDescent="0.25">
      <c r="A12">
        <f>'Qtr Cash Flow'!A14</f>
        <v>0</v>
      </c>
      <c r="C12" s="4">
        <f>SUMIF('Qtr Cash Flow'!$C$4:$BI$4,'Cash Flow'!C$3,'Qtr Cash Flow'!$C14:$BI14)</f>
        <v>0</v>
      </c>
      <c r="D12" s="4">
        <f>SUMIF('Qtr Cash Flow'!$C$4:$BI$4,'Cash Flow'!D$3,'Qtr Cash Flow'!$C14:$BI14)</f>
        <v>0</v>
      </c>
      <c r="E12" s="4">
        <f>SUMIF('Qtr Cash Flow'!$C$4:$BI$4,'Cash Flow'!E$3,'Qtr Cash Flow'!$C14:$BI14)</f>
        <v>0</v>
      </c>
      <c r="F12" s="4">
        <f>SUMIF('Qtr Cash Flow'!$C$4:$BI$4,'Cash Flow'!F$3,'Qtr Cash Flow'!$C14:$BI14)</f>
        <v>0</v>
      </c>
      <c r="G12" s="4">
        <f>SUMIF('Qtr Cash Flow'!$C$4:$BI$4,'Cash Flow'!G$3,'Qtr Cash Flow'!$C14:$BI14)</f>
        <v>0</v>
      </c>
      <c r="H12" s="4">
        <f>SUMIF('Qtr Cash Flow'!$C$4:$BI$4,'Cash Flow'!H$3,'Qtr Cash Flow'!$C14:$BI14)</f>
        <v>0</v>
      </c>
      <c r="I12" s="4">
        <f>SUMIF('Qtr Cash Flow'!$C$4:$BI$4,'Cash Flow'!I$3,'Qtr Cash Flow'!$C14:$BI14)</f>
        <v>0</v>
      </c>
      <c r="J12" s="4">
        <f>SUMIF('Qtr Cash Flow'!$C$4:$BI$4,'Cash Flow'!J$3,'Qtr Cash Flow'!$C14:$BI14)</f>
        <v>0</v>
      </c>
      <c r="K12" s="4">
        <f>SUMIF('Qtr Cash Flow'!$C$4:$BI$4,'Cash Flow'!K$3,'Qtr Cash Flow'!$C14:$BI14)</f>
        <v>0</v>
      </c>
      <c r="L12" s="4">
        <f>SUMIF('Qtr Cash Flow'!$C$4:$BI$4,'Cash Flow'!L$3,'Qtr Cash Flow'!$C14:$BI14)</f>
        <v>0</v>
      </c>
      <c r="M12" s="4">
        <f>SUMIF('Qtr Cash Flow'!$C$4:$BI$4,'Cash Flow'!M$3,'Qtr Cash Flow'!$C14:$BI14)</f>
        <v>0</v>
      </c>
      <c r="N12" s="4">
        <f>SUMIF('Qtr Cash Flow'!$C$4:$BI$4,'Cash Flow'!N$3,'Qtr Cash Flow'!$C14:$BI14)</f>
        <v>0</v>
      </c>
      <c r="O12" s="4">
        <f>SUMIF('Qtr Cash Flow'!$C$4:$BI$4,'Cash Flow'!O$3,'Qtr Cash Flow'!$C14:$BI14)</f>
        <v>0</v>
      </c>
      <c r="P12" s="4">
        <f>SUMIF('Qtr Cash Flow'!$C$4:$BI$4,'Cash Flow'!P$3,'Qtr Cash Flow'!$C14:$BI14)</f>
        <v>0</v>
      </c>
      <c r="Q12" s="4">
        <f>SUMIF('Qtr Cash Flow'!$C$4:$BI$4,'Cash Flow'!Q$3,'Qtr Cash Flow'!$C14:$BI14)</f>
        <v>0</v>
      </c>
      <c r="R12" s="4">
        <f>SUMIF('Qtr Cash Flow'!$C$4:$BI$4,'Cash Flow'!R$3,'Qtr Cash Flow'!$C14:$BI14)</f>
        <v>0</v>
      </c>
      <c r="S12" s="4">
        <f>SUMIF('Qtr Cash Flow'!$C$4:$BI$4,'Cash Flow'!S$3,'Qtr Cash Flow'!$C14:$BI14)</f>
        <v>0</v>
      </c>
      <c r="T12" s="4">
        <f>SUMIF('Qtr Cash Flow'!$C$4:$BI$4,'Cash Flow'!T$3,'Qtr Cash Flow'!$C14:$BI14)</f>
        <v>0</v>
      </c>
    </row>
    <row r="13" spans="1:121" x14ac:dyDescent="0.25">
      <c r="A13" s="9" t="str">
        <f>'Qtr Cash Flow'!A15</f>
        <v>Acquisition and Capex</v>
      </c>
      <c r="C13" s="4">
        <f>SUMIF('Qtr Cash Flow'!$C$4:$BI$4,'Cash Flow'!C$3,'Qtr Cash Flow'!$C15:$BI15)</f>
        <v>0</v>
      </c>
      <c r="D13" s="4">
        <f>SUMIF('Qtr Cash Flow'!$C$4:$BI$4,'Cash Flow'!D$3,'Qtr Cash Flow'!$C15:$BI15)</f>
        <v>0</v>
      </c>
      <c r="E13" s="4">
        <f>SUMIF('Qtr Cash Flow'!$C$4:$BI$4,'Cash Flow'!E$3,'Qtr Cash Flow'!$C15:$BI15)</f>
        <v>0</v>
      </c>
      <c r="F13" s="4">
        <f>SUMIF('Qtr Cash Flow'!$C$4:$BI$4,'Cash Flow'!F$3,'Qtr Cash Flow'!$C15:$BI15)</f>
        <v>0</v>
      </c>
      <c r="G13" s="4">
        <f>SUMIF('Qtr Cash Flow'!$C$4:$BI$4,'Cash Flow'!G$3,'Qtr Cash Flow'!$C15:$BI15)</f>
        <v>0</v>
      </c>
      <c r="H13" s="4">
        <f>SUMIF('Qtr Cash Flow'!$C$4:$BI$4,'Cash Flow'!H$3,'Qtr Cash Flow'!$C15:$BI15)</f>
        <v>0</v>
      </c>
      <c r="I13" s="4">
        <f>SUMIF('Qtr Cash Flow'!$C$4:$BI$4,'Cash Flow'!I$3,'Qtr Cash Flow'!$C15:$BI15)</f>
        <v>0</v>
      </c>
      <c r="J13" s="4">
        <f>SUMIF('Qtr Cash Flow'!$C$4:$BI$4,'Cash Flow'!J$3,'Qtr Cash Flow'!$C15:$BI15)</f>
        <v>0</v>
      </c>
      <c r="K13" s="4">
        <f>SUMIF('Qtr Cash Flow'!$C$4:$BI$4,'Cash Flow'!K$3,'Qtr Cash Flow'!$C15:$BI15)</f>
        <v>0</v>
      </c>
      <c r="L13" s="4">
        <f>SUMIF('Qtr Cash Flow'!$C$4:$BI$4,'Cash Flow'!L$3,'Qtr Cash Flow'!$C15:$BI15)</f>
        <v>0</v>
      </c>
      <c r="M13" s="4">
        <f>SUMIF('Qtr Cash Flow'!$C$4:$BI$4,'Cash Flow'!M$3,'Qtr Cash Flow'!$C15:$BI15)</f>
        <v>0</v>
      </c>
      <c r="N13" s="4">
        <f>SUMIF('Qtr Cash Flow'!$C$4:$BI$4,'Cash Flow'!N$3,'Qtr Cash Flow'!$C15:$BI15)</f>
        <v>0</v>
      </c>
      <c r="O13" s="4">
        <f>SUMIF('Qtr Cash Flow'!$C$4:$BI$4,'Cash Flow'!O$3,'Qtr Cash Flow'!$C15:$BI15)</f>
        <v>0</v>
      </c>
      <c r="P13" s="4">
        <f>SUMIF('Qtr Cash Flow'!$C$4:$BI$4,'Cash Flow'!P$3,'Qtr Cash Flow'!$C15:$BI15)</f>
        <v>0</v>
      </c>
      <c r="Q13" s="4">
        <f>SUMIF('Qtr Cash Flow'!$C$4:$BI$4,'Cash Flow'!Q$3,'Qtr Cash Flow'!$C15:$BI15)</f>
        <v>0</v>
      </c>
      <c r="R13" s="4">
        <f>SUMIF('Qtr Cash Flow'!$C$4:$BI$4,'Cash Flow'!R$3,'Qtr Cash Flow'!$C15:$BI15)</f>
        <v>0</v>
      </c>
      <c r="S13" s="4">
        <f>SUMIF('Qtr Cash Flow'!$C$4:$BI$4,'Cash Flow'!S$3,'Qtr Cash Flow'!$C15:$BI15)</f>
        <v>0</v>
      </c>
      <c r="T13" s="4">
        <f>SUMIF('Qtr Cash Flow'!$C$4:$BI$4,'Cash Flow'!T$3,'Qtr Cash Flow'!$C15:$BI15)</f>
        <v>0</v>
      </c>
    </row>
    <row r="14" spans="1:121" x14ac:dyDescent="0.25">
      <c r="A14" t="str">
        <f>'Qtr Cash Flow'!A16</f>
        <v>Initial Acquisition</v>
      </c>
      <c r="C14" s="4">
        <f>SUMIF('Qtr Cash Flow'!$C$4:$BI$4,'Cash Flow'!C$3,'Qtr Cash Flow'!$C16:$BI16)</f>
        <v>606000000</v>
      </c>
      <c r="D14" s="4">
        <f>SUMIF('Qtr Cash Flow'!$C$4:$BI$4,'Cash Flow'!D$3,'Qtr Cash Flow'!$C16:$BI16)</f>
        <v>0</v>
      </c>
      <c r="E14" s="4">
        <f>SUMIF('Qtr Cash Flow'!$C$4:$BI$4,'Cash Flow'!E$3,'Qtr Cash Flow'!$C16:$BI16)</f>
        <v>0</v>
      </c>
      <c r="F14" s="4">
        <f>SUMIF('Qtr Cash Flow'!$C$4:$BI$4,'Cash Flow'!F$3,'Qtr Cash Flow'!$C16:$BI16)</f>
        <v>0</v>
      </c>
      <c r="G14" s="4">
        <f>SUMIF('Qtr Cash Flow'!$C$4:$BI$4,'Cash Flow'!G$3,'Qtr Cash Flow'!$C16:$BI16)</f>
        <v>0</v>
      </c>
      <c r="H14" s="4">
        <f>SUMIF('Qtr Cash Flow'!$C$4:$BI$4,'Cash Flow'!H$3,'Qtr Cash Flow'!$C16:$BI16)</f>
        <v>0</v>
      </c>
      <c r="I14" s="4">
        <f>SUMIF('Qtr Cash Flow'!$C$4:$BI$4,'Cash Flow'!I$3,'Qtr Cash Flow'!$C16:$BI16)</f>
        <v>0</v>
      </c>
      <c r="J14" s="4">
        <f>SUMIF('Qtr Cash Flow'!$C$4:$BI$4,'Cash Flow'!J$3,'Qtr Cash Flow'!$C16:$BI16)</f>
        <v>0</v>
      </c>
      <c r="K14" s="4">
        <f ca="1">SUMIF('Qtr Cash Flow'!$C$4:$BI$4,'Cash Flow'!K$3,'Qtr Cash Flow'!$C16:$BI16)</f>
        <v>94605722.334160149</v>
      </c>
      <c r="L14" s="4">
        <f>SUMIF('Qtr Cash Flow'!$C$4:$BI$4,'Cash Flow'!L$3,'Qtr Cash Flow'!$C16:$BI16)</f>
        <v>0</v>
      </c>
      <c r="M14" s="4">
        <f>SUMIF('Qtr Cash Flow'!$C$4:$BI$4,'Cash Flow'!M$3,'Qtr Cash Flow'!$C16:$BI16)</f>
        <v>0</v>
      </c>
      <c r="N14" s="4">
        <f>SUMIF('Qtr Cash Flow'!$C$4:$BI$4,'Cash Flow'!N$3,'Qtr Cash Flow'!$C16:$BI16)</f>
        <v>0</v>
      </c>
      <c r="O14" s="4">
        <f>SUMIF('Qtr Cash Flow'!$C$4:$BI$4,'Cash Flow'!O$3,'Qtr Cash Flow'!$C16:$BI16)</f>
        <v>0</v>
      </c>
      <c r="P14" s="4">
        <f>SUMIF('Qtr Cash Flow'!$C$4:$BI$4,'Cash Flow'!P$3,'Qtr Cash Flow'!$C16:$BI16)</f>
        <v>0</v>
      </c>
      <c r="Q14" s="4">
        <f>SUMIF('Qtr Cash Flow'!$C$4:$BI$4,'Cash Flow'!Q$3,'Qtr Cash Flow'!$C16:$BI16)</f>
        <v>0</v>
      </c>
      <c r="R14" s="4">
        <f>SUMIF('Qtr Cash Flow'!$C$4:$BI$4,'Cash Flow'!R$3,'Qtr Cash Flow'!$C16:$BI16)</f>
        <v>0</v>
      </c>
      <c r="S14" s="4">
        <f>SUMIF('Qtr Cash Flow'!$C$4:$BI$4,'Cash Flow'!S$3,'Qtr Cash Flow'!$C16:$BI16)</f>
        <v>0</v>
      </c>
      <c r="T14" s="4">
        <f>SUMIF('Qtr Cash Flow'!$C$4:$BI$4,'Cash Flow'!T$3,'Qtr Cash Flow'!$C16:$BI16)</f>
        <v>0</v>
      </c>
    </row>
    <row r="15" spans="1:121" x14ac:dyDescent="0.25">
      <c r="A15" t="str">
        <f>'Qtr Cash Flow'!A17</f>
        <v>Other Capex</v>
      </c>
      <c r="C15" s="4">
        <f ca="1">SUMIF('Qtr Cash Flow'!$C$4:$BI$4,'Cash Flow'!C$3,'Qtr Cash Flow'!$C17:$BI17)</f>
        <v>4589350.169910308</v>
      </c>
      <c r="D15" s="4">
        <f ca="1">SUMIF('Qtr Cash Flow'!$C$4:$BI$4,'Cash Flow'!D$3,'Qtr Cash Flow'!$C17:$BI17)</f>
        <v>5625593.987087382</v>
      </c>
      <c r="E15" s="4">
        <f ca="1">SUMIF('Qtr Cash Flow'!$C$4:$BI$4,'Cash Flow'!E$3,'Qtr Cash Flow'!$C17:$BI17)</f>
        <v>5881895.250285591</v>
      </c>
      <c r="F15" s="4">
        <f ca="1">SUMIF('Qtr Cash Flow'!$C$4:$BI$4,'Cash Flow'!F$3,'Qtr Cash Flow'!$C17:$BI17)</f>
        <v>5163170.2620313931</v>
      </c>
      <c r="G15" s="4">
        <f ca="1">SUMIF('Qtr Cash Flow'!$C$4:$BI$4,'Cash Flow'!G$3,'Qtr Cash Flow'!$C17:$BI17)</f>
        <v>5294419.8865095899</v>
      </c>
      <c r="H15" s="4">
        <f ca="1">SUMIF('Qtr Cash Flow'!$C$4:$BI$4,'Cash Flow'!H$3,'Qtr Cash Flow'!$C17:$BI17)</f>
        <v>5523395.9317247719</v>
      </c>
      <c r="I15" s="4">
        <f ca="1">SUMIF('Qtr Cash Flow'!$C$4:$BI$4,'Cash Flow'!I$3,'Qtr Cash Flow'!$C17:$BI17)</f>
        <v>5761345.5617550062</v>
      </c>
      <c r="J15" s="4">
        <f ca="1">SUMIF('Qtr Cash Flow'!$C$4:$BI$4,'Cash Flow'!J$3,'Qtr Cash Flow'!$C17:$BI17)</f>
        <v>8699167.9185952805</v>
      </c>
      <c r="K15" s="4">
        <f ca="1">SUMIF('Qtr Cash Flow'!$C$4:$BI$4,'Cash Flow'!K$3,'Qtr Cash Flow'!$C17:$BI17)</f>
        <v>10844973.259492431</v>
      </c>
      <c r="L15" s="4">
        <f ca="1">SUMIF('Qtr Cash Flow'!$C$4:$BI$4,'Cash Flow'!L$3,'Qtr Cash Flow'!$C17:$BI17)</f>
        <v>11249269.52666267</v>
      </c>
      <c r="M15" s="4">
        <f ca="1">SUMIF('Qtr Cash Flow'!$C$4:$BI$4,'Cash Flow'!M$3,'Qtr Cash Flow'!$C17:$BI17)</f>
        <v>10562331.336074356</v>
      </c>
      <c r="N15" s="4">
        <f ca="1">SUMIF('Qtr Cash Flow'!$C$4:$BI$4,'Cash Flow'!N$3,'Qtr Cash Flow'!$C17:$BI17)</f>
        <v>10767431.489917904</v>
      </c>
      <c r="O15" s="4">
        <f ca="1">SUMIF('Qtr Cash Flow'!$C$4:$BI$4,'Cash Flow'!O$3,'Qtr Cash Flow'!$C17:$BI17)</f>
        <v>11176722.028903816</v>
      </c>
      <c r="P15" s="4">
        <f ca="1">SUMIF('Qtr Cash Flow'!$C$4:$BI$4,'Cash Flow'!P$3,'Qtr Cash Flow'!$C17:$BI17)</f>
        <v>11600879.311887963</v>
      </c>
      <c r="Q15" s="4">
        <f ca="1">SUMIF('Qtr Cash Flow'!$C$4:$BI$4,'Cash Flow'!Q$3,'Qtr Cash Flow'!$C17:$BI17)</f>
        <v>9682766.9250292145</v>
      </c>
      <c r="R15" s="4">
        <f>SUMIF('Qtr Cash Flow'!$C$4:$BI$4,'Cash Flow'!R$3,'Qtr Cash Flow'!$C17:$BI17)</f>
        <v>0</v>
      </c>
      <c r="S15" s="4">
        <f>SUMIF('Qtr Cash Flow'!$C$4:$BI$4,'Cash Flow'!S$3,'Qtr Cash Flow'!$C17:$BI17)</f>
        <v>0</v>
      </c>
      <c r="T15" s="4">
        <f>SUMIF('Qtr Cash Flow'!$C$4:$BI$4,'Cash Flow'!T$3,'Qtr Cash Flow'!$C17:$BI17)</f>
        <v>0</v>
      </c>
    </row>
    <row r="16" spans="1:121" x14ac:dyDescent="0.25">
      <c r="A16" t="str">
        <f>'Qtr Cash Flow'!A18</f>
        <v>Total</v>
      </c>
      <c r="C16" s="4">
        <f ca="1">SUMIF('Qtr Cash Flow'!$C$4:$BI$4,'Cash Flow'!C$3,'Qtr Cash Flow'!$C18:$BI18)</f>
        <v>610589350.16991031</v>
      </c>
      <c r="D16" s="4">
        <f ca="1">SUMIF('Qtr Cash Flow'!$C$4:$BI$4,'Cash Flow'!D$3,'Qtr Cash Flow'!$C18:$BI18)</f>
        <v>5625593.987087382</v>
      </c>
      <c r="E16" s="4">
        <f ca="1">SUMIF('Qtr Cash Flow'!$C$4:$BI$4,'Cash Flow'!E$3,'Qtr Cash Flow'!$C18:$BI18)</f>
        <v>5881895.250285591</v>
      </c>
      <c r="F16" s="4">
        <f ca="1">SUMIF('Qtr Cash Flow'!$C$4:$BI$4,'Cash Flow'!F$3,'Qtr Cash Flow'!$C18:$BI18)</f>
        <v>5163170.2620313931</v>
      </c>
      <c r="G16" s="4">
        <f ca="1">SUMIF('Qtr Cash Flow'!$C$4:$BI$4,'Cash Flow'!G$3,'Qtr Cash Flow'!$C18:$BI18)</f>
        <v>5294419.8865095899</v>
      </c>
      <c r="H16" s="4">
        <f ca="1">SUMIF('Qtr Cash Flow'!$C$4:$BI$4,'Cash Flow'!H$3,'Qtr Cash Flow'!$C18:$BI18)</f>
        <v>5523395.9317247719</v>
      </c>
      <c r="I16" s="4">
        <f ca="1">SUMIF('Qtr Cash Flow'!$C$4:$BI$4,'Cash Flow'!I$3,'Qtr Cash Flow'!$C18:$BI18)</f>
        <v>5761345.5617550062</v>
      </c>
      <c r="J16" s="4">
        <f ca="1">SUMIF('Qtr Cash Flow'!$C$4:$BI$4,'Cash Flow'!J$3,'Qtr Cash Flow'!$C18:$BI18)</f>
        <v>8699167.9185952805</v>
      </c>
      <c r="K16" s="4">
        <f ca="1">SUMIF('Qtr Cash Flow'!$C$4:$BI$4,'Cash Flow'!K$3,'Qtr Cash Flow'!$C18:$BI18)</f>
        <v>105450695.59365258</v>
      </c>
      <c r="L16" s="4">
        <f ca="1">SUMIF('Qtr Cash Flow'!$C$4:$BI$4,'Cash Flow'!L$3,'Qtr Cash Flow'!$C18:$BI18)</f>
        <v>11249269.52666267</v>
      </c>
      <c r="M16" s="4">
        <f ca="1">SUMIF('Qtr Cash Flow'!$C$4:$BI$4,'Cash Flow'!M$3,'Qtr Cash Flow'!$C18:$BI18)</f>
        <v>10562331.336074356</v>
      </c>
      <c r="N16" s="4">
        <f ca="1">SUMIF('Qtr Cash Flow'!$C$4:$BI$4,'Cash Flow'!N$3,'Qtr Cash Flow'!$C18:$BI18)</f>
        <v>10767431.489917904</v>
      </c>
      <c r="O16" s="4">
        <f ca="1">SUMIF('Qtr Cash Flow'!$C$4:$BI$4,'Cash Flow'!O$3,'Qtr Cash Flow'!$C18:$BI18)</f>
        <v>11176722.028903816</v>
      </c>
      <c r="P16" s="4">
        <f ca="1">SUMIF('Qtr Cash Flow'!$C$4:$BI$4,'Cash Flow'!P$3,'Qtr Cash Flow'!$C18:$BI18)</f>
        <v>11600879.311887963</v>
      </c>
      <c r="Q16" s="4">
        <f ca="1">SUMIF('Qtr Cash Flow'!$C$4:$BI$4,'Cash Flow'!Q$3,'Qtr Cash Flow'!$C18:$BI18)</f>
        <v>9682766.9250292145</v>
      </c>
      <c r="R16" s="4">
        <f>SUMIF('Qtr Cash Flow'!$C$4:$BI$4,'Cash Flow'!R$3,'Qtr Cash Flow'!$C18:$BI18)</f>
        <v>0</v>
      </c>
      <c r="S16" s="4">
        <f>SUMIF('Qtr Cash Flow'!$C$4:$BI$4,'Cash Flow'!S$3,'Qtr Cash Flow'!$C18:$BI18)</f>
        <v>0</v>
      </c>
      <c r="T16" s="4">
        <f>SUMIF('Qtr Cash Flow'!$C$4:$BI$4,'Cash Flow'!T$3,'Qtr Cash Flow'!$C18:$BI18)</f>
        <v>0</v>
      </c>
    </row>
    <row r="17" spans="1:20" x14ac:dyDescent="0.25">
      <c r="A17">
        <f>'Qtr Cash Flow'!A19</f>
        <v>0</v>
      </c>
      <c r="C17" s="4">
        <f>SUMIF('Qtr Cash Flow'!$C$4:$BI$4,'Cash Flow'!C$3,'Qtr Cash Flow'!$C19:$BI19)</f>
        <v>0</v>
      </c>
      <c r="D17" s="4">
        <f>SUMIF('Qtr Cash Flow'!$C$4:$BI$4,'Cash Flow'!D$3,'Qtr Cash Flow'!$C19:$BI19)</f>
        <v>0</v>
      </c>
      <c r="E17" s="4">
        <f>SUMIF('Qtr Cash Flow'!$C$4:$BI$4,'Cash Flow'!E$3,'Qtr Cash Flow'!$C19:$BI19)</f>
        <v>0</v>
      </c>
      <c r="F17" s="4">
        <f>SUMIF('Qtr Cash Flow'!$C$4:$BI$4,'Cash Flow'!F$3,'Qtr Cash Flow'!$C19:$BI19)</f>
        <v>0</v>
      </c>
      <c r="G17" s="4">
        <f>SUMIF('Qtr Cash Flow'!$C$4:$BI$4,'Cash Flow'!G$3,'Qtr Cash Flow'!$C19:$BI19)</f>
        <v>0</v>
      </c>
      <c r="H17" s="4">
        <f>SUMIF('Qtr Cash Flow'!$C$4:$BI$4,'Cash Flow'!H$3,'Qtr Cash Flow'!$C19:$BI19)</f>
        <v>0</v>
      </c>
      <c r="I17" s="4">
        <f>SUMIF('Qtr Cash Flow'!$C$4:$BI$4,'Cash Flow'!I$3,'Qtr Cash Flow'!$C19:$BI19)</f>
        <v>0</v>
      </c>
      <c r="J17" s="4">
        <f>SUMIF('Qtr Cash Flow'!$C$4:$BI$4,'Cash Flow'!J$3,'Qtr Cash Flow'!$C19:$BI19)</f>
        <v>0</v>
      </c>
      <c r="K17" s="4">
        <f>SUMIF('Qtr Cash Flow'!$C$4:$BI$4,'Cash Flow'!K$3,'Qtr Cash Flow'!$C19:$BI19)</f>
        <v>0</v>
      </c>
      <c r="L17" s="4">
        <f>SUMIF('Qtr Cash Flow'!$C$4:$BI$4,'Cash Flow'!L$3,'Qtr Cash Flow'!$C19:$BI19)</f>
        <v>0</v>
      </c>
      <c r="M17" s="4">
        <f>SUMIF('Qtr Cash Flow'!$C$4:$BI$4,'Cash Flow'!M$3,'Qtr Cash Flow'!$C19:$BI19)</f>
        <v>0</v>
      </c>
      <c r="N17" s="4">
        <f>SUMIF('Qtr Cash Flow'!$C$4:$BI$4,'Cash Flow'!N$3,'Qtr Cash Flow'!$C19:$BI19)</f>
        <v>0</v>
      </c>
      <c r="O17" s="4">
        <f>SUMIF('Qtr Cash Flow'!$C$4:$BI$4,'Cash Flow'!O$3,'Qtr Cash Flow'!$C19:$BI19)</f>
        <v>0</v>
      </c>
      <c r="P17" s="4">
        <f>SUMIF('Qtr Cash Flow'!$C$4:$BI$4,'Cash Flow'!P$3,'Qtr Cash Flow'!$C19:$BI19)</f>
        <v>0</v>
      </c>
      <c r="Q17" s="4">
        <f>SUMIF('Qtr Cash Flow'!$C$4:$BI$4,'Cash Flow'!Q$3,'Qtr Cash Flow'!$C19:$BI19)</f>
        <v>0</v>
      </c>
      <c r="R17" s="4">
        <f>SUMIF('Qtr Cash Flow'!$C$4:$BI$4,'Cash Flow'!R$3,'Qtr Cash Flow'!$C19:$BI19)</f>
        <v>0</v>
      </c>
      <c r="S17" s="4">
        <f>SUMIF('Qtr Cash Flow'!$C$4:$BI$4,'Cash Flow'!S$3,'Qtr Cash Flow'!$C19:$BI19)</f>
        <v>0</v>
      </c>
      <c r="T17" s="4">
        <f>SUMIF('Qtr Cash Flow'!$C$4:$BI$4,'Cash Flow'!T$3,'Qtr Cash Flow'!$C19:$BI19)</f>
        <v>0</v>
      </c>
    </row>
    <row r="18" spans="1:20" x14ac:dyDescent="0.25">
      <c r="A18">
        <f>'Qtr Cash Flow'!A20</f>
        <v>0</v>
      </c>
      <c r="C18" s="4">
        <f>SUMIF('Qtr Cash Flow'!$C$4:$BI$4,'Cash Flow'!C$3,'Qtr Cash Flow'!$C20:$BI20)</f>
        <v>0</v>
      </c>
      <c r="D18" s="4">
        <f>SUMIF('Qtr Cash Flow'!$C$4:$BI$4,'Cash Flow'!D$3,'Qtr Cash Flow'!$C20:$BI20)</f>
        <v>0</v>
      </c>
      <c r="E18" s="4">
        <f>SUMIF('Qtr Cash Flow'!$C$4:$BI$4,'Cash Flow'!E$3,'Qtr Cash Flow'!$C20:$BI20)</f>
        <v>0</v>
      </c>
      <c r="F18" s="4">
        <f>SUMIF('Qtr Cash Flow'!$C$4:$BI$4,'Cash Flow'!F$3,'Qtr Cash Flow'!$C20:$BI20)</f>
        <v>0</v>
      </c>
      <c r="G18" s="4">
        <f>SUMIF('Qtr Cash Flow'!$C$4:$BI$4,'Cash Flow'!G$3,'Qtr Cash Flow'!$C20:$BI20)</f>
        <v>0</v>
      </c>
      <c r="H18" s="4">
        <f>SUMIF('Qtr Cash Flow'!$C$4:$BI$4,'Cash Flow'!H$3,'Qtr Cash Flow'!$C20:$BI20)</f>
        <v>0</v>
      </c>
      <c r="I18" s="4">
        <f>SUMIF('Qtr Cash Flow'!$C$4:$BI$4,'Cash Flow'!I$3,'Qtr Cash Flow'!$C20:$BI20)</f>
        <v>0</v>
      </c>
      <c r="J18" s="4">
        <f>SUMIF('Qtr Cash Flow'!$C$4:$BI$4,'Cash Flow'!J$3,'Qtr Cash Flow'!$C20:$BI20)</f>
        <v>0</v>
      </c>
      <c r="K18" s="4">
        <f>SUMIF('Qtr Cash Flow'!$C$4:$BI$4,'Cash Flow'!K$3,'Qtr Cash Flow'!$C20:$BI20)</f>
        <v>0</v>
      </c>
      <c r="L18" s="4">
        <f>SUMIF('Qtr Cash Flow'!$C$4:$BI$4,'Cash Flow'!L$3,'Qtr Cash Flow'!$C20:$BI20)</f>
        <v>0</v>
      </c>
      <c r="M18" s="4">
        <f>SUMIF('Qtr Cash Flow'!$C$4:$BI$4,'Cash Flow'!M$3,'Qtr Cash Flow'!$C20:$BI20)</f>
        <v>0</v>
      </c>
      <c r="N18" s="4">
        <f>SUMIF('Qtr Cash Flow'!$C$4:$BI$4,'Cash Flow'!N$3,'Qtr Cash Flow'!$C20:$BI20)</f>
        <v>0</v>
      </c>
      <c r="O18" s="4">
        <f>SUMIF('Qtr Cash Flow'!$C$4:$BI$4,'Cash Flow'!O$3,'Qtr Cash Flow'!$C20:$BI20)</f>
        <v>0</v>
      </c>
      <c r="P18" s="4">
        <f>SUMIF('Qtr Cash Flow'!$C$4:$BI$4,'Cash Flow'!P$3,'Qtr Cash Flow'!$C20:$BI20)</f>
        <v>0</v>
      </c>
      <c r="Q18" s="4">
        <f>SUMIF('Qtr Cash Flow'!$C$4:$BI$4,'Cash Flow'!Q$3,'Qtr Cash Flow'!$C20:$BI20)</f>
        <v>0</v>
      </c>
      <c r="R18" s="4">
        <f>SUMIF('Qtr Cash Flow'!$C$4:$BI$4,'Cash Flow'!R$3,'Qtr Cash Flow'!$C20:$BI20)</f>
        <v>0</v>
      </c>
      <c r="S18" s="4">
        <f>SUMIF('Qtr Cash Flow'!$C$4:$BI$4,'Cash Flow'!S$3,'Qtr Cash Flow'!$C20:$BI20)</f>
        <v>0</v>
      </c>
      <c r="T18" s="4">
        <f>SUMIF('Qtr Cash Flow'!$C$4:$BI$4,'Cash Flow'!T$3,'Qtr Cash Flow'!$C20:$BI20)</f>
        <v>0</v>
      </c>
    </row>
    <row r="19" spans="1:20" x14ac:dyDescent="0.25">
      <c r="A19" s="9" t="str">
        <f>'Qtr Cash Flow'!A21</f>
        <v>Debt Financing</v>
      </c>
      <c r="C19" s="4">
        <f>SUMIF('Qtr Cash Flow'!$C$4:$BI$4,'Cash Flow'!C$3,'Qtr Cash Flow'!$C21:$BI21)</f>
        <v>0</v>
      </c>
      <c r="D19" s="4">
        <f>SUMIF('Qtr Cash Flow'!$C$4:$BI$4,'Cash Flow'!D$3,'Qtr Cash Flow'!$C21:$BI21)</f>
        <v>0</v>
      </c>
      <c r="E19" s="4">
        <f>SUMIF('Qtr Cash Flow'!$C$4:$BI$4,'Cash Flow'!E$3,'Qtr Cash Flow'!$C21:$BI21)</f>
        <v>0</v>
      </c>
      <c r="F19" s="4">
        <f>SUMIF('Qtr Cash Flow'!$C$4:$BI$4,'Cash Flow'!F$3,'Qtr Cash Flow'!$C21:$BI21)</f>
        <v>0</v>
      </c>
      <c r="G19" s="4">
        <f>SUMIF('Qtr Cash Flow'!$C$4:$BI$4,'Cash Flow'!G$3,'Qtr Cash Flow'!$C21:$BI21)</f>
        <v>0</v>
      </c>
      <c r="H19" s="4">
        <f>SUMIF('Qtr Cash Flow'!$C$4:$BI$4,'Cash Flow'!H$3,'Qtr Cash Flow'!$C21:$BI21)</f>
        <v>0</v>
      </c>
      <c r="I19" s="4">
        <f>SUMIF('Qtr Cash Flow'!$C$4:$BI$4,'Cash Flow'!I$3,'Qtr Cash Flow'!$C21:$BI21)</f>
        <v>0</v>
      </c>
      <c r="J19" s="4">
        <f>SUMIF('Qtr Cash Flow'!$C$4:$BI$4,'Cash Flow'!J$3,'Qtr Cash Flow'!$C21:$BI21)</f>
        <v>0</v>
      </c>
      <c r="K19" s="4">
        <f>SUMIF('Qtr Cash Flow'!$C$4:$BI$4,'Cash Flow'!K$3,'Qtr Cash Flow'!$C21:$BI21)</f>
        <v>0</v>
      </c>
      <c r="L19" s="4">
        <f>SUMIF('Qtr Cash Flow'!$C$4:$BI$4,'Cash Flow'!L$3,'Qtr Cash Flow'!$C21:$BI21)</f>
        <v>0</v>
      </c>
      <c r="M19" s="4">
        <f>SUMIF('Qtr Cash Flow'!$C$4:$BI$4,'Cash Flow'!M$3,'Qtr Cash Flow'!$C21:$BI21)</f>
        <v>0</v>
      </c>
      <c r="N19" s="4">
        <f>SUMIF('Qtr Cash Flow'!$C$4:$BI$4,'Cash Flow'!N$3,'Qtr Cash Flow'!$C21:$BI21)</f>
        <v>0</v>
      </c>
      <c r="O19" s="4">
        <f>SUMIF('Qtr Cash Flow'!$C$4:$BI$4,'Cash Flow'!O$3,'Qtr Cash Flow'!$C21:$BI21)</f>
        <v>0</v>
      </c>
      <c r="P19" s="4">
        <f>SUMIF('Qtr Cash Flow'!$C$4:$BI$4,'Cash Flow'!P$3,'Qtr Cash Flow'!$C21:$BI21)</f>
        <v>0</v>
      </c>
      <c r="Q19" s="4">
        <f>SUMIF('Qtr Cash Flow'!$C$4:$BI$4,'Cash Flow'!Q$3,'Qtr Cash Flow'!$C21:$BI21)</f>
        <v>0</v>
      </c>
      <c r="R19" s="4">
        <f>SUMIF('Qtr Cash Flow'!$C$4:$BI$4,'Cash Flow'!R$3,'Qtr Cash Flow'!$C21:$BI21)</f>
        <v>0</v>
      </c>
      <c r="S19" s="4">
        <f>SUMIF('Qtr Cash Flow'!$C$4:$BI$4,'Cash Flow'!S$3,'Qtr Cash Flow'!$C21:$BI21)</f>
        <v>0</v>
      </c>
      <c r="T19" s="4">
        <f>SUMIF('Qtr Cash Flow'!$C$4:$BI$4,'Cash Flow'!T$3,'Qtr Cash Flow'!$C21:$BI21)</f>
        <v>0</v>
      </c>
    </row>
    <row r="20" spans="1:20" x14ac:dyDescent="0.25">
      <c r="A20" t="str">
        <f>'Qtr Cash Flow'!A22</f>
        <v>Net Loan Proceeds</v>
      </c>
      <c r="C20" s="4">
        <f ca="1">SUMIF('Qtr Cash Flow'!$C$4:$BI$4,'Cash Flow'!C$3,'Qtr Cash Flow'!$C22:$BI22)</f>
        <v>312235579.47994411</v>
      </c>
      <c r="D20" s="4">
        <f ca="1">SUMIF('Qtr Cash Flow'!$C$4:$BI$4,'Cash Flow'!D$3,'Qtr Cash Flow'!$C22:$BI22)</f>
        <v>0</v>
      </c>
      <c r="E20" s="4">
        <f ca="1">SUMIF('Qtr Cash Flow'!$C$4:$BI$4,'Cash Flow'!E$3,'Qtr Cash Flow'!$C22:$BI22)</f>
        <v>0</v>
      </c>
      <c r="F20" s="4">
        <f ca="1">SUMIF('Qtr Cash Flow'!$C$4:$BI$4,'Cash Flow'!F$3,'Qtr Cash Flow'!$C22:$BI22)</f>
        <v>0</v>
      </c>
      <c r="G20" s="4">
        <f ca="1">SUMIF('Qtr Cash Flow'!$C$4:$BI$4,'Cash Flow'!G$3,'Qtr Cash Flow'!$C22:$BI22)</f>
        <v>0</v>
      </c>
      <c r="H20" s="4">
        <f ca="1">SUMIF('Qtr Cash Flow'!$C$4:$BI$4,'Cash Flow'!H$3,'Qtr Cash Flow'!$C22:$BI22)</f>
        <v>0</v>
      </c>
      <c r="I20" s="4">
        <f ca="1">SUMIF('Qtr Cash Flow'!$C$4:$BI$4,'Cash Flow'!I$3,'Qtr Cash Flow'!$C22:$BI22)</f>
        <v>0</v>
      </c>
      <c r="J20" s="4">
        <f ca="1">SUMIF('Qtr Cash Flow'!$C$4:$BI$4,'Cash Flow'!J$3,'Qtr Cash Flow'!$C22:$BI22)</f>
        <v>0</v>
      </c>
      <c r="K20" s="4">
        <f ca="1">SUMIF('Qtr Cash Flow'!$C$4:$BI$4,'Cash Flow'!K$3,'Qtr Cash Flow'!$C22:$BI22)</f>
        <v>0</v>
      </c>
      <c r="L20" s="4">
        <f ca="1">SUMIF('Qtr Cash Flow'!$C$4:$BI$4,'Cash Flow'!L$3,'Qtr Cash Flow'!$C22:$BI22)</f>
        <v>0</v>
      </c>
      <c r="M20" s="4">
        <f ca="1">SUMIF('Qtr Cash Flow'!$C$4:$BI$4,'Cash Flow'!M$3,'Qtr Cash Flow'!$C22:$BI22)</f>
        <v>0</v>
      </c>
      <c r="N20" s="4">
        <f ca="1">SUMIF('Qtr Cash Flow'!$C$4:$BI$4,'Cash Flow'!N$3,'Qtr Cash Flow'!$C22:$BI22)</f>
        <v>0</v>
      </c>
      <c r="O20" s="4">
        <f ca="1">SUMIF('Qtr Cash Flow'!$C$4:$BI$4,'Cash Flow'!O$3,'Qtr Cash Flow'!$C22:$BI22)</f>
        <v>0</v>
      </c>
      <c r="P20" s="4">
        <f ca="1">SUMIF('Qtr Cash Flow'!$C$4:$BI$4,'Cash Flow'!P$3,'Qtr Cash Flow'!$C22:$BI22)</f>
        <v>0</v>
      </c>
      <c r="Q20" s="4">
        <f ca="1">SUMIF('Qtr Cash Flow'!$C$4:$BI$4,'Cash Flow'!Q$3,'Qtr Cash Flow'!$C22:$BI22)</f>
        <v>0</v>
      </c>
      <c r="R20" s="4">
        <f>SUMIF('Qtr Cash Flow'!$C$4:$BI$4,'Cash Flow'!R$3,'Qtr Cash Flow'!$C22:$BI22)</f>
        <v>0</v>
      </c>
      <c r="S20" s="4">
        <f>SUMIF('Qtr Cash Flow'!$C$4:$BI$4,'Cash Flow'!S$3,'Qtr Cash Flow'!$C22:$BI22)</f>
        <v>0</v>
      </c>
      <c r="T20" s="4">
        <f>SUMIF('Qtr Cash Flow'!$C$4:$BI$4,'Cash Flow'!T$3,'Qtr Cash Flow'!$C22:$BI22)</f>
        <v>0</v>
      </c>
    </row>
    <row r="21" spans="1:20" x14ac:dyDescent="0.25">
      <c r="A21" t="str">
        <f>'Qtr Cash Flow'!A23</f>
        <v>Required Principal Payments</v>
      </c>
      <c r="C21" s="4">
        <f ca="1">SUMIF('Qtr Cash Flow'!$C$4:$BI$4,'Cash Flow'!C$3,'Qtr Cash Flow'!$C23:$BI23)</f>
        <v>-621738.12563033914</v>
      </c>
      <c r="D21" s="4">
        <f ca="1">SUMIF('Qtr Cash Flow'!$C$4:$BI$4,'Cash Flow'!D$3,'Qtr Cash Flow'!$C23:$BI23)</f>
        <v>-933731.525300276</v>
      </c>
      <c r="E21" s="4">
        <f ca="1">SUMIF('Qtr Cash Flow'!$C$4:$BI$4,'Cash Flow'!E$3,'Qtr Cash Flow'!$C23:$BI23)</f>
        <v>-5005936.1552968211</v>
      </c>
      <c r="F21" s="4">
        <f ca="1">SUMIF('Qtr Cash Flow'!$C$4:$BI$4,'Cash Flow'!F$3,'Qtr Cash Flow'!$C23:$BI23)</f>
        <v>-6692312.5454401029</v>
      </c>
      <c r="G21" s="4">
        <f ca="1">SUMIF('Qtr Cash Flow'!$C$4:$BI$4,'Cash Flow'!G$3,'Qtr Cash Flow'!$C23:$BI23)</f>
        <v>-66710282.645843998</v>
      </c>
      <c r="H21" s="4">
        <f ca="1">SUMIF('Qtr Cash Flow'!$C$4:$BI$4,'Cash Flow'!H$3,'Qtr Cash Flow'!$C23:$BI23)</f>
        <v>-6124896.2968771681</v>
      </c>
      <c r="I21" s="4">
        <f ca="1">SUMIF('Qtr Cash Flow'!$C$4:$BI$4,'Cash Flow'!I$3,'Qtr Cash Flow'!$C23:$BI23)</f>
        <v>-6357830.0681411196</v>
      </c>
      <c r="J21" s="4">
        <f ca="1">SUMIF('Qtr Cash Flow'!$C$4:$BI$4,'Cash Flow'!J$3,'Qtr Cash Flow'!$C23:$BI23)</f>
        <v>-6599622.4615213182</v>
      </c>
      <c r="K21" s="4">
        <f ca="1">SUMIF('Qtr Cash Flow'!$C$4:$BI$4,'Cash Flow'!K$3,'Qtr Cash Flow'!$C23:$BI23)</f>
        <v>-6850610.3761516791</v>
      </c>
      <c r="L21" s="4">
        <f ca="1">SUMIF('Qtr Cash Flow'!$C$4:$BI$4,'Cash Flow'!L$3,'Qtr Cash Flow'!$C23:$BI23)</f>
        <v>-7111143.523658284</v>
      </c>
      <c r="M21" s="4">
        <f ca="1">SUMIF('Qtr Cash Flow'!$C$4:$BI$4,'Cash Flow'!M$3,'Qtr Cash Flow'!$C23:$BI23)</f>
        <v>-7381584.9154267441</v>
      </c>
      <c r="N21" s="4">
        <f ca="1">SUMIF('Qtr Cash Flow'!$C$4:$BI$4,'Cash Flow'!N$3,'Qtr Cash Flow'!$C23:$BI23)</f>
        <v>-7662311.3684006669</v>
      </c>
      <c r="O21" s="4">
        <f ca="1">SUMIF('Qtr Cash Flow'!$C$4:$BI$4,'Cash Flow'!O$3,'Qtr Cash Flow'!$C23:$BI23)</f>
        <v>-7953714.0301159695</v>
      </c>
      <c r="P21" s="4">
        <f ca="1">SUMIF('Qtr Cash Flow'!$C$4:$BI$4,'Cash Flow'!P$3,'Qtr Cash Flow'!$C23:$BI23)</f>
        <v>-8256198.9237025809</v>
      </c>
      <c r="Q21" s="4">
        <f ca="1">SUMIF('Qtr Cash Flow'!$C$4:$BI$4,'Cash Flow'!Q$3,'Qtr Cash Flow'!$C23:$BI23)</f>
        <v>-6397558.8019978227</v>
      </c>
      <c r="R21" s="4">
        <f>SUMIF('Qtr Cash Flow'!$C$4:$BI$4,'Cash Flow'!R$3,'Qtr Cash Flow'!$C23:$BI23)</f>
        <v>0</v>
      </c>
      <c r="S21" s="4">
        <f>SUMIF('Qtr Cash Flow'!$C$4:$BI$4,'Cash Flow'!S$3,'Qtr Cash Flow'!$C23:$BI23)</f>
        <v>0</v>
      </c>
      <c r="T21" s="4">
        <f>SUMIF('Qtr Cash Flow'!$C$4:$BI$4,'Cash Flow'!T$3,'Qtr Cash Flow'!$C23:$BI23)</f>
        <v>0</v>
      </c>
    </row>
    <row r="22" spans="1:20" x14ac:dyDescent="0.25">
      <c r="A22" t="str">
        <f>'Qtr Cash Flow'!A24</f>
        <v>Total</v>
      </c>
      <c r="C22" s="4">
        <f ca="1">SUMIF('Qtr Cash Flow'!$C$4:$BI$4,'Cash Flow'!C$3,'Qtr Cash Flow'!$C24:$BI24)</f>
        <v>311613841.35431379</v>
      </c>
      <c r="D22" s="4">
        <f ca="1">SUMIF('Qtr Cash Flow'!$C$4:$BI$4,'Cash Flow'!D$3,'Qtr Cash Flow'!$C24:$BI24)</f>
        <v>-933731.525300276</v>
      </c>
      <c r="E22" s="4">
        <f ca="1">SUMIF('Qtr Cash Flow'!$C$4:$BI$4,'Cash Flow'!E$3,'Qtr Cash Flow'!$C24:$BI24)</f>
        <v>-5005936.1552968211</v>
      </c>
      <c r="F22" s="4">
        <f ca="1">SUMIF('Qtr Cash Flow'!$C$4:$BI$4,'Cash Flow'!F$3,'Qtr Cash Flow'!$C24:$BI24)</f>
        <v>-6692312.5454401029</v>
      </c>
      <c r="G22" s="4">
        <f ca="1">SUMIF('Qtr Cash Flow'!$C$4:$BI$4,'Cash Flow'!G$3,'Qtr Cash Flow'!$C24:$BI24)</f>
        <v>-66710282.645843998</v>
      </c>
      <c r="H22" s="4">
        <f ca="1">SUMIF('Qtr Cash Flow'!$C$4:$BI$4,'Cash Flow'!H$3,'Qtr Cash Flow'!$C24:$BI24)</f>
        <v>-6124896.2968771681</v>
      </c>
      <c r="I22" s="4">
        <f ca="1">SUMIF('Qtr Cash Flow'!$C$4:$BI$4,'Cash Flow'!I$3,'Qtr Cash Flow'!$C24:$BI24)</f>
        <v>-6357830.0681411196</v>
      </c>
      <c r="J22" s="4">
        <f ca="1">SUMIF('Qtr Cash Flow'!$C$4:$BI$4,'Cash Flow'!J$3,'Qtr Cash Flow'!$C24:$BI24)</f>
        <v>-6599622.4615213182</v>
      </c>
      <c r="K22" s="4">
        <f ca="1">SUMIF('Qtr Cash Flow'!$C$4:$BI$4,'Cash Flow'!K$3,'Qtr Cash Flow'!$C24:$BI24)</f>
        <v>-6850610.3761516791</v>
      </c>
      <c r="L22" s="4">
        <f ca="1">SUMIF('Qtr Cash Flow'!$C$4:$BI$4,'Cash Flow'!L$3,'Qtr Cash Flow'!$C24:$BI24)</f>
        <v>-7111143.523658284</v>
      </c>
      <c r="M22" s="4">
        <f ca="1">SUMIF('Qtr Cash Flow'!$C$4:$BI$4,'Cash Flow'!M$3,'Qtr Cash Flow'!$C24:$BI24)</f>
        <v>-7381584.9154267441</v>
      </c>
      <c r="N22" s="4">
        <f ca="1">SUMIF('Qtr Cash Flow'!$C$4:$BI$4,'Cash Flow'!N$3,'Qtr Cash Flow'!$C24:$BI24)</f>
        <v>-7662311.3684006669</v>
      </c>
      <c r="O22" s="4">
        <f ca="1">SUMIF('Qtr Cash Flow'!$C$4:$BI$4,'Cash Flow'!O$3,'Qtr Cash Flow'!$C24:$BI24)</f>
        <v>-7953714.0301159695</v>
      </c>
      <c r="P22" s="4">
        <f ca="1">SUMIF('Qtr Cash Flow'!$C$4:$BI$4,'Cash Flow'!P$3,'Qtr Cash Flow'!$C24:$BI24)</f>
        <v>-8256198.9237025809</v>
      </c>
      <c r="Q22" s="4">
        <f ca="1">SUMIF('Qtr Cash Flow'!$C$4:$BI$4,'Cash Flow'!Q$3,'Qtr Cash Flow'!$C24:$BI24)</f>
        <v>-6397558.8019978227</v>
      </c>
      <c r="R22" s="4">
        <f>SUMIF('Qtr Cash Flow'!$C$4:$BI$4,'Cash Flow'!R$3,'Qtr Cash Flow'!$C24:$BI24)</f>
        <v>0</v>
      </c>
      <c r="S22" s="4">
        <f>SUMIF('Qtr Cash Flow'!$C$4:$BI$4,'Cash Flow'!S$3,'Qtr Cash Flow'!$C24:$BI24)</f>
        <v>0</v>
      </c>
      <c r="T22" s="4">
        <f>SUMIF('Qtr Cash Flow'!$C$4:$BI$4,'Cash Flow'!T$3,'Qtr Cash Flow'!$C24:$BI24)</f>
        <v>0</v>
      </c>
    </row>
    <row r="23" spans="1:20" x14ac:dyDescent="0.25">
      <c r="A23">
        <f>'Qtr Cash Flow'!A25</f>
        <v>0</v>
      </c>
      <c r="C23" s="4">
        <f>SUMIF('Qtr Cash Flow'!$C$4:$BI$4,'Cash Flow'!C$3,'Qtr Cash Flow'!$C25:$BI25)</f>
        <v>0</v>
      </c>
      <c r="D23" s="4">
        <f>SUMIF('Qtr Cash Flow'!$C$4:$BI$4,'Cash Flow'!D$3,'Qtr Cash Flow'!$C25:$BI25)</f>
        <v>0</v>
      </c>
      <c r="E23" s="4">
        <f>SUMIF('Qtr Cash Flow'!$C$4:$BI$4,'Cash Flow'!E$3,'Qtr Cash Flow'!$C25:$BI25)</f>
        <v>0</v>
      </c>
      <c r="F23" s="4">
        <f>SUMIF('Qtr Cash Flow'!$C$4:$BI$4,'Cash Flow'!F$3,'Qtr Cash Flow'!$C25:$BI25)</f>
        <v>0</v>
      </c>
      <c r="G23" s="4">
        <f>SUMIF('Qtr Cash Flow'!$C$4:$BI$4,'Cash Flow'!G$3,'Qtr Cash Flow'!$C25:$BI25)</f>
        <v>0</v>
      </c>
      <c r="H23" s="4">
        <f>SUMIF('Qtr Cash Flow'!$C$4:$BI$4,'Cash Flow'!H$3,'Qtr Cash Flow'!$C25:$BI25)</f>
        <v>0</v>
      </c>
      <c r="I23" s="4">
        <f>SUMIF('Qtr Cash Flow'!$C$4:$BI$4,'Cash Flow'!I$3,'Qtr Cash Flow'!$C25:$BI25)</f>
        <v>0</v>
      </c>
      <c r="J23" s="4">
        <f>SUMIF('Qtr Cash Flow'!$C$4:$BI$4,'Cash Flow'!J$3,'Qtr Cash Flow'!$C25:$BI25)</f>
        <v>0</v>
      </c>
      <c r="K23" s="4">
        <f>SUMIF('Qtr Cash Flow'!$C$4:$BI$4,'Cash Flow'!K$3,'Qtr Cash Flow'!$C25:$BI25)</f>
        <v>0</v>
      </c>
      <c r="L23" s="4">
        <f>SUMIF('Qtr Cash Flow'!$C$4:$BI$4,'Cash Flow'!L$3,'Qtr Cash Flow'!$C25:$BI25)</f>
        <v>0</v>
      </c>
      <c r="M23" s="4">
        <f>SUMIF('Qtr Cash Flow'!$C$4:$BI$4,'Cash Flow'!M$3,'Qtr Cash Flow'!$C25:$BI25)</f>
        <v>0</v>
      </c>
      <c r="N23" s="4">
        <f>SUMIF('Qtr Cash Flow'!$C$4:$BI$4,'Cash Flow'!N$3,'Qtr Cash Flow'!$C25:$BI25)</f>
        <v>0</v>
      </c>
      <c r="O23" s="4">
        <f>SUMIF('Qtr Cash Flow'!$C$4:$BI$4,'Cash Flow'!O$3,'Qtr Cash Flow'!$C25:$BI25)</f>
        <v>0</v>
      </c>
      <c r="P23" s="4">
        <f>SUMIF('Qtr Cash Flow'!$C$4:$BI$4,'Cash Flow'!P$3,'Qtr Cash Flow'!$C25:$BI25)</f>
        <v>0</v>
      </c>
      <c r="Q23" s="4">
        <f>SUMIF('Qtr Cash Flow'!$C$4:$BI$4,'Cash Flow'!Q$3,'Qtr Cash Flow'!$C25:$BI25)</f>
        <v>0</v>
      </c>
      <c r="R23" s="4">
        <f>SUMIF('Qtr Cash Flow'!$C$4:$BI$4,'Cash Flow'!R$3,'Qtr Cash Flow'!$C25:$BI25)</f>
        <v>0</v>
      </c>
      <c r="S23" s="4">
        <f>SUMIF('Qtr Cash Flow'!$C$4:$BI$4,'Cash Flow'!S$3,'Qtr Cash Flow'!$C25:$BI25)</f>
        <v>0</v>
      </c>
      <c r="T23" s="4">
        <f>SUMIF('Qtr Cash Flow'!$C$4:$BI$4,'Cash Flow'!T$3,'Qtr Cash Flow'!$C25:$BI25)</f>
        <v>0</v>
      </c>
    </row>
    <row r="24" spans="1:20" x14ac:dyDescent="0.25">
      <c r="A24" s="9" t="str">
        <f>'Qtr Cash Flow'!A26</f>
        <v>Equity</v>
      </c>
      <c r="C24" s="4">
        <f>SUMIF('Qtr Cash Flow'!$C$4:$BI$4,'Cash Flow'!C$3,'Qtr Cash Flow'!$C26:$BI26)</f>
        <v>0</v>
      </c>
      <c r="D24" s="4">
        <f>SUMIF('Qtr Cash Flow'!$C$4:$BI$4,'Cash Flow'!D$3,'Qtr Cash Flow'!$C26:$BI26)</f>
        <v>0</v>
      </c>
      <c r="E24" s="4">
        <f>SUMIF('Qtr Cash Flow'!$C$4:$BI$4,'Cash Flow'!E$3,'Qtr Cash Flow'!$C26:$BI26)</f>
        <v>0</v>
      </c>
      <c r="F24" s="4">
        <f>SUMIF('Qtr Cash Flow'!$C$4:$BI$4,'Cash Flow'!F$3,'Qtr Cash Flow'!$C26:$BI26)</f>
        <v>0</v>
      </c>
      <c r="G24" s="4">
        <f>SUMIF('Qtr Cash Flow'!$C$4:$BI$4,'Cash Flow'!G$3,'Qtr Cash Flow'!$C26:$BI26)</f>
        <v>0</v>
      </c>
      <c r="H24" s="4">
        <f>SUMIF('Qtr Cash Flow'!$C$4:$BI$4,'Cash Flow'!H$3,'Qtr Cash Flow'!$C26:$BI26)</f>
        <v>0</v>
      </c>
      <c r="I24" s="4">
        <f>SUMIF('Qtr Cash Flow'!$C$4:$BI$4,'Cash Flow'!I$3,'Qtr Cash Flow'!$C26:$BI26)</f>
        <v>0</v>
      </c>
      <c r="J24" s="4">
        <f>SUMIF('Qtr Cash Flow'!$C$4:$BI$4,'Cash Flow'!J$3,'Qtr Cash Flow'!$C26:$BI26)</f>
        <v>0</v>
      </c>
      <c r="K24" s="4">
        <f>SUMIF('Qtr Cash Flow'!$C$4:$BI$4,'Cash Flow'!K$3,'Qtr Cash Flow'!$C26:$BI26)</f>
        <v>0</v>
      </c>
      <c r="L24" s="4">
        <f>SUMIF('Qtr Cash Flow'!$C$4:$BI$4,'Cash Flow'!L$3,'Qtr Cash Flow'!$C26:$BI26)</f>
        <v>0</v>
      </c>
      <c r="M24" s="4">
        <f>SUMIF('Qtr Cash Flow'!$C$4:$BI$4,'Cash Flow'!M$3,'Qtr Cash Flow'!$C26:$BI26)</f>
        <v>0</v>
      </c>
      <c r="N24" s="4">
        <f>SUMIF('Qtr Cash Flow'!$C$4:$BI$4,'Cash Flow'!N$3,'Qtr Cash Flow'!$C26:$BI26)</f>
        <v>0</v>
      </c>
      <c r="O24" s="4">
        <f>SUMIF('Qtr Cash Flow'!$C$4:$BI$4,'Cash Flow'!O$3,'Qtr Cash Flow'!$C26:$BI26)</f>
        <v>0</v>
      </c>
      <c r="P24" s="4">
        <f>SUMIF('Qtr Cash Flow'!$C$4:$BI$4,'Cash Flow'!P$3,'Qtr Cash Flow'!$C26:$BI26)</f>
        <v>0</v>
      </c>
      <c r="Q24" s="4">
        <f>SUMIF('Qtr Cash Flow'!$C$4:$BI$4,'Cash Flow'!Q$3,'Qtr Cash Flow'!$C26:$BI26)</f>
        <v>0</v>
      </c>
      <c r="R24" s="4">
        <f>SUMIF('Qtr Cash Flow'!$C$4:$BI$4,'Cash Flow'!R$3,'Qtr Cash Flow'!$C26:$BI26)</f>
        <v>0</v>
      </c>
      <c r="S24" s="4">
        <f>SUMIF('Qtr Cash Flow'!$C$4:$BI$4,'Cash Flow'!S$3,'Qtr Cash Flow'!$C26:$BI26)</f>
        <v>0</v>
      </c>
      <c r="T24" s="4">
        <f>SUMIF('Qtr Cash Flow'!$C$4:$BI$4,'Cash Flow'!T$3,'Qtr Cash Flow'!$C26:$BI26)</f>
        <v>0</v>
      </c>
    </row>
    <row r="25" spans="1:20" x14ac:dyDescent="0.25">
      <c r="A25" t="str">
        <f>'Qtr Cash Flow'!A27</f>
        <v>Net Cash Flow to Equity</v>
      </c>
      <c r="C25" s="4">
        <f ca="1">SUMIF('Qtr Cash Flow'!$C$4:$BI$4,'Cash Flow'!C$3,'Qtr Cash Flow'!$C27:$BI27)</f>
        <v>-277662985.73196155</v>
      </c>
      <c r="D25" s="4">
        <f ca="1">SUMIF('Qtr Cash Flow'!$C$4:$BI$4,'Cash Flow'!D$3,'Qtr Cash Flow'!$C27:$BI27)</f>
        <v>17740898.980705224</v>
      </c>
      <c r="E25" s="4">
        <f ca="1">SUMIF('Qtr Cash Flow'!$C$4:$BI$4,'Cash Flow'!E$3,'Qtr Cash Flow'!$C27:$BI27)</f>
        <v>16715990.068937099</v>
      </c>
      <c r="F25" s="4">
        <f ca="1">SUMIF('Qtr Cash Flow'!$C$4:$BI$4,'Cash Flow'!F$3,'Qtr Cash Flow'!$C27:$BI27)</f>
        <v>19151890.904091433</v>
      </c>
      <c r="G25" s="4">
        <f ca="1">SUMIF('Qtr Cash Flow'!$C$4:$BI$4,'Cash Flow'!G$3,'Qtr Cash Flow'!$C27:$BI27)</f>
        <v>-37789608.630253114</v>
      </c>
      <c r="H25" s="4">
        <f ca="1">SUMIF('Qtr Cash Flow'!$C$4:$BI$4,'Cash Flow'!H$3,'Qtr Cash Flow'!$C27:$BI27)</f>
        <v>25921670.495207734</v>
      </c>
      <c r="I25" s="4">
        <f ca="1">SUMIF('Qtr Cash Flow'!$C$4:$BI$4,'Cash Flow'!I$3,'Qtr Cash Flow'!$C27:$BI27)</f>
        <v>28958760.458112523</v>
      </c>
      <c r="J25" s="4">
        <f ca="1">SUMIF('Qtr Cash Flow'!$C$4:$BI$4,'Cash Flow'!J$3,'Qtr Cash Flow'!$C27:$BI27)</f>
        <v>29024720.262309968</v>
      </c>
      <c r="K25" s="4">
        <f ca="1">SUMIF('Qtr Cash Flow'!$C$4:$BI$4,'Cash Flow'!K$3,'Qtr Cash Flow'!$C27:$BI27)</f>
        <v>-65978529.025934979</v>
      </c>
      <c r="L25" s="4">
        <f ca="1">SUMIF('Qtr Cash Flow'!$C$4:$BI$4,'Cash Flow'!L$3,'Qtr Cash Flow'!$C27:$BI27)</f>
        <v>31948811.53595151</v>
      </c>
      <c r="M25" s="4">
        <f ca="1">SUMIF('Qtr Cash Flow'!$C$4:$BI$4,'Cash Flow'!M$3,'Qtr Cash Flow'!$C27:$BI27)</f>
        <v>36697410.267301954</v>
      </c>
      <c r="N25" s="4">
        <f ca="1">SUMIF('Qtr Cash Flow'!$C$4:$BI$4,'Cash Flow'!N$3,'Qtr Cash Flow'!$C27:$BI27)</f>
        <v>40578919.830917343</v>
      </c>
      <c r="O25" s="4">
        <f ca="1">SUMIF('Qtr Cash Flow'!$C$4:$BI$4,'Cash Flow'!O$3,'Qtr Cash Flow'!$C27:$BI27)</f>
        <v>44427994.606087238</v>
      </c>
      <c r="P25" s="4">
        <f ca="1">SUMIF('Qtr Cash Flow'!$C$4:$BI$4,'Cash Flow'!P$3,'Qtr Cash Flow'!$C27:$BI27)</f>
        <v>48452254.582770199</v>
      </c>
      <c r="Q25" s="4">
        <f ca="1">SUMIF('Qtr Cash Flow'!$C$4:$BI$4,'Cash Flow'!Q$3,'Qtr Cash Flow'!$C27:$BI27)</f>
        <v>38137862.578075647</v>
      </c>
      <c r="R25" s="4">
        <f>SUMIF('Qtr Cash Flow'!$C$4:$BI$4,'Cash Flow'!R$3,'Qtr Cash Flow'!$C27:$BI27)</f>
        <v>0</v>
      </c>
      <c r="S25" s="4">
        <f>SUMIF('Qtr Cash Flow'!$C$4:$BI$4,'Cash Flow'!S$3,'Qtr Cash Flow'!$C27:$BI27)</f>
        <v>0</v>
      </c>
      <c r="T25" s="4">
        <f>SUMIF('Qtr Cash Flow'!$C$4:$BI$4,'Cash Flow'!T$3,'Qtr Cash Flow'!$C27:$BI27)</f>
        <v>0</v>
      </c>
    </row>
    <row r="26" spans="1:20" x14ac:dyDescent="0.25">
      <c r="A26">
        <f>'Qtr Cash Flow'!A28</f>
        <v>0</v>
      </c>
      <c r="C26" s="4">
        <f>SUMIF('Qtr Cash Flow'!$C$4:$BI$4,'Cash Flow'!C$3,'Qtr Cash Flow'!$C28:$BI28)</f>
        <v>0</v>
      </c>
      <c r="D26" s="4">
        <f>SUMIF('Qtr Cash Flow'!$C$4:$BI$4,'Cash Flow'!D$3,'Qtr Cash Flow'!$C28:$BI28)</f>
        <v>0</v>
      </c>
      <c r="E26" s="4">
        <f>SUMIF('Qtr Cash Flow'!$C$4:$BI$4,'Cash Flow'!E$3,'Qtr Cash Flow'!$C28:$BI28)</f>
        <v>0</v>
      </c>
      <c r="F26" s="4">
        <f>SUMIF('Qtr Cash Flow'!$C$4:$BI$4,'Cash Flow'!F$3,'Qtr Cash Flow'!$C28:$BI28)</f>
        <v>0</v>
      </c>
      <c r="G26" s="4">
        <f>SUMIF('Qtr Cash Flow'!$C$4:$BI$4,'Cash Flow'!G$3,'Qtr Cash Flow'!$C28:$BI28)</f>
        <v>0</v>
      </c>
      <c r="H26" s="4">
        <f>SUMIF('Qtr Cash Flow'!$C$4:$BI$4,'Cash Flow'!H$3,'Qtr Cash Flow'!$C28:$BI28)</f>
        <v>0</v>
      </c>
      <c r="I26" s="4">
        <f>SUMIF('Qtr Cash Flow'!$C$4:$BI$4,'Cash Flow'!I$3,'Qtr Cash Flow'!$C28:$BI28)</f>
        <v>0</v>
      </c>
      <c r="J26" s="4">
        <f>SUMIF('Qtr Cash Flow'!$C$4:$BI$4,'Cash Flow'!J$3,'Qtr Cash Flow'!$C28:$BI28)</f>
        <v>0</v>
      </c>
      <c r="K26" s="4">
        <f>SUMIF('Qtr Cash Flow'!$C$4:$BI$4,'Cash Flow'!K$3,'Qtr Cash Flow'!$C28:$BI28)</f>
        <v>0</v>
      </c>
      <c r="L26" s="4">
        <f>SUMIF('Qtr Cash Flow'!$C$4:$BI$4,'Cash Flow'!L$3,'Qtr Cash Flow'!$C28:$BI28)</f>
        <v>0</v>
      </c>
      <c r="M26" s="4">
        <f>SUMIF('Qtr Cash Flow'!$C$4:$BI$4,'Cash Flow'!M$3,'Qtr Cash Flow'!$C28:$BI28)</f>
        <v>0</v>
      </c>
      <c r="N26" s="4">
        <f>SUMIF('Qtr Cash Flow'!$C$4:$BI$4,'Cash Flow'!N$3,'Qtr Cash Flow'!$C28:$BI28)</f>
        <v>0</v>
      </c>
      <c r="O26" s="4">
        <f>SUMIF('Qtr Cash Flow'!$C$4:$BI$4,'Cash Flow'!O$3,'Qtr Cash Flow'!$C28:$BI28)</f>
        <v>0</v>
      </c>
      <c r="P26" s="4">
        <f>SUMIF('Qtr Cash Flow'!$C$4:$BI$4,'Cash Flow'!P$3,'Qtr Cash Flow'!$C28:$BI28)</f>
        <v>0</v>
      </c>
      <c r="Q26" s="4">
        <f>SUMIF('Qtr Cash Flow'!$C$4:$BI$4,'Cash Flow'!Q$3,'Qtr Cash Flow'!$C28:$BI28)</f>
        <v>0</v>
      </c>
      <c r="R26" s="4">
        <f>SUMIF('Qtr Cash Flow'!$C$4:$BI$4,'Cash Flow'!R$3,'Qtr Cash Flow'!$C28:$BI28)</f>
        <v>0</v>
      </c>
      <c r="S26" s="4">
        <f>SUMIF('Qtr Cash Flow'!$C$4:$BI$4,'Cash Flow'!S$3,'Qtr Cash Flow'!$C28:$BI28)</f>
        <v>0</v>
      </c>
      <c r="T26" s="4">
        <f>SUMIF('Qtr Cash Flow'!$C$4:$BI$4,'Cash Flow'!T$3,'Qtr Cash Flow'!$C28:$BI28)</f>
        <v>0</v>
      </c>
    </row>
    <row r="27" spans="1:20" x14ac:dyDescent="0.25">
      <c r="A27">
        <f>'Qtr Cash Flow'!A29</f>
        <v>0</v>
      </c>
      <c r="C27" s="4">
        <f>SUMIF('Qtr Cash Flow'!$C$4:$BI$4,'Cash Flow'!C$3,'Qtr Cash Flow'!$C29:$BI29)</f>
        <v>0</v>
      </c>
      <c r="D27" s="4">
        <f>SUMIF('Qtr Cash Flow'!$C$4:$BI$4,'Cash Flow'!D$3,'Qtr Cash Flow'!$C29:$BI29)</f>
        <v>0</v>
      </c>
      <c r="E27" s="4">
        <f>SUMIF('Qtr Cash Flow'!$C$4:$BI$4,'Cash Flow'!E$3,'Qtr Cash Flow'!$C29:$BI29)</f>
        <v>0</v>
      </c>
      <c r="F27" s="4">
        <f>SUMIF('Qtr Cash Flow'!$C$4:$BI$4,'Cash Flow'!F$3,'Qtr Cash Flow'!$C29:$BI29)</f>
        <v>0</v>
      </c>
      <c r="G27" s="4">
        <f>SUMIF('Qtr Cash Flow'!$C$4:$BI$4,'Cash Flow'!G$3,'Qtr Cash Flow'!$C29:$BI29)</f>
        <v>0</v>
      </c>
      <c r="H27" s="4">
        <f>SUMIF('Qtr Cash Flow'!$C$4:$BI$4,'Cash Flow'!H$3,'Qtr Cash Flow'!$C29:$BI29)</f>
        <v>0</v>
      </c>
      <c r="I27" s="4">
        <f>SUMIF('Qtr Cash Flow'!$C$4:$BI$4,'Cash Flow'!I$3,'Qtr Cash Flow'!$C29:$BI29)</f>
        <v>0</v>
      </c>
      <c r="J27" s="4">
        <f>SUMIF('Qtr Cash Flow'!$C$4:$BI$4,'Cash Flow'!J$3,'Qtr Cash Flow'!$C29:$BI29)</f>
        <v>0</v>
      </c>
      <c r="K27" s="4">
        <f>SUMIF('Qtr Cash Flow'!$C$4:$BI$4,'Cash Flow'!K$3,'Qtr Cash Flow'!$C29:$BI29)</f>
        <v>0</v>
      </c>
      <c r="L27" s="4">
        <f>SUMIF('Qtr Cash Flow'!$C$4:$BI$4,'Cash Flow'!L$3,'Qtr Cash Flow'!$C29:$BI29)</f>
        <v>0</v>
      </c>
      <c r="M27" s="4">
        <f>SUMIF('Qtr Cash Flow'!$C$4:$BI$4,'Cash Flow'!M$3,'Qtr Cash Flow'!$C29:$BI29)</f>
        <v>0</v>
      </c>
      <c r="N27" s="4">
        <f>SUMIF('Qtr Cash Flow'!$C$4:$BI$4,'Cash Flow'!N$3,'Qtr Cash Flow'!$C29:$BI29)</f>
        <v>0</v>
      </c>
      <c r="O27" s="4">
        <f>SUMIF('Qtr Cash Flow'!$C$4:$BI$4,'Cash Flow'!O$3,'Qtr Cash Flow'!$C29:$BI29)</f>
        <v>0</v>
      </c>
      <c r="P27" s="4">
        <f>SUMIF('Qtr Cash Flow'!$C$4:$BI$4,'Cash Flow'!P$3,'Qtr Cash Flow'!$C29:$BI29)</f>
        <v>0</v>
      </c>
      <c r="Q27" s="4">
        <f>SUMIF('Qtr Cash Flow'!$C$4:$BI$4,'Cash Flow'!Q$3,'Qtr Cash Flow'!$C29:$BI29)</f>
        <v>0</v>
      </c>
      <c r="R27" s="4">
        <f>SUMIF('Qtr Cash Flow'!$C$4:$BI$4,'Cash Flow'!R$3,'Qtr Cash Flow'!$C29:$BI29)</f>
        <v>0</v>
      </c>
      <c r="S27" s="4">
        <f>SUMIF('Qtr Cash Flow'!$C$4:$BI$4,'Cash Flow'!S$3,'Qtr Cash Flow'!$C29:$BI29)</f>
        <v>0</v>
      </c>
      <c r="T27" s="4">
        <f>SUMIF('Qtr Cash Flow'!$C$4:$BI$4,'Cash Flow'!T$3,'Qtr Cash Flow'!$C29:$BI29)</f>
        <v>0</v>
      </c>
    </row>
    <row r="28" spans="1:20" x14ac:dyDescent="0.25">
      <c r="A28" t="str">
        <f>'Qtr Cash Flow'!A30</f>
        <v>Contribution</v>
      </c>
      <c r="C28" s="4">
        <f ca="1">SUMIF('Qtr Cash Flow'!$C$4:$BI$4,'Cash Flow'!C$3,'Qtr Cash Flow'!$C30:$BI30)</f>
        <v>289476010.11893797</v>
      </c>
      <c r="D28" s="4">
        <f ca="1">SUMIF('Qtr Cash Flow'!$C$4:$BI$4,'Cash Flow'!D$3,'Qtr Cash Flow'!$C30:$BI30)</f>
        <v>0</v>
      </c>
      <c r="E28" s="4">
        <f ca="1">SUMIF('Qtr Cash Flow'!$C$4:$BI$4,'Cash Flow'!E$3,'Qtr Cash Flow'!$C30:$BI30)</f>
        <v>0</v>
      </c>
      <c r="F28" s="4">
        <f ca="1">SUMIF('Qtr Cash Flow'!$C$4:$BI$4,'Cash Flow'!F$3,'Qtr Cash Flow'!$C30:$BI30)</f>
        <v>0</v>
      </c>
      <c r="G28" s="4">
        <f ca="1">SUMIF('Qtr Cash Flow'!$C$4:$BI$4,'Cash Flow'!G$3,'Qtr Cash Flow'!$C30:$BI30)</f>
        <v>53929847.788124956</v>
      </c>
      <c r="H28" s="4">
        <f ca="1">SUMIF('Qtr Cash Flow'!$C$4:$BI$4,'Cash Flow'!H$3,'Qtr Cash Flow'!$C30:$BI30)</f>
        <v>0</v>
      </c>
      <c r="I28" s="4">
        <f ca="1">SUMIF('Qtr Cash Flow'!$C$4:$BI$4,'Cash Flow'!I$3,'Qtr Cash Flow'!$C30:$BI30)</f>
        <v>0</v>
      </c>
      <c r="J28" s="4">
        <f ca="1">SUMIF('Qtr Cash Flow'!$C$4:$BI$4,'Cash Flow'!J$3,'Qtr Cash Flow'!$C30:$BI30)</f>
        <v>0</v>
      </c>
      <c r="K28" s="4">
        <f ca="1">SUMIF('Qtr Cash Flow'!$C$4:$BI$4,'Cash Flow'!K$3,'Qtr Cash Flow'!$C30:$BI30)</f>
        <v>87554316.55849646</v>
      </c>
      <c r="L28" s="4">
        <f ca="1">SUMIF('Qtr Cash Flow'!$C$4:$BI$4,'Cash Flow'!L$3,'Qtr Cash Flow'!$C30:$BI30)</f>
        <v>0</v>
      </c>
      <c r="M28" s="4">
        <f ca="1">SUMIF('Qtr Cash Flow'!$C$4:$BI$4,'Cash Flow'!M$3,'Qtr Cash Flow'!$C30:$BI30)</f>
        <v>0</v>
      </c>
      <c r="N28" s="4">
        <f ca="1">SUMIF('Qtr Cash Flow'!$C$4:$BI$4,'Cash Flow'!N$3,'Qtr Cash Flow'!$C30:$BI30)</f>
        <v>0</v>
      </c>
      <c r="O28" s="4">
        <f ca="1">SUMIF('Qtr Cash Flow'!$C$4:$BI$4,'Cash Flow'!O$3,'Qtr Cash Flow'!$C30:$BI30)</f>
        <v>0</v>
      </c>
      <c r="P28" s="4">
        <f ca="1">SUMIF('Qtr Cash Flow'!$C$4:$BI$4,'Cash Flow'!P$3,'Qtr Cash Flow'!$C30:$BI30)</f>
        <v>0</v>
      </c>
      <c r="Q28" s="4">
        <f ca="1">SUMIF('Qtr Cash Flow'!$C$4:$BI$4,'Cash Flow'!Q$3,'Qtr Cash Flow'!$C30:$BI30)</f>
        <v>0</v>
      </c>
      <c r="R28" s="4">
        <f>SUMIF('Qtr Cash Flow'!$C$4:$BI$4,'Cash Flow'!R$3,'Qtr Cash Flow'!$C30:$BI30)</f>
        <v>0</v>
      </c>
      <c r="S28" s="4">
        <f>SUMIF('Qtr Cash Flow'!$C$4:$BI$4,'Cash Flow'!S$3,'Qtr Cash Flow'!$C30:$BI30)</f>
        <v>0</v>
      </c>
      <c r="T28" s="4">
        <f>SUMIF('Qtr Cash Flow'!$C$4:$BI$4,'Cash Flow'!T$3,'Qtr Cash Flow'!$C30:$BI30)</f>
        <v>0</v>
      </c>
    </row>
    <row r="29" spans="1:20" x14ac:dyDescent="0.25">
      <c r="A29" t="str">
        <f>'Qtr Cash Flow'!A31</f>
        <v>Distribution</v>
      </c>
      <c r="C29" s="4">
        <f ca="1">SUMIF('Qtr Cash Flow'!$C$4:$BI$4,'Cash Flow'!C$3,'Qtr Cash Flow'!$C31:$BI31)</f>
        <v>11813024.386976432</v>
      </c>
      <c r="D29" s="4">
        <f ca="1">SUMIF('Qtr Cash Flow'!$C$4:$BI$4,'Cash Flow'!D$3,'Qtr Cash Flow'!$C31:$BI31)</f>
        <v>17740898.980705224</v>
      </c>
      <c r="E29" s="4">
        <f ca="1">SUMIF('Qtr Cash Flow'!$C$4:$BI$4,'Cash Flow'!E$3,'Qtr Cash Flow'!$C31:$BI31)</f>
        <v>16715990.068937099</v>
      </c>
      <c r="F29" s="4">
        <f ca="1">SUMIF('Qtr Cash Flow'!$C$4:$BI$4,'Cash Flow'!F$3,'Qtr Cash Flow'!$C31:$BI31)</f>
        <v>19151890.904091433</v>
      </c>
      <c r="G29" s="4">
        <f ca="1">SUMIF('Qtr Cash Flow'!$C$4:$BI$4,'Cash Flow'!G$3,'Qtr Cash Flow'!$C31:$BI31)</f>
        <v>16140239.157871842</v>
      </c>
      <c r="H29" s="4">
        <f ca="1">SUMIF('Qtr Cash Flow'!$C$4:$BI$4,'Cash Flow'!H$3,'Qtr Cash Flow'!$C31:$BI31)</f>
        <v>25921670.495207734</v>
      </c>
      <c r="I29" s="4">
        <f ca="1">SUMIF('Qtr Cash Flow'!$C$4:$BI$4,'Cash Flow'!I$3,'Qtr Cash Flow'!$C31:$BI31)</f>
        <v>28958760.458112523</v>
      </c>
      <c r="J29" s="4">
        <f ca="1">SUMIF('Qtr Cash Flow'!$C$4:$BI$4,'Cash Flow'!J$3,'Qtr Cash Flow'!$C31:$BI31)</f>
        <v>29024720.262309968</v>
      </c>
      <c r="K29" s="4">
        <f ca="1">SUMIF('Qtr Cash Flow'!$C$4:$BI$4,'Cash Flow'!K$3,'Qtr Cash Flow'!$C31:$BI31)</f>
        <v>21575787.53256147</v>
      </c>
      <c r="L29" s="4">
        <f ca="1">SUMIF('Qtr Cash Flow'!$C$4:$BI$4,'Cash Flow'!L$3,'Qtr Cash Flow'!$C31:$BI31)</f>
        <v>31948811.53595151</v>
      </c>
      <c r="M29" s="4">
        <f ca="1">SUMIF('Qtr Cash Flow'!$C$4:$BI$4,'Cash Flow'!M$3,'Qtr Cash Flow'!$C31:$BI31)</f>
        <v>36697410.267301954</v>
      </c>
      <c r="N29" s="4">
        <f ca="1">SUMIF('Qtr Cash Flow'!$C$4:$BI$4,'Cash Flow'!N$3,'Qtr Cash Flow'!$C31:$BI31)</f>
        <v>40578919.830917343</v>
      </c>
      <c r="O29" s="4">
        <f ca="1">SUMIF('Qtr Cash Flow'!$C$4:$BI$4,'Cash Flow'!O$3,'Qtr Cash Flow'!$C31:$BI31)</f>
        <v>44427994.606087238</v>
      </c>
      <c r="P29" s="4">
        <f ca="1">SUMIF('Qtr Cash Flow'!$C$4:$BI$4,'Cash Flow'!P$3,'Qtr Cash Flow'!$C31:$BI31)</f>
        <v>48452254.582770199</v>
      </c>
      <c r="Q29" s="4">
        <f ca="1">SUMIF('Qtr Cash Flow'!$C$4:$BI$4,'Cash Flow'!Q$3,'Qtr Cash Flow'!$C31:$BI31)</f>
        <v>38137862.578075647</v>
      </c>
      <c r="R29" s="4">
        <f>SUMIF('Qtr Cash Flow'!$C$4:$BI$4,'Cash Flow'!R$3,'Qtr Cash Flow'!$C31:$BI31)</f>
        <v>0</v>
      </c>
      <c r="S29" s="4">
        <f>SUMIF('Qtr Cash Flow'!$C$4:$BI$4,'Cash Flow'!S$3,'Qtr Cash Flow'!$C31:$BI31)</f>
        <v>0</v>
      </c>
      <c r="T29" s="4">
        <f>SUMIF('Qtr Cash Flow'!$C$4:$BI$4,'Cash Flow'!T$3,'Qtr Cash Flow'!$C31:$BI31)</f>
        <v>0</v>
      </c>
    </row>
    <row r="30" spans="1:20" x14ac:dyDescent="0.25">
      <c r="A30" t="str">
        <f>'Qtr Cash Flow'!A32</f>
        <v>Cumulative Contribution</v>
      </c>
      <c r="C30" s="4">
        <f ca="1">SUMIF('Qtr Cash Flow'!$C$3:$BI$3,'Cash Flow'!C$3+0.75,'Qtr Cash Flow'!$C32:$BI32)</f>
        <v>289476010.11893797</v>
      </c>
      <c r="D30" s="4">
        <f ca="1">SUMIF('Qtr Cash Flow'!$C$3:$BI$3,'Cash Flow'!D$3+0.75,'Qtr Cash Flow'!$C32:$BI32)</f>
        <v>289476010.11893797</v>
      </c>
      <c r="E30" s="4">
        <f ca="1">SUMIF('Qtr Cash Flow'!$C$3:$BI$3,'Cash Flow'!E$3+0.75,'Qtr Cash Flow'!$C32:$BI32)</f>
        <v>289476010.11893797</v>
      </c>
      <c r="F30" s="4">
        <f ca="1">SUMIF('Qtr Cash Flow'!$C$3:$BI$3,'Cash Flow'!F$3+0.75,'Qtr Cash Flow'!$C32:$BI32)</f>
        <v>289476010.11893797</v>
      </c>
      <c r="G30" s="4">
        <f ca="1">SUMIF('Qtr Cash Flow'!$C$3:$BI$3,'Cash Flow'!G$3+0.75,'Qtr Cash Flow'!$C32:$BI32)</f>
        <v>343405857.90706295</v>
      </c>
      <c r="H30" s="4">
        <f ca="1">SUMIF('Qtr Cash Flow'!$C$3:$BI$3,'Cash Flow'!H$3+0.75,'Qtr Cash Flow'!$C32:$BI32)</f>
        <v>343405857.90706295</v>
      </c>
      <c r="I30" s="4">
        <f ca="1">SUMIF('Qtr Cash Flow'!$C$3:$BI$3,'Cash Flow'!I$3+0.75,'Qtr Cash Flow'!$C32:$BI32)</f>
        <v>343405857.90706295</v>
      </c>
      <c r="J30" s="4">
        <f ca="1">SUMIF('Qtr Cash Flow'!$C$3:$BI$3,'Cash Flow'!J$3+0.75,'Qtr Cash Flow'!$C32:$BI32)</f>
        <v>343405857.90706295</v>
      </c>
      <c r="K30" s="4">
        <f ca="1">SUMIF('Qtr Cash Flow'!$C$3:$BI$3,'Cash Flow'!K$3+0.75,'Qtr Cash Flow'!$C32:$BI32)</f>
        <v>430960174.46555942</v>
      </c>
      <c r="L30" s="4">
        <f ca="1">SUMIF('Qtr Cash Flow'!$C$3:$BI$3,'Cash Flow'!L$3+0.75,'Qtr Cash Flow'!$C32:$BI32)</f>
        <v>430960174.46555942</v>
      </c>
      <c r="M30" s="4">
        <f ca="1">SUMIF('Qtr Cash Flow'!$C$3:$BI$3,'Cash Flow'!M$3+0.75,'Qtr Cash Flow'!$C32:$BI32)</f>
        <v>430960174.46555942</v>
      </c>
      <c r="N30" s="4">
        <f ca="1">SUMIF('Qtr Cash Flow'!$C$3:$BI$3,'Cash Flow'!N$3+0.75,'Qtr Cash Flow'!$C32:$BI32)</f>
        <v>430960174.46555942</v>
      </c>
      <c r="O30" s="4">
        <f ca="1">SUMIF('Qtr Cash Flow'!$C$3:$BI$3,'Cash Flow'!O$3+0.75,'Qtr Cash Flow'!$C32:$BI32)</f>
        <v>430960174.46555942</v>
      </c>
      <c r="P30" s="4">
        <f ca="1">SUMIF('Qtr Cash Flow'!$C$3:$BI$3,'Cash Flow'!P$3+0.75,'Qtr Cash Flow'!$C32:$BI32)</f>
        <v>430960174.46555942</v>
      </c>
      <c r="Q30" s="4">
        <f>SUMIF('Qtr Cash Flow'!$C$3:$BI$3,'Cash Flow'!Q$3+0.75,'Qtr Cash Flow'!$C32:$BI32)</f>
        <v>0</v>
      </c>
      <c r="R30" s="4">
        <f>SUMIF('Qtr Cash Flow'!$C$4:$BI$4,'Cash Flow'!R$3,'Qtr Cash Flow'!$C32:$BI32)</f>
        <v>0</v>
      </c>
      <c r="S30" s="4">
        <f>SUMIF('Qtr Cash Flow'!$C$4:$BI$4,'Cash Flow'!S$3,'Qtr Cash Flow'!$C32:$BI32)</f>
        <v>0</v>
      </c>
      <c r="T30" s="4">
        <f>SUMIF('Qtr Cash Flow'!$C$4:$BI$4,'Cash Flow'!T$3,'Qtr Cash Flow'!$C32:$BI32)</f>
        <v>0</v>
      </c>
    </row>
    <row r="31" spans="1:20" x14ac:dyDescent="0.25">
      <c r="A31" t="str">
        <f>'Qtr Cash Flow'!A33</f>
        <v>Cumulative Distribution</v>
      </c>
      <c r="C31" s="4">
        <f ca="1">SUMIF('Qtr Cash Flow'!$C$3:$BI$3,'Cash Flow'!C$3+0.75,'Qtr Cash Flow'!$C33:$BI33)</f>
        <v>11813024.386976432</v>
      </c>
      <c r="D31" s="4">
        <f ca="1">SUMIF('Qtr Cash Flow'!$C$3:$BI$3,'Cash Flow'!D$3+0.75,'Qtr Cash Flow'!$C33:$BI33)</f>
        <v>29553923.36768166</v>
      </c>
      <c r="E31" s="4">
        <f ca="1">SUMIF('Qtr Cash Flow'!$C$3:$BI$3,'Cash Flow'!E$3+0.75,'Qtr Cash Flow'!$C33:$BI33)</f>
        <v>46269913.43661876</v>
      </c>
      <c r="F31" s="4">
        <f ca="1">SUMIF('Qtr Cash Flow'!$C$3:$BI$3,'Cash Flow'!F$3+0.75,'Qtr Cash Flow'!$C33:$BI33)</f>
        <v>65421804.340710193</v>
      </c>
      <c r="G31" s="4">
        <f ca="1">SUMIF('Qtr Cash Flow'!$C$3:$BI$3,'Cash Flow'!G$3+0.75,'Qtr Cash Flow'!$C33:$BI33)</f>
        <v>81562043.498582035</v>
      </c>
      <c r="H31" s="4">
        <f ca="1">SUMIF('Qtr Cash Flow'!$C$3:$BI$3,'Cash Flow'!H$3+0.75,'Qtr Cash Flow'!$C33:$BI33)</f>
        <v>107483713.99378976</v>
      </c>
      <c r="I31" s="4">
        <f ca="1">SUMIF('Qtr Cash Flow'!$C$3:$BI$3,'Cash Flow'!I$3+0.75,'Qtr Cash Flow'!$C33:$BI33)</f>
        <v>136442474.45190227</v>
      </c>
      <c r="J31" s="4">
        <f ca="1">SUMIF('Qtr Cash Flow'!$C$3:$BI$3,'Cash Flow'!J$3+0.75,'Qtr Cash Flow'!$C33:$BI33)</f>
        <v>165467194.71421224</v>
      </c>
      <c r="K31" s="4">
        <f ca="1">SUMIF('Qtr Cash Flow'!$C$3:$BI$3,'Cash Flow'!K$3+0.75,'Qtr Cash Flow'!$C33:$BI33)</f>
        <v>187042982.24677372</v>
      </c>
      <c r="L31" s="4">
        <f ca="1">SUMIF('Qtr Cash Flow'!$C$3:$BI$3,'Cash Flow'!L$3+0.75,'Qtr Cash Flow'!$C33:$BI33)</f>
        <v>218991793.78272521</v>
      </c>
      <c r="M31" s="4">
        <f ca="1">SUMIF('Qtr Cash Flow'!$C$3:$BI$3,'Cash Flow'!M$3+0.75,'Qtr Cash Flow'!$C33:$BI33)</f>
        <v>255689204.05002719</v>
      </c>
      <c r="N31" s="4">
        <f ca="1">SUMIF('Qtr Cash Flow'!$C$3:$BI$3,'Cash Flow'!N$3+0.75,'Qtr Cash Flow'!$C33:$BI33)</f>
        <v>296268123.88094455</v>
      </c>
      <c r="O31" s="4">
        <f ca="1">SUMIF('Qtr Cash Flow'!$C$3:$BI$3,'Cash Flow'!O$3+0.75,'Qtr Cash Flow'!$C33:$BI33)</f>
        <v>340696118.48703182</v>
      </c>
      <c r="P31" s="4">
        <f ca="1">SUMIF('Qtr Cash Flow'!$C$3:$BI$3,'Cash Flow'!P$3+0.75,'Qtr Cash Flow'!$C33:$BI33)</f>
        <v>389148373.06980199</v>
      </c>
      <c r="Q31" s="4">
        <f>SUMIF('Qtr Cash Flow'!$C$3:$BI$3,'Cash Flow'!Q$3+0.75,'Qtr Cash Flow'!$C33:$BI33)</f>
        <v>0</v>
      </c>
      <c r="R31" s="4">
        <f>SUMIF('Qtr Cash Flow'!$C$4:$BI$4,'Cash Flow'!R$3,'Qtr Cash Flow'!$C33:$BI33)</f>
        <v>0</v>
      </c>
      <c r="S31" s="4">
        <f>SUMIF('Qtr Cash Flow'!$C$4:$BI$4,'Cash Flow'!S$3,'Qtr Cash Flow'!$C33:$BI33)</f>
        <v>0</v>
      </c>
      <c r="T31" s="4">
        <f>SUMIF('Qtr Cash Flow'!$C$4:$BI$4,'Cash Flow'!T$3,'Qtr Cash Flow'!$C33:$BI33)</f>
        <v>0</v>
      </c>
    </row>
    <row r="32" spans="1:20" x14ac:dyDescent="0.25">
      <c r="A32">
        <f>'Qtr Cash Flow'!A34</f>
        <v>0</v>
      </c>
      <c r="C32" s="4">
        <f>SUMIF('Qtr Cash Flow'!$C$4:$BI$4,'Cash Flow'!C$3,'Qtr Cash Flow'!$C34:$BI34)</f>
        <v>0</v>
      </c>
      <c r="D32" s="4">
        <f>SUMIF('Qtr Cash Flow'!$C$4:$BI$4,'Cash Flow'!D$3,'Qtr Cash Flow'!$C34:$BI34)</f>
        <v>0</v>
      </c>
      <c r="E32" s="4">
        <f>SUMIF('Qtr Cash Flow'!$C$4:$BI$4,'Cash Flow'!E$3,'Qtr Cash Flow'!$C34:$BI34)</f>
        <v>0</v>
      </c>
      <c r="F32" s="4">
        <f>SUMIF('Qtr Cash Flow'!$C$4:$BI$4,'Cash Flow'!F$3,'Qtr Cash Flow'!$C34:$BI34)</f>
        <v>0</v>
      </c>
      <c r="G32" s="4">
        <f>SUMIF('Qtr Cash Flow'!$C$4:$BI$4,'Cash Flow'!G$3,'Qtr Cash Flow'!$C34:$BI34)</f>
        <v>0</v>
      </c>
      <c r="H32" s="4">
        <f>SUMIF('Qtr Cash Flow'!$C$4:$BI$4,'Cash Flow'!H$3,'Qtr Cash Flow'!$C34:$BI34)</f>
        <v>0</v>
      </c>
      <c r="I32" s="4">
        <f>SUMIF('Qtr Cash Flow'!$C$4:$BI$4,'Cash Flow'!I$3,'Qtr Cash Flow'!$C34:$BI34)</f>
        <v>0</v>
      </c>
      <c r="J32" s="4">
        <f>SUMIF('Qtr Cash Flow'!$C$4:$BI$4,'Cash Flow'!J$3,'Qtr Cash Flow'!$C34:$BI34)</f>
        <v>0</v>
      </c>
      <c r="K32" s="4">
        <f>SUMIF('Qtr Cash Flow'!$C$4:$BI$4,'Cash Flow'!K$3,'Qtr Cash Flow'!$C34:$BI34)</f>
        <v>0</v>
      </c>
      <c r="L32" s="4">
        <f>SUMIF('Qtr Cash Flow'!$C$4:$BI$4,'Cash Flow'!L$3,'Qtr Cash Flow'!$C34:$BI34)</f>
        <v>0</v>
      </c>
      <c r="M32" s="4">
        <f>SUMIF('Qtr Cash Flow'!$C$4:$BI$4,'Cash Flow'!M$3,'Qtr Cash Flow'!$C34:$BI34)</f>
        <v>0</v>
      </c>
      <c r="N32" s="4">
        <f>SUMIF('Qtr Cash Flow'!$C$4:$BI$4,'Cash Flow'!N$3,'Qtr Cash Flow'!$C34:$BI34)</f>
        <v>0</v>
      </c>
      <c r="O32" s="4">
        <f>SUMIF('Qtr Cash Flow'!$C$4:$BI$4,'Cash Flow'!O$3,'Qtr Cash Flow'!$C34:$BI34)</f>
        <v>0</v>
      </c>
      <c r="P32" s="4">
        <f>SUMIF('Qtr Cash Flow'!$C$4:$BI$4,'Cash Flow'!P$3,'Qtr Cash Flow'!$C34:$BI34)</f>
        <v>0</v>
      </c>
      <c r="Q32" s="4">
        <f>SUMIF('Qtr Cash Flow'!$C$4:$BI$4,'Cash Flow'!Q$3,'Qtr Cash Flow'!$C34:$BI34)</f>
        <v>0</v>
      </c>
      <c r="R32" s="4">
        <f>SUMIF('Qtr Cash Flow'!$C$4:$BI$4,'Cash Flow'!R$3,'Qtr Cash Flow'!$C34:$BI34)</f>
        <v>0</v>
      </c>
      <c r="S32" s="4">
        <f>SUMIF('Qtr Cash Flow'!$C$4:$BI$4,'Cash Flow'!S$3,'Qtr Cash Flow'!$C34:$BI34)</f>
        <v>0</v>
      </c>
      <c r="T32" s="4">
        <f>SUMIF('Qtr Cash Flow'!$C$4:$BI$4,'Cash Flow'!T$3,'Qtr Cash Flow'!$C34:$BI34)</f>
        <v>0</v>
      </c>
    </row>
    <row r="33" spans="1:20" x14ac:dyDescent="0.25">
      <c r="A33" t="str">
        <f>'Qtr Cash Flow'!A35</f>
        <v>Deomposition of Distribution to operations and capital events</v>
      </c>
      <c r="C33" s="4">
        <f>SUMIF('Qtr Cash Flow'!$C$4:$BI$4,'Cash Flow'!C$3,'Qtr Cash Flow'!$C35:$BI35)</f>
        <v>0</v>
      </c>
      <c r="D33" s="4">
        <f>SUMIF('Qtr Cash Flow'!$C$4:$BI$4,'Cash Flow'!D$3,'Qtr Cash Flow'!$C35:$BI35)</f>
        <v>0</v>
      </c>
      <c r="E33" s="4">
        <f>SUMIF('Qtr Cash Flow'!$C$4:$BI$4,'Cash Flow'!E$3,'Qtr Cash Flow'!$C35:$BI35)</f>
        <v>0</v>
      </c>
      <c r="F33" s="4">
        <f>SUMIF('Qtr Cash Flow'!$C$4:$BI$4,'Cash Flow'!F$3,'Qtr Cash Flow'!$C35:$BI35)</f>
        <v>0</v>
      </c>
      <c r="G33" s="4">
        <f>SUMIF('Qtr Cash Flow'!$C$4:$BI$4,'Cash Flow'!G$3,'Qtr Cash Flow'!$C35:$BI35)</f>
        <v>0</v>
      </c>
      <c r="H33" s="4">
        <f>SUMIF('Qtr Cash Flow'!$C$4:$BI$4,'Cash Flow'!H$3,'Qtr Cash Flow'!$C35:$BI35)</f>
        <v>0</v>
      </c>
      <c r="I33" s="4">
        <f>SUMIF('Qtr Cash Flow'!$C$4:$BI$4,'Cash Flow'!I$3,'Qtr Cash Flow'!$C35:$BI35)</f>
        <v>0</v>
      </c>
      <c r="J33" s="4">
        <f>SUMIF('Qtr Cash Flow'!$C$4:$BI$4,'Cash Flow'!J$3,'Qtr Cash Flow'!$C35:$BI35)</f>
        <v>0</v>
      </c>
      <c r="K33" s="4">
        <f>SUMIF('Qtr Cash Flow'!$C$4:$BI$4,'Cash Flow'!K$3,'Qtr Cash Flow'!$C35:$BI35)</f>
        <v>0</v>
      </c>
      <c r="L33" s="4">
        <f>SUMIF('Qtr Cash Flow'!$C$4:$BI$4,'Cash Flow'!L$3,'Qtr Cash Flow'!$C35:$BI35)</f>
        <v>0</v>
      </c>
      <c r="M33" s="4">
        <f>SUMIF('Qtr Cash Flow'!$C$4:$BI$4,'Cash Flow'!M$3,'Qtr Cash Flow'!$C35:$BI35)</f>
        <v>0</v>
      </c>
      <c r="N33" s="4">
        <f>SUMIF('Qtr Cash Flow'!$C$4:$BI$4,'Cash Flow'!N$3,'Qtr Cash Flow'!$C35:$BI35)</f>
        <v>0</v>
      </c>
      <c r="O33" s="4">
        <f>SUMIF('Qtr Cash Flow'!$C$4:$BI$4,'Cash Flow'!O$3,'Qtr Cash Flow'!$C35:$BI35)</f>
        <v>0</v>
      </c>
      <c r="P33" s="4">
        <f>SUMIF('Qtr Cash Flow'!$C$4:$BI$4,'Cash Flow'!P$3,'Qtr Cash Flow'!$C35:$BI35)</f>
        <v>0</v>
      </c>
      <c r="Q33" s="4">
        <f>SUMIF('Qtr Cash Flow'!$C$4:$BI$4,'Cash Flow'!Q$3,'Qtr Cash Flow'!$C35:$BI35)</f>
        <v>0</v>
      </c>
      <c r="R33" s="4">
        <f>SUMIF('Qtr Cash Flow'!$C$4:$BI$4,'Cash Flow'!R$3,'Qtr Cash Flow'!$C35:$BI35)</f>
        <v>0</v>
      </c>
      <c r="S33" s="4">
        <f>SUMIF('Qtr Cash Flow'!$C$4:$BI$4,'Cash Flow'!S$3,'Qtr Cash Flow'!$C35:$BI35)</f>
        <v>0</v>
      </c>
      <c r="T33" s="4">
        <f>SUMIF('Qtr Cash Flow'!$C$4:$BI$4,'Cash Flow'!T$3,'Qtr Cash Flow'!$C35:$BI35)</f>
        <v>0</v>
      </c>
    </row>
    <row r="34" spans="1:20" x14ac:dyDescent="0.25">
      <c r="A34" t="str">
        <f>'Qtr Cash Flow'!A36</f>
        <v>Capital event</v>
      </c>
      <c r="C34" s="4">
        <f ca="1">SUMIF('Qtr Cash Flow'!$C$4:$BI$4,'Cash Flow'!C$3,'Qtr Cash Flow'!$C36:$BI36)</f>
        <v>0</v>
      </c>
      <c r="D34" s="4">
        <f ca="1">SUMIF('Qtr Cash Flow'!$C$4:$BI$4,'Cash Flow'!D$3,'Qtr Cash Flow'!$C36:$BI36)</f>
        <v>0</v>
      </c>
      <c r="E34" s="4">
        <f ca="1">SUMIF('Qtr Cash Flow'!$C$4:$BI$4,'Cash Flow'!E$3,'Qtr Cash Flow'!$C36:$BI36)</f>
        <v>0</v>
      </c>
      <c r="F34" s="4">
        <f ca="1">SUMIF('Qtr Cash Flow'!$C$4:$BI$4,'Cash Flow'!F$3,'Qtr Cash Flow'!$C36:$BI36)</f>
        <v>0</v>
      </c>
      <c r="G34" s="4">
        <f ca="1">SUMIF('Qtr Cash Flow'!$C$4:$BI$4,'Cash Flow'!G$3,'Qtr Cash Flow'!$C36:$BI36)</f>
        <v>0</v>
      </c>
      <c r="H34" s="4">
        <f ca="1">SUMIF('Qtr Cash Flow'!$C$4:$BI$4,'Cash Flow'!H$3,'Qtr Cash Flow'!$C36:$BI36)</f>
        <v>0</v>
      </c>
      <c r="I34" s="4">
        <f ca="1">SUMIF('Qtr Cash Flow'!$C$4:$BI$4,'Cash Flow'!I$3,'Qtr Cash Flow'!$C36:$BI36)</f>
        <v>0</v>
      </c>
      <c r="J34" s="4">
        <f ca="1">SUMIF('Qtr Cash Flow'!$C$4:$BI$4,'Cash Flow'!J$3,'Qtr Cash Flow'!$C36:$BI36)</f>
        <v>0</v>
      </c>
      <c r="K34" s="4">
        <f ca="1">SUMIF('Qtr Cash Flow'!$C$4:$BI$4,'Cash Flow'!K$3,'Qtr Cash Flow'!$C36:$BI36)</f>
        <v>0</v>
      </c>
      <c r="L34" s="4">
        <f ca="1">SUMIF('Qtr Cash Flow'!$C$4:$BI$4,'Cash Flow'!L$3,'Qtr Cash Flow'!$C36:$BI36)</f>
        <v>0</v>
      </c>
      <c r="M34" s="4">
        <f ca="1">SUMIF('Qtr Cash Flow'!$C$4:$BI$4,'Cash Flow'!M$3,'Qtr Cash Flow'!$C36:$BI36)</f>
        <v>0</v>
      </c>
      <c r="N34" s="4">
        <f ca="1">SUMIF('Qtr Cash Flow'!$C$4:$BI$4,'Cash Flow'!N$3,'Qtr Cash Flow'!$C36:$BI36)</f>
        <v>0</v>
      </c>
      <c r="O34" s="4">
        <f ca="1">SUMIF('Qtr Cash Flow'!$C$4:$BI$4,'Cash Flow'!O$3,'Qtr Cash Flow'!$C36:$BI36)</f>
        <v>0</v>
      </c>
      <c r="P34" s="4">
        <f ca="1">SUMIF('Qtr Cash Flow'!$C$4:$BI$4,'Cash Flow'!P$3,'Qtr Cash Flow'!$C36:$BI36)</f>
        <v>0</v>
      </c>
      <c r="Q34" s="4">
        <f ca="1">SUMIF('Qtr Cash Flow'!$C$4:$BI$4,'Cash Flow'!Q$3,'Qtr Cash Flow'!$C36:$BI36)</f>
        <v>0</v>
      </c>
      <c r="R34" s="4">
        <f>SUMIF('Qtr Cash Flow'!$C$4:$BI$4,'Cash Flow'!R$3,'Qtr Cash Flow'!$C36:$BI36)</f>
        <v>0</v>
      </c>
      <c r="S34" s="4">
        <f>SUMIF('Qtr Cash Flow'!$C$4:$BI$4,'Cash Flow'!S$3,'Qtr Cash Flow'!$C36:$BI36)</f>
        <v>0</v>
      </c>
      <c r="T34" s="4">
        <f>SUMIF('Qtr Cash Flow'!$C$4:$BI$4,'Cash Flow'!T$3,'Qtr Cash Flow'!$C36:$BI36)</f>
        <v>0</v>
      </c>
    </row>
    <row r="35" spans="1:20" x14ac:dyDescent="0.25">
      <c r="A35" t="str">
        <f>'Qtr Cash Flow'!A37</f>
        <v>Operations</v>
      </c>
      <c r="C35" s="4">
        <f ca="1">SUMIF('Qtr Cash Flow'!$C$4:$BI$4,'Cash Flow'!C$3,'Qtr Cash Flow'!$C37:$BI37)</f>
        <v>11813024.386976432</v>
      </c>
      <c r="D35" s="4">
        <f ca="1">SUMIF('Qtr Cash Flow'!$C$4:$BI$4,'Cash Flow'!D$3,'Qtr Cash Flow'!$C37:$BI37)</f>
        <v>17740898.980705224</v>
      </c>
      <c r="E35" s="4">
        <f ca="1">SUMIF('Qtr Cash Flow'!$C$4:$BI$4,'Cash Flow'!E$3,'Qtr Cash Flow'!$C37:$BI37)</f>
        <v>16715990.068937099</v>
      </c>
      <c r="F35" s="4">
        <f ca="1">SUMIF('Qtr Cash Flow'!$C$4:$BI$4,'Cash Flow'!F$3,'Qtr Cash Flow'!$C37:$BI37)</f>
        <v>19151890.904091433</v>
      </c>
      <c r="G35" s="4">
        <f ca="1">SUMIF('Qtr Cash Flow'!$C$4:$BI$4,'Cash Flow'!G$3,'Qtr Cash Flow'!$C37:$BI37)</f>
        <v>16140239.157871842</v>
      </c>
      <c r="H35" s="4">
        <f ca="1">SUMIF('Qtr Cash Flow'!$C$4:$BI$4,'Cash Flow'!H$3,'Qtr Cash Flow'!$C37:$BI37)</f>
        <v>25921670.495207734</v>
      </c>
      <c r="I35" s="4">
        <f ca="1">SUMIF('Qtr Cash Flow'!$C$4:$BI$4,'Cash Flow'!I$3,'Qtr Cash Flow'!$C37:$BI37)</f>
        <v>28958760.458112523</v>
      </c>
      <c r="J35" s="4">
        <f ca="1">SUMIF('Qtr Cash Flow'!$C$4:$BI$4,'Cash Flow'!J$3,'Qtr Cash Flow'!$C37:$BI37)</f>
        <v>29024720.262309968</v>
      </c>
      <c r="K35" s="4">
        <f ca="1">SUMIF('Qtr Cash Flow'!$C$4:$BI$4,'Cash Flow'!K$3,'Qtr Cash Flow'!$C37:$BI37)</f>
        <v>21575787.53256147</v>
      </c>
      <c r="L35" s="4">
        <f ca="1">SUMIF('Qtr Cash Flow'!$C$4:$BI$4,'Cash Flow'!L$3,'Qtr Cash Flow'!$C37:$BI37)</f>
        <v>31948811.53595151</v>
      </c>
      <c r="M35" s="4">
        <f ca="1">SUMIF('Qtr Cash Flow'!$C$4:$BI$4,'Cash Flow'!M$3,'Qtr Cash Flow'!$C37:$BI37)</f>
        <v>36697410.267301954</v>
      </c>
      <c r="N35" s="4">
        <f ca="1">SUMIF('Qtr Cash Flow'!$C$4:$BI$4,'Cash Flow'!N$3,'Qtr Cash Flow'!$C37:$BI37)</f>
        <v>40578919.830917343</v>
      </c>
      <c r="O35" s="4">
        <f ca="1">SUMIF('Qtr Cash Flow'!$C$4:$BI$4,'Cash Flow'!O$3,'Qtr Cash Flow'!$C37:$BI37)</f>
        <v>44427994.606087238</v>
      </c>
      <c r="P35" s="4">
        <f ca="1">SUMIF('Qtr Cash Flow'!$C$4:$BI$4,'Cash Flow'!P$3,'Qtr Cash Flow'!$C37:$BI37)</f>
        <v>48452254.582770199</v>
      </c>
      <c r="Q35" s="4">
        <f ca="1">SUMIF('Qtr Cash Flow'!$C$4:$BI$4,'Cash Flow'!Q$3,'Qtr Cash Flow'!$C37:$BI37)</f>
        <v>38137862.578075647</v>
      </c>
      <c r="R35" s="4">
        <f>SUMIF('Qtr Cash Flow'!$C$4:$BI$4,'Cash Flow'!R$3,'Qtr Cash Flow'!$C37:$BI37)</f>
        <v>0</v>
      </c>
      <c r="S35" s="4">
        <f>SUMIF('Qtr Cash Flow'!$C$4:$BI$4,'Cash Flow'!S$3,'Qtr Cash Flow'!$C37:$BI37)</f>
        <v>0</v>
      </c>
      <c r="T35" s="4">
        <f>SUMIF('Qtr Cash Flow'!$C$4:$BI$4,'Cash Flow'!T$3,'Qtr Cash Flow'!$C37:$BI37)</f>
        <v>0</v>
      </c>
    </row>
    <row r="36" spans="1:20" x14ac:dyDescent="0.25">
      <c r="A36">
        <f>'Qtr Cash Flow'!A38</f>
        <v>0</v>
      </c>
      <c r="C36" s="4">
        <f>SUMIF('Qtr Cash Flow'!$C$4:$BI$4,'Cash Flow'!C$3,'Qtr Cash Flow'!$C38:$BI38)</f>
        <v>0</v>
      </c>
      <c r="D36" s="4">
        <f>SUMIF('Qtr Cash Flow'!$C$4:$BI$4,'Cash Flow'!D$3,'Qtr Cash Flow'!$C38:$BI38)</f>
        <v>0</v>
      </c>
      <c r="E36" s="4">
        <f>SUMIF('Qtr Cash Flow'!$C$4:$BI$4,'Cash Flow'!E$3,'Qtr Cash Flow'!$C38:$BI38)</f>
        <v>0</v>
      </c>
      <c r="F36" s="4">
        <f>SUMIF('Qtr Cash Flow'!$C$4:$BI$4,'Cash Flow'!F$3,'Qtr Cash Flow'!$C38:$BI38)</f>
        <v>0</v>
      </c>
      <c r="G36" s="4">
        <f>SUMIF('Qtr Cash Flow'!$C$4:$BI$4,'Cash Flow'!G$3,'Qtr Cash Flow'!$C38:$BI38)</f>
        <v>0</v>
      </c>
      <c r="H36" s="4">
        <f>SUMIF('Qtr Cash Flow'!$C$4:$BI$4,'Cash Flow'!H$3,'Qtr Cash Flow'!$C38:$BI38)</f>
        <v>0</v>
      </c>
      <c r="I36" s="4">
        <f>SUMIF('Qtr Cash Flow'!$C$4:$BI$4,'Cash Flow'!I$3,'Qtr Cash Flow'!$C38:$BI38)</f>
        <v>0</v>
      </c>
      <c r="J36" s="4">
        <f>SUMIF('Qtr Cash Flow'!$C$4:$BI$4,'Cash Flow'!J$3,'Qtr Cash Flow'!$C38:$BI38)</f>
        <v>0</v>
      </c>
      <c r="K36" s="4">
        <f>SUMIF('Qtr Cash Flow'!$C$4:$BI$4,'Cash Flow'!K$3,'Qtr Cash Flow'!$C38:$BI38)</f>
        <v>0</v>
      </c>
      <c r="L36" s="4">
        <f>SUMIF('Qtr Cash Flow'!$C$4:$BI$4,'Cash Flow'!L$3,'Qtr Cash Flow'!$C38:$BI38)</f>
        <v>0</v>
      </c>
      <c r="M36" s="4">
        <f>SUMIF('Qtr Cash Flow'!$C$4:$BI$4,'Cash Flow'!M$3,'Qtr Cash Flow'!$C38:$BI38)</f>
        <v>0</v>
      </c>
      <c r="N36" s="4">
        <f>SUMIF('Qtr Cash Flow'!$C$4:$BI$4,'Cash Flow'!N$3,'Qtr Cash Flow'!$C38:$BI38)</f>
        <v>0</v>
      </c>
      <c r="O36" s="4">
        <f>SUMIF('Qtr Cash Flow'!$C$4:$BI$4,'Cash Flow'!O$3,'Qtr Cash Flow'!$C38:$BI38)</f>
        <v>0</v>
      </c>
      <c r="P36" s="4">
        <f>SUMIF('Qtr Cash Flow'!$C$4:$BI$4,'Cash Flow'!P$3,'Qtr Cash Flow'!$C38:$BI38)</f>
        <v>0</v>
      </c>
      <c r="Q36" s="4">
        <f>SUMIF('Qtr Cash Flow'!$C$4:$BI$4,'Cash Flow'!Q$3,'Qtr Cash Flow'!$C38:$BI38)</f>
        <v>0</v>
      </c>
      <c r="R36" s="4">
        <f>SUMIF('Qtr Cash Flow'!$C$4:$BI$4,'Cash Flow'!R$3,'Qtr Cash Flow'!$C38:$BI38)</f>
        <v>0</v>
      </c>
      <c r="S36" s="4">
        <f>SUMIF('Qtr Cash Flow'!$C$4:$BI$4,'Cash Flow'!S$3,'Qtr Cash Flow'!$C38:$BI38)</f>
        <v>0</v>
      </c>
      <c r="T36" s="4">
        <f>SUMIF('Qtr Cash Flow'!$C$4:$BI$4,'Cash Flow'!T$3,'Qtr Cash Flow'!$C38:$BI38)</f>
        <v>0</v>
      </c>
    </row>
    <row r="37" spans="1:20" x14ac:dyDescent="0.25">
      <c r="A37" t="str">
        <f>'Qtr Cash Flow'!A39</f>
        <v>Unlevered cash flow for valuation</v>
      </c>
      <c r="C37" s="4">
        <f ca="1">SUMIF('Qtr Cash Flow'!$C$4:$BI$4,'Cash Flow'!C$3,'Qtr Cash Flow'!$C39:$BI39)</f>
        <v>-574977619.61154735</v>
      </c>
      <c r="D37" s="4">
        <f ca="1">SUMIF('Qtr Cash Flow'!$C$4:$BI$4,'Cash Flow'!D$3,'Qtr Cash Flow'!$C39:$BI39)</f>
        <v>32973837.980733503</v>
      </c>
      <c r="E37" s="4">
        <f ca="1">SUMIF('Qtr Cash Flow'!$C$4:$BI$4,'Cash Flow'!E$3,'Qtr Cash Flow'!$C39:$BI39)</f>
        <v>35982691.705620572</v>
      </c>
      <c r="F37" s="4">
        <f ca="1">SUMIF('Qtr Cash Flow'!$C$4:$BI$4,'Cash Flow'!F$3,'Qtr Cash Flow'!$C39:$BI39)</f>
        <v>39909366.251541235</v>
      </c>
      <c r="G37" s="4">
        <f ca="1">SUMIF('Qtr Cash Flow'!$C$4:$BI$4,'Cash Flow'!G$3,'Qtr Cash Flow'!$C39:$BI39)</f>
        <v>42769658.5132581</v>
      </c>
      <c r="H37" s="4">
        <f ca="1">SUMIF('Qtr Cash Flow'!$C$4:$BI$4,'Cash Flow'!H$3,'Qtr Cash Flow'!$C39:$BI39)</f>
        <v>45671151.58454746</v>
      </c>
      <c r="I37" s="4">
        <f ca="1">SUMIF('Qtr Cash Flow'!$C$4:$BI$4,'Cash Flow'!I$3,'Qtr Cash Flow'!$C39:$BI39)</f>
        <v>48708241.547452234</v>
      </c>
      <c r="J37" s="4">
        <f ca="1">SUMIF('Qtr Cash Flow'!$C$4:$BI$4,'Cash Flow'!J$3,'Qtr Cash Flow'!$C39:$BI39)</f>
        <v>48774201.351649687</v>
      </c>
      <c r="K37" s="4">
        <f ca="1">SUMIF('Qtr Cash Flow'!$C$4:$BI$4,'Cash Flow'!K$3,'Qtr Cash Flow'!$C39:$BI39)</f>
        <v>-44602687.748923302</v>
      </c>
      <c r="L37" s="4">
        <f ca="1">SUMIF('Qtr Cash Flow'!$C$4:$BI$4,'Cash Flow'!L$3,'Qtr Cash Flow'!$C39:$BI39)</f>
        <v>53324652.812963195</v>
      </c>
      <c r="M37" s="4">
        <f ca="1">SUMIF('Qtr Cash Flow'!$C$4:$BI$4,'Cash Flow'!M$3,'Qtr Cash Flow'!$C39:$BI39)</f>
        <v>58073251.544313632</v>
      </c>
      <c r="N37" s="4">
        <f ca="1">SUMIF('Qtr Cash Flow'!$C$4:$BI$4,'Cash Flow'!N$3,'Qtr Cash Flow'!$C39:$BI39)</f>
        <v>61954761.107929036</v>
      </c>
      <c r="O37" s="4">
        <f ca="1">SUMIF('Qtr Cash Flow'!$C$4:$BI$4,'Cash Flow'!O$3,'Qtr Cash Flow'!$C39:$BI39)</f>
        <v>65803835.883098923</v>
      </c>
      <c r="P37" s="4">
        <f ca="1">SUMIF('Qtr Cash Flow'!$C$4:$BI$4,'Cash Flow'!P$3,'Qtr Cash Flow'!$C39:$BI39)</f>
        <v>69828095.859781891</v>
      </c>
      <c r="Q37" s="4">
        <f ca="1">SUMIF('Qtr Cash Flow'!$C$4:$BI$4,'Cash Flow'!Q$3,'Qtr Cash Flow'!$C39:$BI39)</f>
        <v>54169743.535834417</v>
      </c>
      <c r="R37" s="4">
        <f>SUMIF('Qtr Cash Flow'!$C$4:$BI$4,'Cash Flow'!R$3,'Qtr Cash Flow'!$C39:$BI39)</f>
        <v>0</v>
      </c>
      <c r="S37" s="4">
        <f>SUMIF('Qtr Cash Flow'!$C$4:$BI$4,'Cash Flow'!S$3,'Qtr Cash Flow'!$C39:$BI39)</f>
        <v>0</v>
      </c>
      <c r="T37" s="4">
        <f>SUMIF('Qtr Cash Flow'!$C$4:$BI$4,'Cash Flow'!T$3,'Qtr Cash Flow'!$C39:$BI39)</f>
        <v>0</v>
      </c>
    </row>
    <row r="38" spans="1:20" x14ac:dyDescent="0.25">
      <c r="A38">
        <f>'Qtr Cash Flow'!A40</f>
        <v>0</v>
      </c>
      <c r="C38" s="4">
        <f>SUMIF('Qtr Cash Flow'!$C$4:$BI$4,'Cash Flow'!C$3,'Qtr Cash Flow'!$C40:$BI40)</f>
        <v>0</v>
      </c>
      <c r="D38" s="4">
        <f>SUMIF('Qtr Cash Flow'!$C$4:$BI$4,'Cash Flow'!D$3,'Qtr Cash Flow'!$C40:$BI40)</f>
        <v>0</v>
      </c>
      <c r="E38" s="4">
        <f>SUMIF('Qtr Cash Flow'!$C$4:$BI$4,'Cash Flow'!E$3,'Qtr Cash Flow'!$C40:$BI40)</f>
        <v>0</v>
      </c>
      <c r="F38" s="4">
        <f>SUMIF('Qtr Cash Flow'!$C$4:$BI$4,'Cash Flow'!F$3,'Qtr Cash Flow'!$C40:$BI40)</f>
        <v>0</v>
      </c>
      <c r="G38" s="4">
        <f>SUMIF('Qtr Cash Flow'!$C$4:$BI$4,'Cash Flow'!G$3,'Qtr Cash Flow'!$C40:$BI40)</f>
        <v>0</v>
      </c>
      <c r="H38" s="4">
        <f>SUMIF('Qtr Cash Flow'!$C$4:$BI$4,'Cash Flow'!H$3,'Qtr Cash Flow'!$C40:$BI40)</f>
        <v>0</v>
      </c>
      <c r="I38" s="4">
        <f>SUMIF('Qtr Cash Flow'!$C$4:$BI$4,'Cash Flow'!I$3,'Qtr Cash Flow'!$C40:$BI40)</f>
        <v>0</v>
      </c>
      <c r="J38" s="4">
        <f>SUMIF('Qtr Cash Flow'!$C$4:$BI$4,'Cash Flow'!J$3,'Qtr Cash Flow'!$C40:$BI40)</f>
        <v>0</v>
      </c>
      <c r="K38" s="4">
        <f>SUMIF('Qtr Cash Flow'!$C$4:$BI$4,'Cash Flow'!K$3,'Qtr Cash Flow'!$C40:$BI40)</f>
        <v>0</v>
      </c>
      <c r="L38" s="4">
        <f>SUMIF('Qtr Cash Flow'!$C$4:$BI$4,'Cash Flow'!L$3,'Qtr Cash Flow'!$C40:$BI40)</f>
        <v>0</v>
      </c>
      <c r="M38" s="4">
        <f>SUMIF('Qtr Cash Flow'!$C$4:$BI$4,'Cash Flow'!M$3,'Qtr Cash Flow'!$C40:$BI40)</f>
        <v>0</v>
      </c>
      <c r="N38" s="4">
        <f>SUMIF('Qtr Cash Flow'!$C$4:$BI$4,'Cash Flow'!N$3,'Qtr Cash Flow'!$C40:$BI40)</f>
        <v>0</v>
      </c>
      <c r="O38" s="4">
        <f>SUMIF('Qtr Cash Flow'!$C$4:$BI$4,'Cash Flow'!O$3,'Qtr Cash Flow'!$C40:$BI40)</f>
        <v>0</v>
      </c>
      <c r="P38" s="4">
        <f>SUMIF('Qtr Cash Flow'!$C$4:$BI$4,'Cash Flow'!P$3,'Qtr Cash Flow'!$C40:$BI40)</f>
        <v>0</v>
      </c>
      <c r="Q38" s="4">
        <f>SUMIF('Qtr Cash Flow'!$C$4:$BI$4,'Cash Flow'!Q$3,'Qtr Cash Flow'!$C40:$BI40)</f>
        <v>0</v>
      </c>
      <c r="R38" s="4">
        <f>SUMIF('Qtr Cash Flow'!$C$4:$BI$4,'Cash Flow'!R$3,'Qtr Cash Flow'!$C40:$BI40)</f>
        <v>0</v>
      </c>
      <c r="S38" s="4">
        <f>SUMIF('Qtr Cash Flow'!$C$4:$BI$4,'Cash Flow'!S$3,'Qtr Cash Flow'!$C40:$BI40)</f>
        <v>0</v>
      </c>
      <c r="T38" s="4">
        <f>SUMIF('Qtr Cash Flow'!$C$4:$BI$4,'Cash Flow'!T$3,'Qtr Cash Flow'!$C40:$BI40)</f>
        <v>0</v>
      </c>
    </row>
    <row r="39" spans="1:20" x14ac:dyDescent="0.25">
      <c r="A39">
        <f>'Qtr Cash Flow'!A41</f>
        <v>0</v>
      </c>
      <c r="C39" s="4">
        <f>SUMIF('Qtr Cash Flow'!$C$4:$BI$4,'Cash Flow'!C$3,'Qtr Cash Flow'!$C41:$BI41)</f>
        <v>0</v>
      </c>
      <c r="D39" s="4">
        <f>SUMIF('Qtr Cash Flow'!$C$4:$BI$4,'Cash Flow'!D$3,'Qtr Cash Flow'!$C41:$BI41)</f>
        <v>0</v>
      </c>
      <c r="E39" s="4">
        <f>SUMIF('Qtr Cash Flow'!$C$4:$BI$4,'Cash Flow'!E$3,'Qtr Cash Flow'!$C41:$BI41)</f>
        <v>0</v>
      </c>
      <c r="F39" s="4">
        <f>SUMIF('Qtr Cash Flow'!$C$4:$BI$4,'Cash Flow'!F$3,'Qtr Cash Flow'!$C41:$BI41)</f>
        <v>0</v>
      </c>
      <c r="G39" s="4">
        <f>SUMIF('Qtr Cash Flow'!$C$4:$BI$4,'Cash Flow'!G$3,'Qtr Cash Flow'!$C41:$BI41)</f>
        <v>0</v>
      </c>
      <c r="H39" s="4">
        <f>SUMIF('Qtr Cash Flow'!$C$4:$BI$4,'Cash Flow'!H$3,'Qtr Cash Flow'!$C41:$BI41)</f>
        <v>0</v>
      </c>
      <c r="I39" s="4">
        <f>SUMIF('Qtr Cash Flow'!$C$4:$BI$4,'Cash Flow'!I$3,'Qtr Cash Flow'!$C41:$BI41)</f>
        <v>0</v>
      </c>
      <c r="J39" s="4">
        <f>SUMIF('Qtr Cash Flow'!$C$4:$BI$4,'Cash Flow'!J$3,'Qtr Cash Flow'!$C41:$BI41)</f>
        <v>0</v>
      </c>
      <c r="K39" s="4">
        <f>SUMIF('Qtr Cash Flow'!$C$4:$BI$4,'Cash Flow'!K$3,'Qtr Cash Flow'!$C41:$BI41)</f>
        <v>0</v>
      </c>
      <c r="L39" s="4">
        <f>SUMIF('Qtr Cash Flow'!$C$4:$BI$4,'Cash Flow'!L$3,'Qtr Cash Flow'!$C41:$BI41)</f>
        <v>0</v>
      </c>
      <c r="M39" s="4">
        <f>SUMIF('Qtr Cash Flow'!$C$4:$BI$4,'Cash Flow'!M$3,'Qtr Cash Flow'!$C41:$BI41)</f>
        <v>0</v>
      </c>
      <c r="N39" s="4">
        <f>SUMIF('Qtr Cash Flow'!$C$4:$BI$4,'Cash Flow'!N$3,'Qtr Cash Flow'!$C41:$BI41)</f>
        <v>0</v>
      </c>
      <c r="O39" s="4">
        <f>SUMIF('Qtr Cash Flow'!$C$4:$BI$4,'Cash Flow'!O$3,'Qtr Cash Flow'!$C41:$BI41)</f>
        <v>0</v>
      </c>
      <c r="P39" s="4">
        <f>SUMIF('Qtr Cash Flow'!$C$4:$BI$4,'Cash Flow'!P$3,'Qtr Cash Flow'!$C41:$BI41)</f>
        <v>0</v>
      </c>
      <c r="Q39" s="4">
        <f>SUMIF('Qtr Cash Flow'!$C$4:$BI$4,'Cash Flow'!Q$3,'Qtr Cash Flow'!$C41:$BI41)</f>
        <v>0</v>
      </c>
      <c r="R39" s="4">
        <f>SUMIF('Qtr Cash Flow'!$C$4:$BI$4,'Cash Flow'!R$3,'Qtr Cash Flow'!$C41:$BI41)</f>
        <v>0</v>
      </c>
      <c r="S39" s="4">
        <f>SUMIF('Qtr Cash Flow'!$C$4:$BI$4,'Cash Flow'!S$3,'Qtr Cash Flow'!$C41:$BI41)</f>
        <v>0</v>
      </c>
      <c r="T39" s="4">
        <f>SUMIF('Qtr Cash Flow'!$C$4:$BI$4,'Cash Flow'!T$3,'Qtr Cash Flow'!$C41:$BI41)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3:Q18"/>
  <sheetViews>
    <sheetView workbookViewId="0">
      <selection activeCell="A7" sqref="A7"/>
    </sheetView>
  </sheetViews>
  <sheetFormatPr defaultRowHeight="15" x14ac:dyDescent="0.25"/>
  <cols>
    <col min="1" max="1" width="23" bestFit="1" customWidth="1"/>
    <col min="3" max="3" width="14.28515625" bestFit="1" customWidth="1"/>
    <col min="4" max="11" width="11.5703125" bestFit="1" customWidth="1"/>
    <col min="12" max="16" width="12.5703125" bestFit="1" customWidth="1"/>
  </cols>
  <sheetData>
    <row r="3" spans="1:17" x14ac:dyDescent="0.25">
      <c r="C3">
        <f>Timeline!C17</f>
        <v>2015</v>
      </c>
      <c r="D3">
        <f>C3+1</f>
        <v>2016</v>
      </c>
      <c r="E3">
        <f t="shared" ref="E3:Q3" si="0">D3+1</f>
        <v>2017</v>
      </c>
      <c r="F3">
        <f t="shared" si="0"/>
        <v>2018</v>
      </c>
      <c r="G3">
        <f t="shared" si="0"/>
        <v>2019</v>
      </c>
      <c r="H3">
        <f t="shared" si="0"/>
        <v>2020</v>
      </c>
      <c r="I3">
        <f t="shared" si="0"/>
        <v>2021</v>
      </c>
      <c r="J3">
        <f t="shared" si="0"/>
        <v>2022</v>
      </c>
      <c r="K3">
        <f t="shared" si="0"/>
        <v>2023</v>
      </c>
      <c r="L3">
        <f t="shared" si="0"/>
        <v>2024</v>
      </c>
      <c r="M3">
        <f t="shared" si="0"/>
        <v>2025</v>
      </c>
      <c r="N3">
        <f t="shared" si="0"/>
        <v>2026</v>
      </c>
      <c r="O3">
        <f t="shared" si="0"/>
        <v>2027</v>
      </c>
      <c r="P3">
        <f t="shared" si="0"/>
        <v>2028</v>
      </c>
      <c r="Q3">
        <f t="shared" si="0"/>
        <v>2029</v>
      </c>
    </row>
    <row r="5" spans="1:17" x14ac:dyDescent="0.25">
      <c r="A5" t="str">
        <f>'Qtr Balance Sheet'!A7</f>
        <v>Income Assets (Fair Value)</v>
      </c>
      <c r="C5" s="4">
        <f ca="1">SUMIF('Qtr Balance Sheet'!$C$3:$BI$3,'Balance Sheet'!C$3+0.75,'Qtr Balance Sheet'!$C7:$BI7)</f>
        <v>663587231.70670128</v>
      </c>
      <c r="D5" s="4">
        <f ca="1">SUMIF('Qtr Balance Sheet'!$C$3:$BI$3,'Balance Sheet'!D$3+0.75,'Qtr Balance Sheet'!$C7:$BI7)</f>
        <v>704641929.83602989</v>
      </c>
      <c r="E5" s="4">
        <f ca="1">SUMIF('Qtr Balance Sheet'!$C$3:$BI$3,'Balance Sheet'!E$3+0.75,'Qtr Balance Sheet'!$C7:$BI7)</f>
        <v>740280245.98545575</v>
      </c>
      <c r="F5" s="4">
        <f ca="1">SUMIF('Qtr Balance Sheet'!$C$3:$BI$3,'Balance Sheet'!F$3+0.75,'Qtr Balance Sheet'!$C7:$BI7)</f>
        <v>774595777.73600984</v>
      </c>
      <c r="G5" s="4">
        <f ca="1">SUMIF('Qtr Balance Sheet'!$C$3:$BI$3,'Balance Sheet'!G$3+0.75,'Qtr Balance Sheet'!$C7:$BI7)</f>
        <v>809928446.01127863</v>
      </c>
      <c r="H5" s="4">
        <f ca="1">SUMIF('Qtr Balance Sheet'!$C$3:$BI$3,'Balance Sheet'!H$3+0.75,'Qtr Balance Sheet'!$C7:$BI7)</f>
        <v>846316488.54803503</v>
      </c>
      <c r="I5" s="4">
        <f ca="1">SUMIF('Qtr Balance Sheet'!$C$3:$BI$3,'Balance Sheet'!I$3+0.75,'Qtr Balance Sheet'!$C7:$BI7)</f>
        <v>872966010.1304853</v>
      </c>
      <c r="J5" s="4">
        <f ca="1">SUMIF('Qtr Balance Sheet'!$C$3:$BI$3,'Balance Sheet'!J$3+0.75,'Qtr Balance Sheet'!$C7:$BI7)</f>
        <v>909069922.54402137</v>
      </c>
      <c r="K5" s="4">
        <f ca="1">SUMIF('Qtr Balance Sheet'!$C$3:$BI$3,'Balance Sheet'!K$3+0.75,'Qtr Balance Sheet'!$C7:$BI7)</f>
        <v>946350632.1515758</v>
      </c>
      <c r="L5" s="4">
        <f ca="1">SUMIF('Qtr Balance Sheet'!$C$3:$BI$3,'Balance Sheet'!L$3+0.75,'Qtr Balance Sheet'!$C7:$BI7)</f>
        <v>988013418.39424109</v>
      </c>
      <c r="M5" s="4">
        <f ca="1">SUMIF('Qtr Balance Sheet'!$C$3:$BI$3,'Balance Sheet'!M$3+0.75,'Qtr Balance Sheet'!$C7:$BI7)</f>
        <v>1028448668.120245</v>
      </c>
      <c r="N5" s="4">
        <f ca="1">SUMIF('Qtr Balance Sheet'!$C$3:$BI$3,'Balance Sheet'!N$3+0.75,'Qtr Balance Sheet'!$C7:$BI7)</f>
        <v>1070171977.211014</v>
      </c>
      <c r="O5" s="4">
        <f ca="1">SUMIF('Qtr Balance Sheet'!$C$3:$BI$3,'Balance Sheet'!O$3+0.75,'Qtr Balance Sheet'!$C7:$BI7)</f>
        <v>1113227474.5874991</v>
      </c>
      <c r="P5" s="4">
        <f ca="1">SUMIF('Qtr Balance Sheet'!$C$3:$BI$3,'Balance Sheet'!P$3+0.75,'Qtr Balance Sheet'!$C7:$BI7)</f>
        <v>1133316408.7301495</v>
      </c>
      <c r="Q5" s="4">
        <f>SUMIF('Qtr Balance Sheet'!$C$3:$BI$3,'Balance Sheet'!Q$3+0.75,'Qtr Balance Sheet'!$C7:$BI7)</f>
        <v>0</v>
      </c>
    </row>
    <row r="6" spans="1:17" x14ac:dyDescent="0.25">
      <c r="A6" t="str">
        <f>'Qtr Balance Sheet'!A8</f>
        <v>For Sale Assets (Fair Value)</v>
      </c>
      <c r="C6" s="4">
        <f>SUMIF('Qtr Balance Sheet'!$C$3:$BI$3,'Balance Sheet'!C$3+0.75,'Qtr Balance Sheet'!$C8:$BI8)</f>
        <v>0</v>
      </c>
      <c r="D6" s="4">
        <f>SUMIF('Qtr Balance Sheet'!$C$3:$BI$3,'Balance Sheet'!D$3+0.75,'Qtr Balance Sheet'!$C8:$BI8)</f>
        <v>0</v>
      </c>
      <c r="E6" s="4">
        <f>SUMIF('Qtr Balance Sheet'!$C$3:$BI$3,'Balance Sheet'!E$3+0.75,'Qtr Balance Sheet'!$C8:$BI8)</f>
        <v>0</v>
      </c>
      <c r="F6" s="4">
        <f>SUMIF('Qtr Balance Sheet'!$C$3:$BI$3,'Balance Sheet'!F$3+0.75,'Qtr Balance Sheet'!$C8:$BI8)</f>
        <v>0</v>
      </c>
      <c r="G6" s="4">
        <f>SUMIF('Qtr Balance Sheet'!$C$3:$BI$3,'Balance Sheet'!G$3+0.75,'Qtr Balance Sheet'!$C8:$BI8)</f>
        <v>0</v>
      </c>
      <c r="H6" s="4">
        <f>SUMIF('Qtr Balance Sheet'!$C$3:$BI$3,'Balance Sheet'!H$3+0.75,'Qtr Balance Sheet'!$C8:$BI8)</f>
        <v>0</v>
      </c>
      <c r="I6" s="4">
        <f>SUMIF('Qtr Balance Sheet'!$C$3:$BI$3,'Balance Sheet'!I$3+0.75,'Qtr Balance Sheet'!$C8:$BI8)</f>
        <v>0</v>
      </c>
      <c r="J6" s="4">
        <f>SUMIF('Qtr Balance Sheet'!$C$3:$BI$3,'Balance Sheet'!J$3+0.75,'Qtr Balance Sheet'!$C8:$BI8)</f>
        <v>0</v>
      </c>
      <c r="K6" s="4">
        <f>SUMIF('Qtr Balance Sheet'!$C$3:$BI$3,'Balance Sheet'!K$3+0.75,'Qtr Balance Sheet'!$C8:$BI8)</f>
        <v>0</v>
      </c>
      <c r="L6" s="4">
        <f>SUMIF('Qtr Balance Sheet'!$C$3:$BI$3,'Balance Sheet'!L$3+0.75,'Qtr Balance Sheet'!$C8:$BI8)</f>
        <v>0</v>
      </c>
      <c r="M6" s="4">
        <f>SUMIF('Qtr Balance Sheet'!$C$3:$BI$3,'Balance Sheet'!M$3+0.75,'Qtr Balance Sheet'!$C8:$BI8)</f>
        <v>0</v>
      </c>
      <c r="N6" s="4">
        <f>SUMIF('Qtr Balance Sheet'!$C$3:$BI$3,'Balance Sheet'!N$3+0.75,'Qtr Balance Sheet'!$C8:$BI8)</f>
        <v>0</v>
      </c>
      <c r="O6" s="4">
        <f>SUMIF('Qtr Balance Sheet'!$C$3:$BI$3,'Balance Sheet'!O$3+0.75,'Qtr Balance Sheet'!$C8:$BI8)</f>
        <v>0</v>
      </c>
      <c r="P6" s="4">
        <f>SUMIF('Qtr Balance Sheet'!$C$3:$BI$3,'Balance Sheet'!P$3+0.75,'Qtr Balance Sheet'!$C8:$BI8)</f>
        <v>0</v>
      </c>
      <c r="Q6" s="4">
        <f>SUMIF('Qtr Balance Sheet'!$C$3:$BI$3,'Balance Sheet'!Q$3+0.75,'Qtr Balance Sheet'!$C8:$BI8)</f>
        <v>0</v>
      </c>
    </row>
    <row r="7" spans="1:17" x14ac:dyDescent="0.25">
      <c r="A7" t="str">
        <f>'Qtr Balance Sheet'!A9</f>
        <v>Deposits on For Sale Asset</v>
      </c>
      <c r="C7" s="4">
        <f>SUMIF('Qtr Balance Sheet'!$C$3:$BI$3,'Balance Sheet'!C$3+0.75,'Qtr Balance Sheet'!$C9:$BI9)</f>
        <v>0</v>
      </c>
      <c r="D7" s="4">
        <f>SUMIF('Qtr Balance Sheet'!$C$3:$BI$3,'Balance Sheet'!D$3+0.75,'Qtr Balance Sheet'!$C9:$BI9)</f>
        <v>0</v>
      </c>
      <c r="E7" s="4">
        <f>SUMIF('Qtr Balance Sheet'!$C$3:$BI$3,'Balance Sheet'!E$3+0.75,'Qtr Balance Sheet'!$C9:$BI9)</f>
        <v>0</v>
      </c>
      <c r="F7" s="4">
        <f>SUMIF('Qtr Balance Sheet'!$C$3:$BI$3,'Balance Sheet'!F$3+0.75,'Qtr Balance Sheet'!$C9:$BI9)</f>
        <v>0</v>
      </c>
      <c r="G7" s="4">
        <f>SUMIF('Qtr Balance Sheet'!$C$3:$BI$3,'Balance Sheet'!G$3+0.75,'Qtr Balance Sheet'!$C9:$BI9)</f>
        <v>0</v>
      </c>
      <c r="H7" s="4">
        <f>SUMIF('Qtr Balance Sheet'!$C$3:$BI$3,'Balance Sheet'!H$3+0.75,'Qtr Balance Sheet'!$C9:$BI9)</f>
        <v>0</v>
      </c>
      <c r="I7" s="4">
        <f>SUMIF('Qtr Balance Sheet'!$C$3:$BI$3,'Balance Sheet'!I$3+0.75,'Qtr Balance Sheet'!$C9:$BI9)</f>
        <v>0</v>
      </c>
      <c r="J7" s="4">
        <f>SUMIF('Qtr Balance Sheet'!$C$3:$BI$3,'Balance Sheet'!J$3+0.75,'Qtr Balance Sheet'!$C9:$BI9)</f>
        <v>0</v>
      </c>
      <c r="K7" s="4">
        <f>SUMIF('Qtr Balance Sheet'!$C$3:$BI$3,'Balance Sheet'!K$3+0.75,'Qtr Balance Sheet'!$C9:$BI9)</f>
        <v>0</v>
      </c>
      <c r="L7" s="4">
        <f>SUMIF('Qtr Balance Sheet'!$C$3:$BI$3,'Balance Sheet'!L$3+0.75,'Qtr Balance Sheet'!$C9:$BI9)</f>
        <v>0</v>
      </c>
      <c r="M7" s="4">
        <f>SUMIF('Qtr Balance Sheet'!$C$3:$BI$3,'Balance Sheet'!M$3+0.75,'Qtr Balance Sheet'!$C9:$BI9)</f>
        <v>0</v>
      </c>
      <c r="N7" s="4">
        <f>SUMIF('Qtr Balance Sheet'!$C$3:$BI$3,'Balance Sheet'!N$3+0.75,'Qtr Balance Sheet'!$C9:$BI9)</f>
        <v>0</v>
      </c>
      <c r="O7" s="4">
        <f>SUMIF('Qtr Balance Sheet'!$C$3:$BI$3,'Balance Sheet'!O$3+0.75,'Qtr Balance Sheet'!$C9:$BI9)</f>
        <v>0</v>
      </c>
      <c r="P7" s="4">
        <f>SUMIF('Qtr Balance Sheet'!$C$3:$BI$3,'Balance Sheet'!P$3+0.75,'Qtr Balance Sheet'!$C9:$BI9)</f>
        <v>0</v>
      </c>
      <c r="Q7" s="4">
        <f>SUMIF('Qtr Balance Sheet'!$C$3:$BI$3,'Balance Sheet'!Q$3+0.75,'Qtr Balance Sheet'!$C9:$BI9)</f>
        <v>0</v>
      </c>
    </row>
    <row r="8" spans="1:17" x14ac:dyDescent="0.25">
      <c r="A8" t="str">
        <f>'Qtr Balance Sheet'!A10</f>
        <v>Debts</v>
      </c>
      <c r="C8" s="4">
        <f ca="1">SUMIF('Qtr Balance Sheet'!$C$3:$BI$3,'Balance Sheet'!C$3+0.75,'Qtr Balance Sheet'!$C10:$BI10)</f>
        <v>328528117.50110757</v>
      </c>
      <c r="D8" s="4">
        <f ca="1">SUMIF('Qtr Balance Sheet'!$C$3:$BI$3,'Balance Sheet'!D$3+0.75,'Qtr Balance Sheet'!$C10:$BI10)</f>
        <v>336957708.1987586</v>
      </c>
      <c r="E8" s="4">
        <f ca="1">SUMIF('Qtr Balance Sheet'!$C$3:$BI$3,'Balance Sheet'!E$3+0.75,'Qtr Balance Sheet'!$C10:$BI10)</f>
        <v>339853192.84469324</v>
      </c>
      <c r="F8" s="4">
        <f ca="1">SUMIF('Qtr Balance Sheet'!$C$3:$BI$3,'Balance Sheet'!F$3+0.75,'Qtr Balance Sheet'!$C10:$BI10)</f>
        <v>341458865.44178462</v>
      </c>
      <c r="G8" s="4">
        <f ca="1">SUMIF('Qtr Balance Sheet'!$C$3:$BI$3,'Balance Sheet'!G$3+0.75,'Qtr Balance Sheet'!$C10:$BI10)</f>
        <v>284289037.91669726</v>
      </c>
      <c r="H8" s="4">
        <f ca="1">SUMIF('Qtr Balance Sheet'!$C$3:$BI$3,'Balance Sheet'!H$3+0.75,'Qtr Balance Sheet'!$C10:$BI10)</f>
        <v>278164141.61982012</v>
      </c>
      <c r="I8" s="4">
        <f ca="1">SUMIF('Qtr Balance Sheet'!$C$3:$BI$3,'Balance Sheet'!I$3+0.75,'Qtr Balance Sheet'!$C10:$BI10)</f>
        <v>271806311.55167902</v>
      </c>
      <c r="J8" s="4">
        <f ca="1">SUMIF('Qtr Balance Sheet'!$C$3:$BI$3,'Balance Sheet'!J$3+0.75,'Qtr Balance Sheet'!$C10:$BI10)</f>
        <v>265206689.09015775</v>
      </c>
      <c r="K8" s="4">
        <f ca="1">SUMIF('Qtr Balance Sheet'!$C$3:$BI$3,'Balance Sheet'!K$3+0.75,'Qtr Balance Sheet'!$C10:$BI10)</f>
        <v>258356078.7140061</v>
      </c>
      <c r="L8" s="4">
        <f ca="1">SUMIF('Qtr Balance Sheet'!$C$3:$BI$3,'Balance Sheet'!L$3+0.75,'Qtr Balance Sheet'!$C10:$BI10)</f>
        <v>251244935.19034782</v>
      </c>
      <c r="M8" s="4">
        <f ca="1">SUMIF('Qtr Balance Sheet'!$C$3:$BI$3,'Balance Sheet'!M$3+0.75,'Qtr Balance Sheet'!$C10:$BI10)</f>
        <v>243863350.27492106</v>
      </c>
      <c r="N8" s="4">
        <f ca="1">SUMIF('Qtr Balance Sheet'!$C$3:$BI$3,'Balance Sheet'!N$3+0.75,'Qtr Balance Sheet'!$C10:$BI10)</f>
        <v>236201038.9065204</v>
      </c>
      <c r="O8" s="4">
        <f ca="1">SUMIF('Qtr Balance Sheet'!$C$3:$BI$3,'Balance Sheet'!O$3+0.75,'Qtr Balance Sheet'!$C10:$BI10)</f>
        <v>228247324.87640443</v>
      </c>
      <c r="P8" s="4">
        <f ca="1">SUMIF('Qtr Balance Sheet'!$C$3:$BI$3,'Balance Sheet'!P$3+0.75,'Qtr Balance Sheet'!$C10:$BI10)</f>
        <v>219991125.95270184</v>
      </c>
      <c r="Q8" s="4">
        <f>SUMIF('Qtr Balance Sheet'!$C$3:$BI$3,'Balance Sheet'!Q$3+0.75,'Qtr Balance Sheet'!$C10:$BI10)</f>
        <v>0</v>
      </c>
    </row>
    <row r="9" spans="1:17" x14ac:dyDescent="0.25">
      <c r="A9" t="str">
        <f>'Qtr Balance Sheet'!A11</f>
        <v>Net Asset Value -- ASRS</v>
      </c>
      <c r="C9" s="4">
        <f ca="1">SUMIF('Qtr Balance Sheet'!$C$3:$BI$3,'Balance Sheet'!C$3+0.75,'Qtr Balance Sheet'!$C11:$BI11)</f>
        <v>317235184.81457573</v>
      </c>
      <c r="D9" s="4">
        <f ca="1">SUMIF('Qtr Balance Sheet'!$C$3:$BI$3,'Balance Sheet'!D$3+0.75,'Qtr Balance Sheet'!$C11:$BI11)</f>
        <v>339344896.72555715</v>
      </c>
      <c r="E9" s="4">
        <f ca="1">SUMIF('Qtr Balance Sheet'!$C$3:$BI$3,'Balance Sheet'!E$3+0.75,'Qtr Balance Sheet'!$C11:$BI11)</f>
        <v>361747903.77360183</v>
      </c>
      <c r="F9" s="4">
        <f ca="1">SUMIF('Qtr Balance Sheet'!$C$3:$BI$3,'Balance Sheet'!F$3+0.75,'Qtr Balance Sheet'!$C11:$BI11)</f>
        <v>383647422.54022127</v>
      </c>
      <c r="G9" s="4">
        <f ca="1">SUMIF('Qtr Balance Sheet'!$C$3:$BI$3,'Balance Sheet'!G$3+0.75,'Qtr Balance Sheet'!$C11:$BI11)</f>
        <v>463608126.8209424</v>
      </c>
      <c r="H9" s="4">
        <f ca="1">SUMIF('Qtr Balance Sheet'!$C$3:$BI$3,'Balance Sheet'!H$3+0.75,'Qtr Balance Sheet'!$C11:$BI11)</f>
        <v>491868927.76982993</v>
      </c>
      <c r="I9" s="4">
        <f ca="1">SUMIF('Qtr Balance Sheet'!$C$3:$BI$3,'Balance Sheet'!I$3+0.75,'Qtr Balance Sheet'!$C11:$BI11)</f>
        <v>512078858.3863501</v>
      </c>
      <c r="J9" s="4">
        <f ca="1">SUMIF('Qtr Balance Sheet'!$C$3:$BI$3,'Balance Sheet'!J$3+0.75,'Qtr Balance Sheet'!$C11:$BI11)</f>
        <v>539880705.29574609</v>
      </c>
      <c r="K9" s="4">
        <f ca="1">SUMIF('Qtr Balance Sheet'!$C$3:$BI$3,'Balance Sheet'!K$3+0.75,'Qtr Balance Sheet'!$C11:$BI11)</f>
        <v>665766325.35518694</v>
      </c>
      <c r="L9" s="4">
        <f ca="1">SUMIF('Qtr Balance Sheet'!$C$3:$BI$3,'Balance Sheet'!L$3+0.75,'Qtr Balance Sheet'!$C11:$BI11)</f>
        <v>700467621.88968968</v>
      </c>
      <c r="M9" s="4">
        <f ca="1">SUMIF('Qtr Balance Sheet'!$C$3:$BI$3,'Balance Sheet'!M$3+0.75,'Qtr Balance Sheet'!$C11:$BI11)</f>
        <v>733170329.52286756</v>
      </c>
      <c r="N9" s="4">
        <f ca="1">SUMIF('Qtr Balance Sheet'!$C$3:$BI$3,'Balance Sheet'!N$3+0.75,'Qtr Balance Sheet'!$C11:$BI11)</f>
        <v>765423226.45826566</v>
      </c>
      <c r="O9" s="4">
        <f ca="1">SUMIF('Qtr Balance Sheet'!$C$3:$BI$3,'Balance Sheet'!O$3+0.75,'Qtr Balance Sheet'!$C11:$BI11)</f>
        <v>797172054.48457491</v>
      </c>
      <c r="P9" s="4">
        <f ca="1">SUMIF('Qtr Balance Sheet'!$C$3:$BI$3,'Balance Sheet'!P$3+0.75,'Qtr Balance Sheet'!$C11:$BI11)</f>
        <v>816314587.36798263</v>
      </c>
      <c r="Q9" s="4">
        <f>SUMIF('Qtr Balance Sheet'!$C$3:$BI$3,'Balance Sheet'!Q$3+0.75,'Qtr Balance Sheet'!$C11:$BI11)</f>
        <v>0</v>
      </c>
    </row>
    <row r="10" spans="1:17" x14ac:dyDescent="0.25">
      <c r="A10" t="str">
        <f>'Qtr Balance Sheet'!A12</f>
        <v>Net Asset Value -- Sponsor</v>
      </c>
      <c r="C10" s="4">
        <f ca="1">SUMIF('Qtr Balance Sheet'!$C$3:$BI$3,'Balance Sheet'!C$3+0.75,'Qtr Balance Sheet'!$C12:$BI12)</f>
        <v>17823929.391017973</v>
      </c>
      <c r="D10" s="4">
        <f ca="1">SUMIF('Qtr Balance Sheet'!$C$3:$BI$3,'Balance Sheet'!D$3+0.75,'Qtr Balance Sheet'!$C12:$BI12)</f>
        <v>28339324.911714137</v>
      </c>
      <c r="E10" s="4">
        <f ca="1">SUMIF('Qtr Balance Sheet'!$C$3:$BI$3,'Balance Sheet'!E$3+0.75,'Qtr Balance Sheet'!$C12:$BI12)</f>
        <v>38679149.367160678</v>
      </c>
      <c r="F10" s="4">
        <f ca="1">SUMIF('Qtr Balance Sheet'!$C$3:$BI$3,'Balance Sheet'!F$3+0.75,'Qtr Balance Sheet'!$C12:$BI12)</f>
        <v>49489489.754003942</v>
      </c>
      <c r="G10" s="4">
        <f ca="1">SUMIF('Qtr Balance Sheet'!$C$3:$BI$3,'Balance Sheet'!G$3+0.75,'Qtr Balance Sheet'!$C12:$BI12)</f>
        <v>62031281.273638964</v>
      </c>
      <c r="H10" s="4">
        <f ca="1">SUMIF('Qtr Balance Sheet'!$C$3:$BI$3,'Balance Sheet'!H$3+0.75,'Qtr Balance Sheet'!$C12:$BI12)</f>
        <v>76283419.158384979</v>
      </c>
      <c r="I10" s="4">
        <f ca="1">SUMIF('Qtr Balance Sheet'!$C$3:$BI$3,'Balance Sheet'!I$3+0.75,'Qtr Balance Sheet'!$C12:$BI12)</f>
        <v>89080840.192456186</v>
      </c>
      <c r="J10" s="4">
        <f ca="1">SUMIF('Qtr Balance Sheet'!$C$3:$BI$3,'Balance Sheet'!J$3+0.75,'Qtr Balance Sheet'!$C12:$BI12)</f>
        <v>103982528.15811753</v>
      </c>
      <c r="K10" s="4">
        <f ca="1">SUMIF('Qtr Balance Sheet'!$C$3:$BI$3,'Balance Sheet'!K$3+0.75,'Qtr Balance Sheet'!$C12:$BI12)</f>
        <v>22228228.082382798</v>
      </c>
      <c r="L10" s="4">
        <f ca="1">SUMIF('Qtr Balance Sheet'!$C$3:$BI$3,'Balance Sheet'!L$3+0.75,'Qtr Balance Sheet'!$C12:$BI12)</f>
        <v>36300861.31420362</v>
      </c>
      <c r="M10" s="4">
        <f ca="1">SUMIF('Qtr Balance Sheet'!$C$3:$BI$3,'Balance Sheet'!M$3+0.75,'Qtr Balance Sheet'!$C12:$BI12)</f>
        <v>51414988.32245636</v>
      </c>
      <c r="N10" s="4">
        <f ca="1">SUMIF('Qtr Balance Sheet'!$C$3:$BI$3,'Balance Sheet'!N$3+0.75,'Qtr Balance Sheet'!$C12:$BI12)</f>
        <v>68547711.846228004</v>
      </c>
      <c r="O10" s="4">
        <f ca="1">SUMIF('Qtr Balance Sheet'!$C$3:$BI$3,'Balance Sheet'!O$3+0.75,'Qtr Balance Sheet'!$C12:$BI12)</f>
        <v>87808095.226519823</v>
      </c>
      <c r="P10" s="4">
        <f ca="1">SUMIF('Qtr Balance Sheet'!$C$3:$BI$3,'Balance Sheet'!P$3+0.75,'Qtr Balance Sheet'!$C12:$BI12)</f>
        <v>97010695.409465075</v>
      </c>
      <c r="Q10" s="4">
        <f>SUMIF('Qtr Balance Sheet'!$C$3:$BI$3,'Balance Sheet'!Q$3+0.75,'Qtr Balance Sheet'!$C12:$BI12)</f>
        <v>0</v>
      </c>
    </row>
    <row r="11" spans="1:17" x14ac:dyDescent="0.25">
      <c r="A11" t="str">
        <f>'Qtr Balance Sheet'!A13</f>
        <v>Net Asset Value</v>
      </c>
      <c r="C11" s="4">
        <f ca="1">SUMIF('Qtr Balance Sheet'!$C$3:$BI$3,'Balance Sheet'!C$3+0.75,'Qtr Balance Sheet'!$C13:$BI13)</f>
        <v>335059114.20559371</v>
      </c>
      <c r="D11" s="4">
        <f ca="1">SUMIF('Qtr Balance Sheet'!$C$3:$BI$3,'Balance Sheet'!D$3+0.75,'Qtr Balance Sheet'!$C13:$BI13)</f>
        <v>367684221.63727129</v>
      </c>
      <c r="E11" s="4">
        <f ca="1">SUMIF('Qtr Balance Sheet'!$C$3:$BI$3,'Balance Sheet'!E$3+0.75,'Qtr Balance Sheet'!$C13:$BI13)</f>
        <v>400427053.14076251</v>
      </c>
      <c r="F11" s="4">
        <f ca="1">SUMIF('Qtr Balance Sheet'!$C$3:$BI$3,'Balance Sheet'!F$3+0.75,'Qtr Balance Sheet'!$C13:$BI13)</f>
        <v>433136912.29422522</v>
      </c>
      <c r="G11" s="4">
        <f ca="1">SUMIF('Qtr Balance Sheet'!$C$3:$BI$3,'Balance Sheet'!G$3+0.75,'Qtr Balance Sheet'!$C13:$BI13)</f>
        <v>525639408.09458137</v>
      </c>
      <c r="H11" s="4">
        <f ca="1">SUMIF('Qtr Balance Sheet'!$C$3:$BI$3,'Balance Sheet'!H$3+0.75,'Qtr Balance Sheet'!$C13:$BI13)</f>
        <v>568152346.92821491</v>
      </c>
      <c r="I11" s="4">
        <f ca="1">SUMIF('Qtr Balance Sheet'!$C$3:$BI$3,'Balance Sheet'!I$3+0.75,'Qtr Balance Sheet'!$C13:$BI13)</f>
        <v>601159698.57880628</v>
      </c>
      <c r="J11" s="4">
        <f ca="1">SUMIF('Qtr Balance Sheet'!$C$3:$BI$3,'Balance Sheet'!J$3+0.75,'Qtr Balance Sheet'!$C13:$BI13)</f>
        <v>643863233.45386362</v>
      </c>
      <c r="K11" s="4">
        <f ca="1">SUMIF('Qtr Balance Sheet'!$C$3:$BI$3,'Balance Sheet'!K$3+0.75,'Qtr Balance Sheet'!$C13:$BI13)</f>
        <v>687994553.43756974</v>
      </c>
      <c r="L11" s="4">
        <f ca="1">SUMIF('Qtr Balance Sheet'!$C$3:$BI$3,'Balance Sheet'!L$3+0.75,'Qtr Balance Sheet'!$C13:$BI13)</f>
        <v>736768483.2038933</v>
      </c>
      <c r="M11" s="4">
        <f ca="1">SUMIF('Qtr Balance Sheet'!$C$3:$BI$3,'Balance Sheet'!M$3+0.75,'Qtr Balance Sheet'!$C13:$BI13)</f>
        <v>784585317.84532392</v>
      </c>
      <c r="N11" s="4">
        <f ca="1">SUMIF('Qtr Balance Sheet'!$C$3:$BI$3,'Balance Sheet'!N$3+0.75,'Qtr Balance Sheet'!$C13:$BI13)</f>
        <v>833970938.30449367</v>
      </c>
      <c r="O11" s="4">
        <f ca="1">SUMIF('Qtr Balance Sheet'!$C$3:$BI$3,'Balance Sheet'!O$3+0.75,'Qtr Balance Sheet'!$C13:$BI13)</f>
        <v>884980149.71109474</v>
      </c>
      <c r="P11" s="4">
        <f ca="1">SUMIF('Qtr Balance Sheet'!$C$3:$BI$3,'Balance Sheet'!P$3+0.75,'Qtr Balance Sheet'!$C13:$BI13)</f>
        <v>913325282.7774477</v>
      </c>
      <c r="Q11" s="4">
        <f>SUMIF('Qtr Balance Sheet'!$C$3:$BI$3,'Balance Sheet'!Q$3+0.75,'Qtr Balance Sheet'!$C13:$BI13)</f>
        <v>0</v>
      </c>
    </row>
    <row r="12" spans="1:17" x14ac:dyDescent="0.25">
      <c r="A12">
        <f>'Qtr Balance Sheet'!A14</f>
        <v>0</v>
      </c>
      <c r="C12" s="4">
        <f>SUMIF('Qtr Balance Sheet'!$C$3:$BI$3,'Balance Sheet'!C$3+0.75,'Qtr Balance Sheet'!$C14:$BI14)</f>
        <v>0</v>
      </c>
      <c r="D12" s="4">
        <f>SUMIF('Qtr Balance Sheet'!$C$3:$BI$3,'Balance Sheet'!D$3+0.75,'Qtr Balance Sheet'!$C14:$BI14)</f>
        <v>0</v>
      </c>
      <c r="E12" s="4">
        <f>SUMIF('Qtr Balance Sheet'!$C$3:$BI$3,'Balance Sheet'!E$3+0.75,'Qtr Balance Sheet'!$C14:$BI14)</f>
        <v>0</v>
      </c>
      <c r="F12" s="4">
        <f>SUMIF('Qtr Balance Sheet'!$C$3:$BI$3,'Balance Sheet'!F$3+0.75,'Qtr Balance Sheet'!$C14:$BI14)</f>
        <v>0</v>
      </c>
      <c r="G12" s="4">
        <f>SUMIF('Qtr Balance Sheet'!$C$3:$BI$3,'Balance Sheet'!G$3+0.75,'Qtr Balance Sheet'!$C14:$BI14)</f>
        <v>0</v>
      </c>
      <c r="H12" s="4">
        <f>SUMIF('Qtr Balance Sheet'!$C$3:$BI$3,'Balance Sheet'!H$3+0.75,'Qtr Balance Sheet'!$C14:$BI14)</f>
        <v>0</v>
      </c>
      <c r="I12" s="4">
        <f>SUMIF('Qtr Balance Sheet'!$C$3:$BI$3,'Balance Sheet'!I$3+0.75,'Qtr Balance Sheet'!$C14:$BI14)</f>
        <v>0</v>
      </c>
      <c r="J12" s="4">
        <f>SUMIF('Qtr Balance Sheet'!$C$3:$BI$3,'Balance Sheet'!J$3+0.75,'Qtr Balance Sheet'!$C14:$BI14)</f>
        <v>0</v>
      </c>
      <c r="K12" s="4">
        <f>SUMIF('Qtr Balance Sheet'!$C$3:$BI$3,'Balance Sheet'!K$3+0.75,'Qtr Balance Sheet'!$C14:$BI14)</f>
        <v>0</v>
      </c>
      <c r="L12" s="4">
        <f>SUMIF('Qtr Balance Sheet'!$C$3:$BI$3,'Balance Sheet'!L$3+0.75,'Qtr Balance Sheet'!$C14:$BI14)</f>
        <v>0</v>
      </c>
      <c r="M12" s="4">
        <f>SUMIF('Qtr Balance Sheet'!$C$3:$BI$3,'Balance Sheet'!M$3+0.75,'Qtr Balance Sheet'!$C14:$BI14)</f>
        <v>0</v>
      </c>
      <c r="N12" s="4">
        <f>SUMIF('Qtr Balance Sheet'!$C$3:$BI$3,'Balance Sheet'!N$3+0.75,'Qtr Balance Sheet'!$C14:$BI14)</f>
        <v>0</v>
      </c>
      <c r="O12" s="4">
        <f>SUMIF('Qtr Balance Sheet'!$C$3:$BI$3,'Balance Sheet'!O$3+0.75,'Qtr Balance Sheet'!$C14:$BI14)</f>
        <v>0</v>
      </c>
      <c r="P12" s="4">
        <f>SUMIF('Qtr Balance Sheet'!$C$3:$BI$3,'Balance Sheet'!P$3+0.75,'Qtr Balance Sheet'!$C14:$BI14)</f>
        <v>0</v>
      </c>
      <c r="Q12" s="4">
        <f>SUMIF('Qtr Balance Sheet'!$C$3:$BI$3,'Balance Sheet'!Q$3+0.75,'Qtr Balance Sheet'!$C14:$BI14)</f>
        <v>0</v>
      </c>
    </row>
    <row r="13" spans="1:17" x14ac:dyDescent="0.25">
      <c r="A13">
        <f>'Qtr Balance Sheet'!A15</f>
        <v>0</v>
      </c>
      <c r="C13" s="4">
        <f>SUMIF('Qtr Balance Sheet'!$C$3:$BI$3,'Balance Sheet'!C$3+0.75,'Qtr Balance Sheet'!$C15:$BI15)</f>
        <v>0</v>
      </c>
      <c r="D13" s="4">
        <f>SUMIF('Qtr Balance Sheet'!$C$3:$BI$3,'Balance Sheet'!D$3+0.75,'Qtr Balance Sheet'!$C15:$BI15)</f>
        <v>0</v>
      </c>
      <c r="E13" s="4">
        <f>SUMIF('Qtr Balance Sheet'!$C$3:$BI$3,'Balance Sheet'!E$3+0.75,'Qtr Balance Sheet'!$C15:$BI15)</f>
        <v>0</v>
      </c>
      <c r="F13" s="4">
        <f>SUMIF('Qtr Balance Sheet'!$C$3:$BI$3,'Balance Sheet'!F$3+0.75,'Qtr Balance Sheet'!$C15:$BI15)</f>
        <v>0</v>
      </c>
      <c r="G13" s="4">
        <f>SUMIF('Qtr Balance Sheet'!$C$3:$BI$3,'Balance Sheet'!G$3+0.75,'Qtr Balance Sheet'!$C15:$BI15)</f>
        <v>0</v>
      </c>
      <c r="H13" s="4">
        <f>SUMIF('Qtr Balance Sheet'!$C$3:$BI$3,'Balance Sheet'!H$3+0.75,'Qtr Balance Sheet'!$C15:$BI15)</f>
        <v>0</v>
      </c>
      <c r="I13" s="4">
        <f>SUMIF('Qtr Balance Sheet'!$C$3:$BI$3,'Balance Sheet'!I$3+0.75,'Qtr Balance Sheet'!$C15:$BI15)</f>
        <v>0</v>
      </c>
      <c r="J13" s="4">
        <f>SUMIF('Qtr Balance Sheet'!$C$3:$BI$3,'Balance Sheet'!J$3+0.75,'Qtr Balance Sheet'!$C15:$BI15)</f>
        <v>0</v>
      </c>
      <c r="K13" s="4">
        <f>SUMIF('Qtr Balance Sheet'!$C$3:$BI$3,'Balance Sheet'!K$3+0.75,'Qtr Balance Sheet'!$C15:$BI15)</f>
        <v>0</v>
      </c>
      <c r="L13" s="4">
        <f>SUMIF('Qtr Balance Sheet'!$C$3:$BI$3,'Balance Sheet'!L$3+0.75,'Qtr Balance Sheet'!$C15:$BI15)</f>
        <v>0</v>
      </c>
      <c r="M13" s="4">
        <f>SUMIF('Qtr Balance Sheet'!$C$3:$BI$3,'Balance Sheet'!M$3+0.75,'Qtr Balance Sheet'!$C15:$BI15)</f>
        <v>0</v>
      </c>
      <c r="N13" s="4">
        <f>SUMIF('Qtr Balance Sheet'!$C$3:$BI$3,'Balance Sheet'!N$3+0.75,'Qtr Balance Sheet'!$C15:$BI15)</f>
        <v>0</v>
      </c>
      <c r="O13" s="4">
        <f>SUMIF('Qtr Balance Sheet'!$C$3:$BI$3,'Balance Sheet'!O$3+0.75,'Qtr Balance Sheet'!$C15:$BI15)</f>
        <v>0</v>
      </c>
      <c r="P13" s="4">
        <f>SUMIF('Qtr Balance Sheet'!$C$3:$BI$3,'Balance Sheet'!P$3+0.75,'Qtr Balance Sheet'!$C15:$BI15)</f>
        <v>0</v>
      </c>
      <c r="Q13" s="4">
        <f>SUMIF('Qtr Balance Sheet'!$C$3:$BI$3,'Balance Sheet'!Q$3+0.75,'Qtr Balance Sheet'!$C15:$BI15)</f>
        <v>0</v>
      </c>
    </row>
    <row r="14" spans="1:17" x14ac:dyDescent="0.25">
      <c r="A14">
        <f>'Qtr Balance Sheet'!A16</f>
        <v>0</v>
      </c>
      <c r="C14" s="4">
        <f>SUMIF('Qtr Balance Sheet'!$C$3:$BI$3,'Balance Sheet'!C$3+0.75,'Qtr Balance Sheet'!$C16:$BI16)</f>
        <v>0</v>
      </c>
      <c r="D14" s="4">
        <f>SUMIF('Qtr Balance Sheet'!$C$3:$BI$3,'Balance Sheet'!D$3+0.75,'Qtr Balance Sheet'!$C16:$BI16)</f>
        <v>0</v>
      </c>
      <c r="E14" s="4">
        <f>SUMIF('Qtr Balance Sheet'!$C$3:$BI$3,'Balance Sheet'!E$3+0.75,'Qtr Balance Sheet'!$C16:$BI16)</f>
        <v>0</v>
      </c>
      <c r="F14" s="4">
        <f>SUMIF('Qtr Balance Sheet'!$C$3:$BI$3,'Balance Sheet'!F$3+0.75,'Qtr Balance Sheet'!$C16:$BI16)</f>
        <v>0</v>
      </c>
      <c r="G14" s="4">
        <f>SUMIF('Qtr Balance Sheet'!$C$3:$BI$3,'Balance Sheet'!G$3+0.75,'Qtr Balance Sheet'!$C16:$BI16)</f>
        <v>0</v>
      </c>
      <c r="H14" s="4">
        <f>SUMIF('Qtr Balance Sheet'!$C$3:$BI$3,'Balance Sheet'!H$3+0.75,'Qtr Balance Sheet'!$C16:$BI16)</f>
        <v>0</v>
      </c>
      <c r="I14" s="4">
        <f>SUMIF('Qtr Balance Sheet'!$C$3:$BI$3,'Balance Sheet'!I$3+0.75,'Qtr Balance Sheet'!$C16:$BI16)</f>
        <v>0</v>
      </c>
      <c r="J14" s="4">
        <f>SUMIF('Qtr Balance Sheet'!$C$3:$BI$3,'Balance Sheet'!J$3+0.75,'Qtr Balance Sheet'!$C16:$BI16)</f>
        <v>0</v>
      </c>
      <c r="K14" s="4">
        <f>SUMIF('Qtr Balance Sheet'!$C$3:$BI$3,'Balance Sheet'!K$3+0.75,'Qtr Balance Sheet'!$C16:$BI16)</f>
        <v>0</v>
      </c>
      <c r="L14" s="4">
        <f>SUMIF('Qtr Balance Sheet'!$C$3:$BI$3,'Balance Sheet'!L$3+0.75,'Qtr Balance Sheet'!$C16:$BI16)</f>
        <v>0</v>
      </c>
      <c r="M14" s="4">
        <f>SUMIF('Qtr Balance Sheet'!$C$3:$BI$3,'Balance Sheet'!M$3+0.75,'Qtr Balance Sheet'!$C16:$BI16)</f>
        <v>0</v>
      </c>
      <c r="N14" s="4">
        <f>SUMIF('Qtr Balance Sheet'!$C$3:$BI$3,'Balance Sheet'!N$3+0.75,'Qtr Balance Sheet'!$C16:$BI16)</f>
        <v>0</v>
      </c>
      <c r="O14" s="4">
        <f>SUMIF('Qtr Balance Sheet'!$C$3:$BI$3,'Balance Sheet'!O$3+0.75,'Qtr Balance Sheet'!$C16:$BI16)</f>
        <v>0</v>
      </c>
      <c r="P14" s="4">
        <f>SUMIF('Qtr Balance Sheet'!$C$3:$BI$3,'Balance Sheet'!P$3+0.75,'Qtr Balance Sheet'!$C16:$BI16)</f>
        <v>0</v>
      </c>
      <c r="Q14" s="4">
        <f>SUMIF('Qtr Balance Sheet'!$C$3:$BI$3,'Balance Sheet'!Q$3+0.75,'Qtr Balance Sheet'!$C16:$BI16)</f>
        <v>0</v>
      </c>
    </row>
    <row r="15" spans="1:17" x14ac:dyDescent="0.25">
      <c r="A15">
        <f>'Qtr Balance Sheet'!A17</f>
        <v>0</v>
      </c>
      <c r="C15" s="4">
        <f>SUMIF('Qtr Balance Sheet'!$C$3:$BI$3,'Balance Sheet'!C$3+0.75,'Qtr Balance Sheet'!$C17:$BI17)</f>
        <v>0</v>
      </c>
      <c r="D15" s="4">
        <f>SUMIF('Qtr Balance Sheet'!$C$3:$BI$3,'Balance Sheet'!D$3+0.75,'Qtr Balance Sheet'!$C17:$BI17)</f>
        <v>0</v>
      </c>
      <c r="E15" s="4">
        <f>SUMIF('Qtr Balance Sheet'!$C$3:$BI$3,'Balance Sheet'!E$3+0.75,'Qtr Balance Sheet'!$C17:$BI17)</f>
        <v>0</v>
      </c>
      <c r="F15" s="4">
        <f>SUMIF('Qtr Balance Sheet'!$C$3:$BI$3,'Balance Sheet'!F$3+0.75,'Qtr Balance Sheet'!$C17:$BI17)</f>
        <v>0</v>
      </c>
      <c r="G15" s="4">
        <f>SUMIF('Qtr Balance Sheet'!$C$3:$BI$3,'Balance Sheet'!G$3+0.75,'Qtr Balance Sheet'!$C17:$BI17)</f>
        <v>0</v>
      </c>
      <c r="H15" s="4">
        <f>SUMIF('Qtr Balance Sheet'!$C$3:$BI$3,'Balance Sheet'!H$3+0.75,'Qtr Balance Sheet'!$C17:$BI17)</f>
        <v>0</v>
      </c>
      <c r="I15" s="4">
        <f>SUMIF('Qtr Balance Sheet'!$C$3:$BI$3,'Balance Sheet'!I$3+0.75,'Qtr Balance Sheet'!$C17:$BI17)</f>
        <v>0</v>
      </c>
      <c r="J15" s="4">
        <f>SUMIF('Qtr Balance Sheet'!$C$3:$BI$3,'Balance Sheet'!J$3+0.75,'Qtr Balance Sheet'!$C17:$BI17)</f>
        <v>0</v>
      </c>
      <c r="K15" s="4">
        <f>SUMIF('Qtr Balance Sheet'!$C$3:$BI$3,'Balance Sheet'!K$3+0.75,'Qtr Balance Sheet'!$C17:$BI17)</f>
        <v>0</v>
      </c>
      <c r="L15" s="4">
        <f>SUMIF('Qtr Balance Sheet'!$C$3:$BI$3,'Balance Sheet'!L$3+0.75,'Qtr Balance Sheet'!$C17:$BI17)</f>
        <v>0</v>
      </c>
      <c r="M15" s="4">
        <f>SUMIF('Qtr Balance Sheet'!$C$3:$BI$3,'Balance Sheet'!M$3+0.75,'Qtr Balance Sheet'!$C17:$BI17)</f>
        <v>0</v>
      </c>
      <c r="N15" s="4">
        <f>SUMIF('Qtr Balance Sheet'!$C$3:$BI$3,'Balance Sheet'!N$3+0.75,'Qtr Balance Sheet'!$C17:$BI17)</f>
        <v>0</v>
      </c>
      <c r="O15" s="4">
        <f>SUMIF('Qtr Balance Sheet'!$C$3:$BI$3,'Balance Sheet'!O$3+0.75,'Qtr Balance Sheet'!$C17:$BI17)</f>
        <v>0</v>
      </c>
      <c r="P15" s="4">
        <f>SUMIF('Qtr Balance Sheet'!$C$3:$BI$3,'Balance Sheet'!P$3+0.75,'Qtr Balance Sheet'!$C17:$BI17)</f>
        <v>0</v>
      </c>
      <c r="Q15" s="4">
        <f>SUMIF('Qtr Balance Sheet'!$C$3:$BI$3,'Balance Sheet'!Q$3+0.75,'Qtr Balance Sheet'!$C17:$BI17)</f>
        <v>0</v>
      </c>
    </row>
    <row r="16" spans="1:17" x14ac:dyDescent="0.25">
      <c r="A16">
        <f>'Qtr Balance Sheet'!A18</f>
        <v>0</v>
      </c>
      <c r="C16" s="4">
        <f>SUMIF('Qtr Balance Sheet'!$C$3:$BI$3,'Balance Sheet'!C$3+0.75,'Qtr Balance Sheet'!$C18:$BI18)</f>
        <v>0</v>
      </c>
      <c r="D16" s="4">
        <f>SUMIF('Qtr Balance Sheet'!$C$3:$BI$3,'Balance Sheet'!D$3+0.75,'Qtr Balance Sheet'!$C18:$BI18)</f>
        <v>0</v>
      </c>
      <c r="E16" s="4">
        <f>SUMIF('Qtr Balance Sheet'!$C$3:$BI$3,'Balance Sheet'!E$3+0.75,'Qtr Balance Sheet'!$C18:$BI18)</f>
        <v>0</v>
      </c>
      <c r="F16" s="4">
        <f>SUMIF('Qtr Balance Sheet'!$C$3:$BI$3,'Balance Sheet'!F$3+0.75,'Qtr Balance Sheet'!$C18:$BI18)</f>
        <v>0</v>
      </c>
      <c r="G16" s="4">
        <f>SUMIF('Qtr Balance Sheet'!$C$3:$BI$3,'Balance Sheet'!G$3+0.75,'Qtr Balance Sheet'!$C18:$BI18)</f>
        <v>0</v>
      </c>
      <c r="H16" s="4">
        <f>SUMIF('Qtr Balance Sheet'!$C$3:$BI$3,'Balance Sheet'!H$3+0.75,'Qtr Balance Sheet'!$C18:$BI18)</f>
        <v>0</v>
      </c>
      <c r="I16" s="4">
        <f>SUMIF('Qtr Balance Sheet'!$C$3:$BI$3,'Balance Sheet'!I$3+0.75,'Qtr Balance Sheet'!$C18:$BI18)</f>
        <v>0</v>
      </c>
      <c r="J16" s="4">
        <f>SUMIF('Qtr Balance Sheet'!$C$3:$BI$3,'Balance Sheet'!J$3+0.75,'Qtr Balance Sheet'!$C18:$BI18)</f>
        <v>0</v>
      </c>
      <c r="K16" s="4">
        <f>SUMIF('Qtr Balance Sheet'!$C$3:$BI$3,'Balance Sheet'!K$3+0.75,'Qtr Balance Sheet'!$C18:$BI18)</f>
        <v>0</v>
      </c>
      <c r="L16" s="4">
        <f>SUMIF('Qtr Balance Sheet'!$C$3:$BI$3,'Balance Sheet'!L$3+0.75,'Qtr Balance Sheet'!$C18:$BI18)</f>
        <v>0</v>
      </c>
      <c r="M16" s="4">
        <f>SUMIF('Qtr Balance Sheet'!$C$3:$BI$3,'Balance Sheet'!M$3+0.75,'Qtr Balance Sheet'!$C18:$BI18)</f>
        <v>0</v>
      </c>
      <c r="N16" s="4">
        <f>SUMIF('Qtr Balance Sheet'!$C$3:$BI$3,'Balance Sheet'!N$3+0.75,'Qtr Balance Sheet'!$C18:$BI18)</f>
        <v>0</v>
      </c>
      <c r="O16" s="4">
        <f>SUMIF('Qtr Balance Sheet'!$C$3:$BI$3,'Balance Sheet'!O$3+0.75,'Qtr Balance Sheet'!$C18:$BI18)</f>
        <v>0</v>
      </c>
      <c r="P16" s="4">
        <f>SUMIF('Qtr Balance Sheet'!$C$3:$BI$3,'Balance Sheet'!P$3+0.75,'Qtr Balance Sheet'!$C18:$BI18)</f>
        <v>0</v>
      </c>
      <c r="Q16" s="4">
        <f>SUMIF('Qtr Balance Sheet'!$C$3:$BI$3,'Balance Sheet'!Q$3+0.75,'Qtr Balance Sheet'!$C18:$BI18)</f>
        <v>0</v>
      </c>
    </row>
    <row r="17" spans="1:17" x14ac:dyDescent="0.25">
      <c r="A17">
        <f>'Qtr Balance Sheet'!A19</f>
        <v>0</v>
      </c>
      <c r="C17" s="4">
        <f>SUMIF('Qtr Balance Sheet'!$C$3:$BI$3,'Balance Sheet'!C$3+0.75,'Qtr Balance Sheet'!$C19:$BI19)</f>
        <v>0</v>
      </c>
      <c r="D17" s="4">
        <f>SUMIF('Qtr Balance Sheet'!$C$3:$BI$3,'Balance Sheet'!D$3+0.75,'Qtr Balance Sheet'!$C19:$BI19)</f>
        <v>0</v>
      </c>
      <c r="E17" s="4">
        <f>SUMIF('Qtr Balance Sheet'!$C$3:$BI$3,'Balance Sheet'!E$3+0.75,'Qtr Balance Sheet'!$C19:$BI19)</f>
        <v>0</v>
      </c>
      <c r="F17" s="4">
        <f>SUMIF('Qtr Balance Sheet'!$C$3:$BI$3,'Balance Sheet'!F$3+0.75,'Qtr Balance Sheet'!$C19:$BI19)</f>
        <v>0</v>
      </c>
      <c r="G17" s="4">
        <f>SUMIF('Qtr Balance Sheet'!$C$3:$BI$3,'Balance Sheet'!G$3+0.75,'Qtr Balance Sheet'!$C19:$BI19)</f>
        <v>0</v>
      </c>
      <c r="H17" s="4">
        <f>SUMIF('Qtr Balance Sheet'!$C$3:$BI$3,'Balance Sheet'!H$3+0.75,'Qtr Balance Sheet'!$C19:$BI19)</f>
        <v>0</v>
      </c>
      <c r="I17" s="4">
        <f>SUMIF('Qtr Balance Sheet'!$C$3:$BI$3,'Balance Sheet'!I$3+0.75,'Qtr Balance Sheet'!$C19:$BI19)</f>
        <v>0</v>
      </c>
      <c r="J17" s="4">
        <f>SUMIF('Qtr Balance Sheet'!$C$3:$BI$3,'Balance Sheet'!J$3+0.75,'Qtr Balance Sheet'!$C19:$BI19)</f>
        <v>0</v>
      </c>
      <c r="K17" s="4">
        <f>SUMIF('Qtr Balance Sheet'!$C$3:$BI$3,'Balance Sheet'!K$3+0.75,'Qtr Balance Sheet'!$C19:$BI19)</f>
        <v>0</v>
      </c>
      <c r="L17" s="4">
        <f>SUMIF('Qtr Balance Sheet'!$C$3:$BI$3,'Balance Sheet'!L$3+0.75,'Qtr Balance Sheet'!$C19:$BI19)</f>
        <v>0</v>
      </c>
      <c r="M17" s="4">
        <f>SUMIF('Qtr Balance Sheet'!$C$3:$BI$3,'Balance Sheet'!M$3+0.75,'Qtr Balance Sheet'!$C19:$BI19)</f>
        <v>0</v>
      </c>
      <c r="N17" s="4">
        <f>SUMIF('Qtr Balance Sheet'!$C$3:$BI$3,'Balance Sheet'!N$3+0.75,'Qtr Balance Sheet'!$C19:$BI19)</f>
        <v>0</v>
      </c>
      <c r="O17" s="4">
        <f>SUMIF('Qtr Balance Sheet'!$C$3:$BI$3,'Balance Sheet'!O$3+0.75,'Qtr Balance Sheet'!$C19:$BI19)</f>
        <v>0</v>
      </c>
      <c r="P17" s="4">
        <f>SUMIF('Qtr Balance Sheet'!$C$3:$BI$3,'Balance Sheet'!P$3+0.75,'Qtr Balance Sheet'!$C19:$BI19)</f>
        <v>0</v>
      </c>
      <c r="Q17" s="4">
        <f>SUMIF('Qtr Balance Sheet'!$C$3:$BI$3,'Balance Sheet'!Q$3+0.75,'Qtr Balance Sheet'!$C19:$BI19)</f>
        <v>0</v>
      </c>
    </row>
    <row r="18" spans="1:17" x14ac:dyDescent="0.25">
      <c r="A18">
        <f>'Qtr Balance Sheet'!A20</f>
        <v>0</v>
      </c>
      <c r="C18" s="4">
        <f>SUMIF('Qtr Balance Sheet'!$C$3:$BI$3,'Balance Sheet'!C$3+0.75,'Qtr Balance Sheet'!$C20:$BI20)</f>
        <v>0</v>
      </c>
      <c r="D18" s="4">
        <f>SUMIF('Qtr Balance Sheet'!$C$3:$BI$3,'Balance Sheet'!D$3+0.75,'Qtr Balance Sheet'!$C20:$BI20)</f>
        <v>0</v>
      </c>
      <c r="E18" s="4">
        <f>SUMIF('Qtr Balance Sheet'!$C$3:$BI$3,'Balance Sheet'!E$3+0.75,'Qtr Balance Sheet'!$C20:$BI20)</f>
        <v>0</v>
      </c>
      <c r="F18" s="4">
        <f>SUMIF('Qtr Balance Sheet'!$C$3:$BI$3,'Balance Sheet'!F$3+0.75,'Qtr Balance Sheet'!$C20:$BI20)</f>
        <v>0</v>
      </c>
      <c r="G18" s="4">
        <f>SUMIF('Qtr Balance Sheet'!$C$3:$BI$3,'Balance Sheet'!G$3+0.75,'Qtr Balance Sheet'!$C20:$BI20)</f>
        <v>0</v>
      </c>
      <c r="H18" s="4">
        <f>SUMIF('Qtr Balance Sheet'!$C$3:$BI$3,'Balance Sheet'!H$3+0.75,'Qtr Balance Sheet'!$C20:$BI20)</f>
        <v>0</v>
      </c>
      <c r="I18" s="4">
        <f>SUMIF('Qtr Balance Sheet'!$C$3:$BI$3,'Balance Sheet'!I$3+0.75,'Qtr Balance Sheet'!$C20:$BI20)</f>
        <v>0</v>
      </c>
      <c r="J18" s="4">
        <f>SUMIF('Qtr Balance Sheet'!$C$3:$BI$3,'Balance Sheet'!J$3+0.75,'Qtr Balance Sheet'!$C20:$BI20)</f>
        <v>0</v>
      </c>
      <c r="K18" s="4">
        <f>SUMIF('Qtr Balance Sheet'!$C$3:$BI$3,'Balance Sheet'!K$3+0.75,'Qtr Balance Sheet'!$C20:$BI20)</f>
        <v>0</v>
      </c>
      <c r="L18" s="4">
        <f>SUMIF('Qtr Balance Sheet'!$C$3:$BI$3,'Balance Sheet'!L$3+0.75,'Qtr Balance Sheet'!$C20:$BI20)</f>
        <v>0</v>
      </c>
      <c r="M18" s="4">
        <f>SUMIF('Qtr Balance Sheet'!$C$3:$BI$3,'Balance Sheet'!M$3+0.75,'Qtr Balance Sheet'!$C20:$BI20)</f>
        <v>0</v>
      </c>
      <c r="N18" s="4">
        <f>SUMIF('Qtr Balance Sheet'!$C$3:$BI$3,'Balance Sheet'!N$3+0.75,'Qtr Balance Sheet'!$C20:$BI20)</f>
        <v>0</v>
      </c>
      <c r="O18" s="4">
        <f>SUMIF('Qtr Balance Sheet'!$C$3:$BI$3,'Balance Sheet'!O$3+0.75,'Qtr Balance Sheet'!$C20:$BI20)</f>
        <v>0</v>
      </c>
      <c r="P18" s="4">
        <f>SUMIF('Qtr Balance Sheet'!$C$3:$BI$3,'Balance Sheet'!P$3+0.75,'Qtr Balance Sheet'!$C20:$BI20)</f>
        <v>0</v>
      </c>
      <c r="Q18" s="4">
        <f>SUMIF('Qtr Balance Sheet'!$C$3:$BI$3,'Balance Sheet'!Q$3+0.75,'Qtr Balance Sheet'!$C20:$BI20)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3:R14"/>
  <sheetViews>
    <sheetView workbookViewId="0">
      <selection activeCell="C5" sqref="C5"/>
    </sheetView>
  </sheetViews>
  <sheetFormatPr defaultRowHeight="15" x14ac:dyDescent="0.25"/>
  <cols>
    <col min="1" max="1" width="28.85546875" customWidth="1"/>
    <col min="3" max="3" width="13.28515625" bestFit="1" customWidth="1"/>
    <col min="4" max="13" width="10.5703125" bestFit="1" customWidth="1"/>
    <col min="14" max="16" width="11.5703125" bestFit="1" customWidth="1"/>
    <col min="17" max="17" width="10.5703125" bestFit="1" customWidth="1"/>
    <col min="18" max="18" width="5.140625" bestFit="1" customWidth="1"/>
  </cols>
  <sheetData>
    <row r="3" spans="1:18" x14ac:dyDescent="0.25">
      <c r="C3">
        <f>Timeline!C17</f>
        <v>2015</v>
      </c>
      <c r="D3">
        <f>C3+1</f>
        <v>2016</v>
      </c>
      <c r="E3">
        <f t="shared" ref="E3:R3" si="0">D3+1</f>
        <v>2017</v>
      </c>
      <c r="F3">
        <f t="shared" si="0"/>
        <v>2018</v>
      </c>
      <c r="G3">
        <f t="shared" si="0"/>
        <v>2019</v>
      </c>
      <c r="H3">
        <f t="shared" si="0"/>
        <v>2020</v>
      </c>
      <c r="I3">
        <f t="shared" si="0"/>
        <v>2021</v>
      </c>
      <c r="J3">
        <f t="shared" si="0"/>
        <v>2022</v>
      </c>
      <c r="K3">
        <f t="shared" si="0"/>
        <v>2023</v>
      </c>
      <c r="L3">
        <f t="shared" si="0"/>
        <v>2024</v>
      </c>
      <c r="M3">
        <f t="shared" si="0"/>
        <v>2025</v>
      </c>
      <c r="N3">
        <f t="shared" si="0"/>
        <v>2026</v>
      </c>
      <c r="O3">
        <f t="shared" si="0"/>
        <v>2027</v>
      </c>
      <c r="P3">
        <f t="shared" si="0"/>
        <v>2028</v>
      </c>
      <c r="Q3">
        <f t="shared" si="0"/>
        <v>2029</v>
      </c>
      <c r="R3">
        <f t="shared" si="0"/>
        <v>2030</v>
      </c>
    </row>
    <row r="5" spans="1:18" x14ac:dyDescent="0.25">
      <c r="A5" t="str">
        <f>'Qtr Income Statement'!A7</f>
        <v>Total Revenue</v>
      </c>
      <c r="C5" s="4">
        <f ca="1">SUMIF('Qtr Income Statement'!$C$4:$BI$4,'Income Statement'!C$3,'Qtr Income Statement'!$C7:$BI7)</f>
        <v>42892171.709652625</v>
      </c>
      <c r="D5" s="4">
        <f ca="1">SUMIF('Qtr Income Statement'!$C$4:$BI$4,'Income Statement'!D$3,'Qtr Income Statement'!$C7:$BI7)</f>
        <v>46157647.678165853</v>
      </c>
      <c r="E5" s="4">
        <f ca="1">SUMIF('Qtr Income Statement'!$C$4:$BI$4,'Income Statement'!E$3,'Qtr Income Statement'!$C7:$BI7)</f>
        <v>49714719.406501204</v>
      </c>
      <c r="F5" s="4">
        <f ca="1">SUMIF('Qtr Income Statement'!$C$4:$BI$4,'Income Statement'!F$3,'Qtr Income Statement'!$C7:$BI7)</f>
        <v>53218544.441262506</v>
      </c>
      <c r="G5" s="4">
        <f ca="1">SUMIF('Qtr Income Statement'!$C$4:$BI$4,'Income Statement'!G$3,'Qtr Income Statement'!$C7:$BI7)</f>
        <v>56505168.600054897</v>
      </c>
      <c r="H5" s="4">
        <f ca="1">SUMIF('Qtr Income Statement'!$C$4:$BI$4,'Income Statement'!H$3,'Qtr Income Statement'!$C7:$BI7)</f>
        <v>59941093.518377684</v>
      </c>
      <c r="I5" s="4">
        <f ca="1">SUMIF('Qtr Income Statement'!$C$4:$BI$4,'Income Statement'!I$3,'Qtr Income Statement'!$C7:$BI7)</f>
        <v>63532319.280059792</v>
      </c>
      <c r="J5" s="4">
        <f ca="1">SUMIF('Qtr Income Statement'!$C$4:$BI$4,'Income Statement'!J$3,'Qtr Income Statement'!$C7:$BI7)</f>
        <v>66850345.093267247</v>
      </c>
      <c r="K5" s="4">
        <f ca="1">SUMIF('Qtr Income Statement'!$C$4:$BI$4,'Income Statement'!K$3,'Qtr Income Statement'!$C7:$BI7)</f>
        <v>70557337.401093066</v>
      </c>
      <c r="L5" s="4">
        <f ca="1">SUMIF('Qtr Income Statement'!$C$4:$BI$4,'Income Statement'!L$3,'Qtr Income Statement'!$C7:$BI7)</f>
        <v>74633309.337099791</v>
      </c>
      <c r="M5" s="4">
        <f ca="1">SUMIF('Qtr Income Statement'!$C$4:$BI$4,'Income Statement'!M$3,'Qtr Income Statement'!$C7:$BI7)</f>
        <v>79062455.906463668</v>
      </c>
      <c r="N5" s="4">
        <f ca="1">SUMIF('Qtr Income Statement'!$C$4:$BI$4,'Income Statement'!N$3,'Qtr Income Statement'!$C7:$BI7)</f>
        <v>83524579.306386769</v>
      </c>
      <c r="O5" s="4">
        <f ca="1">SUMIF('Qtr Income Statement'!$C$4:$BI$4,'Income Statement'!O$3,'Qtr Income Statement'!$C7:$BI7)</f>
        <v>88171244.042506605</v>
      </c>
      <c r="P5" s="4">
        <f ca="1">SUMIF('Qtr Income Statement'!$C$4:$BI$4,'Income Statement'!P$3,'Qtr Income Statement'!$C7:$BI7)</f>
        <v>93021536.541417912</v>
      </c>
      <c r="Q5" s="4">
        <f ca="1">SUMIF('Qtr Income Statement'!$C$4:$BI$4,'Income Statement'!Q$3,'Qtr Income Statement'!$C7:$BI7)</f>
        <v>72837103.102728501</v>
      </c>
      <c r="R5" s="4">
        <f>SUMIF('Qtr Income Statement'!$C$4:$BI$4,'Income Statement'!R$3,'Qtr Income Statement'!$C7:$BI7)</f>
        <v>0</v>
      </c>
    </row>
    <row r="6" spans="1:18" x14ac:dyDescent="0.25">
      <c r="A6" t="str">
        <f>'Qtr Income Statement'!A8</f>
        <v>Total Costs and Expenses</v>
      </c>
      <c r="C6" s="4">
        <f ca="1">SUMIF('Qtr Income Statement'!$C$4:$BI$4,'Income Statement'!C$3,'Qtr Income Statement'!$C8:$BI8)</f>
        <v>7280441.1512895785</v>
      </c>
      <c r="D6" s="4">
        <f ca="1">SUMIF('Qtr Income Statement'!$C$4:$BI$4,'Income Statement'!D$3,'Qtr Income Statement'!$C8:$BI8)</f>
        <v>7558215.7103449758</v>
      </c>
      <c r="E6" s="4">
        <f ca="1">SUMIF('Qtr Income Statement'!$C$4:$BI$4,'Income Statement'!E$3,'Qtr Income Statement'!$C8:$BI8)</f>
        <v>7850132.4505950371</v>
      </c>
      <c r="F6" s="4">
        <f ca="1">SUMIF('Qtr Income Statement'!$C$4:$BI$4,'Income Statement'!F$3,'Qtr Income Statement'!$C8:$BI8)</f>
        <v>8146007.9276898745</v>
      </c>
      <c r="G6" s="4">
        <f ca="1">SUMIF('Qtr Income Statement'!$C$4:$BI$4,'Income Statement'!G$3,'Qtr Income Statement'!$C8:$BI8)</f>
        <v>8441090.200287208</v>
      </c>
      <c r="H6" s="4">
        <f ca="1">SUMIF('Qtr Income Statement'!$C$4:$BI$4,'Income Statement'!H$3,'Qtr Income Statement'!$C8:$BI8)</f>
        <v>8746546.0021054577</v>
      </c>
      <c r="I6" s="4">
        <f ca="1">SUMIF('Qtr Income Statement'!$C$4:$BI$4,'Income Statement'!I$3,'Qtr Income Statement'!$C8:$BI8)</f>
        <v>9062732.1708525456</v>
      </c>
      <c r="J6" s="4">
        <f ca="1">SUMIF('Qtr Income Statement'!$C$4:$BI$4,'Income Statement'!J$3,'Qtr Income Statement'!$C8:$BI8)</f>
        <v>9376975.8230222911</v>
      </c>
      <c r="K6" s="4">
        <f ca="1">SUMIF('Qtr Income Statement'!$C$4:$BI$4,'Income Statement'!K$3,'Qtr Income Statement'!$C8:$BI8)</f>
        <v>9709329.556363795</v>
      </c>
      <c r="L6" s="4">
        <f ca="1">SUMIF('Qtr Income Statement'!$C$4:$BI$4,'Income Statement'!L$3,'Qtr Income Statement'!$C8:$BI8)</f>
        <v>10059386.997473927</v>
      </c>
      <c r="M6" s="4">
        <f ca="1">SUMIF('Qtr Income Statement'!$C$4:$BI$4,'Income Statement'!M$3,'Qtr Income Statement'!$C8:$BI8)</f>
        <v>10426873.026075672</v>
      </c>
      <c r="N6" s="4">
        <f ca="1">SUMIF('Qtr Income Statement'!$C$4:$BI$4,'Income Statement'!N$3,'Qtr Income Statement'!$C8:$BI8)</f>
        <v>10802386.708539817</v>
      </c>
      <c r="O6" s="4">
        <f ca="1">SUMIF('Qtr Income Statement'!$C$4:$BI$4,'Income Statement'!O$3,'Qtr Income Statement'!$C8:$BI8)</f>
        <v>11190686.130503859</v>
      </c>
      <c r="P6" s="4">
        <f ca="1">SUMIF('Qtr Income Statement'!$C$4:$BI$4,'Income Statement'!P$3,'Qtr Income Statement'!$C8:$BI8)</f>
        <v>11592561.36974806</v>
      </c>
      <c r="Q6" s="4">
        <f ca="1">SUMIF('Qtr Income Statement'!$C$4:$BI$4,'Income Statement'!Q$3,'Qtr Income Statement'!$C8:$BI8)</f>
        <v>8984592.6418648716</v>
      </c>
      <c r="R6" s="4">
        <f>SUMIF('Qtr Income Statement'!$C$4:$BI$4,'Income Statement'!R$3,'Qtr Income Statement'!$C8:$BI8)</f>
        <v>0</v>
      </c>
    </row>
    <row r="7" spans="1:18" x14ac:dyDescent="0.25">
      <c r="A7" t="str">
        <f>'Qtr Income Statement'!A9</f>
        <v>Amortization of TI's and LC's</v>
      </c>
      <c r="C7" s="4">
        <f ca="1">SUMIF('Qtr Income Statement'!$C$4:$BI$4,'Income Statement'!C$3,'Qtr Income Statement'!$C9:$BI9)</f>
        <v>37929.242521654967</v>
      </c>
      <c r="D7" s="4">
        <f ca="1">SUMIF('Qtr Income Statement'!$C$4:$BI$4,'Income Statement'!D$3,'Qtr Income Statement'!$C9:$BI9)</f>
        <v>158859.11709208804</v>
      </c>
      <c r="E7" s="4">
        <f ca="1">SUMIF('Qtr Income Statement'!$C$4:$BI$4,'Income Statement'!E$3,'Qtr Income Statement'!$C9:$BI9)</f>
        <v>286016.6614509364</v>
      </c>
      <c r="F7" s="4">
        <f ca="1">SUMIF('Qtr Income Statement'!$C$4:$BI$4,'Income Statement'!F$3,'Qtr Income Statement'!$C9:$BI9)</f>
        <v>397919.52787146607</v>
      </c>
      <c r="G7" s="4">
        <f ca="1">SUMIF('Qtr Income Statement'!$C$4:$BI$4,'Income Statement'!G$3,'Qtr Income Statement'!$C9:$BI9)</f>
        <v>496847.24966568768</v>
      </c>
      <c r="H7" s="4">
        <f ca="1">SUMIF('Qtr Income Statement'!$C$4:$BI$4,'Income Statement'!H$3,'Qtr Income Statement'!$C9:$BI9)</f>
        <v>598742.80311373586</v>
      </c>
      <c r="I7" s="4">
        <f ca="1">SUMIF('Qtr Income Statement'!$C$4:$BI$4,'Income Statement'!I$3,'Qtr Income Statement'!$C9:$BI9)</f>
        <v>703695.22316522547</v>
      </c>
      <c r="J7" s="4">
        <f ca="1">SUMIF('Qtr Income Statement'!$C$4:$BI$4,'Income Statement'!J$3,'Qtr Income Statement'!$C9:$BI9)</f>
        <v>852248.31363974884</v>
      </c>
      <c r="K7" s="4">
        <f ca="1">SUMIF('Qtr Income Statement'!$C$4:$BI$4,'Income Statement'!K$3,'Qtr Income Statement'!$C9:$BI9)</f>
        <v>1109213.0362119027</v>
      </c>
      <c r="L7" s="4">
        <f ca="1">SUMIF('Qtr Income Statement'!$C$4:$BI$4,'Income Statement'!L$3,'Qtr Income Statement'!$C9:$BI9)</f>
        <v>1380285.1199160574</v>
      </c>
      <c r="M7" s="4">
        <f ca="1">SUMIF('Qtr Income Statement'!$C$4:$BI$4,'Income Statement'!M$3,'Qtr Income Statement'!$C9:$BI9)</f>
        <v>1638501.395991113</v>
      </c>
      <c r="N7" s="4">
        <f ca="1">SUMIF('Qtr Income Statement'!$C$4:$BI$4,'Income Statement'!N$3,'Qtr Income Statement'!$C9:$BI9)</f>
        <v>1882064.7761801679</v>
      </c>
      <c r="O7" s="4">
        <f ca="1">SUMIF('Qtr Income Statement'!$C$4:$BI$4,'Income Statement'!O$3,'Qtr Income Statement'!$C9:$BI9)</f>
        <v>2132702.1325576818</v>
      </c>
      <c r="P7" s="4">
        <f ca="1">SUMIF('Qtr Income Statement'!$C$4:$BI$4,'Income Statement'!P$3,'Qtr Income Statement'!$C9:$BI9)</f>
        <v>2390858.6096265218</v>
      </c>
      <c r="Q7" s="4">
        <f ca="1">SUMIF('Qtr Income Statement'!$C$4:$BI$4,'Income Statement'!Q$3,'Qtr Income Statement'!$C9:$BI9)</f>
        <v>1985571.6096032071</v>
      </c>
      <c r="R7" s="4">
        <f>SUMIF('Qtr Income Statement'!$C$4:$BI$4,'Income Statement'!R$3,'Qtr Income Statement'!$C9:$BI9)</f>
        <v>0</v>
      </c>
    </row>
    <row r="8" spans="1:18" x14ac:dyDescent="0.25">
      <c r="A8" t="str">
        <f>'Qtr Income Statement'!A10</f>
        <v>Asset Management</v>
      </c>
      <c r="C8" s="4">
        <f ca="1">SUMIF('Qtr Income Statement'!$C$4:$BI$4,'Income Statement'!C$3,'Qtr Income Statement'!$C10:$BI10)</f>
        <v>3049207.4747280004</v>
      </c>
      <c r="D8" s="4">
        <f ca="1">SUMIF('Qtr Income Statement'!$C$4:$BI$4,'Income Statement'!D$3,'Qtr Income Statement'!$C10:$BI10)</f>
        <v>3049207.4747280004</v>
      </c>
      <c r="E8" s="4">
        <f ca="1">SUMIF('Qtr Income Statement'!$C$4:$BI$4,'Income Statement'!E$3,'Qtr Income Statement'!$C10:$BI10)</f>
        <v>3049207.4747280004</v>
      </c>
      <c r="F8" s="4">
        <f ca="1">SUMIF('Qtr Income Statement'!$C$4:$BI$4,'Income Statement'!F$3,'Qtr Income Statement'!$C10:$BI10)</f>
        <v>3049207.4747280004</v>
      </c>
      <c r="G8" s="4">
        <f ca="1">SUMIF('Qtr Income Statement'!$C$4:$BI$4,'Income Statement'!G$3,'Qtr Income Statement'!$C10:$BI10)</f>
        <v>3049207.4747280004</v>
      </c>
      <c r="H8" s="4">
        <f ca="1">SUMIF('Qtr Income Statement'!$C$4:$BI$4,'Income Statement'!H$3,'Qtr Income Statement'!$C10:$BI10)</f>
        <v>3049207.4747280004</v>
      </c>
      <c r="I8" s="4">
        <f ca="1">SUMIF('Qtr Income Statement'!$C$4:$BI$4,'Income Statement'!I$3,'Qtr Income Statement'!$C10:$BI10)</f>
        <v>3049207.4747280004</v>
      </c>
      <c r="J8" s="4">
        <f ca="1">SUMIF('Qtr Income Statement'!$C$4:$BI$4,'Income Statement'!J$3,'Qtr Income Statement'!$C10:$BI10)</f>
        <v>3049207.4747280004</v>
      </c>
      <c r="K8" s="4">
        <f ca="1">SUMIF('Qtr Income Statement'!$C$4:$BI$4,'Income Statement'!K$3,'Qtr Income Statement'!$C10:$BI10)</f>
        <v>4675567.6623999672</v>
      </c>
      <c r="L8" s="4">
        <f ca="1">SUMIF('Qtr Income Statement'!$C$4:$BI$4,'Income Statement'!L$3,'Qtr Income Statement'!$C10:$BI10)</f>
        <v>4675567.6623999672</v>
      </c>
      <c r="M8" s="4">
        <f ca="1">SUMIF('Qtr Income Statement'!$C$4:$BI$4,'Income Statement'!M$3,'Qtr Income Statement'!$C10:$BI10)</f>
        <v>4675567.6623999672</v>
      </c>
      <c r="N8" s="4">
        <f ca="1">SUMIF('Qtr Income Statement'!$C$4:$BI$4,'Income Statement'!N$3,'Qtr Income Statement'!$C10:$BI10)</f>
        <v>4675567.6623999672</v>
      </c>
      <c r="O8" s="4">
        <f ca="1">SUMIF('Qtr Income Statement'!$C$4:$BI$4,'Income Statement'!O$3,'Qtr Income Statement'!$C10:$BI10)</f>
        <v>4675567.6623999672</v>
      </c>
      <c r="P8" s="4">
        <f ca="1">SUMIF('Qtr Income Statement'!$C$4:$BI$4,'Income Statement'!P$3,'Qtr Income Statement'!$C10:$BI10)</f>
        <v>4675567.6623999672</v>
      </c>
      <c r="Q8" s="4">
        <f ca="1">SUMIF('Qtr Income Statement'!$C$4:$BI$4,'Income Statement'!Q$3,'Qtr Income Statement'!$C10:$BI10)</f>
        <v>3506675.7467999756</v>
      </c>
      <c r="R8" s="4">
        <f>SUMIF('Qtr Income Statement'!$C$4:$BI$4,'Income Statement'!R$3,'Qtr Income Statement'!$C10:$BI10)</f>
        <v>0</v>
      </c>
    </row>
    <row r="9" spans="1:18" x14ac:dyDescent="0.25">
      <c r="A9" t="str">
        <f>'Qtr Income Statement'!A11</f>
        <v>Interest Expense plus amortization of loan fee</v>
      </c>
      <c r="C9" s="4">
        <f>SUMIF('Qtr Income Statement'!$C$4:$BI$4,'Income Statement'!C$3,'Qtr Income Statement'!$C11:$BI11)</f>
        <v>11325000</v>
      </c>
      <c r="D9" s="4">
        <f>SUMIF('Qtr Income Statement'!$C$4:$BI$4,'Income Statement'!D$3,'Qtr Income Statement'!$C11:$BI11)</f>
        <v>11350000</v>
      </c>
      <c r="E9" s="4">
        <f>SUMIF('Qtr Income Statement'!$C$4:$BI$4,'Income Statement'!E$3,'Qtr Income Statement'!$C11:$BI11)</f>
        <v>11311558.006658658</v>
      </c>
      <c r="F9" s="4">
        <f>SUMIF('Qtr Income Statement'!$C$4:$BI$4,'Income Statement'!F$3,'Qtr Income Statement'!$C11:$BI11)</f>
        <v>11115955.327281695</v>
      </c>
      <c r="G9" s="4">
        <f ca="1">SUMIF('Qtr Income Statement'!$C$4:$BI$4,'Income Statement'!G$3,'Qtr Income Statement'!$C11:$BI11)</f>
        <v>10899777.022939216</v>
      </c>
      <c r="H9" s="4">
        <f ca="1">SUMIF('Qtr Income Statement'!$C$4:$BI$4,'Income Statement'!H$3,'Qtr Income Statement'!$C11:$BI11)</f>
        <v>10675377.317734551</v>
      </c>
      <c r="I9" s="4">
        <f ca="1">SUMIF('Qtr Income Statement'!$C$4:$BI$4,'Income Statement'!I$3,'Qtr Income Statement'!$C11:$BI11)</f>
        <v>10442443.546470601</v>
      </c>
      <c r="J9" s="4">
        <f ca="1">SUMIF('Qtr Income Statement'!$C$4:$BI$4,'Income Statement'!J$3,'Qtr Income Statement'!$C11:$BI11)</f>
        <v>10200651.153090402</v>
      </c>
      <c r="K9" s="4">
        <f ca="1">SUMIF('Qtr Income Statement'!$C$4:$BI$4,'Income Statement'!K$3,'Qtr Income Statement'!$C11:$BI11)</f>
        <v>9949663.2384600416</v>
      </c>
      <c r="L9" s="4">
        <f ca="1">SUMIF('Qtr Income Statement'!$C$4:$BI$4,'Income Statement'!L$3,'Qtr Income Statement'!$C11:$BI11)</f>
        <v>9689130.0909534357</v>
      </c>
      <c r="M9" s="4">
        <f ca="1">SUMIF('Qtr Income Statement'!$C$4:$BI$4,'Income Statement'!M$3,'Qtr Income Statement'!$C11:$BI11)</f>
        <v>9418688.6991849765</v>
      </c>
      <c r="N9" s="4">
        <f ca="1">SUMIF('Qtr Income Statement'!$C$4:$BI$4,'Income Statement'!N$3,'Qtr Income Statement'!$C11:$BI11)</f>
        <v>9137962.2462110538</v>
      </c>
      <c r="O9" s="4">
        <f ca="1">SUMIF('Qtr Income Statement'!$C$4:$BI$4,'Income Statement'!O$3,'Qtr Income Statement'!$C11:$BI11)</f>
        <v>8846559.5844957493</v>
      </c>
      <c r="P9" s="4">
        <f ca="1">SUMIF('Qtr Income Statement'!$C$4:$BI$4,'Income Statement'!P$3,'Qtr Income Statement'!$C11:$BI11)</f>
        <v>8544074.6909091398</v>
      </c>
      <c r="Q9" s="4">
        <f ca="1">SUMIF('Qtr Income Statement'!$C$4:$BI$4,'Income Statement'!Q$3,'Qtr Income Statement'!$C11:$BI11)</f>
        <v>6202646.4089609683</v>
      </c>
      <c r="R9" s="4">
        <f>SUMIF('Qtr Income Statement'!$C$4:$BI$4,'Income Statement'!R$3,'Qtr Income Statement'!$C11:$BI11)</f>
        <v>0</v>
      </c>
    </row>
    <row r="10" spans="1:18" x14ac:dyDescent="0.25">
      <c r="A10" t="str">
        <f>'Qtr Income Statement'!A12</f>
        <v>Net Income Before Appraisal Change</v>
      </c>
      <c r="C10" s="4">
        <f ca="1">SUMIF('Qtr Income Statement'!$C$4:$BI$4,'Income Statement'!C$3,'Qtr Income Statement'!$C12:$BI12)</f>
        <v>21199593.841113389</v>
      </c>
      <c r="D10" s="4">
        <f ca="1">SUMIF('Qtr Income Statement'!$C$4:$BI$4,'Income Statement'!D$3,'Qtr Income Statement'!$C12:$BI12)</f>
        <v>24041365.376000792</v>
      </c>
      <c r="E10" s="4">
        <f ca="1">SUMIF('Qtr Income Statement'!$C$4:$BI$4,'Income Statement'!E$3,'Qtr Income Statement'!$C12:$BI12)</f>
        <v>27217804.813068576</v>
      </c>
      <c r="F10" s="4">
        <f ca="1">SUMIF('Qtr Income Statement'!$C$4:$BI$4,'Income Statement'!F$3,'Qtr Income Statement'!$C12:$BI12)</f>
        <v>30509454.183691468</v>
      </c>
      <c r="G10" s="4">
        <f ca="1">SUMIF('Qtr Income Statement'!$C$4:$BI$4,'Income Statement'!G$3,'Qtr Income Statement'!$C12:$BI12)</f>
        <v>33618246.652434781</v>
      </c>
      <c r="H10" s="4">
        <f ca="1">SUMIF('Qtr Income Statement'!$C$4:$BI$4,'Income Statement'!H$3,'Qtr Income Statement'!$C12:$BI12)</f>
        <v>36871219.920695931</v>
      </c>
      <c r="I10" s="4">
        <f ca="1">SUMIF('Qtr Income Statement'!$C$4:$BI$4,'Income Statement'!I$3,'Qtr Income Statement'!$C12:$BI12)</f>
        <v>40274240.864843421</v>
      </c>
      <c r="J10" s="4">
        <f ca="1">SUMIF('Qtr Income Statement'!$C$4:$BI$4,'Income Statement'!J$3,'Qtr Income Statement'!$C12:$BI12)</f>
        <v>43371262.328786813</v>
      </c>
      <c r="K10" s="4">
        <f ca="1">SUMIF('Qtr Income Statement'!$C$4:$BI$4,'Income Statement'!K$3,'Qtr Income Statement'!$C12:$BI12)</f>
        <v>45113563.907657363</v>
      </c>
      <c r="L10" s="4">
        <f ca="1">SUMIF('Qtr Income Statement'!$C$4:$BI$4,'Income Statement'!L$3,'Qtr Income Statement'!$C12:$BI12)</f>
        <v>48828939.466356412</v>
      </c>
      <c r="M10" s="4">
        <f ca="1">SUMIF('Qtr Income Statement'!$C$4:$BI$4,'Income Statement'!M$3,'Qtr Income Statement'!$C12:$BI12)</f>
        <v>52902825.122811936</v>
      </c>
      <c r="N10" s="4">
        <f ca="1">SUMIF('Qtr Income Statement'!$C$4:$BI$4,'Income Statement'!N$3,'Qtr Income Statement'!$C12:$BI12)</f>
        <v>57026597.913055763</v>
      </c>
      <c r="O10" s="4">
        <f ca="1">SUMIF('Qtr Income Statement'!$C$4:$BI$4,'Income Statement'!O$3,'Qtr Income Statement'!$C12:$BI12)</f>
        <v>61325728.532549337</v>
      </c>
      <c r="P10" s="4">
        <f ca="1">SUMIF('Qtr Income Statement'!$C$4:$BI$4,'Income Statement'!P$3,'Qtr Income Statement'!$C12:$BI12)</f>
        <v>65818474.208734222</v>
      </c>
      <c r="Q10" s="4">
        <f ca="1">SUMIF('Qtr Income Statement'!$C$4:$BI$4,'Income Statement'!Q$3,'Qtr Income Statement'!$C12:$BI12)</f>
        <v>52157616.695499487</v>
      </c>
      <c r="R10" s="4">
        <f>SUMIF('Qtr Income Statement'!$C$4:$BI$4,'Income Statement'!R$3,'Qtr Income Statement'!$C12:$BI12)</f>
        <v>0</v>
      </c>
    </row>
    <row r="11" spans="1:18" x14ac:dyDescent="0.25">
      <c r="A11" t="str">
        <f>'Qtr Income Statement'!A13</f>
        <v>Unrealized Gain or Loss</v>
      </c>
      <c r="C11" s="4">
        <f ca="1">SUMIF('Qtr Income Statement'!$C$4:$BI$4,'Income Statement'!C$3,'Qtr Income Statement'!$C13:$BI13)</f>
        <v>-40047746.059196725</v>
      </c>
      <c r="D11" s="4">
        <f ca="1">SUMIF('Qtr Income Statement'!$C$4:$BI$4,'Income Statement'!D$3,'Qtr Income Statement'!$C13:$BI13)</f>
        <v>-99522777.643570617</v>
      </c>
      <c r="E11" s="4">
        <f ca="1">SUMIF('Qtr Income Statement'!$C$4:$BI$4,'Income Statement'!E$3,'Qtr Income Statement'!$C13:$BI13)</f>
        <v>-136283164.99461821</v>
      </c>
      <c r="F11" s="4">
        <f ca="1">SUMIF('Qtr Income Statement'!$C$4:$BI$4,'Income Statement'!F$3,'Qtr Income Statement'!$C13:$BI13)</f>
        <v>-164301860.54755807</v>
      </c>
      <c r="G11" s="4">
        <f ca="1">SUMIF('Qtr Income Statement'!$C$4:$BI$4,'Income Statement'!G$3,'Qtr Income Statement'!$C13:$BI13)</f>
        <v>-195704601.18434763</v>
      </c>
      <c r="H11" s="4">
        <f ca="1">SUMIF('Qtr Income Statement'!$C$4:$BI$4,'Income Statement'!H$3,'Qtr Income Statement'!$C13:$BI13)</f>
        <v>31563389.408145428</v>
      </c>
      <c r="I11" s="4">
        <f ca="1">SUMIF('Qtr Income Statement'!$C$4:$BI$4,'Income Statement'!I$3,'Qtr Income Statement'!$C13:$BI13)</f>
        <v>21691871.243860602</v>
      </c>
      <c r="J11" s="4">
        <f ca="1">SUMIF('Qtr Income Statement'!$C$4:$BI$4,'Income Statement'!J$3,'Qtr Income Statement'!$C13:$BI13)</f>
        <v>28356992.808580637</v>
      </c>
      <c r="K11" s="4">
        <f ca="1">SUMIF('Qtr Income Statement'!$C$4:$BI$4,'Income Statement'!K$3,'Qtr Income Statement'!$C13:$BI13)</f>
        <v>-66960772.949886322</v>
      </c>
      <c r="L11" s="4">
        <f ca="1">SUMIF('Qtr Income Statement'!$C$4:$BI$4,'Income Statement'!L$3,'Qtr Income Statement'!$C13:$BI13)</f>
        <v>31893801.835918665</v>
      </c>
      <c r="M11" s="4">
        <f ca="1">SUMIF('Qtr Income Statement'!$C$4:$BI$4,'Income Statement'!M$3,'Qtr Income Statement'!$C13:$BI13)</f>
        <v>31611419.78592062</v>
      </c>
      <c r="N11" s="4">
        <f ca="1">SUMIF('Qtr Income Statement'!$C$4:$BI$4,'Income Statement'!N$3,'Qtr Income Statement'!$C13:$BI13)</f>
        <v>32937942.377031326</v>
      </c>
      <c r="O11" s="4">
        <f ca="1">SUMIF('Qtr Income Statement'!$C$4:$BI$4,'Income Statement'!O$3,'Qtr Income Statement'!$C13:$BI13)</f>
        <v>34111477.480139136</v>
      </c>
      <c r="P11" s="4">
        <f ca="1">SUMIF('Qtr Income Statement'!$C$4:$BI$4,'Income Statement'!P$3,'Qtr Income Statement'!$C13:$BI13)</f>
        <v>10978913.440388918</v>
      </c>
      <c r="Q11" s="4">
        <f ca="1">SUMIF('Qtr Income Statement'!$C$4:$BI$4,'Income Statement'!Q$3,'Qtr Income Statement'!$C13:$BI13)</f>
        <v>-20790269.29933691</v>
      </c>
      <c r="R11" s="4">
        <f>SUMIF('Qtr Income Statement'!$C$4:$BI$4,'Income Statement'!R$3,'Qtr Income Statement'!$C13:$BI13)</f>
        <v>0</v>
      </c>
    </row>
    <row r="12" spans="1:18" x14ac:dyDescent="0.25">
      <c r="A12" t="str">
        <f>'Qtr Income Statement'!A14</f>
        <v xml:space="preserve">Net Income  </v>
      </c>
      <c r="C12" s="4">
        <f ca="1">SUMIF('Qtr Income Statement'!$C$4:$BI$4,'Income Statement'!C$3,'Qtr Income Statement'!$C14:$BI14)</f>
        <v>-18848152.218083337</v>
      </c>
      <c r="D12" s="4">
        <f ca="1">SUMIF('Qtr Income Statement'!$C$4:$BI$4,'Income Statement'!D$3,'Qtr Income Statement'!$C14:$BI14)</f>
        <v>-75481412.267569825</v>
      </c>
      <c r="E12" s="4">
        <f ca="1">SUMIF('Qtr Income Statement'!$C$4:$BI$4,'Income Statement'!E$3,'Qtr Income Statement'!$C14:$BI14)</f>
        <v>-109065360.18154964</v>
      </c>
      <c r="F12" s="4">
        <f ca="1">SUMIF('Qtr Income Statement'!$C$4:$BI$4,'Income Statement'!F$3,'Qtr Income Statement'!$C14:$BI14)</f>
        <v>-133792406.3638666</v>
      </c>
      <c r="G12" s="4">
        <f ca="1">SUMIF('Qtr Income Statement'!$C$4:$BI$4,'Income Statement'!G$3,'Qtr Income Statement'!$C14:$BI14)</f>
        <v>-162086354.53191283</v>
      </c>
      <c r="H12" s="4">
        <f ca="1">SUMIF('Qtr Income Statement'!$C$4:$BI$4,'Income Statement'!H$3,'Qtr Income Statement'!$C14:$BI14)</f>
        <v>68434609.328841358</v>
      </c>
      <c r="I12" s="4">
        <f ca="1">SUMIF('Qtr Income Statement'!$C$4:$BI$4,'Income Statement'!I$3,'Qtr Income Statement'!$C14:$BI14)</f>
        <v>61966112.108704023</v>
      </c>
      <c r="J12" s="4">
        <f ca="1">SUMIF('Qtr Income Statement'!$C$4:$BI$4,'Income Statement'!J$3,'Qtr Income Statement'!$C14:$BI14)</f>
        <v>71728255.137367457</v>
      </c>
      <c r="K12" s="4">
        <f ca="1">SUMIF('Qtr Income Statement'!$C$4:$BI$4,'Income Statement'!K$3,'Qtr Income Statement'!$C14:$BI14)</f>
        <v>-21847209.04222896</v>
      </c>
      <c r="L12" s="4">
        <f ca="1">SUMIF('Qtr Income Statement'!$C$4:$BI$4,'Income Statement'!L$3,'Qtr Income Statement'!$C14:$BI14)</f>
        <v>80722741.302275077</v>
      </c>
      <c r="M12" s="4">
        <f ca="1">SUMIF('Qtr Income Statement'!$C$4:$BI$4,'Income Statement'!M$3,'Qtr Income Statement'!$C14:$BI14)</f>
        <v>84514244.908732563</v>
      </c>
      <c r="N12" s="4">
        <f ca="1">SUMIF('Qtr Income Statement'!$C$4:$BI$4,'Income Statement'!N$3,'Qtr Income Statement'!$C14:$BI14)</f>
        <v>89964540.290087089</v>
      </c>
      <c r="O12" s="4">
        <f ca="1">SUMIF('Qtr Income Statement'!$C$4:$BI$4,'Income Statement'!O$3,'Qtr Income Statement'!$C14:$BI14)</f>
        <v>95437206.012688473</v>
      </c>
      <c r="P12" s="4">
        <f ca="1">SUMIF('Qtr Income Statement'!$C$4:$BI$4,'Income Statement'!P$3,'Qtr Income Statement'!$C14:$BI14)</f>
        <v>76797387.649123132</v>
      </c>
      <c r="Q12" s="4">
        <f ca="1">SUMIF('Qtr Income Statement'!$C$4:$BI$4,'Income Statement'!Q$3,'Qtr Income Statement'!$C14:$BI14)</f>
        <v>31367347.396162573</v>
      </c>
      <c r="R12" s="4">
        <f>SUMIF('Qtr Income Statement'!$C$4:$BI$4,'Income Statement'!R$3,'Qtr Income Statement'!$C14:$BI14)</f>
        <v>0</v>
      </c>
    </row>
    <row r="13" spans="1:18" x14ac:dyDescent="0.25">
      <c r="A13">
        <f>'Qtr Income Statement'!A15</f>
        <v>0</v>
      </c>
      <c r="C13" s="4">
        <f>SUMIF('Qtr Income Statement'!$C$4:$BI$4,'Income Statement'!C$3,'Qtr Income Statement'!$C15:$BI15)</f>
        <v>0</v>
      </c>
      <c r="D13" s="4">
        <f>SUMIF('Qtr Income Statement'!$C$4:$BI$4,'Income Statement'!D$3,'Qtr Income Statement'!$C15:$BI15)</f>
        <v>0</v>
      </c>
      <c r="E13" s="4">
        <f>SUMIF('Qtr Income Statement'!$C$4:$BI$4,'Income Statement'!E$3,'Qtr Income Statement'!$C15:$BI15)</f>
        <v>0</v>
      </c>
      <c r="F13" s="4">
        <f>SUMIF('Qtr Income Statement'!$C$4:$BI$4,'Income Statement'!F$3,'Qtr Income Statement'!$C15:$BI15)</f>
        <v>0</v>
      </c>
      <c r="G13" s="4">
        <f>SUMIF('Qtr Income Statement'!$C$4:$BI$4,'Income Statement'!G$3,'Qtr Income Statement'!$C15:$BI15)</f>
        <v>0</v>
      </c>
      <c r="H13" s="4">
        <f>SUMIF('Qtr Income Statement'!$C$4:$BI$4,'Income Statement'!H$3,'Qtr Income Statement'!$C15:$BI15)</f>
        <v>0</v>
      </c>
      <c r="I13" s="4">
        <f>SUMIF('Qtr Income Statement'!$C$4:$BI$4,'Income Statement'!I$3,'Qtr Income Statement'!$C15:$BI15)</f>
        <v>0</v>
      </c>
      <c r="J13" s="4">
        <f>SUMIF('Qtr Income Statement'!$C$4:$BI$4,'Income Statement'!J$3,'Qtr Income Statement'!$C15:$BI15)</f>
        <v>0</v>
      </c>
      <c r="K13" s="4">
        <f>SUMIF('Qtr Income Statement'!$C$4:$BI$4,'Income Statement'!K$3,'Qtr Income Statement'!$C15:$BI15)</f>
        <v>0</v>
      </c>
      <c r="L13" s="4">
        <f>SUMIF('Qtr Income Statement'!$C$4:$BI$4,'Income Statement'!L$3,'Qtr Income Statement'!$C15:$BI15)</f>
        <v>0</v>
      </c>
      <c r="M13" s="4">
        <f>SUMIF('Qtr Income Statement'!$C$4:$BI$4,'Income Statement'!M$3,'Qtr Income Statement'!$C15:$BI15)</f>
        <v>0</v>
      </c>
      <c r="N13" s="4">
        <f>SUMIF('Qtr Income Statement'!$C$4:$BI$4,'Income Statement'!N$3,'Qtr Income Statement'!$C15:$BI15)</f>
        <v>0</v>
      </c>
      <c r="O13" s="4">
        <f>SUMIF('Qtr Income Statement'!$C$4:$BI$4,'Income Statement'!O$3,'Qtr Income Statement'!$C15:$BI15)</f>
        <v>0</v>
      </c>
      <c r="P13" s="4">
        <f>SUMIF('Qtr Income Statement'!$C$4:$BI$4,'Income Statement'!P$3,'Qtr Income Statement'!$C15:$BI15)</f>
        <v>0</v>
      </c>
      <c r="Q13" s="4">
        <f>SUMIF('Qtr Income Statement'!$C$4:$BI$4,'Income Statement'!Q$3,'Qtr Income Statement'!$C15:$BI15)</f>
        <v>0</v>
      </c>
      <c r="R13" s="4">
        <f>SUMIF('Qtr Income Statement'!$C$4:$BI$4,'Income Statement'!R$3,'Qtr Income Statement'!$C15:$BI15)</f>
        <v>0</v>
      </c>
    </row>
    <row r="14" spans="1:18" x14ac:dyDescent="0.25">
      <c r="A14">
        <f>'Qtr Income Statement'!A16</f>
        <v>0</v>
      </c>
      <c r="C14" s="4">
        <f>SUMIF('Qtr Income Statement'!$C$4:$BI$4,'Income Statement'!C$3,'Qtr Income Statement'!$C16:$BI16)</f>
        <v>0</v>
      </c>
      <c r="D14" s="4">
        <f>SUMIF('Qtr Income Statement'!$C$4:$BI$4,'Income Statement'!D$3,'Qtr Income Statement'!$C16:$BI16)</f>
        <v>0</v>
      </c>
      <c r="E14" s="4">
        <f>SUMIF('Qtr Income Statement'!$C$4:$BI$4,'Income Statement'!E$3,'Qtr Income Statement'!$C16:$BI16)</f>
        <v>0</v>
      </c>
      <c r="F14" s="4">
        <f>SUMIF('Qtr Income Statement'!$C$4:$BI$4,'Income Statement'!F$3,'Qtr Income Statement'!$C16:$BI16)</f>
        <v>0</v>
      </c>
      <c r="G14" s="4">
        <f>SUMIF('Qtr Income Statement'!$C$4:$BI$4,'Income Statement'!G$3,'Qtr Income Statement'!$C16:$BI16)</f>
        <v>0</v>
      </c>
      <c r="H14" s="4">
        <f>SUMIF('Qtr Income Statement'!$C$4:$BI$4,'Income Statement'!H$3,'Qtr Income Statement'!$C16:$BI16)</f>
        <v>0</v>
      </c>
      <c r="I14" s="4">
        <f>SUMIF('Qtr Income Statement'!$C$4:$BI$4,'Income Statement'!I$3,'Qtr Income Statement'!$C16:$BI16)</f>
        <v>0</v>
      </c>
      <c r="J14" s="4">
        <f>SUMIF('Qtr Income Statement'!$C$4:$BI$4,'Income Statement'!J$3,'Qtr Income Statement'!$C16:$BI16)</f>
        <v>0</v>
      </c>
      <c r="K14" s="4">
        <f>SUMIF('Qtr Income Statement'!$C$4:$BI$4,'Income Statement'!K$3,'Qtr Income Statement'!$C16:$BI16)</f>
        <v>0</v>
      </c>
      <c r="L14" s="4">
        <f>SUMIF('Qtr Income Statement'!$C$4:$BI$4,'Income Statement'!L$3,'Qtr Income Statement'!$C16:$BI16)</f>
        <v>0</v>
      </c>
      <c r="M14" s="4">
        <f>SUMIF('Qtr Income Statement'!$C$4:$BI$4,'Income Statement'!M$3,'Qtr Income Statement'!$C16:$BI16)</f>
        <v>0</v>
      </c>
      <c r="N14" s="4">
        <f>SUMIF('Qtr Income Statement'!$C$4:$BI$4,'Income Statement'!N$3,'Qtr Income Statement'!$C16:$BI16)</f>
        <v>0</v>
      </c>
      <c r="O14" s="4">
        <f>SUMIF('Qtr Income Statement'!$C$4:$BI$4,'Income Statement'!O$3,'Qtr Income Statement'!$C16:$BI16)</f>
        <v>0</v>
      </c>
      <c r="P14" s="4">
        <f>SUMIF('Qtr Income Statement'!$C$4:$BI$4,'Income Statement'!P$3,'Qtr Income Statement'!$C16:$BI16)</f>
        <v>0</v>
      </c>
      <c r="Q14" s="4">
        <f>SUMIF('Qtr Income Statement'!$C$4:$BI$4,'Income Statement'!Q$3,'Qtr Income Statement'!$C16:$BI16)</f>
        <v>0</v>
      </c>
      <c r="R14" s="4">
        <f>SUMIF('Qtr Income Statement'!$C$4:$BI$4,'Income Statement'!R$3,'Qtr Income Statement'!$C16:$BI16)</f>
        <v>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3:CG39"/>
  <sheetViews>
    <sheetView topLeftCell="A5" workbookViewId="0">
      <selection activeCell="C30" sqref="C30"/>
    </sheetView>
  </sheetViews>
  <sheetFormatPr defaultRowHeight="15" x14ac:dyDescent="0.25"/>
  <cols>
    <col min="1" max="1" width="23.28515625" bestFit="1" customWidth="1"/>
    <col min="3" max="3" width="14.28515625" bestFit="1" customWidth="1"/>
    <col min="4" max="4" width="12.28515625" bestFit="1" customWidth="1"/>
    <col min="5" max="6" width="11.28515625" bestFit="1" customWidth="1"/>
    <col min="7" max="19" width="11.5703125" bestFit="1" customWidth="1"/>
    <col min="20" max="20" width="11.28515625" bestFit="1" customWidth="1"/>
    <col min="21" max="51" width="12.7109375" customWidth="1"/>
    <col min="59" max="61" width="11.5703125" bestFit="1" customWidth="1"/>
  </cols>
  <sheetData>
    <row r="3" spans="1:85" x14ac:dyDescent="0.25">
      <c r="C3" s="2">
        <f>Timeline!C16</f>
        <v>2015</v>
      </c>
      <c r="D3" s="2">
        <f>Timeline!D16</f>
        <v>2015.25</v>
      </c>
      <c r="E3" s="2">
        <f>Timeline!E16</f>
        <v>2015.5</v>
      </c>
      <c r="F3" s="2">
        <f>Timeline!F16</f>
        <v>2015.75</v>
      </c>
      <c r="G3" s="2">
        <f>Timeline!G16</f>
        <v>2016</v>
      </c>
      <c r="H3" s="2">
        <f>Timeline!H16</f>
        <v>2016.25</v>
      </c>
      <c r="I3" s="2">
        <f>Timeline!I16</f>
        <v>2016.5</v>
      </c>
      <c r="J3" s="2">
        <f>Timeline!J16</f>
        <v>2016.75</v>
      </c>
      <c r="K3" s="2">
        <f>Timeline!K16</f>
        <v>2017</v>
      </c>
      <c r="L3" s="2">
        <f>Timeline!L16</f>
        <v>2017.25</v>
      </c>
      <c r="M3" s="2">
        <f>Timeline!M16</f>
        <v>2017.5</v>
      </c>
      <c r="N3" s="2">
        <f>Timeline!N16</f>
        <v>2017.75</v>
      </c>
      <c r="O3" s="2">
        <f>Timeline!O16</f>
        <v>2018</v>
      </c>
      <c r="P3" s="2">
        <f>Timeline!P16</f>
        <v>2018.25</v>
      </c>
      <c r="Q3" s="2">
        <f>Timeline!Q16</f>
        <v>2018.5</v>
      </c>
      <c r="R3" s="2">
        <f>Timeline!R16</f>
        <v>2018.75</v>
      </c>
      <c r="S3" s="2">
        <f>Timeline!S16</f>
        <v>2019</v>
      </c>
      <c r="T3" s="2">
        <f>Timeline!T16</f>
        <v>2019.25</v>
      </c>
      <c r="U3" s="2">
        <f>Timeline!U16</f>
        <v>2019.5</v>
      </c>
      <c r="V3" s="2">
        <f>Timeline!V16</f>
        <v>2019.75</v>
      </c>
      <c r="W3" s="2">
        <f>Timeline!W16</f>
        <v>2020</v>
      </c>
      <c r="X3" s="2">
        <f>Timeline!X16</f>
        <v>2020.25</v>
      </c>
      <c r="Y3" s="2">
        <f>Timeline!Y16</f>
        <v>2020.5</v>
      </c>
      <c r="Z3" s="2">
        <f>Timeline!Z16</f>
        <v>2020.75</v>
      </c>
      <c r="AA3" s="2">
        <f>Timeline!AA16</f>
        <v>2021</v>
      </c>
      <c r="AB3" s="2">
        <f>Timeline!AB16</f>
        <v>2021.25</v>
      </c>
      <c r="AC3" s="2">
        <f>Timeline!AC16</f>
        <v>2021.5</v>
      </c>
      <c r="AD3" s="2">
        <f>Timeline!AD16</f>
        <v>2021.75</v>
      </c>
      <c r="AE3" s="2">
        <f>Timeline!AE16</f>
        <v>2022</v>
      </c>
      <c r="AF3" s="2">
        <f>Timeline!AF16</f>
        <v>2022.25</v>
      </c>
      <c r="AG3" s="2">
        <f>Timeline!AG16</f>
        <v>2022.5</v>
      </c>
      <c r="AH3" s="2">
        <f>Timeline!AH16</f>
        <v>2022.75</v>
      </c>
      <c r="AI3" s="2">
        <f>Timeline!AI16</f>
        <v>2023</v>
      </c>
      <c r="AJ3" s="2">
        <f>Timeline!AJ16</f>
        <v>2023.25</v>
      </c>
      <c r="AK3" s="2">
        <f>Timeline!AK16</f>
        <v>2023.5</v>
      </c>
      <c r="AL3" s="2">
        <f>Timeline!AL16</f>
        <v>2023.75</v>
      </c>
      <c r="AM3" s="2">
        <f>Timeline!AM16</f>
        <v>2024</v>
      </c>
      <c r="AN3" s="2">
        <f>Timeline!AN16</f>
        <v>2024.25</v>
      </c>
      <c r="AO3" s="2">
        <f>Timeline!AO16</f>
        <v>2024.5</v>
      </c>
      <c r="AP3" s="2">
        <f>Timeline!AP16</f>
        <v>2024.75</v>
      </c>
      <c r="AQ3" s="2">
        <f>Timeline!AQ16</f>
        <v>2025</v>
      </c>
      <c r="AR3" s="2">
        <f>Timeline!AR16</f>
        <v>2025.25</v>
      </c>
      <c r="AS3" s="2">
        <f>Timeline!AS16</f>
        <v>2025.5</v>
      </c>
      <c r="AT3" s="2">
        <f>Timeline!AT16</f>
        <v>2025.75</v>
      </c>
      <c r="AU3" s="2">
        <f>Timeline!AU16</f>
        <v>2026</v>
      </c>
      <c r="AV3" s="2">
        <f>Timeline!AV16</f>
        <v>2026.25</v>
      </c>
      <c r="AW3" s="2">
        <f>Timeline!AW16</f>
        <v>2026.5</v>
      </c>
      <c r="AX3" s="2">
        <f>Timeline!AX16</f>
        <v>2026.75</v>
      </c>
      <c r="AY3" s="2">
        <f>Timeline!AY16</f>
        <v>2027</v>
      </c>
      <c r="AZ3" s="2">
        <f>Timeline!AZ16</f>
        <v>2027.25</v>
      </c>
      <c r="BA3" s="2">
        <f>Timeline!BA16</f>
        <v>2027.5</v>
      </c>
      <c r="BB3" s="2">
        <f>Timeline!BB16</f>
        <v>2027.75</v>
      </c>
      <c r="BC3" s="2">
        <f>Timeline!BC16</f>
        <v>2028</v>
      </c>
      <c r="BD3" s="2">
        <f>Timeline!BD16</f>
        <v>2028.25</v>
      </c>
      <c r="BE3" s="2">
        <f>Timeline!BE16</f>
        <v>2028.5</v>
      </c>
      <c r="BF3" s="2">
        <f>Timeline!BF16</f>
        <v>2028.75</v>
      </c>
      <c r="BG3" s="2">
        <f>Timeline!BG16</f>
        <v>2029</v>
      </c>
      <c r="BH3" s="2">
        <f>Timeline!BH16</f>
        <v>2029.25</v>
      </c>
      <c r="BI3" s="2">
        <f>Timeline!BI16</f>
        <v>2029.5</v>
      </c>
      <c r="BJ3" s="2">
        <f>Timeline!BJ16</f>
        <v>0</v>
      </c>
      <c r="BK3" s="2">
        <f>Timeline!BK16</f>
        <v>0</v>
      </c>
      <c r="BL3" s="2">
        <f>Timeline!BL16</f>
        <v>0</v>
      </c>
      <c r="BM3" s="2">
        <f>Timeline!BM16</f>
        <v>0</v>
      </c>
      <c r="BN3" s="2">
        <f>Timeline!BN16</f>
        <v>0</v>
      </c>
      <c r="BO3" s="2">
        <f>Timeline!BO16</f>
        <v>0</v>
      </c>
      <c r="BP3" s="2">
        <f>Timeline!BP16</f>
        <v>0</v>
      </c>
      <c r="BQ3" s="2">
        <f>Timeline!BQ16</f>
        <v>0</v>
      </c>
      <c r="BR3" s="2">
        <f>Timeline!BR16</f>
        <v>0</v>
      </c>
      <c r="BS3" s="2">
        <f>Timeline!BS16</f>
        <v>0</v>
      </c>
      <c r="BT3" s="2">
        <f>Timeline!BT16</f>
        <v>0</v>
      </c>
      <c r="BU3" s="2">
        <f>Timeline!BU16</f>
        <v>0</v>
      </c>
      <c r="BV3" s="2">
        <f>Timeline!BV16</f>
        <v>0</v>
      </c>
      <c r="BW3" s="2">
        <f>Timeline!BW16</f>
        <v>0</v>
      </c>
      <c r="BX3" s="2">
        <f>Timeline!BX16</f>
        <v>0</v>
      </c>
      <c r="BY3" s="2">
        <f>Timeline!BY16</f>
        <v>0</v>
      </c>
      <c r="BZ3" s="2">
        <f>Timeline!BZ16</f>
        <v>0</v>
      </c>
      <c r="CA3" s="2">
        <f>Timeline!CA16</f>
        <v>0</v>
      </c>
      <c r="CB3" s="2">
        <f>Timeline!CB16</f>
        <v>0</v>
      </c>
      <c r="CC3" s="2">
        <f>Timeline!CC16</f>
        <v>0</v>
      </c>
      <c r="CD3" s="2">
        <f>Timeline!CD16</f>
        <v>0</v>
      </c>
      <c r="CE3" s="2">
        <f>Timeline!CE16</f>
        <v>0</v>
      </c>
      <c r="CF3" s="2">
        <f>Timeline!CF16</f>
        <v>0</v>
      </c>
      <c r="CG3" s="2">
        <f>Timeline!CG16</f>
        <v>0</v>
      </c>
    </row>
    <row r="4" spans="1:85" x14ac:dyDescent="0.25">
      <c r="C4" s="2">
        <f>Timeline!C17</f>
        <v>2015</v>
      </c>
      <c r="D4" s="2">
        <f>Timeline!D17</f>
        <v>2015</v>
      </c>
      <c r="E4" s="2">
        <f>Timeline!E17</f>
        <v>2015</v>
      </c>
      <c r="F4" s="2">
        <f>Timeline!F17</f>
        <v>2015</v>
      </c>
      <c r="G4" s="2">
        <f>Timeline!G17</f>
        <v>2016</v>
      </c>
      <c r="H4" s="2">
        <f>Timeline!H17</f>
        <v>2016</v>
      </c>
      <c r="I4" s="2">
        <f>Timeline!I17</f>
        <v>2016</v>
      </c>
      <c r="J4" s="2">
        <f>Timeline!J17</f>
        <v>2016</v>
      </c>
      <c r="K4" s="2">
        <f>Timeline!K17</f>
        <v>2017</v>
      </c>
      <c r="L4" s="2">
        <f>Timeline!L17</f>
        <v>2017</v>
      </c>
      <c r="M4" s="2">
        <f>Timeline!M17</f>
        <v>2017</v>
      </c>
      <c r="N4" s="2">
        <f>Timeline!N17</f>
        <v>2017</v>
      </c>
      <c r="O4" s="2">
        <f>Timeline!O17</f>
        <v>2018</v>
      </c>
      <c r="P4" s="2">
        <f>Timeline!P17</f>
        <v>2018</v>
      </c>
      <c r="Q4" s="2">
        <f>Timeline!Q17</f>
        <v>2018</v>
      </c>
      <c r="R4" s="2">
        <f>Timeline!R17</f>
        <v>2018</v>
      </c>
      <c r="S4" s="2">
        <f>Timeline!S17</f>
        <v>2019</v>
      </c>
      <c r="T4" s="2">
        <f>Timeline!T17</f>
        <v>2019</v>
      </c>
      <c r="U4" s="2">
        <f>Timeline!U17</f>
        <v>2019</v>
      </c>
      <c r="V4" s="2">
        <f>Timeline!V17</f>
        <v>2019</v>
      </c>
      <c r="W4" s="2">
        <f>Timeline!W17</f>
        <v>2020</v>
      </c>
      <c r="X4" s="2">
        <f>Timeline!X17</f>
        <v>2020</v>
      </c>
      <c r="Y4" s="2">
        <f>Timeline!Y17</f>
        <v>2020</v>
      </c>
      <c r="Z4" s="2">
        <f>Timeline!Z17</f>
        <v>2020</v>
      </c>
      <c r="AA4" s="2">
        <f>Timeline!AA17</f>
        <v>2021</v>
      </c>
      <c r="AB4" s="2">
        <f>Timeline!AB17</f>
        <v>2021</v>
      </c>
      <c r="AC4" s="2">
        <f>Timeline!AC17</f>
        <v>2021</v>
      </c>
      <c r="AD4" s="2">
        <f>Timeline!AD17</f>
        <v>2021</v>
      </c>
      <c r="AE4" s="2">
        <f>Timeline!AE17</f>
        <v>2022</v>
      </c>
      <c r="AF4" s="2">
        <f>Timeline!AF17</f>
        <v>2022</v>
      </c>
      <c r="AG4" s="2">
        <f>Timeline!AG17</f>
        <v>2022</v>
      </c>
      <c r="AH4" s="2">
        <f>Timeline!AH17</f>
        <v>2022</v>
      </c>
      <c r="AI4" s="2">
        <f>Timeline!AI17</f>
        <v>2023</v>
      </c>
      <c r="AJ4" s="2">
        <f>Timeline!AJ17</f>
        <v>2023</v>
      </c>
      <c r="AK4" s="2">
        <f>Timeline!AK17</f>
        <v>2023</v>
      </c>
      <c r="AL4" s="2">
        <f>Timeline!AL17</f>
        <v>2023</v>
      </c>
      <c r="AM4" s="2">
        <f>Timeline!AM17</f>
        <v>2024</v>
      </c>
      <c r="AN4" s="2">
        <f>Timeline!AN17</f>
        <v>2024</v>
      </c>
      <c r="AO4" s="2">
        <f>Timeline!AO17</f>
        <v>2024</v>
      </c>
      <c r="AP4" s="2">
        <f>Timeline!AP17</f>
        <v>2024</v>
      </c>
      <c r="AQ4" s="2">
        <f>Timeline!AQ17</f>
        <v>2025</v>
      </c>
      <c r="AR4" s="2">
        <f>Timeline!AR17</f>
        <v>2025</v>
      </c>
      <c r="AS4" s="2">
        <f>Timeline!AS17</f>
        <v>2025</v>
      </c>
      <c r="AT4" s="2">
        <f>Timeline!AT17</f>
        <v>2025</v>
      </c>
      <c r="AU4" s="2">
        <f>Timeline!AU17</f>
        <v>2026</v>
      </c>
      <c r="AV4" s="2">
        <f>Timeline!AV17</f>
        <v>2026</v>
      </c>
      <c r="AW4" s="2">
        <f>Timeline!AW17</f>
        <v>2026</v>
      </c>
      <c r="AX4" s="2">
        <f>Timeline!AX17</f>
        <v>2026</v>
      </c>
      <c r="AY4" s="2">
        <f>Timeline!AY17</f>
        <v>2027</v>
      </c>
      <c r="AZ4" s="2">
        <f>Timeline!AZ17</f>
        <v>2027</v>
      </c>
      <c r="BA4" s="2">
        <f>Timeline!BA17</f>
        <v>2027</v>
      </c>
      <c r="BB4" s="2">
        <f>Timeline!BB17</f>
        <v>2027</v>
      </c>
      <c r="BC4" s="2">
        <f>Timeline!BC17</f>
        <v>2028</v>
      </c>
      <c r="BD4" s="2">
        <f>Timeline!BD17</f>
        <v>2028</v>
      </c>
      <c r="BE4" s="2">
        <f>Timeline!BE17</f>
        <v>2028</v>
      </c>
      <c r="BF4" s="2">
        <f>Timeline!BF17</f>
        <v>2028</v>
      </c>
      <c r="BG4" s="2">
        <f>Timeline!BG17</f>
        <v>2029</v>
      </c>
      <c r="BH4" s="2">
        <f>Timeline!BH17</f>
        <v>2029</v>
      </c>
      <c r="BI4" s="2">
        <f>Timeline!BI17</f>
        <v>2029</v>
      </c>
      <c r="BJ4" s="2">
        <f>Timeline!BJ17</f>
        <v>0</v>
      </c>
      <c r="BK4" s="2">
        <f>Timeline!BK17</f>
        <v>0</v>
      </c>
      <c r="BL4" s="2">
        <f>Timeline!BL17</f>
        <v>0</v>
      </c>
      <c r="BM4" s="2">
        <f>Timeline!BM17</f>
        <v>0</v>
      </c>
      <c r="BN4" s="2">
        <f>Timeline!BN17</f>
        <v>0</v>
      </c>
      <c r="BO4" s="2">
        <f>Timeline!BO17</f>
        <v>0</v>
      </c>
      <c r="BP4" s="2">
        <f>Timeline!BP17</f>
        <v>0</v>
      </c>
      <c r="BQ4" s="2">
        <f>Timeline!BQ17</f>
        <v>0</v>
      </c>
      <c r="BR4" s="2">
        <f>Timeline!BR17</f>
        <v>0</v>
      </c>
      <c r="BS4" s="2">
        <f>Timeline!BS17</f>
        <v>0</v>
      </c>
      <c r="BT4" s="2">
        <f>Timeline!BT17</f>
        <v>0</v>
      </c>
      <c r="BU4" s="2">
        <f>Timeline!BU17</f>
        <v>0</v>
      </c>
      <c r="BV4" s="2">
        <f>Timeline!BV17</f>
        <v>0</v>
      </c>
      <c r="BW4" s="2">
        <f>Timeline!BW17</f>
        <v>0</v>
      </c>
      <c r="BX4" s="2">
        <f>Timeline!BX17</f>
        <v>0</v>
      </c>
      <c r="BY4" s="2">
        <f>Timeline!BY17</f>
        <v>0</v>
      </c>
      <c r="BZ4" s="2">
        <f>Timeline!BZ17</f>
        <v>0</v>
      </c>
      <c r="CA4" s="2">
        <f>Timeline!CA17</f>
        <v>0</v>
      </c>
      <c r="CB4" s="2">
        <f>Timeline!CB17</f>
        <v>0</v>
      </c>
      <c r="CC4" s="2">
        <f>Timeline!CC17</f>
        <v>0</v>
      </c>
      <c r="CD4" s="2">
        <f>Timeline!CD17</f>
        <v>0</v>
      </c>
      <c r="CE4" s="2">
        <f>Timeline!CE17</f>
        <v>0</v>
      </c>
      <c r="CF4" s="2">
        <f>Timeline!CF17</f>
        <v>0</v>
      </c>
      <c r="CG4" s="2">
        <f>Timeline!CG17</f>
        <v>0</v>
      </c>
    </row>
    <row r="5" spans="1:85" x14ac:dyDescent="0.25">
      <c r="C5" s="2" t="str">
        <f>Timeline!C18</f>
        <v>Q1</v>
      </c>
      <c r="D5" s="2" t="str">
        <f>Timeline!D18</f>
        <v>Q2</v>
      </c>
      <c r="E5" s="2" t="str">
        <f>Timeline!E18</f>
        <v>Q3</v>
      </c>
      <c r="F5" s="2" t="str">
        <f>Timeline!F18</f>
        <v>Q4</v>
      </c>
      <c r="G5" s="2" t="str">
        <f>Timeline!G18</f>
        <v>Q1</v>
      </c>
      <c r="H5" s="2" t="str">
        <f>Timeline!H18</f>
        <v>Q2</v>
      </c>
      <c r="I5" s="2" t="str">
        <f>Timeline!I18</f>
        <v>Q3</v>
      </c>
      <c r="J5" s="2" t="str">
        <f>Timeline!J18</f>
        <v>Q4</v>
      </c>
      <c r="K5" s="2" t="str">
        <f>Timeline!K18</f>
        <v>Q1</v>
      </c>
      <c r="L5" s="2" t="str">
        <f>Timeline!L18</f>
        <v>Q2</v>
      </c>
      <c r="M5" s="2" t="str">
        <f>Timeline!M18</f>
        <v>Q3</v>
      </c>
      <c r="N5" s="2" t="str">
        <f>Timeline!N18</f>
        <v>Q4</v>
      </c>
      <c r="O5" s="2" t="str">
        <f>Timeline!O18</f>
        <v>Q1</v>
      </c>
      <c r="P5" s="2" t="str">
        <f>Timeline!P18</f>
        <v>Q2</v>
      </c>
      <c r="Q5" s="2" t="str">
        <f>Timeline!Q18</f>
        <v>Q3</v>
      </c>
      <c r="R5" s="2" t="str">
        <f>Timeline!R18</f>
        <v>Q4</v>
      </c>
      <c r="S5" s="2" t="str">
        <f>Timeline!S18</f>
        <v>Q1</v>
      </c>
      <c r="T5" s="2" t="str">
        <f>Timeline!T18</f>
        <v>Q2</v>
      </c>
      <c r="U5" s="2" t="str">
        <f>Timeline!U18</f>
        <v>Q3</v>
      </c>
      <c r="V5" s="2" t="str">
        <f>Timeline!V18</f>
        <v>Q4</v>
      </c>
      <c r="W5" s="2" t="str">
        <f>Timeline!W18</f>
        <v>Q1</v>
      </c>
      <c r="X5" s="2" t="str">
        <f>Timeline!X18</f>
        <v>Q2</v>
      </c>
      <c r="Y5" s="2" t="str">
        <f>Timeline!Y18</f>
        <v>Q3</v>
      </c>
      <c r="Z5" s="2" t="str">
        <f>Timeline!Z18</f>
        <v>Q4</v>
      </c>
      <c r="AA5" s="2" t="str">
        <f>Timeline!AA18</f>
        <v>Q1</v>
      </c>
      <c r="AB5" s="2" t="str">
        <f>Timeline!AB18</f>
        <v>Q2</v>
      </c>
      <c r="AC5" s="2" t="str">
        <f>Timeline!AC18</f>
        <v>Q3</v>
      </c>
      <c r="AD5" s="2" t="str">
        <f>Timeline!AD18</f>
        <v>Q4</v>
      </c>
      <c r="AE5" s="2" t="str">
        <f>Timeline!AE18</f>
        <v>Q1</v>
      </c>
      <c r="AF5" s="2" t="str">
        <f>Timeline!AF18</f>
        <v>Q2</v>
      </c>
      <c r="AG5" s="2" t="str">
        <f>Timeline!AG18</f>
        <v>Q3</v>
      </c>
      <c r="AH5" s="2" t="str">
        <f>Timeline!AH18</f>
        <v>Q4</v>
      </c>
      <c r="AI5" s="2" t="str">
        <f>Timeline!AI18</f>
        <v>Q1</v>
      </c>
      <c r="AJ5" s="2" t="str">
        <f>Timeline!AJ18</f>
        <v>Q2</v>
      </c>
      <c r="AK5" s="2" t="str">
        <f>Timeline!AK18</f>
        <v>Q3</v>
      </c>
      <c r="AL5" s="2" t="str">
        <f>Timeline!AL18</f>
        <v>Q4</v>
      </c>
      <c r="AM5" s="2" t="str">
        <f>Timeline!AM18</f>
        <v>Q1</v>
      </c>
      <c r="AN5" s="2" t="str">
        <f>Timeline!AN18</f>
        <v>Q2</v>
      </c>
      <c r="AO5" s="2" t="str">
        <f>Timeline!AO18</f>
        <v>Q3</v>
      </c>
      <c r="AP5" s="2" t="str">
        <f>Timeline!AP18</f>
        <v>Q4</v>
      </c>
      <c r="AQ5" s="2" t="str">
        <f>Timeline!AQ18</f>
        <v>Q1</v>
      </c>
      <c r="AR5" s="2" t="str">
        <f>Timeline!AR18</f>
        <v>Q2</v>
      </c>
      <c r="AS5" s="2" t="str">
        <f>Timeline!AS18</f>
        <v>Q3</v>
      </c>
      <c r="AT5" s="2" t="str">
        <f>Timeline!AT18</f>
        <v>Q4</v>
      </c>
      <c r="AU5" s="2" t="str">
        <f>Timeline!AU18</f>
        <v>Q1</v>
      </c>
      <c r="AV5" s="2" t="str">
        <f>Timeline!AV18</f>
        <v>Q2</v>
      </c>
      <c r="AW5" s="2" t="str">
        <f>Timeline!AW18</f>
        <v>Q3</v>
      </c>
      <c r="AX5" s="2" t="str">
        <f>Timeline!AX18</f>
        <v>Q4</v>
      </c>
      <c r="AY5" s="2" t="str">
        <f>Timeline!AY18</f>
        <v>Q1</v>
      </c>
      <c r="AZ5" s="2" t="str">
        <f>Timeline!AZ18</f>
        <v>Q2</v>
      </c>
      <c r="BA5" s="2" t="str">
        <f>Timeline!BA18</f>
        <v>Q3</v>
      </c>
      <c r="BB5" s="2" t="str">
        <f>Timeline!BB18</f>
        <v>Q4</v>
      </c>
      <c r="BC5" s="2" t="str">
        <f>Timeline!BC18</f>
        <v>Q1</v>
      </c>
      <c r="BD5" s="2" t="str">
        <f>Timeline!BD18</f>
        <v>Q2</v>
      </c>
      <c r="BE5" s="2" t="str">
        <f>Timeline!BE18</f>
        <v>Q3</v>
      </c>
      <c r="BF5" s="2" t="str">
        <f>Timeline!BF18</f>
        <v>Q4</v>
      </c>
      <c r="BG5" s="2" t="str">
        <f>Timeline!BG18</f>
        <v>Q1</v>
      </c>
      <c r="BH5" s="2" t="str">
        <f>Timeline!BH18</f>
        <v>Q2</v>
      </c>
      <c r="BI5" s="2" t="str">
        <f>Timeline!BI18</f>
        <v>Q3</v>
      </c>
      <c r="BJ5" s="2">
        <f>Timeline!BJ18</f>
        <v>0</v>
      </c>
      <c r="BK5" s="2">
        <f>Timeline!BK18</f>
        <v>0</v>
      </c>
      <c r="BL5" s="2">
        <f>Timeline!BL18</f>
        <v>0</v>
      </c>
      <c r="BM5" s="2">
        <f>Timeline!BM18</f>
        <v>0</v>
      </c>
      <c r="BN5" s="2">
        <f>Timeline!BN18</f>
        <v>0</v>
      </c>
      <c r="BO5" s="2">
        <f>Timeline!BO18</f>
        <v>0</v>
      </c>
      <c r="BP5" s="2">
        <f>Timeline!BP18</f>
        <v>0</v>
      </c>
      <c r="BQ5" s="2">
        <f>Timeline!BQ18</f>
        <v>0</v>
      </c>
      <c r="BR5" s="2">
        <f>Timeline!BR18</f>
        <v>0</v>
      </c>
      <c r="BS5" s="2">
        <f>Timeline!BS18</f>
        <v>0</v>
      </c>
      <c r="BT5" s="2">
        <f>Timeline!BT18</f>
        <v>0</v>
      </c>
      <c r="BU5" s="2">
        <f>Timeline!BU18</f>
        <v>0</v>
      </c>
      <c r="BV5" s="2">
        <f>Timeline!BV18</f>
        <v>0</v>
      </c>
      <c r="BW5" s="2">
        <f>Timeline!BW18</f>
        <v>0</v>
      </c>
      <c r="BX5" s="2">
        <f>Timeline!BX18</f>
        <v>0</v>
      </c>
      <c r="BY5" s="2">
        <f>Timeline!BY18</f>
        <v>0</v>
      </c>
      <c r="BZ5" s="2">
        <f>Timeline!BZ18</f>
        <v>0</v>
      </c>
      <c r="CA5" s="2">
        <f>Timeline!CA18</f>
        <v>0</v>
      </c>
      <c r="CB5" s="2">
        <f>Timeline!CB18</f>
        <v>0</v>
      </c>
      <c r="CC5" s="2">
        <f>Timeline!CC18</f>
        <v>0</v>
      </c>
      <c r="CD5" s="2">
        <f>Timeline!CD18</f>
        <v>0</v>
      </c>
      <c r="CE5" s="2">
        <f>Timeline!CE18</f>
        <v>0</v>
      </c>
      <c r="CF5" s="2">
        <f>Timeline!CF18</f>
        <v>0</v>
      </c>
      <c r="CG5" s="2">
        <f>Timeline!CG18</f>
        <v>0</v>
      </c>
    </row>
    <row r="7" spans="1:85" x14ac:dyDescent="0.25">
      <c r="A7" s="9" t="s">
        <v>60</v>
      </c>
    </row>
    <row r="8" spans="1:85" x14ac:dyDescent="0.25">
      <c r="A8" t="s">
        <v>30</v>
      </c>
      <c r="C8" s="4">
        <f ca="1">Operations!C46</f>
        <v>8704707.215400001</v>
      </c>
      <c r="D8" s="4">
        <f ca="1">Operations!D46</f>
        <v>8773909.8857872058</v>
      </c>
      <c r="E8" s="4">
        <f ca="1">Operations!E46</f>
        <v>8968219.3389524613</v>
      </c>
      <c r="F8" s="4">
        <f ca="1">Operations!F46</f>
        <v>9164894.1182233784</v>
      </c>
      <c r="G8" s="4">
        <f ca="1">Operations!G46</f>
        <v>9345194.2131119967</v>
      </c>
      <c r="H8" s="4">
        <f ca="1">Operations!H46</f>
        <v>9546673.0705449674</v>
      </c>
      <c r="I8" s="4">
        <f ca="1">Operations!I46</f>
        <v>9750591.1457318924</v>
      </c>
      <c r="J8" s="4">
        <f ca="1">Operations!J46</f>
        <v>9956973.5384320263</v>
      </c>
      <c r="K8" s="4">
        <f ca="1">Operations!K46</f>
        <v>10146518.245755352</v>
      </c>
      <c r="L8" s="4">
        <f ca="1">Operations!L46</f>
        <v>10357905.527490987</v>
      </c>
      <c r="M8" s="4">
        <f ca="1">Operations!M46</f>
        <v>10571833.863513032</v>
      </c>
      <c r="N8" s="4">
        <f ca="1">Operations!N46</f>
        <v>10788329.319146799</v>
      </c>
      <c r="O8" s="4">
        <f ca="1">Operations!O46</f>
        <v>10987511.045565508</v>
      </c>
      <c r="P8" s="4">
        <f ca="1">Operations!P46</f>
        <v>11173181.443905305</v>
      </c>
      <c r="Q8" s="4">
        <f ca="1">Operations!Q46</f>
        <v>11360964.047941681</v>
      </c>
      <c r="R8" s="4">
        <f ca="1">Operations!R46</f>
        <v>11550879.976160131</v>
      </c>
      <c r="S8" s="4">
        <f ca="1">Operations!S46</f>
        <v>11722446.168273598</v>
      </c>
      <c r="T8" s="4">
        <f ca="1">Operations!T46</f>
        <v>11916692.890378181</v>
      </c>
      <c r="U8" s="4">
        <f ca="1">Operations!U46</f>
        <v>12113137.481639054</v>
      </c>
      <c r="V8" s="4">
        <f ca="1">Operations!V46</f>
        <v>12311801.859476853</v>
      </c>
      <c r="W8" s="4">
        <f ca="1">Operations!W46</f>
        <v>12491588.638403159</v>
      </c>
      <c r="X8" s="4">
        <f ca="1">Operations!X46</f>
        <v>12694759.160339914</v>
      </c>
      <c r="Y8" s="4">
        <f ca="1">Operations!Y46</f>
        <v>12900216.453715116</v>
      </c>
      <c r="Z8" s="4">
        <f ca="1">Operations!Z46</f>
        <v>13107983.263814036</v>
      </c>
      <c r="AA8" s="4">
        <f ca="1">Operations!AA46</f>
        <v>13296329.455189047</v>
      </c>
      <c r="AB8" s="4">
        <f ca="1">Operations!AB46</f>
        <v>13508784.382898007</v>
      </c>
      <c r="AC8" s="4">
        <f ca="1">Operations!AC46</f>
        <v>13723618.340382274</v>
      </c>
      <c r="AD8" s="4">
        <f ca="1">Operations!AD46</f>
        <v>13940854.930737916</v>
      </c>
      <c r="AE8" s="4">
        <f ca="1">Operations!AE46</f>
        <v>14138112.291207533</v>
      </c>
      <c r="AF8" s="4">
        <f ca="1">Operations!AF46</f>
        <v>14246146.253445305</v>
      </c>
      <c r="AG8" s="4">
        <f ca="1">Operations!AG46</f>
        <v>14431579.854015868</v>
      </c>
      <c r="AH8" s="4">
        <f ca="1">Operations!AH46</f>
        <v>14657530.871576257</v>
      </c>
      <c r="AI8" s="4">
        <f ca="1">Operations!AI46</f>
        <v>14862919.580104586</v>
      </c>
      <c r="AJ8" s="4">
        <f ca="1">Operations!AJ46</f>
        <v>15093926.576669887</v>
      </c>
      <c r="AK8" s="4">
        <f ca="1">Operations!AK46</f>
        <v>15327499.12212912</v>
      </c>
      <c r="AL8" s="4">
        <f ca="1">Operations!AL46</f>
        <v>15563662.565825682</v>
      </c>
      <c r="AM8" s="4">
        <f ca="1">Operations!AM46</f>
        <v>15778672.300669434</v>
      </c>
      <c r="AN8" s="4">
        <f ca="1">Operations!AN46</f>
        <v>16020094.530550202</v>
      </c>
      <c r="AO8" s="4">
        <f ca="1">Operations!AO46</f>
        <v>16264185.124460571</v>
      </c>
      <c r="AP8" s="4">
        <f ca="1">Operations!AP46</f>
        <v>16510970.383945663</v>
      </c>
      <c r="AQ8" s="4">
        <f ca="1">Operations!AQ46</f>
        <v>16768990.903697653</v>
      </c>
      <c r="AR8" s="4">
        <f ca="1">Operations!AR46</f>
        <v>17032570.815133199</v>
      </c>
      <c r="AS8" s="4">
        <f ca="1">Operations!AS46</f>
        <v>17287929.070406321</v>
      </c>
      <c r="AT8" s="4">
        <f ca="1">Operations!AT46</f>
        <v>17546092.09115082</v>
      </c>
      <c r="AU8" s="4">
        <f ca="1">Operations!AU46</f>
        <v>17781869.63966554</v>
      </c>
      <c r="AV8" s="4">
        <f ca="1">Operations!AV46</f>
        <v>18045725.120703161</v>
      </c>
      <c r="AW8" s="4">
        <f ca="1">Operations!AW46</f>
        <v>18312468.807831943</v>
      </c>
      <c r="AX8" s="4">
        <f ca="1">Operations!AX46</f>
        <v>18582129.0296463</v>
      </c>
      <c r="AY8" s="4">
        <f ca="1">Operations!AY46</f>
        <v>18828760.046219882</v>
      </c>
      <c r="AZ8" s="4">
        <f ca="1">Operations!AZ46</f>
        <v>19104339.370873675</v>
      </c>
      <c r="BA8" s="4">
        <f ca="1">Operations!BA46</f>
        <v>19382921.793339737</v>
      </c>
      <c r="BB8" s="4">
        <f ca="1">Operations!BB46</f>
        <v>19664536.701569445</v>
      </c>
      <c r="BC8" s="4">
        <f ca="1">Operations!BC46</f>
        <v>19922460.194491819</v>
      </c>
      <c r="BD8" s="4">
        <f ca="1">Operations!BD46</f>
        <v>20210229.32344579</v>
      </c>
      <c r="BE8" s="4">
        <f ca="1">Operations!BE46</f>
        <v>20501120.736050926</v>
      </c>
      <c r="BF8" s="4">
        <f ca="1">Operations!BF46</f>
        <v>20795164.917681314</v>
      </c>
      <c r="BG8" s="4">
        <f ca="1">Operations!BG46</f>
        <v>21064836.467618439</v>
      </c>
      <c r="BH8" s="4">
        <f ca="1">Operations!BH46</f>
        <v>21260051.145267505</v>
      </c>
      <c r="BI8" s="4">
        <f ca="1">Operations!BI46</f>
        <v>21527622.84797769</v>
      </c>
    </row>
    <row r="9" spans="1:85" x14ac:dyDescent="0.25">
      <c r="A9" t="s">
        <v>186</v>
      </c>
      <c r="C9" s="4">
        <f>'For Sale'!C68</f>
        <v>0</v>
      </c>
      <c r="D9" s="4">
        <f>'For Sale'!D68</f>
        <v>0</v>
      </c>
      <c r="E9" s="4">
        <f>'For Sale'!E68</f>
        <v>0</v>
      </c>
      <c r="F9" s="4">
        <f>'For Sale'!F68</f>
        <v>0</v>
      </c>
      <c r="G9" s="4">
        <f>'For Sale'!G68</f>
        <v>0</v>
      </c>
      <c r="H9" s="4">
        <f>'For Sale'!H68</f>
        <v>0</v>
      </c>
      <c r="I9" s="4">
        <f>'For Sale'!I68</f>
        <v>0</v>
      </c>
      <c r="J9" s="4">
        <f>'For Sale'!J68</f>
        <v>0</v>
      </c>
      <c r="K9" s="4">
        <f>'For Sale'!K68</f>
        <v>0</v>
      </c>
      <c r="L9" s="4">
        <f>'For Sale'!L68</f>
        <v>0</v>
      </c>
      <c r="M9" s="4">
        <f>'For Sale'!M68</f>
        <v>0</v>
      </c>
      <c r="N9" s="4">
        <f>'For Sale'!N68</f>
        <v>0</v>
      </c>
      <c r="O9" s="4">
        <f>'For Sale'!O68</f>
        <v>0</v>
      </c>
      <c r="P9" s="4">
        <f>'For Sale'!P68</f>
        <v>0</v>
      </c>
      <c r="Q9" s="4">
        <f>'For Sale'!Q68</f>
        <v>0</v>
      </c>
      <c r="R9" s="4">
        <f>'For Sale'!R68</f>
        <v>0</v>
      </c>
      <c r="S9" s="4">
        <f>'For Sale'!S68</f>
        <v>0</v>
      </c>
      <c r="T9" s="4">
        <f>'For Sale'!T68</f>
        <v>0</v>
      </c>
      <c r="U9" s="4">
        <f>'For Sale'!U68</f>
        <v>0</v>
      </c>
      <c r="V9" s="4">
        <f>'For Sale'!V68</f>
        <v>0</v>
      </c>
      <c r="W9" s="4">
        <f>'For Sale'!W68</f>
        <v>0</v>
      </c>
      <c r="X9" s="4">
        <f>'For Sale'!X68</f>
        <v>0</v>
      </c>
      <c r="Y9" s="4">
        <f>'For Sale'!Y68</f>
        <v>0</v>
      </c>
      <c r="Z9" s="4">
        <f>'For Sale'!Z68</f>
        <v>0</v>
      </c>
      <c r="AA9" s="4">
        <f>'For Sale'!AA68</f>
        <v>0</v>
      </c>
      <c r="AB9" s="4">
        <f>'For Sale'!AB68</f>
        <v>0</v>
      </c>
      <c r="AC9" s="4">
        <f>'For Sale'!AC68</f>
        <v>0</v>
      </c>
      <c r="AD9" s="4">
        <f>'For Sale'!AD68</f>
        <v>0</v>
      </c>
      <c r="AE9" s="4">
        <f>'For Sale'!AE68</f>
        <v>0</v>
      </c>
      <c r="AF9" s="4">
        <f>'For Sale'!AF68</f>
        <v>0</v>
      </c>
      <c r="AG9" s="4">
        <f>'For Sale'!AG68</f>
        <v>0</v>
      </c>
      <c r="AH9" s="4">
        <f>'For Sale'!AH68</f>
        <v>0</v>
      </c>
      <c r="AI9" s="4">
        <f>'For Sale'!AI68</f>
        <v>0</v>
      </c>
      <c r="AJ9" s="4">
        <f>'For Sale'!AJ68</f>
        <v>0</v>
      </c>
      <c r="AK9" s="4">
        <f>'For Sale'!AK68</f>
        <v>0</v>
      </c>
      <c r="AL9" s="4">
        <f>'For Sale'!AL68</f>
        <v>0</v>
      </c>
      <c r="AM9" s="4">
        <f>'For Sale'!AM68</f>
        <v>0</v>
      </c>
      <c r="AN9" s="4">
        <f>'For Sale'!AN68</f>
        <v>0</v>
      </c>
      <c r="AO9" s="4">
        <f>'For Sale'!AO68</f>
        <v>0</v>
      </c>
      <c r="AP9" s="4">
        <f>'For Sale'!AP68</f>
        <v>0</v>
      </c>
      <c r="AQ9" s="4">
        <f>'For Sale'!AQ68</f>
        <v>0</v>
      </c>
      <c r="AR9" s="4">
        <f>'For Sale'!AR68</f>
        <v>0</v>
      </c>
      <c r="AS9" s="4">
        <f>'For Sale'!AS68</f>
        <v>0</v>
      </c>
      <c r="AT9" s="4">
        <f>'For Sale'!AT68</f>
        <v>0</v>
      </c>
      <c r="AU9" s="4">
        <f>'For Sale'!AU68</f>
        <v>0</v>
      </c>
      <c r="AV9" s="4">
        <f>'For Sale'!AV68</f>
        <v>0</v>
      </c>
      <c r="AW9" s="4">
        <f>'For Sale'!AW68</f>
        <v>0</v>
      </c>
      <c r="AX9" s="4">
        <f>'For Sale'!AX68</f>
        <v>0</v>
      </c>
      <c r="AY9" s="4">
        <f>'For Sale'!AY68</f>
        <v>0</v>
      </c>
      <c r="AZ9" s="4">
        <f>'For Sale'!AZ68</f>
        <v>0</v>
      </c>
      <c r="BA9" s="4">
        <f>'For Sale'!BA68</f>
        <v>0</v>
      </c>
      <c r="BB9" s="4">
        <f>'For Sale'!BB68</f>
        <v>0</v>
      </c>
      <c r="BC9" s="4">
        <f>'For Sale'!BC68</f>
        <v>0</v>
      </c>
      <c r="BD9" s="4">
        <f>'For Sale'!BD68</f>
        <v>0</v>
      </c>
      <c r="BE9" s="4">
        <f>'For Sale'!BE68</f>
        <v>0</v>
      </c>
      <c r="BF9" s="4">
        <f>'For Sale'!BF68</f>
        <v>0</v>
      </c>
      <c r="BG9" s="4">
        <f>'For Sale'!BG68</f>
        <v>0</v>
      </c>
      <c r="BH9" s="4">
        <f>'For Sale'!BH68</f>
        <v>0</v>
      </c>
      <c r="BI9" s="4">
        <f>'For Sale'!BI68</f>
        <v>0</v>
      </c>
    </row>
    <row r="10" spans="1:85" x14ac:dyDescent="0.25">
      <c r="A10" t="s">
        <v>376</v>
      </c>
      <c r="C10" s="4">
        <f>-'For Sale'!C44</f>
        <v>0</v>
      </c>
      <c r="D10" s="4">
        <f>-'For Sale'!D44</f>
        <v>0</v>
      </c>
      <c r="E10" s="4">
        <f>-'For Sale'!E44</f>
        <v>0</v>
      </c>
      <c r="F10" s="4">
        <f>-'For Sale'!F44</f>
        <v>0</v>
      </c>
      <c r="G10" s="4">
        <f>-'For Sale'!G44</f>
        <v>0</v>
      </c>
      <c r="H10" s="4">
        <f>-'For Sale'!H44</f>
        <v>0</v>
      </c>
      <c r="I10" s="4">
        <f>-'For Sale'!I44</f>
        <v>0</v>
      </c>
      <c r="J10" s="4">
        <f>-'For Sale'!J44</f>
        <v>0</v>
      </c>
      <c r="K10" s="4">
        <f>-'For Sale'!K44</f>
        <v>0</v>
      </c>
      <c r="L10" s="4">
        <f>-'For Sale'!L44</f>
        <v>0</v>
      </c>
      <c r="M10" s="4">
        <f>-'For Sale'!M44</f>
        <v>0</v>
      </c>
      <c r="N10" s="4">
        <f>-'For Sale'!N44</f>
        <v>0</v>
      </c>
      <c r="O10" s="4">
        <f>-'For Sale'!O44</f>
        <v>0</v>
      </c>
      <c r="P10" s="4">
        <f>-'For Sale'!P44</f>
        <v>0</v>
      </c>
      <c r="Q10" s="4">
        <f>-'For Sale'!Q44</f>
        <v>0</v>
      </c>
      <c r="R10" s="4">
        <f>-'For Sale'!R44</f>
        <v>0</v>
      </c>
      <c r="S10" s="4">
        <f>-'For Sale'!S44</f>
        <v>0</v>
      </c>
      <c r="T10" s="4">
        <f>-'For Sale'!T44</f>
        <v>0</v>
      </c>
      <c r="U10" s="4">
        <f>-'For Sale'!U44</f>
        <v>0</v>
      </c>
      <c r="V10" s="4">
        <f>-'For Sale'!V44</f>
        <v>0</v>
      </c>
      <c r="W10" s="4">
        <f>-'For Sale'!W44</f>
        <v>0</v>
      </c>
      <c r="X10" s="4">
        <f>-'For Sale'!X44</f>
        <v>0</v>
      </c>
      <c r="Y10" s="4">
        <f>-'For Sale'!Y44</f>
        <v>0</v>
      </c>
      <c r="Z10" s="4">
        <f>-'For Sale'!Z44</f>
        <v>0</v>
      </c>
      <c r="AA10" s="4">
        <f>-'For Sale'!AA44</f>
        <v>0</v>
      </c>
      <c r="AB10" s="4">
        <f>-'For Sale'!AB44</f>
        <v>0</v>
      </c>
      <c r="AC10" s="4">
        <f>-'For Sale'!AC44</f>
        <v>0</v>
      </c>
      <c r="AD10" s="4">
        <f>-'For Sale'!AD44</f>
        <v>0</v>
      </c>
      <c r="AE10" s="4">
        <f>-'For Sale'!AE44</f>
        <v>0</v>
      </c>
      <c r="AF10" s="4">
        <f>-'For Sale'!AF44</f>
        <v>0</v>
      </c>
      <c r="AG10" s="4">
        <f>-'For Sale'!AG44</f>
        <v>0</v>
      </c>
      <c r="AH10" s="4">
        <f>-'For Sale'!AH44</f>
        <v>0</v>
      </c>
      <c r="AI10" s="4">
        <f>-'For Sale'!AI44</f>
        <v>0</v>
      </c>
      <c r="AJ10" s="4">
        <f>-'For Sale'!AJ44</f>
        <v>0</v>
      </c>
      <c r="AK10" s="4">
        <f>-'For Sale'!AK44</f>
        <v>0</v>
      </c>
      <c r="AL10" s="4">
        <f>-'For Sale'!AL44</f>
        <v>0</v>
      </c>
      <c r="AM10" s="4">
        <f>-'For Sale'!AM44</f>
        <v>0</v>
      </c>
      <c r="AN10" s="4">
        <f>-'For Sale'!AN44</f>
        <v>0</v>
      </c>
      <c r="AO10" s="4">
        <f>-'For Sale'!AO44</f>
        <v>0</v>
      </c>
      <c r="AP10" s="4">
        <f>-'For Sale'!AP44</f>
        <v>0</v>
      </c>
      <c r="AQ10" s="4">
        <f>-'For Sale'!AQ44</f>
        <v>0</v>
      </c>
      <c r="AR10" s="4">
        <f>-'For Sale'!AR44</f>
        <v>0</v>
      </c>
      <c r="AS10" s="4">
        <f>-'For Sale'!AS44</f>
        <v>0</v>
      </c>
      <c r="AT10" s="4">
        <f>-'For Sale'!AT44</f>
        <v>0</v>
      </c>
      <c r="AU10" s="4">
        <f>-'For Sale'!AU44</f>
        <v>0</v>
      </c>
      <c r="AV10" s="4">
        <f>-'For Sale'!AV44</f>
        <v>0</v>
      </c>
      <c r="AW10" s="4">
        <f>-'For Sale'!AW44</f>
        <v>0</v>
      </c>
      <c r="AX10" s="4">
        <f>-'For Sale'!AX44</f>
        <v>0</v>
      </c>
      <c r="AY10" s="4">
        <f>-'For Sale'!AY44</f>
        <v>0</v>
      </c>
      <c r="AZ10" s="4">
        <f>-'For Sale'!AZ44</f>
        <v>0</v>
      </c>
      <c r="BA10" s="4">
        <f>-'For Sale'!BA44</f>
        <v>0</v>
      </c>
      <c r="BB10" s="4">
        <f>-'For Sale'!BB44</f>
        <v>0</v>
      </c>
      <c r="BC10" s="4">
        <f>-'For Sale'!BC44</f>
        <v>0</v>
      </c>
      <c r="BD10" s="4">
        <f>-'For Sale'!BD44</f>
        <v>0</v>
      </c>
      <c r="BE10" s="4">
        <f>-'For Sale'!BE44</f>
        <v>0</v>
      </c>
      <c r="BF10" s="4">
        <f>-'For Sale'!BF44</f>
        <v>0</v>
      </c>
      <c r="BG10" s="4">
        <f>-'For Sale'!BG44</f>
        <v>0</v>
      </c>
      <c r="BH10" s="4">
        <f>-'For Sale'!BH44</f>
        <v>0</v>
      </c>
      <c r="BI10" s="4">
        <f>-'For Sale'!BI44</f>
        <v>0</v>
      </c>
    </row>
    <row r="11" spans="1:85" x14ac:dyDescent="0.25">
      <c r="A11" t="s">
        <v>48</v>
      </c>
      <c r="C11" s="4">
        <f>Financing!C72+'For Sale'!C85</f>
        <v>2812500</v>
      </c>
      <c r="D11" s="4">
        <f>Financing!D72+'For Sale'!D85</f>
        <v>2812500</v>
      </c>
      <c r="E11" s="4">
        <f>Financing!E72+'For Sale'!E85</f>
        <v>2812500</v>
      </c>
      <c r="F11" s="4">
        <f>Financing!F72+'For Sale'!F85</f>
        <v>2812500</v>
      </c>
      <c r="G11" s="4">
        <f>Financing!G72+'For Sale'!G85</f>
        <v>2812500</v>
      </c>
      <c r="H11" s="4">
        <f>Financing!H72+'For Sale'!H85</f>
        <v>2812500</v>
      </c>
      <c r="I11" s="4">
        <f>Financing!I72+'For Sale'!I85</f>
        <v>2812500</v>
      </c>
      <c r="J11" s="4">
        <f>Financing!J72+'For Sale'!J85</f>
        <v>2812500</v>
      </c>
      <c r="K11" s="4">
        <f>Financing!K72+'For Sale'!K85</f>
        <v>2812500</v>
      </c>
      <c r="L11" s="4">
        <f>Financing!L72+'For Sale'!L85</f>
        <v>2812500</v>
      </c>
      <c r="M11" s="4">
        <f>Financing!M72+'For Sale'!M85</f>
        <v>2799725.921215754</v>
      </c>
      <c r="N11" s="4">
        <f>Financing!N72+'For Sale'!N85</f>
        <v>2786832.0854429053</v>
      </c>
      <c r="O11" s="4">
        <f>Financing!O72+'For Sale'!O85</f>
        <v>2773817.3699596864</v>
      </c>
      <c r="P11" s="4">
        <f>Financing!P72+'For Sale'!P85</f>
        <v>2760680.6415188122</v>
      </c>
      <c r="Q11" s="4">
        <f>Financing!Q72+'For Sale'!Q85</f>
        <v>2747420.7562488047</v>
      </c>
      <c r="R11" s="4">
        <f>Financing!R72+'For Sale'!R85</f>
        <v>2734036.5595543911</v>
      </c>
      <c r="S11" s="4">
        <f>Financing!S72+'For Sale'!S85</f>
        <v>2720526.886015967</v>
      </c>
      <c r="T11" s="4">
        <f>Financing!T72+'For Sale'!T85</f>
        <v>2706890.5592881204</v>
      </c>
      <c r="U11" s="4">
        <f ca="1">Financing!U72+'For Sale'!U85</f>
        <v>2693126.3919972</v>
      </c>
      <c r="V11" s="4">
        <f ca="1">Financing!V72+'For Sale'!V85</f>
        <v>2679233.1856379276</v>
      </c>
      <c r="W11" s="4">
        <f ca="1">Financing!W72+'For Sale'!W85</f>
        <v>2665209.7304690368</v>
      </c>
      <c r="X11" s="4">
        <f ca="1">Financing!X72+'For Sale'!X85</f>
        <v>2651054.8054079376</v>
      </c>
      <c r="Y11" s="4">
        <f ca="1">Financing!Y72+'For Sale'!Y85</f>
        <v>2636767.1779243909</v>
      </c>
      <c r="Z11" s="4">
        <f ca="1">Financing!Z72+'For Sale'!Z85</f>
        <v>2622345.6039331863</v>
      </c>
      <c r="AA11" s="4">
        <f ca="1">Financing!AA72+'For Sale'!AA85</f>
        <v>2607788.8276858134</v>
      </c>
      <c r="AB11" s="4">
        <f ca="1">Financing!AB72+'For Sale'!AB85</f>
        <v>2593095.5816611215</v>
      </c>
      <c r="AC11" s="4">
        <f ca="1">Financing!AC72+'For Sale'!AC85</f>
        <v>2578264.5864549484</v>
      </c>
      <c r="AD11" s="4">
        <f ca="1">Financing!AD72+'For Sale'!AD85</f>
        <v>2563294.5506687174</v>
      </c>
      <c r="AE11" s="4">
        <f ca="1">Financing!AE72+'For Sale'!AE85</f>
        <v>2548184.1707969909</v>
      </c>
      <c r="AF11" s="4">
        <f ca="1">Financing!AF72+'For Sale'!AF85</f>
        <v>2532932.1311139665</v>
      </c>
      <c r="AG11" s="4">
        <f ca="1">Financing!AG72+'For Sale'!AG85</f>
        <v>2517537.1035589138</v>
      </c>
      <c r="AH11" s="4">
        <f ca="1">Financing!AH72+'For Sale'!AH85</f>
        <v>2501997.7476205323</v>
      </c>
      <c r="AI11" s="4">
        <f ca="1">Financing!AI72+'For Sale'!AI85</f>
        <v>2486312.7102202289</v>
      </c>
      <c r="AJ11" s="4">
        <f ca="1">Financing!AJ72+'For Sale'!AJ85</f>
        <v>2470480.6255942974</v>
      </c>
      <c r="AK11" s="4">
        <f ca="1">Financing!AK72+'For Sale'!AK85</f>
        <v>2454500.1151749976</v>
      </c>
      <c r="AL11" s="4">
        <f ca="1">Financing!AL72+'For Sale'!AL85</f>
        <v>2438369.7874705172</v>
      </c>
      <c r="AM11" s="4">
        <f ca="1">Financing!AM72+'For Sale'!AM85</f>
        <v>2422088.2379438072</v>
      </c>
      <c r="AN11" s="4">
        <f ca="1">Financing!AN72+'For Sale'!AN85</f>
        <v>2405654.0488902843</v>
      </c>
      <c r="AO11" s="4">
        <f ca="1">Financing!AO72+'For Sale'!AO85</f>
        <v>2389065.7893143846</v>
      </c>
      <c r="AP11" s="4">
        <f ca="1">Financing!AP72+'For Sale'!AP85</f>
        <v>2372322.0148049607</v>
      </c>
      <c r="AQ11" s="4">
        <f ca="1">Financing!AQ72+'For Sale'!AQ85</f>
        <v>2355421.2674095109</v>
      </c>
      <c r="AR11" s="4">
        <f ca="1">Financing!AR72+'For Sale'!AR85</f>
        <v>2338362.0755072287</v>
      </c>
      <c r="AS11" s="4">
        <f ca="1">Financing!AS72+'For Sale'!AS85</f>
        <v>2321142.9536808627</v>
      </c>
      <c r="AT11" s="4">
        <f ca="1">Financing!AT72+'For Sale'!AT85</f>
        <v>2303762.4025873742</v>
      </c>
      <c r="AU11" s="4">
        <f ca="1">Financing!AU72+'For Sale'!AU85</f>
        <v>2286218.9088273849</v>
      </c>
      <c r="AV11" s="4">
        <f ca="1">Financing!AV72+'For Sale'!AV85</f>
        <v>2268510.9448133954</v>
      </c>
      <c r="AW11" s="4">
        <f ca="1">Financing!AW72+'For Sale'!AW85</f>
        <v>2250636.9686367749</v>
      </c>
      <c r="AX11" s="4">
        <f ca="1">Financing!AX72+'For Sale'!AX85</f>
        <v>2232595.4239334981</v>
      </c>
      <c r="AY11" s="4">
        <f ca="1">Financing!AY72+'For Sale'!AY85</f>
        <v>2214384.7397486288</v>
      </c>
      <c r="AZ11" s="4">
        <f ca="1">Financing!AZ72+'For Sale'!AZ85</f>
        <v>2196003.3303995258</v>
      </c>
      <c r="BA11" s="4">
        <f ca="1">Financing!BA72+'For Sale'!BA85</f>
        <v>2177449.5953377751</v>
      </c>
      <c r="BB11" s="4">
        <f ca="1">Financing!BB72+'For Sale'!BB85</f>
        <v>2158721.9190098206</v>
      </c>
      <c r="BC11" s="4">
        <f ca="1">Financing!BC72+'For Sale'!BC85</f>
        <v>2139818.6707162913</v>
      </c>
      <c r="BD11" s="4">
        <f ca="1">Financing!BD72+'For Sale'!BD85</f>
        <v>2120738.2044700105</v>
      </c>
      <c r="BE11" s="4">
        <f ca="1">Financing!BE72+'For Sale'!BE85</f>
        <v>2101478.8588526705</v>
      </c>
      <c r="BF11" s="4">
        <f ca="1">Financing!BF72+'For Sale'!BF85</f>
        <v>2082038.956870168</v>
      </c>
      <c r="BG11" s="4">
        <f ca="1">Financing!BG72+'For Sale'!BG85</f>
        <v>2062416.8058065795</v>
      </c>
      <c r="BH11" s="4">
        <f ca="1">Financing!BH72+'For Sale'!BH85</f>
        <v>2042610.69707677</v>
      </c>
      <c r="BI11" s="4">
        <f ca="1">Financing!BI72+'For Sale'!BI85</f>
        <v>2022618.9060776185</v>
      </c>
    </row>
    <row r="12" spans="1:85" x14ac:dyDescent="0.25">
      <c r="A12" t="s">
        <v>78</v>
      </c>
      <c r="C12" s="4">
        <f ca="1">Operations!C65</f>
        <v>762301.86868200009</v>
      </c>
      <c r="D12" s="4">
        <f ca="1">Operations!D65</f>
        <v>762301.86868200009</v>
      </c>
      <c r="E12" s="4">
        <f ca="1">Operations!E65</f>
        <v>762301.86868200009</v>
      </c>
      <c r="F12" s="4">
        <f ca="1">Operations!F65</f>
        <v>762301.86868200009</v>
      </c>
      <c r="G12" s="4">
        <f ca="1">Operations!G65</f>
        <v>762301.86868200009</v>
      </c>
      <c r="H12" s="4">
        <f ca="1">Operations!H65</f>
        <v>762301.86868200009</v>
      </c>
      <c r="I12" s="4">
        <f ca="1">Operations!I65</f>
        <v>762301.86868200009</v>
      </c>
      <c r="J12" s="4">
        <f ca="1">Operations!J65</f>
        <v>762301.86868200009</v>
      </c>
      <c r="K12" s="4">
        <f ca="1">Operations!K65</f>
        <v>762301.86868200009</v>
      </c>
      <c r="L12" s="4">
        <f ca="1">Operations!L65</f>
        <v>762301.86868200009</v>
      </c>
      <c r="M12" s="4">
        <f ca="1">Operations!M65</f>
        <v>762301.86868200009</v>
      </c>
      <c r="N12" s="4">
        <f ca="1">Operations!N65</f>
        <v>762301.86868200009</v>
      </c>
      <c r="O12" s="4">
        <f ca="1">Operations!O65</f>
        <v>762301.86868200009</v>
      </c>
      <c r="P12" s="4">
        <f ca="1">Operations!P65</f>
        <v>762301.86868200009</v>
      </c>
      <c r="Q12" s="4">
        <f ca="1">Operations!Q65</f>
        <v>762301.86868200009</v>
      </c>
      <c r="R12" s="4">
        <f ca="1">Operations!R65</f>
        <v>762301.86868200009</v>
      </c>
      <c r="S12" s="4">
        <f ca="1">Operations!S65</f>
        <v>762301.86868200009</v>
      </c>
      <c r="T12" s="4">
        <f ca="1">Operations!T65</f>
        <v>762301.86868200009</v>
      </c>
      <c r="U12" s="4">
        <f ca="1">Operations!U65</f>
        <v>762301.86868200009</v>
      </c>
      <c r="V12" s="4">
        <f ca="1">Operations!V65</f>
        <v>762301.86868200009</v>
      </c>
      <c r="W12" s="4">
        <f ca="1">Operations!W65</f>
        <v>762301.86868200009</v>
      </c>
      <c r="X12" s="4">
        <f ca="1">Operations!X65</f>
        <v>762301.86868200009</v>
      </c>
      <c r="Y12" s="4">
        <f ca="1">Operations!Y65</f>
        <v>762301.86868200009</v>
      </c>
      <c r="Z12" s="4">
        <f ca="1">Operations!Z65</f>
        <v>762301.86868200009</v>
      </c>
      <c r="AA12" s="4">
        <f ca="1">Operations!AA65</f>
        <v>762301.86868200009</v>
      </c>
      <c r="AB12" s="4">
        <f ca="1">Operations!AB65</f>
        <v>762301.86868200009</v>
      </c>
      <c r="AC12" s="4">
        <f ca="1">Operations!AC65</f>
        <v>762301.86868200009</v>
      </c>
      <c r="AD12" s="4">
        <f ca="1">Operations!AD65</f>
        <v>762301.86868200009</v>
      </c>
      <c r="AE12" s="4">
        <f ca="1">Operations!AE65</f>
        <v>762301.86868200009</v>
      </c>
      <c r="AF12" s="4">
        <f ca="1">Operations!AF65</f>
        <v>762301.86868200009</v>
      </c>
      <c r="AG12" s="4">
        <f ca="1">Operations!AG65</f>
        <v>762301.86868200009</v>
      </c>
      <c r="AH12" s="4">
        <f ca="1">Operations!AH65</f>
        <v>762301.86868200009</v>
      </c>
      <c r="AI12" s="4">
        <f ca="1">Operations!AI65</f>
        <v>1168891.9155999918</v>
      </c>
      <c r="AJ12" s="4">
        <f ca="1">Operations!AJ65</f>
        <v>1168891.9155999918</v>
      </c>
      <c r="AK12" s="4">
        <f ca="1">Operations!AK65</f>
        <v>1168891.9155999918</v>
      </c>
      <c r="AL12" s="4">
        <f ca="1">Operations!AL65</f>
        <v>1168891.9155999918</v>
      </c>
      <c r="AM12" s="4">
        <f ca="1">Operations!AM65</f>
        <v>1168891.9155999918</v>
      </c>
      <c r="AN12" s="4">
        <f ca="1">Operations!AN65</f>
        <v>1168891.9155999918</v>
      </c>
      <c r="AO12" s="4">
        <f ca="1">Operations!AO65</f>
        <v>1168891.9155999918</v>
      </c>
      <c r="AP12" s="4">
        <f ca="1">Operations!AP65</f>
        <v>1168891.9155999918</v>
      </c>
      <c r="AQ12" s="4">
        <f ca="1">Operations!AQ65</f>
        <v>1168891.9155999918</v>
      </c>
      <c r="AR12" s="4">
        <f ca="1">Operations!AR65</f>
        <v>1168891.9155999918</v>
      </c>
      <c r="AS12" s="4">
        <f ca="1">Operations!AS65</f>
        <v>1168891.9155999918</v>
      </c>
      <c r="AT12" s="4">
        <f ca="1">Operations!AT65</f>
        <v>1168891.9155999918</v>
      </c>
      <c r="AU12" s="4">
        <f ca="1">Operations!AU65</f>
        <v>1168891.9155999918</v>
      </c>
      <c r="AV12" s="4">
        <f ca="1">Operations!AV65</f>
        <v>1168891.9155999918</v>
      </c>
      <c r="AW12" s="4">
        <f ca="1">Operations!AW65</f>
        <v>1168891.9155999918</v>
      </c>
      <c r="AX12" s="4">
        <f ca="1">Operations!AX65</f>
        <v>1168891.9155999918</v>
      </c>
      <c r="AY12" s="4">
        <f ca="1">Operations!AY65</f>
        <v>1168891.9155999918</v>
      </c>
      <c r="AZ12" s="4">
        <f ca="1">Operations!AZ65</f>
        <v>1168891.9155999918</v>
      </c>
      <c r="BA12" s="4">
        <f ca="1">Operations!BA65</f>
        <v>1168891.9155999918</v>
      </c>
      <c r="BB12" s="4">
        <f ca="1">Operations!BB65</f>
        <v>1168891.9155999918</v>
      </c>
      <c r="BC12" s="4">
        <f ca="1">Operations!BC65</f>
        <v>1168891.9155999918</v>
      </c>
      <c r="BD12" s="4">
        <f ca="1">Operations!BD65</f>
        <v>1168891.9155999918</v>
      </c>
      <c r="BE12" s="4">
        <f ca="1">Operations!BE65</f>
        <v>1168891.9155999918</v>
      </c>
      <c r="BF12" s="4">
        <f ca="1">Operations!BF65</f>
        <v>1168891.9155999918</v>
      </c>
      <c r="BG12" s="4">
        <f ca="1">Operations!BG65</f>
        <v>1168891.9155999918</v>
      </c>
      <c r="BH12" s="4">
        <f ca="1">Operations!BH65</f>
        <v>1168891.9155999918</v>
      </c>
      <c r="BI12" s="4">
        <f ca="1">Operations!BI65</f>
        <v>1168891.9155999918</v>
      </c>
    </row>
    <row r="13" spans="1:85" x14ac:dyDescent="0.25">
      <c r="A13" t="s">
        <v>66</v>
      </c>
      <c r="C13" s="4">
        <f ca="1">C8-SUM(C9:C12)</f>
        <v>5129905.3467180012</v>
      </c>
      <c r="D13" s="4">
        <f t="shared" ref="D13:BI13" ca="1" si="0">D8-SUM(D9:D12)</f>
        <v>5199108.0171052059</v>
      </c>
      <c r="E13" s="4">
        <f t="shared" ca="1" si="0"/>
        <v>5393417.4702704614</v>
      </c>
      <c r="F13" s="4">
        <f t="shared" ca="1" si="0"/>
        <v>5590092.2495413786</v>
      </c>
      <c r="G13" s="4">
        <f t="shared" ca="1" si="0"/>
        <v>5770392.3444299968</v>
      </c>
      <c r="H13" s="4">
        <f t="shared" ca="1" si="0"/>
        <v>5971871.2018629676</v>
      </c>
      <c r="I13" s="4">
        <f t="shared" ca="1" si="0"/>
        <v>6175789.2770498926</v>
      </c>
      <c r="J13" s="4">
        <f t="shared" ca="1" si="0"/>
        <v>6382171.6697500264</v>
      </c>
      <c r="K13" s="4">
        <f t="shared" ca="1" si="0"/>
        <v>6571716.3770733522</v>
      </c>
      <c r="L13" s="4">
        <f t="shared" ca="1" si="0"/>
        <v>6783103.6588089867</v>
      </c>
      <c r="M13" s="4">
        <f t="shared" ca="1" si="0"/>
        <v>7009806.0736152781</v>
      </c>
      <c r="N13" s="4">
        <f t="shared" ca="1" si="0"/>
        <v>7239195.3650218938</v>
      </c>
      <c r="O13" s="4">
        <f t="shared" ca="1" si="0"/>
        <v>7451391.8069238216</v>
      </c>
      <c r="P13" s="4">
        <f t="shared" ca="1" si="0"/>
        <v>7650198.9337044926</v>
      </c>
      <c r="Q13" s="4">
        <f t="shared" ca="1" si="0"/>
        <v>7851241.4230108764</v>
      </c>
      <c r="R13" s="4">
        <f t="shared" ca="1" si="0"/>
        <v>8054541.54792374</v>
      </c>
      <c r="S13" s="4">
        <f t="shared" ca="1" si="0"/>
        <v>8239617.4135756306</v>
      </c>
      <c r="T13" s="4">
        <f t="shared" ca="1" si="0"/>
        <v>8447500.4624080602</v>
      </c>
      <c r="U13" s="4">
        <f t="shared" ca="1" si="0"/>
        <v>8657709.2209598534</v>
      </c>
      <c r="V13" s="4">
        <f t="shared" ca="1" si="0"/>
        <v>8870266.8051569257</v>
      </c>
      <c r="W13" s="4">
        <f t="shared" ca="1" si="0"/>
        <v>9064077.039252121</v>
      </c>
      <c r="X13" s="4">
        <f t="shared" ca="1" si="0"/>
        <v>9281402.4862499759</v>
      </c>
      <c r="Y13" s="4">
        <f t="shared" ca="1" si="0"/>
        <v>9501147.4071087241</v>
      </c>
      <c r="Z13" s="4">
        <f t="shared" ca="1" si="0"/>
        <v>9723335.7911988497</v>
      </c>
      <c r="AA13" s="4">
        <f t="shared" ca="1" si="0"/>
        <v>9926238.7588212341</v>
      </c>
      <c r="AB13" s="4">
        <f t="shared" ca="1" si="0"/>
        <v>10153386.932554886</v>
      </c>
      <c r="AC13" s="4">
        <f t="shared" ca="1" si="0"/>
        <v>10383051.885245327</v>
      </c>
      <c r="AD13" s="4">
        <f t="shared" ca="1" si="0"/>
        <v>10615258.511387199</v>
      </c>
      <c r="AE13" s="4">
        <f t="shared" ca="1" si="0"/>
        <v>10827626.251728542</v>
      </c>
      <c r="AF13" s="4">
        <f t="shared" ca="1" si="0"/>
        <v>10950912.253649339</v>
      </c>
      <c r="AG13" s="4">
        <f t="shared" ca="1" si="0"/>
        <v>11151740.881774954</v>
      </c>
      <c r="AH13" s="4">
        <f t="shared" ca="1" si="0"/>
        <v>11393231.255273726</v>
      </c>
      <c r="AI13" s="4">
        <f t="shared" ca="1" si="0"/>
        <v>11207714.954284366</v>
      </c>
      <c r="AJ13" s="4">
        <f t="shared" ca="1" si="0"/>
        <v>11454554.035475597</v>
      </c>
      <c r="AK13" s="4">
        <f t="shared" ca="1" si="0"/>
        <v>11704107.091354132</v>
      </c>
      <c r="AL13" s="4">
        <f t="shared" ca="1" si="0"/>
        <v>11956400.862755172</v>
      </c>
      <c r="AM13" s="4">
        <f t="shared" ca="1" si="0"/>
        <v>12187692.147125635</v>
      </c>
      <c r="AN13" s="4">
        <f t="shared" ca="1" si="0"/>
        <v>12445548.566059927</v>
      </c>
      <c r="AO13" s="4">
        <f t="shared" ca="1" si="0"/>
        <v>12706227.419546194</v>
      </c>
      <c r="AP13" s="4">
        <f t="shared" ca="1" si="0"/>
        <v>12969756.453540709</v>
      </c>
      <c r="AQ13" s="4">
        <f t="shared" ca="1" si="0"/>
        <v>13244677.720688149</v>
      </c>
      <c r="AR13" s="4">
        <f t="shared" ca="1" si="0"/>
        <v>13525316.824025977</v>
      </c>
      <c r="AS13" s="4">
        <f t="shared" ca="1" si="0"/>
        <v>13797894.201125467</v>
      </c>
      <c r="AT13" s="4">
        <f t="shared" ca="1" si="0"/>
        <v>14073437.772963453</v>
      </c>
      <c r="AU13" s="4">
        <f t="shared" ca="1" si="0"/>
        <v>14326758.815238163</v>
      </c>
      <c r="AV13" s="4">
        <f t="shared" ca="1" si="0"/>
        <v>14608322.260289773</v>
      </c>
      <c r="AW13" s="4">
        <f t="shared" ca="1" si="0"/>
        <v>14892939.923595175</v>
      </c>
      <c r="AX13" s="4">
        <f t="shared" ca="1" si="0"/>
        <v>15180641.690112811</v>
      </c>
      <c r="AY13" s="4">
        <f t="shared" ca="1" si="0"/>
        <v>15445483.39087126</v>
      </c>
      <c r="AZ13" s="4">
        <f t="shared" ca="1" si="0"/>
        <v>15739444.124874156</v>
      </c>
      <c r="BA13" s="4">
        <f t="shared" ca="1" si="0"/>
        <v>16036580.28240197</v>
      </c>
      <c r="BB13" s="4">
        <f t="shared" ca="1" si="0"/>
        <v>16336922.866959633</v>
      </c>
      <c r="BC13" s="4">
        <f t="shared" ca="1" si="0"/>
        <v>16613749.608175535</v>
      </c>
      <c r="BD13" s="4">
        <f t="shared" ca="1" si="0"/>
        <v>16920599.203375787</v>
      </c>
      <c r="BE13" s="4">
        <f t="shared" ca="1" si="0"/>
        <v>17230749.961598262</v>
      </c>
      <c r="BF13" s="4">
        <f t="shared" ca="1" si="0"/>
        <v>17544234.045211155</v>
      </c>
      <c r="BG13" s="4">
        <f t="shared" ca="1" si="0"/>
        <v>17833527.746211868</v>
      </c>
      <c r="BH13" s="4">
        <f t="shared" ca="1" si="0"/>
        <v>18048548.532590743</v>
      </c>
      <c r="BI13" s="4">
        <f t="shared" ca="1" si="0"/>
        <v>18336112.02630008</v>
      </c>
    </row>
    <row r="14" spans="1:85" x14ac:dyDescent="0.2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1:85" x14ac:dyDescent="0.25">
      <c r="A15" s="9" t="s">
        <v>61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1:85" x14ac:dyDescent="0.25">
      <c r="A16" t="s">
        <v>64</v>
      </c>
      <c r="C16" s="4">
        <f>'Acquisition and CapEx'!C24</f>
        <v>606000000</v>
      </c>
      <c r="D16" s="4">
        <f>'Acquisition and CapEx'!D24</f>
        <v>0</v>
      </c>
      <c r="E16" s="4">
        <f>'Acquisition and CapEx'!E24</f>
        <v>0</v>
      </c>
      <c r="F16" s="4">
        <f>'Acquisition and CapEx'!F24</f>
        <v>0</v>
      </c>
      <c r="G16" s="4">
        <f>'Acquisition and CapEx'!G24</f>
        <v>0</v>
      </c>
      <c r="H16" s="4">
        <f>'Acquisition and CapEx'!H24</f>
        <v>0</v>
      </c>
      <c r="I16" s="4">
        <f>'Acquisition and CapEx'!I24</f>
        <v>0</v>
      </c>
      <c r="J16" s="4">
        <f>'Acquisition and CapEx'!J24</f>
        <v>0</v>
      </c>
      <c r="K16" s="4">
        <f>'Acquisition and CapEx'!K24</f>
        <v>0</v>
      </c>
      <c r="L16" s="4">
        <f>'Acquisition and CapEx'!L24</f>
        <v>0</v>
      </c>
      <c r="M16" s="4">
        <f>'Acquisition and CapEx'!M24</f>
        <v>0</v>
      </c>
      <c r="N16" s="4">
        <f>'Acquisition and CapEx'!N24</f>
        <v>0</v>
      </c>
      <c r="O16" s="4">
        <f>'Acquisition and CapEx'!O24</f>
        <v>0</v>
      </c>
      <c r="P16" s="4">
        <f>'Acquisition and CapEx'!P24</f>
        <v>0</v>
      </c>
      <c r="Q16" s="4">
        <f>'Acquisition and CapEx'!Q24</f>
        <v>0</v>
      </c>
      <c r="R16" s="4">
        <f>'Acquisition and CapEx'!R24</f>
        <v>0</v>
      </c>
      <c r="S16" s="4">
        <f>'Acquisition and CapEx'!S24</f>
        <v>0</v>
      </c>
      <c r="T16" s="4">
        <f>'Acquisition and CapEx'!T24</f>
        <v>0</v>
      </c>
      <c r="U16" s="4">
        <f>'Acquisition and CapEx'!U24</f>
        <v>0</v>
      </c>
      <c r="V16" s="4">
        <f>'Acquisition and CapEx'!V24</f>
        <v>0</v>
      </c>
      <c r="W16" s="4">
        <f>'Acquisition and CapEx'!W24</f>
        <v>0</v>
      </c>
      <c r="X16" s="4">
        <f>'Acquisition and CapEx'!X24</f>
        <v>0</v>
      </c>
      <c r="Y16" s="4">
        <f>'Acquisition and CapEx'!Y24</f>
        <v>0</v>
      </c>
      <c r="Z16" s="4">
        <f>'Acquisition and CapEx'!Z24</f>
        <v>0</v>
      </c>
      <c r="AA16" s="4">
        <f>'Acquisition and CapEx'!AA24</f>
        <v>0</v>
      </c>
      <c r="AB16" s="4">
        <f>'Acquisition and CapEx'!AB24</f>
        <v>0</v>
      </c>
      <c r="AC16" s="4">
        <f>'Acquisition and CapEx'!AC24</f>
        <v>0</v>
      </c>
      <c r="AD16" s="4">
        <f>'Acquisition and CapEx'!AD24</f>
        <v>0</v>
      </c>
      <c r="AE16" s="4">
        <f>'Acquisition and CapEx'!AE24</f>
        <v>0</v>
      </c>
      <c r="AF16" s="4">
        <f>'Acquisition and CapEx'!AF24</f>
        <v>0</v>
      </c>
      <c r="AG16" s="4">
        <f>'Acquisition and CapEx'!AG24</f>
        <v>0</v>
      </c>
      <c r="AH16" s="4">
        <f>'Acquisition and CapEx'!AH24</f>
        <v>0</v>
      </c>
      <c r="AI16" s="4">
        <f>'Acquisition and CapEx'!AI24</f>
        <v>0</v>
      </c>
      <c r="AJ16" s="4">
        <f ca="1">'Acquisition and CapEx'!AJ24</f>
        <v>94605722.334160149</v>
      </c>
      <c r="AK16" s="4">
        <f>'Acquisition and CapEx'!AK24</f>
        <v>0</v>
      </c>
      <c r="AL16" s="4">
        <f>'Acquisition and CapEx'!AL24</f>
        <v>0</v>
      </c>
      <c r="AM16" s="4">
        <f>'Acquisition and CapEx'!AM24</f>
        <v>0</v>
      </c>
      <c r="AN16" s="4">
        <f>'Acquisition and CapEx'!AN24</f>
        <v>0</v>
      </c>
      <c r="AO16" s="4">
        <f>'Acquisition and CapEx'!AO24</f>
        <v>0</v>
      </c>
      <c r="AP16" s="4">
        <f>'Acquisition and CapEx'!AP24</f>
        <v>0</v>
      </c>
      <c r="AQ16" s="4">
        <f>'Acquisition and CapEx'!AQ24</f>
        <v>0</v>
      </c>
      <c r="AR16" s="4">
        <f>'Acquisition and CapEx'!AR24</f>
        <v>0</v>
      </c>
      <c r="AS16" s="4">
        <f>'Acquisition and CapEx'!AS24</f>
        <v>0</v>
      </c>
      <c r="AT16" s="4">
        <f>'Acquisition and CapEx'!AT24</f>
        <v>0</v>
      </c>
      <c r="AU16" s="4">
        <f>'Acquisition and CapEx'!AU24</f>
        <v>0</v>
      </c>
      <c r="AV16" s="4">
        <f>'Acquisition and CapEx'!AV24</f>
        <v>0</v>
      </c>
      <c r="AW16" s="4">
        <f>'Acquisition and CapEx'!AW24</f>
        <v>0</v>
      </c>
      <c r="AX16" s="4">
        <f>'Acquisition and CapEx'!AX24</f>
        <v>0</v>
      </c>
      <c r="AY16" s="4">
        <f>'Acquisition and CapEx'!AY24</f>
        <v>0</v>
      </c>
      <c r="AZ16" s="4">
        <f>'Acquisition and CapEx'!AZ24</f>
        <v>0</v>
      </c>
      <c r="BA16" s="4">
        <f>'Acquisition and CapEx'!BA24</f>
        <v>0</v>
      </c>
      <c r="BB16" s="4">
        <f>'Acquisition and CapEx'!BB24</f>
        <v>0</v>
      </c>
      <c r="BC16" s="4">
        <f>'Acquisition and CapEx'!BC24</f>
        <v>0</v>
      </c>
      <c r="BD16" s="4">
        <f>'Acquisition and CapEx'!BD24</f>
        <v>0</v>
      </c>
      <c r="BE16" s="4">
        <f>'Acquisition and CapEx'!BE24</f>
        <v>0</v>
      </c>
      <c r="BF16" s="4">
        <f>'Acquisition and CapEx'!BF24</f>
        <v>0</v>
      </c>
      <c r="BG16" s="4">
        <f>'Acquisition and CapEx'!BG24</f>
        <v>0</v>
      </c>
      <c r="BH16" s="4">
        <f>'Acquisition and CapEx'!BH24</f>
        <v>0</v>
      </c>
      <c r="BI16" s="4">
        <f>'Acquisition and CapEx'!BI24</f>
        <v>0</v>
      </c>
    </row>
    <row r="17" spans="1:61" x14ac:dyDescent="0.25">
      <c r="A17" t="s">
        <v>65</v>
      </c>
      <c r="C17" s="4">
        <f ca="1">SUM('Acquisition and CapEx'!C56-'Acquisition and CapEx'!C24)</f>
        <v>841494.94560003281</v>
      </c>
      <c r="D17" s="4">
        <f ca="1">SUM('Acquisition and CapEx'!D56-'Acquisition and CapEx'!D24)</f>
        <v>1029110.6909405011</v>
      </c>
      <c r="E17" s="4">
        <f ca="1">SUM('Acquisition and CapEx'!E56-'Acquisition and CapEx'!E24)</f>
        <v>1351885.2036342463</v>
      </c>
      <c r="F17" s="4">
        <f ca="1">SUM('Acquisition and CapEx'!F56-'Acquisition and CapEx'!F24)</f>
        <v>1366859.3297355275</v>
      </c>
      <c r="G17" s="4">
        <f ca="1">SUM('Acquisition and CapEx'!G56-'Acquisition and CapEx'!G24)</f>
        <v>1384143.041670128</v>
      </c>
      <c r="H17" s="4">
        <f ca="1">SUM('Acquisition and CapEx'!H56-'Acquisition and CapEx'!H24)</f>
        <v>1398338.1159741981</v>
      </c>
      <c r="I17" s="4">
        <f ca="1">SUM('Acquisition and CapEx'!I56-'Acquisition and CapEx'!I24)</f>
        <v>1413765.6593324512</v>
      </c>
      <c r="J17" s="4">
        <f ca="1">SUM('Acquisition and CapEx'!J56-'Acquisition and CapEx'!J24)</f>
        <v>1429347.1701106047</v>
      </c>
      <c r="K17" s="4">
        <f ca="1">SUM('Acquisition and CapEx'!K56-'Acquisition and CapEx'!K24)</f>
        <v>1447308.7273877801</v>
      </c>
      <c r="L17" s="4">
        <f ca="1">SUM('Acquisition and CapEx'!L56-'Acquisition and CapEx'!L24)</f>
        <v>1462090.169697108</v>
      </c>
      <c r="M17" s="4">
        <f ca="1">SUM('Acquisition and CapEx'!M56-'Acquisition and CapEx'!M24)</f>
        <v>1478142.2456892778</v>
      </c>
      <c r="N17" s="4">
        <f ca="1">SUM('Acquisition and CapEx'!N56-'Acquisition and CapEx'!N24)</f>
        <v>1494354.1075114254</v>
      </c>
      <c r="O17" s="4">
        <f ca="1">SUM('Acquisition and CapEx'!O56-'Acquisition and CapEx'!O24)</f>
        <v>1338701.3508359878</v>
      </c>
      <c r="P17" s="4">
        <f ca="1">SUM('Acquisition and CapEx'!P56-'Acquisition and CapEx'!P24)</f>
        <v>1261567.2056338019</v>
      </c>
      <c r="Q17" s="4">
        <f ca="1">SUM('Acquisition and CapEx'!Q56-'Acquisition and CapEx'!Q24)</f>
        <v>1274780.0495178932</v>
      </c>
      <c r="R17" s="4">
        <f ca="1">SUM('Acquisition and CapEx'!R56-'Acquisition and CapEx'!R24)</f>
        <v>1288121.6560437104</v>
      </c>
      <c r="S17" s="4">
        <f ca="1">SUM('Acquisition and CapEx'!S56-'Acquisition and CapEx'!S24)</f>
        <v>1303953.3330448149</v>
      </c>
      <c r="T17" s="4">
        <f ca="1">SUM('Acquisition and CapEx'!T56-'Acquisition and CapEx'!T24)</f>
        <v>1316375.9626263338</v>
      </c>
      <c r="U17" s="4">
        <f ca="1">SUM('Acquisition and CapEx'!U56-'Acquisition and CapEx'!U24)</f>
        <v>1330110.9982761112</v>
      </c>
      <c r="V17" s="4">
        <f ca="1">SUM('Acquisition and CapEx'!V56-'Acquisition and CapEx'!V24)</f>
        <v>1343979.5925623295</v>
      </c>
      <c r="W17" s="4">
        <f ca="1">SUM('Acquisition and CapEx'!W56-'Acquisition and CapEx'!W24)</f>
        <v>1360413.8994745419</v>
      </c>
      <c r="X17" s="4">
        <f ca="1">SUM('Acquisition and CapEx'!X56-'Acquisition and CapEx'!X24)</f>
        <v>1373337.8345533472</v>
      </c>
      <c r="Y17" s="4">
        <f ca="1">SUM('Acquisition and CapEx'!Y56-'Acquisition and CapEx'!Y24)</f>
        <v>1387614.501915256</v>
      </c>
      <c r="Z17" s="4">
        <f ca="1">SUM('Acquisition and CapEx'!Z56-'Acquisition and CapEx'!Z24)</f>
        <v>1402029.6957816263</v>
      </c>
      <c r="AA17" s="4">
        <f ca="1">SUM('Acquisition and CapEx'!AA56-'Acquisition and CapEx'!AA24)</f>
        <v>1419088.5418903125</v>
      </c>
      <c r="AB17" s="4">
        <f ca="1">SUM('Acquisition and CapEx'!AB56-'Acquisition and CapEx'!AB24)</f>
        <v>1432532.6804296174</v>
      </c>
      <c r="AC17" s="4">
        <f ca="1">SUM('Acquisition and CapEx'!AC56-'Acquisition and CapEx'!AC24)</f>
        <v>1447371.1158743016</v>
      </c>
      <c r="AD17" s="4">
        <f ca="1">SUM('Acquisition and CapEx'!AD56-'Acquisition and CapEx'!AD24)</f>
        <v>1462353.2235607745</v>
      </c>
      <c r="AE17" s="4">
        <f ca="1">SUM('Acquisition and CapEx'!AE56-'Acquisition and CapEx'!AE24)</f>
        <v>1480059.2903415028</v>
      </c>
      <c r="AF17" s="4">
        <f ca="1">SUM('Acquisition and CapEx'!AF56-'Acquisition and CapEx'!AF24)</f>
        <v>2040527.53422813</v>
      </c>
      <c r="AG17" s="4">
        <f ca="1">SUM('Acquisition and CapEx'!AG56-'Acquisition and CapEx'!AG24)</f>
        <v>2529674.8784267837</v>
      </c>
      <c r="AH17" s="4">
        <f ca="1">SUM('Acquisition and CapEx'!AH56-'Acquisition and CapEx'!AH24)</f>
        <v>2648906.2155988635</v>
      </c>
      <c r="AI17" s="4">
        <f ca="1">SUM('Acquisition and CapEx'!AI56-'Acquisition and CapEx'!AI24)</f>
        <v>2675618.8217283348</v>
      </c>
      <c r="AJ17" s="4">
        <f ca="1">SUM('Acquisition and CapEx'!AJ56-'Acquisition and CapEx'!AJ24)</f>
        <v>2698560.4817532748</v>
      </c>
      <c r="AK17" s="4">
        <f ca="1">SUM('Acquisition and CapEx'!AK56-'Acquisition and CapEx'!AK24)</f>
        <v>2723045.7224507337</v>
      </c>
      <c r="AL17" s="4">
        <f ca="1">SUM('Acquisition and CapEx'!AL56-'Acquisition and CapEx'!AL24)</f>
        <v>2747748.2335600862</v>
      </c>
      <c r="AM17" s="4">
        <f ca="1">SUM('Acquisition and CapEx'!AM56-'Acquisition and CapEx'!AM24)</f>
        <v>2775405.9223893094</v>
      </c>
      <c r="AN17" s="4">
        <f ca="1">SUM('Acquisition and CapEx'!AN56-'Acquisition and CapEx'!AN24)</f>
        <v>2799180.6025975691</v>
      </c>
      <c r="AO17" s="4">
        <f ca="1">SUM('Acquisition and CapEx'!AO56-'Acquisition and CapEx'!AO24)</f>
        <v>2824546.2446708502</v>
      </c>
      <c r="AP17" s="4">
        <f ca="1">SUM('Acquisition and CapEx'!AP56-'Acquisition and CapEx'!AP24)</f>
        <v>2850136.7570049437</v>
      </c>
      <c r="AQ17" s="4">
        <f ca="1">SUM('Acquisition and CapEx'!AQ56-'Acquisition and CapEx'!AQ24)</f>
        <v>2720702.4275074052</v>
      </c>
      <c r="AR17" s="4">
        <f ca="1">SUM('Acquisition and CapEx'!AR56-'Acquisition and CapEx'!AR24)</f>
        <v>2608314.8494834648</v>
      </c>
      <c r="AS17" s="4">
        <f ca="1">SUM('Acquisition and CapEx'!AS56-'Acquisition and CapEx'!AS24)</f>
        <v>2604607.8131897179</v>
      </c>
      <c r="AT17" s="4">
        <f ca="1">SUM('Acquisition and CapEx'!AT56-'Acquisition and CapEx'!AT24)</f>
        <v>2628706.2458937671</v>
      </c>
      <c r="AU17" s="4">
        <f ca="1">SUM('Acquisition and CapEx'!AU56-'Acquisition and CapEx'!AU24)</f>
        <v>2655924.1880317903</v>
      </c>
      <c r="AV17" s="4">
        <f ca="1">SUM('Acquisition and CapEx'!AV56-'Acquisition and CapEx'!AV24)</f>
        <v>2679006.8917221087</v>
      </c>
      <c r="AW17" s="4">
        <f ca="1">SUM('Acquisition and CapEx'!AW56-'Acquisition and CapEx'!AW24)</f>
        <v>2703761.575400291</v>
      </c>
      <c r="AX17" s="4">
        <f ca="1">SUM('Acquisition and CapEx'!AX56-'Acquisition and CapEx'!AX24)</f>
        <v>2728738.8347637132</v>
      </c>
      <c r="AY17" s="4">
        <f ca="1">SUM('Acquisition and CapEx'!AY56-'Acquisition and CapEx'!AY24)</f>
        <v>2756930.3449703846</v>
      </c>
      <c r="AZ17" s="4">
        <f ca="1">SUM('Acquisition and CapEx'!AZ56-'Acquisition and CapEx'!AZ24)</f>
        <v>2780863.7242772547</v>
      </c>
      <c r="BA17" s="4">
        <f ca="1">SUM('Acquisition and CapEx'!BA56-'Acquisition and CapEx'!BA24)</f>
        <v>2806520.4163116296</v>
      </c>
      <c r="BB17" s="4">
        <f ca="1">SUM('Acquisition and CapEx'!BB56-'Acquisition and CapEx'!BB24)</f>
        <v>2832407.5433445489</v>
      </c>
      <c r="BC17" s="4">
        <f ca="1">SUM('Acquisition and CapEx'!BC56-'Acquisition and CapEx'!BC24)</f>
        <v>2861606.5395560698</v>
      </c>
      <c r="BD17" s="4">
        <f ca="1">SUM('Acquisition and CapEx'!BD56-'Acquisition and CapEx'!BD24)</f>
        <v>2886420.8605831582</v>
      </c>
      <c r="BE17" s="4">
        <f ca="1">SUM('Acquisition and CapEx'!BE56-'Acquisition and CapEx'!BE24)</f>
        <v>2913011.4022597852</v>
      </c>
      <c r="BF17" s="4">
        <f ca="1">SUM('Acquisition and CapEx'!BF56-'Acquisition and CapEx'!BF24)</f>
        <v>2939840.5094889496</v>
      </c>
      <c r="BG17" s="4">
        <f ca="1">SUM('Acquisition and CapEx'!BG56-'Acquisition and CapEx'!BG24)</f>
        <v>2970082.0685064197</v>
      </c>
      <c r="BH17" s="4">
        <f ca="1">SUM('Acquisition and CapEx'!BH56-'Acquisition and CapEx'!BH24)</f>
        <v>3499888.7361159693</v>
      </c>
      <c r="BI17" s="4">
        <f ca="1">SUM('Acquisition and CapEx'!BI56-'Acquisition and CapEx'!BI24)</f>
        <v>3212796.1204068251</v>
      </c>
    </row>
    <row r="18" spans="1:61" x14ac:dyDescent="0.25">
      <c r="A18" t="s">
        <v>8</v>
      </c>
      <c r="C18" s="4">
        <f ca="1">'Acquisition and CapEx'!C56</f>
        <v>606841494.94560003</v>
      </c>
      <c r="D18" s="4">
        <f ca="1">'Acquisition and CapEx'!D56</f>
        <v>1029110.6909405011</v>
      </c>
      <c r="E18" s="4">
        <f ca="1">'Acquisition and CapEx'!E56</f>
        <v>1351885.2036342463</v>
      </c>
      <c r="F18" s="4">
        <f ca="1">'Acquisition and CapEx'!F56</f>
        <v>1366859.3297355275</v>
      </c>
      <c r="G18" s="4">
        <f ca="1">'Acquisition and CapEx'!G56</f>
        <v>1384143.041670128</v>
      </c>
      <c r="H18" s="4">
        <f ca="1">'Acquisition and CapEx'!H56</f>
        <v>1398338.1159741981</v>
      </c>
      <c r="I18" s="4">
        <f ca="1">'Acquisition and CapEx'!I56</f>
        <v>1413765.6593324512</v>
      </c>
      <c r="J18" s="4">
        <f ca="1">'Acquisition and CapEx'!J56</f>
        <v>1429347.1701106047</v>
      </c>
      <c r="K18" s="4">
        <f ca="1">'Acquisition and CapEx'!K56</f>
        <v>1447308.7273877801</v>
      </c>
      <c r="L18" s="4">
        <f ca="1">'Acquisition and CapEx'!L56</f>
        <v>1462090.169697108</v>
      </c>
      <c r="M18" s="4">
        <f ca="1">'Acquisition and CapEx'!M56</f>
        <v>1478142.2456892778</v>
      </c>
      <c r="N18" s="4">
        <f ca="1">'Acquisition and CapEx'!N56</f>
        <v>1494354.1075114254</v>
      </c>
      <c r="O18" s="4">
        <f ca="1">'Acquisition and CapEx'!O56</f>
        <v>1338701.3508359878</v>
      </c>
      <c r="P18" s="4">
        <f ca="1">'Acquisition and CapEx'!P56</f>
        <v>1261567.2056338019</v>
      </c>
      <c r="Q18" s="4">
        <f ca="1">'Acquisition and CapEx'!Q56</f>
        <v>1274780.0495178932</v>
      </c>
      <c r="R18" s="4">
        <f ca="1">'Acquisition and CapEx'!R56</f>
        <v>1288121.6560437104</v>
      </c>
      <c r="S18" s="4">
        <f ca="1">'Acquisition and CapEx'!S56</f>
        <v>1303953.3330448149</v>
      </c>
      <c r="T18" s="4">
        <f ca="1">'Acquisition and CapEx'!T56</f>
        <v>1316375.9626263338</v>
      </c>
      <c r="U18" s="4">
        <f ca="1">'Acquisition and CapEx'!U56</f>
        <v>1330110.9982761112</v>
      </c>
      <c r="V18" s="4">
        <f ca="1">'Acquisition and CapEx'!V56</f>
        <v>1343979.5925623295</v>
      </c>
      <c r="W18" s="4">
        <f ca="1">'Acquisition and CapEx'!W56</f>
        <v>1360413.8994745419</v>
      </c>
      <c r="X18" s="4">
        <f ca="1">'Acquisition and CapEx'!X56</f>
        <v>1373337.8345533472</v>
      </c>
      <c r="Y18" s="4">
        <f ca="1">'Acquisition and CapEx'!Y56</f>
        <v>1387614.501915256</v>
      </c>
      <c r="Z18" s="4">
        <f ca="1">'Acquisition and CapEx'!Z56</f>
        <v>1402029.6957816263</v>
      </c>
      <c r="AA18" s="4">
        <f ca="1">'Acquisition and CapEx'!AA56</f>
        <v>1419088.5418903125</v>
      </c>
      <c r="AB18" s="4">
        <f ca="1">'Acquisition and CapEx'!AB56</f>
        <v>1432532.6804296174</v>
      </c>
      <c r="AC18" s="4">
        <f ca="1">'Acquisition and CapEx'!AC56</f>
        <v>1447371.1158743016</v>
      </c>
      <c r="AD18" s="4">
        <f ca="1">'Acquisition and CapEx'!AD56</f>
        <v>1462353.2235607745</v>
      </c>
      <c r="AE18" s="4">
        <f ca="1">'Acquisition and CapEx'!AE56</f>
        <v>1480059.2903415028</v>
      </c>
      <c r="AF18" s="4">
        <f ca="1">'Acquisition and CapEx'!AF56</f>
        <v>2040527.53422813</v>
      </c>
      <c r="AG18" s="4">
        <f ca="1">'Acquisition and CapEx'!AG56</f>
        <v>2529674.8784267837</v>
      </c>
      <c r="AH18" s="4">
        <f ca="1">'Acquisition and CapEx'!AH56</f>
        <v>2648906.2155988635</v>
      </c>
      <c r="AI18" s="4">
        <f ca="1">'Acquisition and CapEx'!AI56</f>
        <v>2675618.8217283348</v>
      </c>
      <c r="AJ18" s="4">
        <f ca="1">'Acquisition and CapEx'!AJ56</f>
        <v>97304282.815913424</v>
      </c>
      <c r="AK18" s="4">
        <f ca="1">'Acquisition and CapEx'!AK56</f>
        <v>2723045.7224507337</v>
      </c>
      <c r="AL18" s="4">
        <f ca="1">'Acquisition and CapEx'!AL56</f>
        <v>2747748.2335600862</v>
      </c>
      <c r="AM18" s="4">
        <f ca="1">'Acquisition and CapEx'!AM56</f>
        <v>2775405.9223893094</v>
      </c>
      <c r="AN18" s="4">
        <f ca="1">'Acquisition and CapEx'!AN56</f>
        <v>2799180.6025975691</v>
      </c>
      <c r="AO18" s="4">
        <f ca="1">'Acquisition and CapEx'!AO56</f>
        <v>2824546.2446708502</v>
      </c>
      <c r="AP18" s="4">
        <f ca="1">'Acquisition and CapEx'!AP56</f>
        <v>2850136.7570049437</v>
      </c>
      <c r="AQ18" s="4">
        <f ca="1">'Acquisition and CapEx'!AQ56</f>
        <v>2720702.4275074052</v>
      </c>
      <c r="AR18" s="4">
        <f ca="1">'Acquisition and CapEx'!AR56</f>
        <v>2608314.8494834648</v>
      </c>
      <c r="AS18" s="4">
        <f ca="1">'Acquisition and CapEx'!AS56</f>
        <v>2604607.8131897179</v>
      </c>
      <c r="AT18" s="4">
        <f ca="1">'Acquisition and CapEx'!AT56</f>
        <v>2628706.2458937671</v>
      </c>
      <c r="AU18" s="4">
        <f ca="1">'Acquisition and CapEx'!AU56</f>
        <v>2655924.1880317903</v>
      </c>
      <c r="AV18" s="4">
        <f ca="1">'Acquisition and CapEx'!AV56</f>
        <v>2679006.8917221087</v>
      </c>
      <c r="AW18" s="4">
        <f ca="1">'Acquisition and CapEx'!AW56</f>
        <v>2703761.575400291</v>
      </c>
      <c r="AX18" s="4">
        <f ca="1">'Acquisition and CapEx'!AX56</f>
        <v>2728738.8347637132</v>
      </c>
      <c r="AY18" s="4">
        <f ca="1">'Acquisition and CapEx'!AY56</f>
        <v>2756930.3449703846</v>
      </c>
      <c r="AZ18" s="4">
        <f ca="1">'Acquisition and CapEx'!AZ56</f>
        <v>2780863.7242772547</v>
      </c>
      <c r="BA18" s="4">
        <f ca="1">'Acquisition and CapEx'!BA56</f>
        <v>2806520.4163116296</v>
      </c>
      <c r="BB18" s="4">
        <f ca="1">'Acquisition and CapEx'!BB56</f>
        <v>2832407.5433445489</v>
      </c>
      <c r="BC18" s="4">
        <f ca="1">'Acquisition and CapEx'!BC56</f>
        <v>2861606.5395560698</v>
      </c>
      <c r="BD18" s="4">
        <f ca="1">'Acquisition and CapEx'!BD56</f>
        <v>2886420.8605831582</v>
      </c>
      <c r="BE18" s="4">
        <f ca="1">'Acquisition and CapEx'!BE56</f>
        <v>2913011.4022597852</v>
      </c>
      <c r="BF18" s="4">
        <f ca="1">'Acquisition and CapEx'!BF56</f>
        <v>2939840.5094889496</v>
      </c>
      <c r="BG18" s="4">
        <f ca="1">'Acquisition and CapEx'!BG56</f>
        <v>2970082.0685064197</v>
      </c>
      <c r="BH18" s="4">
        <f ca="1">'Acquisition and CapEx'!BH56</f>
        <v>3499888.7361159693</v>
      </c>
      <c r="BI18" s="4">
        <f ca="1">'Acquisition and CapEx'!BI56</f>
        <v>3212796.1204068251</v>
      </c>
    </row>
    <row r="19" spans="1:61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1:61" x14ac:dyDescent="0.2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1:61" x14ac:dyDescent="0.25">
      <c r="A21" s="9" t="s">
        <v>62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1:61" x14ac:dyDescent="0.25">
      <c r="A22" t="s">
        <v>67</v>
      </c>
      <c r="C22" s="4">
        <f ca="1">Financing!C67-Financing!C68+'For Sale'!C89</f>
        <v>312235579.47994411</v>
      </c>
      <c r="D22" s="4">
        <f ca="1">Financing!D67-Financing!D68+'For Sale'!D89</f>
        <v>0</v>
      </c>
      <c r="E22" s="4">
        <f ca="1">Financing!E67-Financing!E68+'For Sale'!E89</f>
        <v>0</v>
      </c>
      <c r="F22" s="4">
        <f ca="1">Financing!F67-Financing!F68+'For Sale'!F89</f>
        <v>0</v>
      </c>
      <c r="G22" s="4">
        <f ca="1">Financing!G67-Financing!G68+'For Sale'!G89</f>
        <v>0</v>
      </c>
      <c r="H22" s="4">
        <f ca="1">Financing!H67-Financing!H68+'For Sale'!H89</f>
        <v>0</v>
      </c>
      <c r="I22" s="4">
        <f ca="1">Financing!I67-Financing!I68+'For Sale'!I89</f>
        <v>0</v>
      </c>
      <c r="J22" s="4">
        <f ca="1">Financing!J67-Financing!J68+'For Sale'!J89</f>
        <v>0</v>
      </c>
      <c r="K22" s="4">
        <f ca="1">Financing!K67-Financing!K68+'For Sale'!K89</f>
        <v>0</v>
      </c>
      <c r="L22" s="4">
        <f ca="1">Financing!L67-Financing!L68+'For Sale'!L89</f>
        <v>0</v>
      </c>
      <c r="M22" s="4">
        <f ca="1">Financing!M67-Financing!M68+'For Sale'!M89</f>
        <v>0</v>
      </c>
      <c r="N22" s="4">
        <f ca="1">Financing!N67-Financing!N68+'For Sale'!N89</f>
        <v>0</v>
      </c>
      <c r="O22" s="4">
        <f ca="1">Financing!O67-Financing!O68+'For Sale'!O89</f>
        <v>0</v>
      </c>
      <c r="P22" s="4">
        <f ca="1">Financing!P67-Financing!P68+'For Sale'!P89</f>
        <v>0</v>
      </c>
      <c r="Q22" s="4">
        <f ca="1">Financing!Q67-Financing!Q68+'For Sale'!Q89</f>
        <v>0</v>
      </c>
      <c r="R22" s="4">
        <f ca="1">Financing!R67-Financing!R68+'For Sale'!R89</f>
        <v>0</v>
      </c>
      <c r="S22" s="4">
        <f ca="1">Financing!S67-Financing!S68+'For Sale'!S89</f>
        <v>0</v>
      </c>
      <c r="T22" s="4">
        <f ca="1">Financing!T67-Financing!T68+'For Sale'!T89</f>
        <v>0</v>
      </c>
      <c r="U22" s="4">
        <f ca="1">Financing!U67-Financing!U68+'For Sale'!U89</f>
        <v>0</v>
      </c>
      <c r="V22" s="4">
        <f ca="1">Financing!V67-Financing!V68+'For Sale'!V89</f>
        <v>0</v>
      </c>
      <c r="W22" s="4">
        <f ca="1">Financing!W67-Financing!W68+'For Sale'!W89</f>
        <v>0</v>
      </c>
      <c r="X22" s="4">
        <f ca="1">Financing!X67-Financing!X68+'For Sale'!X89</f>
        <v>0</v>
      </c>
      <c r="Y22" s="4">
        <f ca="1">Financing!Y67-Financing!Y68+'For Sale'!Y89</f>
        <v>0</v>
      </c>
      <c r="Z22" s="4">
        <f ca="1">Financing!Z67-Financing!Z68+'For Sale'!Z89</f>
        <v>0</v>
      </c>
      <c r="AA22" s="4">
        <f ca="1">Financing!AA67-Financing!AA68+'For Sale'!AA89</f>
        <v>0</v>
      </c>
      <c r="AB22" s="4">
        <f ca="1">Financing!AB67-Financing!AB68+'For Sale'!AB89</f>
        <v>0</v>
      </c>
      <c r="AC22" s="4">
        <f ca="1">Financing!AC67-Financing!AC68+'For Sale'!AC89</f>
        <v>0</v>
      </c>
      <c r="AD22" s="4">
        <f ca="1">Financing!AD67-Financing!AD68+'For Sale'!AD89</f>
        <v>0</v>
      </c>
      <c r="AE22" s="4">
        <f ca="1">Financing!AE67-Financing!AE68+'For Sale'!AE89</f>
        <v>0</v>
      </c>
      <c r="AF22" s="4">
        <f ca="1">Financing!AF67-Financing!AF68+'For Sale'!AF89</f>
        <v>0</v>
      </c>
      <c r="AG22" s="4">
        <f ca="1">Financing!AG67-Financing!AG68+'For Sale'!AG89</f>
        <v>0</v>
      </c>
      <c r="AH22" s="4">
        <f ca="1">Financing!AH67-Financing!AH68+'For Sale'!AH89</f>
        <v>0</v>
      </c>
      <c r="AI22" s="4">
        <f ca="1">Financing!AI67-Financing!AI68+'For Sale'!AI89</f>
        <v>0</v>
      </c>
      <c r="AJ22" s="4">
        <f ca="1">Financing!AJ67-Financing!AJ68+'For Sale'!AJ89</f>
        <v>0</v>
      </c>
      <c r="AK22" s="4">
        <f ca="1">Financing!AK67-Financing!AK68+'For Sale'!AK89</f>
        <v>0</v>
      </c>
      <c r="AL22" s="4">
        <f ca="1">Financing!AL67-Financing!AL68+'For Sale'!AL89</f>
        <v>0</v>
      </c>
      <c r="AM22" s="4">
        <f ca="1">Financing!AM67-Financing!AM68+'For Sale'!AM89</f>
        <v>0</v>
      </c>
      <c r="AN22" s="4">
        <f ca="1">Financing!AN67-Financing!AN68+'For Sale'!AN89</f>
        <v>0</v>
      </c>
      <c r="AO22" s="4">
        <f ca="1">Financing!AO67-Financing!AO68+'For Sale'!AO89</f>
        <v>0</v>
      </c>
      <c r="AP22" s="4">
        <f ca="1">Financing!AP67-Financing!AP68+'For Sale'!AP89</f>
        <v>0</v>
      </c>
      <c r="AQ22" s="4">
        <f ca="1">Financing!AQ67-Financing!AQ68+'For Sale'!AQ89</f>
        <v>0</v>
      </c>
      <c r="AR22" s="4">
        <f ca="1">Financing!AR67-Financing!AR68+'For Sale'!AR89</f>
        <v>0</v>
      </c>
      <c r="AS22" s="4">
        <f ca="1">Financing!AS67-Financing!AS68+'For Sale'!AS89</f>
        <v>0</v>
      </c>
      <c r="AT22" s="4">
        <f ca="1">Financing!AT67-Financing!AT68+'For Sale'!AT89</f>
        <v>0</v>
      </c>
      <c r="AU22" s="4">
        <f ca="1">Financing!AU67-Financing!AU68+'For Sale'!AU89</f>
        <v>0</v>
      </c>
      <c r="AV22" s="4">
        <f ca="1">Financing!AV67-Financing!AV68+'For Sale'!AV89</f>
        <v>0</v>
      </c>
      <c r="AW22" s="4">
        <f ca="1">Financing!AW67-Financing!AW68+'For Sale'!AW89</f>
        <v>0</v>
      </c>
      <c r="AX22" s="4">
        <f ca="1">Financing!AX67-Financing!AX68+'For Sale'!AX89</f>
        <v>0</v>
      </c>
      <c r="AY22" s="4">
        <f ca="1">Financing!AY67-Financing!AY68+'For Sale'!AY89</f>
        <v>0</v>
      </c>
      <c r="AZ22" s="4">
        <f ca="1">Financing!AZ67-Financing!AZ68+'For Sale'!AZ89</f>
        <v>0</v>
      </c>
      <c r="BA22" s="4">
        <f ca="1">Financing!BA67-Financing!BA68+'For Sale'!BA89</f>
        <v>0</v>
      </c>
      <c r="BB22" s="4">
        <f ca="1">Financing!BB67-Financing!BB68+'For Sale'!BB89</f>
        <v>0</v>
      </c>
      <c r="BC22" s="4">
        <f ca="1">Financing!BC67-Financing!BC68+'For Sale'!BC89</f>
        <v>0</v>
      </c>
      <c r="BD22" s="4">
        <f ca="1">Financing!BD67-Financing!BD68+'For Sale'!BD89</f>
        <v>0</v>
      </c>
      <c r="BE22" s="4">
        <f ca="1">Financing!BE67-Financing!BE68+'For Sale'!BE89</f>
        <v>0</v>
      </c>
      <c r="BF22" s="4">
        <f ca="1">Financing!BF67-Financing!BF68+'For Sale'!BF89</f>
        <v>0</v>
      </c>
      <c r="BG22" s="4">
        <f ca="1">Financing!BG67-Financing!BG68+'For Sale'!BG89</f>
        <v>0</v>
      </c>
      <c r="BH22" s="4">
        <f ca="1">Financing!BH67-Financing!BH68+'For Sale'!BH89</f>
        <v>0</v>
      </c>
      <c r="BI22" s="4">
        <f ca="1">Financing!BI67-Financing!BI68+'For Sale'!BI89</f>
        <v>0</v>
      </c>
    </row>
    <row r="23" spans="1:61" x14ac:dyDescent="0.25">
      <c r="A23" t="s">
        <v>296</v>
      </c>
      <c r="C23" s="4">
        <f ca="1">-Financing!C73</f>
        <v>0</v>
      </c>
      <c r="D23" s="4">
        <f ca="1">-Financing!D73</f>
        <v>-208499.86630823542</v>
      </c>
      <c r="E23" s="4">
        <f ca="1">-Financing!E73</f>
        <v>-202076.61333181095</v>
      </c>
      <c r="F23" s="4">
        <f ca="1">-Financing!F73</f>
        <v>-211161.64599029272</v>
      </c>
      <c r="G23" s="4">
        <f ca="1">-Financing!G73</f>
        <v>-219312.46513799365</v>
      </c>
      <c r="H23" s="4">
        <f ca="1">-Financing!H73</f>
        <v>-228676.65429443869</v>
      </c>
      <c r="I23" s="4">
        <f ca="1">-Financing!I73</f>
        <v>-238101.18088587228</v>
      </c>
      <c r="J23" s="4">
        <f ca="1">-Financing!J73</f>
        <v>-247641.22498197132</v>
      </c>
      <c r="K23" s="4">
        <f ca="1">-Financing!K73</f>
        <v>-256220.38248427882</v>
      </c>
      <c r="L23" s="4">
        <f ca="1">-Financing!L73</f>
        <v>-1560490.6579258777</v>
      </c>
      <c r="M23" s="4">
        <f ca="1">-Financing!M73</f>
        <v>-1583158.5497116176</v>
      </c>
      <c r="N23" s="4">
        <f ca="1">-Financing!N73</f>
        <v>-1606066.5651750471</v>
      </c>
      <c r="O23" s="4">
        <f ca="1">-Financing!O73</f>
        <v>-1636823.0048129736</v>
      </c>
      <c r="P23" s="4">
        <f ca="1">-Financing!P73</f>
        <v>-1663099.9604309469</v>
      </c>
      <c r="Q23" s="4">
        <f ca="1">-Financing!Q73</f>
        <v>-1685088.3337085685</v>
      </c>
      <c r="R23" s="4">
        <f ca="1">-Financing!R73</f>
        <v>-1707301.2464876138</v>
      </c>
      <c r="S23" s="4">
        <f ca="1">-Financing!S73</f>
        <v>-1728597.645781656</v>
      </c>
      <c r="T23" s="4">
        <f ca="1">-Financing!T73</f>
        <v>-1751325.1771356559</v>
      </c>
      <c r="U23" s="4">
        <f ca="1">-Financing!U73</f>
        <v>-1774224.822207131</v>
      </c>
      <c r="V23" s="4">
        <f ca="1">-Financing!V73</f>
        <v>-61456135.000719622</v>
      </c>
      <c r="W23" s="4">
        <f ca="1">-Financing!W73</f>
        <v>-1509858.6731838933</v>
      </c>
      <c r="X23" s="4">
        <f ca="1">-Financing!X73</f>
        <v>-1524013.5982449926</v>
      </c>
      <c r="Y23" s="4">
        <f ca="1">-Financing!Y73</f>
        <v>-1538301.2257285393</v>
      </c>
      <c r="Z23" s="4">
        <f ca="1">-Financing!Z73</f>
        <v>-1552722.7997197439</v>
      </c>
      <c r="AA23" s="4">
        <f ca="1">-Financing!AA73</f>
        <v>-1567279.5759671167</v>
      </c>
      <c r="AB23" s="4">
        <f ca="1">-Financing!AB73</f>
        <v>-1581972.8219918087</v>
      </c>
      <c r="AC23" s="4">
        <f ca="1">-Financing!AC73</f>
        <v>-1596803.8171979818</v>
      </c>
      <c r="AD23" s="4">
        <f ca="1">-Financing!AD73</f>
        <v>-1611773.8529842128</v>
      </c>
      <c r="AE23" s="4">
        <f ca="1">-Financing!AE73</f>
        <v>-1626884.2328559393</v>
      </c>
      <c r="AF23" s="4">
        <f ca="1">-Financing!AF73</f>
        <v>-1642136.2725389637</v>
      </c>
      <c r="AG23" s="4">
        <f ca="1">-Financing!AG73</f>
        <v>-1657531.3000940164</v>
      </c>
      <c r="AH23" s="4">
        <f ca="1">-Financing!AH73</f>
        <v>-1673070.6560323979</v>
      </c>
      <c r="AI23" s="4">
        <f ca="1">-Financing!AI73</f>
        <v>-1688755.6934327013</v>
      </c>
      <c r="AJ23" s="4">
        <f ca="1">-Financing!AJ73</f>
        <v>-1704587.7780586327</v>
      </c>
      <c r="AK23" s="4">
        <f ca="1">-Financing!AK73</f>
        <v>-1720568.2884779326</v>
      </c>
      <c r="AL23" s="4">
        <f ca="1">-Financing!AL73</f>
        <v>-1736698.616182413</v>
      </c>
      <c r="AM23" s="4">
        <f ca="1">-Financing!AM73</f>
        <v>-1752980.165709123</v>
      </c>
      <c r="AN23" s="4">
        <f ca="1">-Financing!AN73</f>
        <v>-1769414.3547626459</v>
      </c>
      <c r="AO23" s="4">
        <f ca="1">-Financing!AO73</f>
        <v>-1786002.6143385456</v>
      </c>
      <c r="AP23" s="4">
        <f ca="1">-Financing!AP73</f>
        <v>-1802746.3888479695</v>
      </c>
      <c r="AQ23" s="4">
        <f ca="1">-Financing!AQ73</f>
        <v>-1819647.1362434193</v>
      </c>
      <c r="AR23" s="4">
        <f ca="1">-Financing!AR73</f>
        <v>-1836706.3281457014</v>
      </c>
      <c r="AS23" s="4">
        <f ca="1">-Financing!AS73</f>
        <v>-1853925.4499720675</v>
      </c>
      <c r="AT23" s="4">
        <f ca="1">-Financing!AT73</f>
        <v>-1871306.001065556</v>
      </c>
      <c r="AU23" s="4">
        <f ca="1">-Financing!AU73</f>
        <v>-1888849.4948255452</v>
      </c>
      <c r="AV23" s="4">
        <f ca="1">-Financing!AV73</f>
        <v>-1906557.4588395348</v>
      </c>
      <c r="AW23" s="4">
        <f ca="1">-Financing!AW73</f>
        <v>-1924431.4350161552</v>
      </c>
      <c r="AX23" s="4">
        <f ca="1">-Financing!AX73</f>
        <v>-1942472.9797194321</v>
      </c>
      <c r="AY23" s="4">
        <f ca="1">-Financing!AY73</f>
        <v>-1960683.6639043014</v>
      </c>
      <c r="AZ23" s="4">
        <f ca="1">-Financing!AZ73</f>
        <v>-1979065.0732534043</v>
      </c>
      <c r="BA23" s="4">
        <f ca="1">-Financing!BA73</f>
        <v>-1997618.8083151551</v>
      </c>
      <c r="BB23" s="4">
        <f ca="1">-Financing!BB73</f>
        <v>-2016346.4846431096</v>
      </c>
      <c r="BC23" s="4">
        <f ca="1">-Financing!BC73</f>
        <v>-2035249.7329366389</v>
      </c>
      <c r="BD23" s="4">
        <f ca="1">-Financing!BD73</f>
        <v>-2054330.1991829197</v>
      </c>
      <c r="BE23" s="4">
        <f ca="1">-Financing!BE73</f>
        <v>-2073589.5448002596</v>
      </c>
      <c r="BF23" s="4">
        <f ca="1">-Financing!BF73</f>
        <v>-2093029.4467827622</v>
      </c>
      <c r="BG23" s="4">
        <f ca="1">-Financing!BG73</f>
        <v>-2112651.5978463506</v>
      </c>
      <c r="BH23" s="4">
        <f ca="1">-Financing!BH73</f>
        <v>-2132457.7065761602</v>
      </c>
      <c r="BI23" s="4">
        <f ca="1">-Financing!BI73</f>
        <v>-2152449.4975753119</v>
      </c>
    </row>
    <row r="24" spans="1:61" x14ac:dyDescent="0.25">
      <c r="A24" t="s">
        <v>8</v>
      </c>
      <c r="C24" s="4">
        <f ca="1">C22+C23</f>
        <v>312235579.47994411</v>
      </c>
      <c r="D24" s="4">
        <f t="shared" ref="D24:BI24" ca="1" si="1">D22+D23</f>
        <v>-208499.86630823542</v>
      </c>
      <c r="E24" s="4">
        <f t="shared" ca="1" si="1"/>
        <v>-202076.61333181095</v>
      </c>
      <c r="F24" s="4">
        <f t="shared" ca="1" si="1"/>
        <v>-211161.64599029272</v>
      </c>
      <c r="G24" s="4">
        <f t="shared" ca="1" si="1"/>
        <v>-219312.46513799365</v>
      </c>
      <c r="H24" s="4">
        <f t="shared" ca="1" si="1"/>
        <v>-228676.65429443869</v>
      </c>
      <c r="I24" s="4">
        <f t="shared" ca="1" si="1"/>
        <v>-238101.18088587228</v>
      </c>
      <c r="J24" s="4">
        <f t="shared" ca="1" si="1"/>
        <v>-247641.22498197132</v>
      </c>
      <c r="K24" s="4">
        <f t="shared" ca="1" si="1"/>
        <v>-256220.38248427882</v>
      </c>
      <c r="L24" s="4">
        <f t="shared" ca="1" si="1"/>
        <v>-1560490.6579258777</v>
      </c>
      <c r="M24" s="4">
        <f t="shared" ca="1" si="1"/>
        <v>-1583158.5497116176</v>
      </c>
      <c r="N24" s="4">
        <f t="shared" ca="1" si="1"/>
        <v>-1606066.5651750471</v>
      </c>
      <c r="O24" s="4">
        <f t="shared" ca="1" si="1"/>
        <v>-1636823.0048129736</v>
      </c>
      <c r="P24" s="4">
        <f t="shared" ca="1" si="1"/>
        <v>-1663099.9604309469</v>
      </c>
      <c r="Q24" s="4">
        <f t="shared" ca="1" si="1"/>
        <v>-1685088.3337085685</v>
      </c>
      <c r="R24" s="4">
        <f t="shared" ca="1" si="1"/>
        <v>-1707301.2464876138</v>
      </c>
      <c r="S24" s="4">
        <f t="shared" ca="1" si="1"/>
        <v>-1728597.645781656</v>
      </c>
      <c r="T24" s="4">
        <f t="shared" ca="1" si="1"/>
        <v>-1751325.1771356559</v>
      </c>
      <c r="U24" s="4">
        <f t="shared" ca="1" si="1"/>
        <v>-1774224.822207131</v>
      </c>
      <c r="V24" s="4">
        <f t="shared" ca="1" si="1"/>
        <v>-61456135.000719622</v>
      </c>
      <c r="W24" s="4">
        <f t="shared" ca="1" si="1"/>
        <v>-1509858.6731838933</v>
      </c>
      <c r="X24" s="4">
        <f t="shared" ca="1" si="1"/>
        <v>-1524013.5982449926</v>
      </c>
      <c r="Y24" s="4">
        <f t="shared" ca="1" si="1"/>
        <v>-1538301.2257285393</v>
      </c>
      <c r="Z24" s="4">
        <f t="shared" ca="1" si="1"/>
        <v>-1552722.7997197439</v>
      </c>
      <c r="AA24" s="4">
        <f t="shared" ca="1" si="1"/>
        <v>-1567279.5759671167</v>
      </c>
      <c r="AB24" s="4">
        <f t="shared" ca="1" si="1"/>
        <v>-1581972.8219918087</v>
      </c>
      <c r="AC24" s="4">
        <f t="shared" ca="1" si="1"/>
        <v>-1596803.8171979818</v>
      </c>
      <c r="AD24" s="4">
        <f t="shared" ca="1" si="1"/>
        <v>-1611773.8529842128</v>
      </c>
      <c r="AE24" s="4">
        <f t="shared" ca="1" si="1"/>
        <v>-1626884.2328559393</v>
      </c>
      <c r="AF24" s="4">
        <f t="shared" ca="1" si="1"/>
        <v>-1642136.2725389637</v>
      </c>
      <c r="AG24" s="4">
        <f t="shared" ca="1" si="1"/>
        <v>-1657531.3000940164</v>
      </c>
      <c r="AH24" s="4">
        <f t="shared" ca="1" si="1"/>
        <v>-1673070.6560323979</v>
      </c>
      <c r="AI24" s="4">
        <f t="shared" ca="1" si="1"/>
        <v>-1688755.6934327013</v>
      </c>
      <c r="AJ24" s="4">
        <f t="shared" ca="1" si="1"/>
        <v>-1704587.7780586327</v>
      </c>
      <c r="AK24" s="4">
        <f t="shared" ca="1" si="1"/>
        <v>-1720568.2884779326</v>
      </c>
      <c r="AL24" s="4">
        <f t="shared" ca="1" si="1"/>
        <v>-1736698.616182413</v>
      </c>
      <c r="AM24" s="4">
        <f t="shared" ca="1" si="1"/>
        <v>-1752980.165709123</v>
      </c>
      <c r="AN24" s="4">
        <f t="shared" ca="1" si="1"/>
        <v>-1769414.3547626459</v>
      </c>
      <c r="AO24" s="4">
        <f t="shared" ca="1" si="1"/>
        <v>-1786002.6143385456</v>
      </c>
      <c r="AP24" s="4">
        <f t="shared" ca="1" si="1"/>
        <v>-1802746.3888479695</v>
      </c>
      <c r="AQ24" s="4">
        <f t="shared" ca="1" si="1"/>
        <v>-1819647.1362434193</v>
      </c>
      <c r="AR24" s="4">
        <f t="shared" ca="1" si="1"/>
        <v>-1836706.3281457014</v>
      </c>
      <c r="AS24" s="4">
        <f t="shared" ca="1" si="1"/>
        <v>-1853925.4499720675</v>
      </c>
      <c r="AT24" s="4">
        <f t="shared" ca="1" si="1"/>
        <v>-1871306.001065556</v>
      </c>
      <c r="AU24" s="4">
        <f t="shared" ca="1" si="1"/>
        <v>-1888849.4948255452</v>
      </c>
      <c r="AV24" s="4">
        <f t="shared" ca="1" si="1"/>
        <v>-1906557.4588395348</v>
      </c>
      <c r="AW24" s="4">
        <f t="shared" ca="1" si="1"/>
        <v>-1924431.4350161552</v>
      </c>
      <c r="AX24" s="4">
        <f t="shared" ca="1" si="1"/>
        <v>-1942472.9797194321</v>
      </c>
      <c r="AY24" s="4">
        <f t="shared" ca="1" si="1"/>
        <v>-1960683.6639043014</v>
      </c>
      <c r="AZ24" s="4">
        <f t="shared" ca="1" si="1"/>
        <v>-1979065.0732534043</v>
      </c>
      <c r="BA24" s="4">
        <f t="shared" ca="1" si="1"/>
        <v>-1997618.8083151551</v>
      </c>
      <c r="BB24" s="4">
        <f t="shared" ca="1" si="1"/>
        <v>-2016346.4846431096</v>
      </c>
      <c r="BC24" s="4">
        <f t="shared" ca="1" si="1"/>
        <v>-2035249.7329366389</v>
      </c>
      <c r="BD24" s="4">
        <f t="shared" ca="1" si="1"/>
        <v>-2054330.1991829197</v>
      </c>
      <c r="BE24" s="4">
        <f t="shared" ca="1" si="1"/>
        <v>-2073589.5448002596</v>
      </c>
      <c r="BF24" s="4">
        <f t="shared" ca="1" si="1"/>
        <v>-2093029.4467827622</v>
      </c>
      <c r="BG24" s="4">
        <f t="shared" ca="1" si="1"/>
        <v>-2112651.5978463506</v>
      </c>
      <c r="BH24" s="4">
        <f t="shared" ca="1" si="1"/>
        <v>-2132457.7065761602</v>
      </c>
      <c r="BI24" s="4">
        <f t="shared" ca="1" si="1"/>
        <v>-2152449.4975753119</v>
      </c>
    </row>
    <row r="25" spans="1:61" x14ac:dyDescent="0.25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1:61" x14ac:dyDescent="0.25">
      <c r="A26" s="9" t="s">
        <v>63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1:61" x14ac:dyDescent="0.25">
      <c r="A27" t="s">
        <v>69</v>
      </c>
      <c r="C27" s="4">
        <f ca="1">C13-C18+C24</f>
        <v>-289476010.11893797</v>
      </c>
      <c r="D27" s="4">
        <f t="shared" ref="D27:BI27" ca="1" si="2">D13-D18+D24</f>
        <v>3961497.4598564692</v>
      </c>
      <c r="E27" s="4">
        <f t="shared" ca="1" si="2"/>
        <v>3839455.6533044041</v>
      </c>
      <c r="F27" s="4">
        <f t="shared" ca="1" si="2"/>
        <v>4012071.2738155583</v>
      </c>
      <c r="G27" s="4">
        <f t="shared" ca="1" si="2"/>
        <v>4166936.8376218756</v>
      </c>
      <c r="H27" s="4">
        <f t="shared" ca="1" si="2"/>
        <v>4344856.4315943308</v>
      </c>
      <c r="I27" s="4">
        <f t="shared" ca="1" si="2"/>
        <v>4523922.4368315693</v>
      </c>
      <c r="J27" s="4">
        <f t="shared" ca="1" si="2"/>
        <v>4705183.2746574506</v>
      </c>
      <c r="K27" s="4">
        <f t="shared" ca="1" si="2"/>
        <v>4868187.2672012933</v>
      </c>
      <c r="L27" s="4">
        <f t="shared" ca="1" si="2"/>
        <v>3760522.8311860012</v>
      </c>
      <c r="M27" s="4">
        <f t="shared" ca="1" si="2"/>
        <v>3948505.2782143829</v>
      </c>
      <c r="N27" s="4">
        <f t="shared" ca="1" si="2"/>
        <v>4138774.6923354212</v>
      </c>
      <c r="O27" s="4">
        <f t="shared" ca="1" si="2"/>
        <v>4475867.4512748597</v>
      </c>
      <c r="P27" s="4">
        <f t="shared" ca="1" si="2"/>
        <v>4725531.7676397441</v>
      </c>
      <c r="Q27" s="4">
        <f t="shared" ca="1" si="2"/>
        <v>4891373.0397844147</v>
      </c>
      <c r="R27" s="4">
        <f t="shared" ca="1" si="2"/>
        <v>5059118.645392416</v>
      </c>
      <c r="S27" s="4">
        <f t="shared" ca="1" si="2"/>
        <v>5207066.43474916</v>
      </c>
      <c r="T27" s="4">
        <f t="shared" ca="1" si="2"/>
        <v>5379799.3226460703</v>
      </c>
      <c r="U27" s="4">
        <f t="shared" ca="1" si="2"/>
        <v>5553373.4004766122</v>
      </c>
      <c r="V27" s="4">
        <f t="shared" ca="1" si="2"/>
        <v>-53929847.788125023</v>
      </c>
      <c r="W27" s="4">
        <f t="shared" ca="1" si="2"/>
        <v>6193804.4665936865</v>
      </c>
      <c r="X27" s="4">
        <f t="shared" ca="1" si="2"/>
        <v>6384051.0534516368</v>
      </c>
      <c r="Y27" s="4">
        <f t="shared" ca="1" si="2"/>
        <v>6575231.6794649288</v>
      </c>
      <c r="Z27" s="4">
        <f t="shared" ca="1" si="2"/>
        <v>6768583.2956974804</v>
      </c>
      <c r="AA27" s="4">
        <f t="shared" ca="1" si="2"/>
        <v>6939870.6409638058</v>
      </c>
      <c r="AB27" s="4">
        <f t="shared" ca="1" si="2"/>
        <v>7138881.4301334601</v>
      </c>
      <c r="AC27" s="4">
        <f t="shared" ca="1" si="2"/>
        <v>7338876.952173043</v>
      </c>
      <c r="AD27" s="4">
        <f t="shared" ca="1" si="2"/>
        <v>7541131.4348422121</v>
      </c>
      <c r="AE27" s="4">
        <f t="shared" ca="1" si="2"/>
        <v>7720682.7285311008</v>
      </c>
      <c r="AF27" s="4">
        <f t="shared" ca="1" si="2"/>
        <v>7268248.4468822461</v>
      </c>
      <c r="AG27" s="4">
        <f t="shared" ca="1" si="2"/>
        <v>6964534.7032541558</v>
      </c>
      <c r="AH27" s="4">
        <f t="shared" ca="1" si="2"/>
        <v>7071254.3836424649</v>
      </c>
      <c r="AI27" s="4">
        <f t="shared" ca="1" si="2"/>
        <v>6843340.4391233306</v>
      </c>
      <c r="AJ27" s="4">
        <f t="shared" ca="1" si="2"/>
        <v>-87554316.55849646</v>
      </c>
      <c r="AK27" s="4">
        <f t="shared" ca="1" si="2"/>
        <v>7260493.0804254655</v>
      </c>
      <c r="AL27" s="4">
        <f t="shared" ca="1" si="2"/>
        <v>7471954.0130126737</v>
      </c>
      <c r="AM27" s="4">
        <f t="shared" ca="1" si="2"/>
        <v>7659306.0590272024</v>
      </c>
      <c r="AN27" s="4">
        <f t="shared" ca="1" si="2"/>
        <v>7876953.608699711</v>
      </c>
      <c r="AO27" s="4">
        <f t="shared" ca="1" si="2"/>
        <v>8095678.5605368</v>
      </c>
      <c r="AP27" s="4">
        <f t="shared" ca="1" si="2"/>
        <v>8316873.3076877967</v>
      </c>
      <c r="AQ27" s="4">
        <f t="shared" ca="1" si="2"/>
        <v>8704328.1569373254</v>
      </c>
      <c r="AR27" s="4">
        <f t="shared" ca="1" si="2"/>
        <v>9080295.6463968121</v>
      </c>
      <c r="AS27" s="4">
        <f t="shared" ca="1" si="2"/>
        <v>9339360.9379636832</v>
      </c>
      <c r="AT27" s="4">
        <f t="shared" ca="1" si="2"/>
        <v>9573425.52600413</v>
      </c>
      <c r="AU27" s="4">
        <f t="shared" ca="1" si="2"/>
        <v>9781985.1323808264</v>
      </c>
      <c r="AV27" s="4">
        <f t="shared" ca="1" si="2"/>
        <v>10022757.909728128</v>
      </c>
      <c r="AW27" s="4">
        <f t="shared" ca="1" si="2"/>
        <v>10264746.913178729</v>
      </c>
      <c r="AX27" s="4">
        <f t="shared" ca="1" si="2"/>
        <v>10509429.875629665</v>
      </c>
      <c r="AY27" s="4">
        <f t="shared" ca="1" si="2"/>
        <v>10727869.381996574</v>
      </c>
      <c r="AZ27" s="4">
        <f t="shared" ca="1" si="2"/>
        <v>10979515.327343497</v>
      </c>
      <c r="BA27" s="4">
        <f t="shared" ca="1" si="2"/>
        <v>11232441.057775185</v>
      </c>
      <c r="BB27" s="4">
        <f t="shared" ca="1" si="2"/>
        <v>11488168.838971976</v>
      </c>
      <c r="BC27" s="4">
        <f t="shared" ca="1" si="2"/>
        <v>11716893.335682826</v>
      </c>
      <c r="BD27" s="4">
        <f t="shared" ca="1" si="2"/>
        <v>11979848.143609708</v>
      </c>
      <c r="BE27" s="4">
        <f t="shared" ca="1" si="2"/>
        <v>12244149.014538217</v>
      </c>
      <c r="BF27" s="4">
        <f t="shared" ca="1" si="2"/>
        <v>12511364.088939443</v>
      </c>
      <c r="BG27" s="4">
        <f t="shared" ca="1" si="2"/>
        <v>12750794.079859097</v>
      </c>
      <c r="BH27" s="4">
        <f t="shared" ca="1" si="2"/>
        <v>12416202.089898612</v>
      </c>
      <c r="BI27" s="4">
        <f t="shared" ca="1" si="2"/>
        <v>12970866.408317942</v>
      </c>
    </row>
    <row r="30" spans="1:61" x14ac:dyDescent="0.25">
      <c r="A30" t="s">
        <v>101</v>
      </c>
      <c r="C30" s="4">
        <f ca="1">IF(C27&lt;=0,-C27,0)</f>
        <v>289476010.11893797</v>
      </c>
      <c r="D30" s="4">
        <f t="shared" ref="D30:BI30" ca="1" si="3">IF(D27&lt;=0,-D27,0)</f>
        <v>0</v>
      </c>
      <c r="E30" s="4">
        <f t="shared" ca="1" si="3"/>
        <v>0</v>
      </c>
      <c r="F30" s="4">
        <f t="shared" ca="1" si="3"/>
        <v>0</v>
      </c>
      <c r="G30" s="4">
        <f t="shared" ca="1" si="3"/>
        <v>0</v>
      </c>
      <c r="H30" s="4">
        <f t="shared" ca="1" si="3"/>
        <v>0</v>
      </c>
      <c r="I30" s="4">
        <f t="shared" ca="1" si="3"/>
        <v>0</v>
      </c>
      <c r="J30" s="4">
        <f t="shared" ca="1" si="3"/>
        <v>0</v>
      </c>
      <c r="K30" s="4">
        <f t="shared" ca="1" si="3"/>
        <v>0</v>
      </c>
      <c r="L30" s="4">
        <f t="shared" ca="1" si="3"/>
        <v>0</v>
      </c>
      <c r="M30" s="4">
        <f t="shared" ca="1" si="3"/>
        <v>0</v>
      </c>
      <c r="N30" s="4">
        <f t="shared" ca="1" si="3"/>
        <v>0</v>
      </c>
      <c r="O30" s="4">
        <f t="shared" ca="1" si="3"/>
        <v>0</v>
      </c>
      <c r="P30" s="4">
        <f t="shared" ca="1" si="3"/>
        <v>0</v>
      </c>
      <c r="Q30" s="4">
        <f t="shared" ca="1" si="3"/>
        <v>0</v>
      </c>
      <c r="R30" s="4">
        <f t="shared" ca="1" si="3"/>
        <v>0</v>
      </c>
      <c r="S30" s="4">
        <f t="shared" ca="1" si="3"/>
        <v>0</v>
      </c>
      <c r="T30" s="4">
        <f t="shared" ca="1" si="3"/>
        <v>0</v>
      </c>
      <c r="U30" s="4">
        <f t="shared" ca="1" si="3"/>
        <v>0</v>
      </c>
      <c r="V30" s="4">
        <f t="shared" ca="1" si="3"/>
        <v>53929847.788125023</v>
      </c>
      <c r="W30" s="4">
        <f t="shared" ca="1" si="3"/>
        <v>0</v>
      </c>
      <c r="X30" s="4">
        <f t="shared" ca="1" si="3"/>
        <v>0</v>
      </c>
      <c r="Y30" s="4">
        <f t="shared" ca="1" si="3"/>
        <v>0</v>
      </c>
      <c r="Z30" s="4">
        <f t="shared" ca="1" si="3"/>
        <v>0</v>
      </c>
      <c r="AA30" s="4">
        <f t="shared" ca="1" si="3"/>
        <v>0</v>
      </c>
      <c r="AB30" s="4">
        <f t="shared" ca="1" si="3"/>
        <v>0</v>
      </c>
      <c r="AC30" s="4">
        <f t="shared" ca="1" si="3"/>
        <v>0</v>
      </c>
      <c r="AD30" s="4">
        <f t="shared" ca="1" si="3"/>
        <v>0</v>
      </c>
      <c r="AE30" s="4">
        <f t="shared" ca="1" si="3"/>
        <v>0</v>
      </c>
      <c r="AF30" s="4">
        <f t="shared" ca="1" si="3"/>
        <v>0</v>
      </c>
      <c r="AG30" s="4">
        <f t="shared" ca="1" si="3"/>
        <v>0</v>
      </c>
      <c r="AH30" s="4">
        <f t="shared" ca="1" si="3"/>
        <v>0</v>
      </c>
      <c r="AI30" s="4">
        <f t="shared" ca="1" si="3"/>
        <v>0</v>
      </c>
      <c r="AJ30" s="4">
        <f t="shared" ca="1" si="3"/>
        <v>87554316.55849646</v>
      </c>
      <c r="AK30" s="4">
        <f t="shared" ca="1" si="3"/>
        <v>0</v>
      </c>
      <c r="AL30" s="4">
        <f t="shared" ca="1" si="3"/>
        <v>0</v>
      </c>
      <c r="AM30" s="4">
        <f t="shared" ca="1" si="3"/>
        <v>0</v>
      </c>
      <c r="AN30" s="4">
        <f t="shared" ca="1" si="3"/>
        <v>0</v>
      </c>
      <c r="AO30" s="4">
        <f t="shared" ca="1" si="3"/>
        <v>0</v>
      </c>
      <c r="AP30" s="4">
        <f t="shared" ca="1" si="3"/>
        <v>0</v>
      </c>
      <c r="AQ30" s="4">
        <f t="shared" ca="1" si="3"/>
        <v>0</v>
      </c>
      <c r="AR30" s="4">
        <f t="shared" ca="1" si="3"/>
        <v>0</v>
      </c>
      <c r="AS30" s="4">
        <f t="shared" ca="1" si="3"/>
        <v>0</v>
      </c>
      <c r="AT30" s="4">
        <f t="shared" ca="1" si="3"/>
        <v>0</v>
      </c>
      <c r="AU30" s="4">
        <f t="shared" ca="1" si="3"/>
        <v>0</v>
      </c>
      <c r="AV30" s="4">
        <f t="shared" ca="1" si="3"/>
        <v>0</v>
      </c>
      <c r="AW30" s="4">
        <f t="shared" ca="1" si="3"/>
        <v>0</v>
      </c>
      <c r="AX30" s="4">
        <f t="shared" ca="1" si="3"/>
        <v>0</v>
      </c>
      <c r="AY30" s="4">
        <f t="shared" ca="1" si="3"/>
        <v>0</v>
      </c>
      <c r="AZ30" s="4">
        <f t="shared" ca="1" si="3"/>
        <v>0</v>
      </c>
      <c r="BA30" s="4">
        <f t="shared" ca="1" si="3"/>
        <v>0</v>
      </c>
      <c r="BB30" s="4">
        <f t="shared" ca="1" si="3"/>
        <v>0</v>
      </c>
      <c r="BC30" s="4">
        <f t="shared" ca="1" si="3"/>
        <v>0</v>
      </c>
      <c r="BD30" s="4">
        <f t="shared" ca="1" si="3"/>
        <v>0</v>
      </c>
      <c r="BE30" s="4">
        <f t="shared" ca="1" si="3"/>
        <v>0</v>
      </c>
      <c r="BF30" s="4">
        <f t="shared" ca="1" si="3"/>
        <v>0</v>
      </c>
      <c r="BG30" s="4">
        <f t="shared" ca="1" si="3"/>
        <v>0</v>
      </c>
      <c r="BH30" s="4">
        <f t="shared" ca="1" si="3"/>
        <v>0</v>
      </c>
      <c r="BI30" s="4">
        <f t="shared" ca="1" si="3"/>
        <v>0</v>
      </c>
    </row>
    <row r="31" spans="1:61" x14ac:dyDescent="0.25">
      <c r="A31" t="s">
        <v>102</v>
      </c>
      <c r="C31" s="4">
        <f ca="1">C27+C30</f>
        <v>0</v>
      </c>
      <c r="D31" s="4">
        <f t="shared" ref="D31:BI31" ca="1" si="4">D27+D30</f>
        <v>3961497.4598564692</v>
      </c>
      <c r="E31" s="4">
        <f t="shared" ca="1" si="4"/>
        <v>3839455.6533044041</v>
      </c>
      <c r="F31" s="4">
        <f t="shared" ca="1" si="4"/>
        <v>4012071.2738155583</v>
      </c>
      <c r="G31" s="4">
        <f t="shared" ca="1" si="4"/>
        <v>4166936.8376218756</v>
      </c>
      <c r="H31" s="4">
        <f t="shared" ca="1" si="4"/>
        <v>4344856.4315943308</v>
      </c>
      <c r="I31" s="4">
        <f t="shared" ca="1" si="4"/>
        <v>4523922.4368315693</v>
      </c>
      <c r="J31" s="4">
        <f t="shared" ca="1" si="4"/>
        <v>4705183.2746574506</v>
      </c>
      <c r="K31" s="4">
        <f t="shared" ca="1" si="4"/>
        <v>4868187.2672012933</v>
      </c>
      <c r="L31" s="4">
        <f t="shared" ca="1" si="4"/>
        <v>3760522.8311860012</v>
      </c>
      <c r="M31" s="4">
        <f t="shared" ca="1" si="4"/>
        <v>3948505.2782143829</v>
      </c>
      <c r="N31" s="4">
        <f t="shared" ca="1" si="4"/>
        <v>4138774.6923354212</v>
      </c>
      <c r="O31" s="4">
        <f t="shared" ca="1" si="4"/>
        <v>4475867.4512748597</v>
      </c>
      <c r="P31" s="4">
        <f t="shared" ca="1" si="4"/>
        <v>4725531.7676397441</v>
      </c>
      <c r="Q31" s="4">
        <f t="shared" ca="1" si="4"/>
        <v>4891373.0397844147</v>
      </c>
      <c r="R31" s="4">
        <f t="shared" ca="1" si="4"/>
        <v>5059118.645392416</v>
      </c>
      <c r="S31" s="4">
        <f t="shared" ca="1" si="4"/>
        <v>5207066.43474916</v>
      </c>
      <c r="T31" s="4">
        <f t="shared" ca="1" si="4"/>
        <v>5379799.3226460703</v>
      </c>
      <c r="U31" s="4">
        <f t="shared" ca="1" si="4"/>
        <v>5553373.4004766122</v>
      </c>
      <c r="V31" s="4">
        <f t="shared" ca="1" si="4"/>
        <v>0</v>
      </c>
      <c r="W31" s="4">
        <f t="shared" ca="1" si="4"/>
        <v>6193804.4665936865</v>
      </c>
      <c r="X31" s="4">
        <f t="shared" ca="1" si="4"/>
        <v>6384051.0534516368</v>
      </c>
      <c r="Y31" s="4">
        <f t="shared" ca="1" si="4"/>
        <v>6575231.6794649288</v>
      </c>
      <c r="Z31" s="4">
        <f t="shared" ca="1" si="4"/>
        <v>6768583.2956974804</v>
      </c>
      <c r="AA31" s="4">
        <f t="shared" ca="1" si="4"/>
        <v>6939870.6409638058</v>
      </c>
      <c r="AB31" s="4">
        <f t="shared" ca="1" si="4"/>
        <v>7138881.4301334601</v>
      </c>
      <c r="AC31" s="4">
        <f t="shared" ca="1" si="4"/>
        <v>7338876.952173043</v>
      </c>
      <c r="AD31" s="4">
        <f t="shared" ca="1" si="4"/>
        <v>7541131.4348422121</v>
      </c>
      <c r="AE31" s="4">
        <f t="shared" ca="1" si="4"/>
        <v>7720682.7285311008</v>
      </c>
      <c r="AF31" s="4">
        <f t="shared" ca="1" si="4"/>
        <v>7268248.4468822461</v>
      </c>
      <c r="AG31" s="4">
        <f t="shared" ca="1" si="4"/>
        <v>6964534.7032541558</v>
      </c>
      <c r="AH31" s="4">
        <f t="shared" ca="1" si="4"/>
        <v>7071254.3836424649</v>
      </c>
      <c r="AI31" s="4">
        <f t="shared" ca="1" si="4"/>
        <v>6843340.4391233306</v>
      </c>
      <c r="AJ31" s="4">
        <f t="shared" ca="1" si="4"/>
        <v>0</v>
      </c>
      <c r="AK31" s="4">
        <f t="shared" ca="1" si="4"/>
        <v>7260493.0804254655</v>
      </c>
      <c r="AL31" s="4">
        <f t="shared" ca="1" si="4"/>
        <v>7471954.0130126737</v>
      </c>
      <c r="AM31" s="4">
        <f t="shared" ca="1" si="4"/>
        <v>7659306.0590272024</v>
      </c>
      <c r="AN31" s="4">
        <f t="shared" ca="1" si="4"/>
        <v>7876953.608699711</v>
      </c>
      <c r="AO31" s="4">
        <f t="shared" ca="1" si="4"/>
        <v>8095678.5605368</v>
      </c>
      <c r="AP31" s="4">
        <f t="shared" ca="1" si="4"/>
        <v>8316873.3076877967</v>
      </c>
      <c r="AQ31" s="4">
        <f t="shared" ca="1" si="4"/>
        <v>8704328.1569373254</v>
      </c>
      <c r="AR31" s="4">
        <f t="shared" ca="1" si="4"/>
        <v>9080295.6463968121</v>
      </c>
      <c r="AS31" s="4">
        <f t="shared" ca="1" si="4"/>
        <v>9339360.9379636832</v>
      </c>
      <c r="AT31" s="4">
        <f t="shared" ca="1" si="4"/>
        <v>9573425.52600413</v>
      </c>
      <c r="AU31" s="4">
        <f t="shared" ca="1" si="4"/>
        <v>9781985.1323808264</v>
      </c>
      <c r="AV31" s="4">
        <f t="shared" ca="1" si="4"/>
        <v>10022757.909728128</v>
      </c>
      <c r="AW31" s="4">
        <f t="shared" ca="1" si="4"/>
        <v>10264746.913178729</v>
      </c>
      <c r="AX31" s="4">
        <f t="shared" ca="1" si="4"/>
        <v>10509429.875629665</v>
      </c>
      <c r="AY31" s="4">
        <f t="shared" ca="1" si="4"/>
        <v>10727869.381996574</v>
      </c>
      <c r="AZ31" s="4">
        <f t="shared" ca="1" si="4"/>
        <v>10979515.327343497</v>
      </c>
      <c r="BA31" s="4">
        <f t="shared" ca="1" si="4"/>
        <v>11232441.057775185</v>
      </c>
      <c r="BB31" s="4">
        <f t="shared" ca="1" si="4"/>
        <v>11488168.838971976</v>
      </c>
      <c r="BC31" s="4">
        <f t="shared" ca="1" si="4"/>
        <v>11716893.335682826</v>
      </c>
      <c r="BD31" s="4">
        <f t="shared" ca="1" si="4"/>
        <v>11979848.143609708</v>
      </c>
      <c r="BE31" s="4">
        <f t="shared" ca="1" si="4"/>
        <v>12244149.014538217</v>
      </c>
      <c r="BF31" s="4">
        <f t="shared" ca="1" si="4"/>
        <v>12511364.088939443</v>
      </c>
      <c r="BG31" s="4">
        <f t="shared" ca="1" si="4"/>
        <v>12750794.079859097</v>
      </c>
      <c r="BH31" s="4">
        <f t="shared" ca="1" si="4"/>
        <v>12416202.089898612</v>
      </c>
      <c r="BI31" s="4">
        <f t="shared" ca="1" si="4"/>
        <v>12970866.408317942</v>
      </c>
    </row>
    <row r="32" spans="1:61" x14ac:dyDescent="0.25">
      <c r="A32" t="s">
        <v>103</v>
      </c>
      <c r="C32" s="4">
        <f ca="1">C30+B32</f>
        <v>289476010.11893797</v>
      </c>
      <c r="D32" s="4">
        <f t="shared" ref="D32:BI32" ca="1" si="5">D30+C32</f>
        <v>289476010.11893797</v>
      </c>
      <c r="E32" s="4">
        <f t="shared" ca="1" si="5"/>
        <v>289476010.11893797</v>
      </c>
      <c r="F32" s="4">
        <f t="shared" ca="1" si="5"/>
        <v>289476010.11893797</v>
      </c>
      <c r="G32" s="4">
        <f t="shared" ca="1" si="5"/>
        <v>289476010.11893797</v>
      </c>
      <c r="H32" s="4">
        <f t="shared" ca="1" si="5"/>
        <v>289476010.11893797</v>
      </c>
      <c r="I32" s="4">
        <f t="shared" ca="1" si="5"/>
        <v>289476010.11893797</v>
      </c>
      <c r="J32" s="4">
        <f t="shared" ca="1" si="5"/>
        <v>289476010.11893797</v>
      </c>
      <c r="K32" s="4">
        <f t="shared" ca="1" si="5"/>
        <v>289476010.11893797</v>
      </c>
      <c r="L32" s="4">
        <f t="shared" ca="1" si="5"/>
        <v>289476010.11893797</v>
      </c>
      <c r="M32" s="4">
        <f t="shared" ca="1" si="5"/>
        <v>289476010.11893797</v>
      </c>
      <c r="N32" s="4">
        <f t="shared" ca="1" si="5"/>
        <v>289476010.11893797</v>
      </c>
      <c r="O32" s="4">
        <f t="shared" ca="1" si="5"/>
        <v>289476010.11893797</v>
      </c>
      <c r="P32" s="4">
        <f t="shared" ca="1" si="5"/>
        <v>289476010.11893797</v>
      </c>
      <c r="Q32" s="4">
        <f t="shared" ca="1" si="5"/>
        <v>289476010.11893797</v>
      </c>
      <c r="R32" s="4">
        <f t="shared" ca="1" si="5"/>
        <v>289476010.11893797</v>
      </c>
      <c r="S32" s="4">
        <f t="shared" ca="1" si="5"/>
        <v>289476010.11893797</v>
      </c>
      <c r="T32" s="4">
        <f t="shared" ca="1" si="5"/>
        <v>289476010.11893797</v>
      </c>
      <c r="U32" s="4">
        <f t="shared" ca="1" si="5"/>
        <v>289476010.11893797</v>
      </c>
      <c r="V32" s="4">
        <f t="shared" ca="1" si="5"/>
        <v>343405857.90706301</v>
      </c>
      <c r="W32" s="4">
        <f t="shared" ca="1" si="5"/>
        <v>343405857.90706301</v>
      </c>
      <c r="X32" s="4">
        <f t="shared" ca="1" si="5"/>
        <v>343405857.90706301</v>
      </c>
      <c r="Y32" s="4">
        <f t="shared" ca="1" si="5"/>
        <v>343405857.90706301</v>
      </c>
      <c r="Z32" s="4">
        <f t="shared" ca="1" si="5"/>
        <v>343405857.90706301</v>
      </c>
      <c r="AA32" s="4">
        <f t="shared" ca="1" si="5"/>
        <v>343405857.90706301</v>
      </c>
      <c r="AB32" s="4">
        <f t="shared" ca="1" si="5"/>
        <v>343405857.90706301</v>
      </c>
      <c r="AC32" s="4">
        <f t="shared" ca="1" si="5"/>
        <v>343405857.90706301</v>
      </c>
      <c r="AD32" s="4">
        <f t="shared" ca="1" si="5"/>
        <v>343405857.90706301</v>
      </c>
      <c r="AE32" s="4">
        <f t="shared" ca="1" si="5"/>
        <v>343405857.90706301</v>
      </c>
      <c r="AF32" s="4">
        <f t="shared" ca="1" si="5"/>
        <v>343405857.90706301</v>
      </c>
      <c r="AG32" s="4">
        <f t="shared" ca="1" si="5"/>
        <v>343405857.90706301</v>
      </c>
      <c r="AH32" s="4">
        <f t="shared" ca="1" si="5"/>
        <v>343405857.90706301</v>
      </c>
      <c r="AI32" s="4">
        <f t="shared" ca="1" si="5"/>
        <v>343405857.90706301</v>
      </c>
      <c r="AJ32" s="4">
        <f t="shared" ca="1" si="5"/>
        <v>430960174.46555948</v>
      </c>
      <c r="AK32" s="4">
        <f t="shared" ca="1" si="5"/>
        <v>430960174.46555948</v>
      </c>
      <c r="AL32" s="4">
        <f t="shared" ca="1" si="5"/>
        <v>430960174.46555948</v>
      </c>
      <c r="AM32" s="4">
        <f t="shared" ca="1" si="5"/>
        <v>430960174.46555948</v>
      </c>
      <c r="AN32" s="4">
        <f t="shared" ca="1" si="5"/>
        <v>430960174.46555948</v>
      </c>
      <c r="AO32" s="4">
        <f t="shared" ca="1" si="5"/>
        <v>430960174.46555948</v>
      </c>
      <c r="AP32" s="4">
        <f t="shared" ca="1" si="5"/>
        <v>430960174.46555948</v>
      </c>
      <c r="AQ32" s="4">
        <f t="shared" ca="1" si="5"/>
        <v>430960174.46555948</v>
      </c>
      <c r="AR32" s="4">
        <f t="shared" ca="1" si="5"/>
        <v>430960174.46555948</v>
      </c>
      <c r="AS32" s="4">
        <f t="shared" ca="1" si="5"/>
        <v>430960174.46555948</v>
      </c>
      <c r="AT32" s="4">
        <f t="shared" ca="1" si="5"/>
        <v>430960174.46555948</v>
      </c>
      <c r="AU32" s="4">
        <f t="shared" ca="1" si="5"/>
        <v>430960174.46555948</v>
      </c>
      <c r="AV32" s="4">
        <f t="shared" ca="1" si="5"/>
        <v>430960174.46555948</v>
      </c>
      <c r="AW32" s="4">
        <f t="shared" ca="1" si="5"/>
        <v>430960174.46555948</v>
      </c>
      <c r="AX32" s="4">
        <f t="shared" ca="1" si="5"/>
        <v>430960174.46555948</v>
      </c>
      <c r="AY32" s="4">
        <f t="shared" ca="1" si="5"/>
        <v>430960174.46555948</v>
      </c>
      <c r="AZ32" s="4">
        <f t="shared" ca="1" si="5"/>
        <v>430960174.46555948</v>
      </c>
      <c r="BA32" s="4">
        <f t="shared" ca="1" si="5"/>
        <v>430960174.46555948</v>
      </c>
      <c r="BB32" s="4">
        <f t="shared" ca="1" si="5"/>
        <v>430960174.46555948</v>
      </c>
      <c r="BC32" s="4">
        <f t="shared" ca="1" si="5"/>
        <v>430960174.46555948</v>
      </c>
      <c r="BD32" s="4">
        <f t="shared" ca="1" si="5"/>
        <v>430960174.46555948</v>
      </c>
      <c r="BE32" s="4">
        <f t="shared" ca="1" si="5"/>
        <v>430960174.46555948</v>
      </c>
      <c r="BF32" s="4">
        <f t="shared" ca="1" si="5"/>
        <v>430960174.46555948</v>
      </c>
      <c r="BG32" s="4">
        <f t="shared" ca="1" si="5"/>
        <v>430960174.46555948</v>
      </c>
      <c r="BH32" s="4">
        <f t="shared" ca="1" si="5"/>
        <v>430960174.46555948</v>
      </c>
      <c r="BI32" s="4">
        <f t="shared" ca="1" si="5"/>
        <v>430960174.46555948</v>
      </c>
    </row>
    <row r="33" spans="1:61" x14ac:dyDescent="0.25">
      <c r="A33" t="s">
        <v>104</v>
      </c>
      <c r="C33" s="4">
        <f ca="1">C31+B33</f>
        <v>0</v>
      </c>
      <c r="D33" s="4">
        <f t="shared" ref="D33:BI33" ca="1" si="6">D31+C33</f>
        <v>3961497.4598564692</v>
      </c>
      <c r="E33" s="4">
        <f t="shared" ca="1" si="6"/>
        <v>7800953.1131608728</v>
      </c>
      <c r="F33" s="4">
        <f t="shared" ca="1" si="6"/>
        <v>11813024.386976432</v>
      </c>
      <c r="G33" s="4">
        <f t="shared" ca="1" si="6"/>
        <v>15979961.224598307</v>
      </c>
      <c r="H33" s="4">
        <f t="shared" ca="1" si="6"/>
        <v>20324817.656192638</v>
      </c>
      <c r="I33" s="4">
        <f t="shared" ca="1" si="6"/>
        <v>24848740.093024209</v>
      </c>
      <c r="J33" s="4">
        <f t="shared" ca="1" si="6"/>
        <v>29553923.36768166</v>
      </c>
      <c r="K33" s="4">
        <f t="shared" ca="1" si="6"/>
        <v>34422110.634882957</v>
      </c>
      <c r="L33" s="4">
        <f t="shared" ca="1" si="6"/>
        <v>38182633.466068961</v>
      </c>
      <c r="M33" s="4">
        <f t="shared" ca="1" si="6"/>
        <v>42131138.744283341</v>
      </c>
      <c r="N33" s="4">
        <f t="shared" ca="1" si="6"/>
        <v>46269913.43661876</v>
      </c>
      <c r="O33" s="4">
        <f t="shared" ca="1" si="6"/>
        <v>50745780.887893617</v>
      </c>
      <c r="P33" s="4">
        <f t="shared" ca="1" si="6"/>
        <v>55471312.655533358</v>
      </c>
      <c r="Q33" s="4">
        <f t="shared" ca="1" si="6"/>
        <v>60362685.695317775</v>
      </c>
      <c r="R33" s="4">
        <f t="shared" ca="1" si="6"/>
        <v>65421804.340710193</v>
      </c>
      <c r="S33" s="4">
        <f t="shared" ca="1" si="6"/>
        <v>70628870.775459349</v>
      </c>
      <c r="T33" s="4">
        <f t="shared" ca="1" si="6"/>
        <v>76008670.098105416</v>
      </c>
      <c r="U33" s="4">
        <f t="shared" ca="1" si="6"/>
        <v>81562043.498582035</v>
      </c>
      <c r="V33" s="4">
        <f t="shared" ca="1" si="6"/>
        <v>81562043.498582035</v>
      </c>
      <c r="W33" s="4">
        <f t="shared" ca="1" si="6"/>
        <v>87755847.965175718</v>
      </c>
      <c r="X33" s="4">
        <f t="shared" ca="1" si="6"/>
        <v>94139899.01862736</v>
      </c>
      <c r="Y33" s="4">
        <f t="shared" ca="1" si="6"/>
        <v>100715130.69809228</v>
      </c>
      <c r="Z33" s="4">
        <f t="shared" ca="1" si="6"/>
        <v>107483713.99378976</v>
      </c>
      <c r="AA33" s="4">
        <f t="shared" ca="1" si="6"/>
        <v>114423584.63475357</v>
      </c>
      <c r="AB33" s="4">
        <f t="shared" ca="1" si="6"/>
        <v>121562466.06488703</v>
      </c>
      <c r="AC33" s="4">
        <f t="shared" ca="1" si="6"/>
        <v>128901343.01706007</v>
      </c>
      <c r="AD33" s="4">
        <f t="shared" ca="1" si="6"/>
        <v>136442474.45190227</v>
      </c>
      <c r="AE33" s="4">
        <f t="shared" ca="1" si="6"/>
        <v>144163157.18043336</v>
      </c>
      <c r="AF33" s="4">
        <f t="shared" ca="1" si="6"/>
        <v>151431405.62731561</v>
      </c>
      <c r="AG33" s="4">
        <f t="shared" ca="1" si="6"/>
        <v>158395940.33056977</v>
      </c>
      <c r="AH33" s="4">
        <f t="shared" ca="1" si="6"/>
        <v>165467194.71421224</v>
      </c>
      <c r="AI33" s="4">
        <f t="shared" ca="1" si="6"/>
        <v>172310535.15333557</v>
      </c>
      <c r="AJ33" s="4">
        <f t="shared" ca="1" si="6"/>
        <v>172310535.15333557</v>
      </c>
      <c r="AK33" s="4">
        <f t="shared" ca="1" si="6"/>
        <v>179571028.23376104</v>
      </c>
      <c r="AL33" s="4">
        <f t="shared" ca="1" si="6"/>
        <v>187042982.24677372</v>
      </c>
      <c r="AM33" s="4">
        <f t="shared" ca="1" si="6"/>
        <v>194702288.30580091</v>
      </c>
      <c r="AN33" s="4">
        <f t="shared" ca="1" si="6"/>
        <v>202579241.91450062</v>
      </c>
      <c r="AO33" s="4">
        <f t="shared" ca="1" si="6"/>
        <v>210674920.47503743</v>
      </c>
      <c r="AP33" s="4">
        <f t="shared" ca="1" si="6"/>
        <v>218991793.78272521</v>
      </c>
      <c r="AQ33" s="4">
        <f t="shared" ca="1" si="6"/>
        <v>227696121.93966255</v>
      </c>
      <c r="AR33" s="4">
        <f t="shared" ca="1" si="6"/>
        <v>236776417.58605936</v>
      </c>
      <c r="AS33" s="4">
        <f t="shared" ca="1" si="6"/>
        <v>246115778.52402306</v>
      </c>
      <c r="AT33" s="4">
        <f t="shared" ca="1" si="6"/>
        <v>255689204.05002719</v>
      </c>
      <c r="AU33" s="4">
        <f t="shared" ca="1" si="6"/>
        <v>265471189.182408</v>
      </c>
      <c r="AV33" s="4">
        <f t="shared" ca="1" si="6"/>
        <v>275493947.09213614</v>
      </c>
      <c r="AW33" s="4">
        <f t="shared" ca="1" si="6"/>
        <v>285758694.00531489</v>
      </c>
      <c r="AX33" s="4">
        <f t="shared" ca="1" si="6"/>
        <v>296268123.88094455</v>
      </c>
      <c r="AY33" s="4">
        <f t="shared" ca="1" si="6"/>
        <v>306995993.26294112</v>
      </c>
      <c r="AZ33" s="4">
        <f t="shared" ca="1" si="6"/>
        <v>317975508.59028465</v>
      </c>
      <c r="BA33" s="4">
        <f t="shared" ca="1" si="6"/>
        <v>329207949.64805984</v>
      </c>
      <c r="BB33" s="4">
        <f t="shared" ca="1" si="6"/>
        <v>340696118.48703182</v>
      </c>
      <c r="BC33" s="4">
        <f t="shared" ca="1" si="6"/>
        <v>352413011.82271463</v>
      </c>
      <c r="BD33" s="4">
        <f t="shared" ca="1" si="6"/>
        <v>364392859.96632433</v>
      </c>
      <c r="BE33" s="4">
        <f t="shared" ca="1" si="6"/>
        <v>376637008.98086256</v>
      </c>
      <c r="BF33" s="4">
        <f t="shared" ca="1" si="6"/>
        <v>389148373.06980199</v>
      </c>
      <c r="BG33" s="4">
        <f t="shared" ca="1" si="6"/>
        <v>401899167.14966106</v>
      </c>
      <c r="BH33" s="4">
        <f t="shared" ca="1" si="6"/>
        <v>414315369.23955965</v>
      </c>
      <c r="BI33" s="4">
        <f t="shared" ca="1" si="6"/>
        <v>427286235.64787757</v>
      </c>
    </row>
    <row r="35" spans="1:61" x14ac:dyDescent="0.25">
      <c r="A35" t="s">
        <v>570</v>
      </c>
    </row>
    <row r="36" spans="1:61" x14ac:dyDescent="0.25">
      <c r="A36" t="s">
        <v>571</v>
      </c>
      <c r="C36" s="5">
        <f ca="1">MAX(0,MIN(C31,C24+'For Sale'!C79))</f>
        <v>0</v>
      </c>
      <c r="D36" s="5">
        <f ca="1">MAX(0,MIN(D31,D24+'For Sale'!D79))</f>
        <v>0</v>
      </c>
      <c r="E36" s="5">
        <f ca="1">MAX(0,MIN(E31,E24+'For Sale'!E79))</f>
        <v>0</v>
      </c>
      <c r="F36" s="5">
        <f ca="1">MAX(0,MIN(F31,F24+'For Sale'!F79))</f>
        <v>0</v>
      </c>
      <c r="G36" s="5">
        <f ca="1">MAX(0,MIN(G31,G24+'For Sale'!G79))</f>
        <v>0</v>
      </c>
      <c r="H36" s="5">
        <f ca="1">MAX(0,MIN(H31,H24+'For Sale'!H79))</f>
        <v>0</v>
      </c>
      <c r="I36" s="5">
        <f ca="1">MAX(0,MIN(I31,I24+'For Sale'!I79))</f>
        <v>0</v>
      </c>
      <c r="J36" s="5">
        <f ca="1">MAX(0,MIN(J31,J24+'For Sale'!J79))</f>
        <v>0</v>
      </c>
      <c r="K36" s="5">
        <f ca="1">MAX(0,MIN(K31,K24+'For Sale'!K79))</f>
        <v>0</v>
      </c>
      <c r="L36" s="5">
        <f ca="1">MAX(0,MIN(L31,L24+'For Sale'!L79))</f>
        <v>0</v>
      </c>
      <c r="M36" s="5">
        <f ca="1">MAX(0,MIN(M31,M24+'For Sale'!M79))</f>
        <v>0</v>
      </c>
      <c r="N36" s="5">
        <f ca="1">MAX(0,MIN(N31,N24+'For Sale'!N79))</f>
        <v>0</v>
      </c>
      <c r="O36" s="5">
        <f ca="1">MAX(0,MIN(O31,O24+'For Sale'!O79))</f>
        <v>0</v>
      </c>
      <c r="P36" s="5">
        <f ca="1">MAX(0,MIN(P31,P24+'For Sale'!P79))</f>
        <v>0</v>
      </c>
      <c r="Q36" s="5">
        <f ca="1">MAX(0,MIN(Q31,Q24+'For Sale'!Q79))</f>
        <v>0</v>
      </c>
      <c r="R36" s="5">
        <f ca="1">MAX(0,MIN(R31,R24+'For Sale'!R79))</f>
        <v>0</v>
      </c>
      <c r="S36" s="5">
        <f ca="1">MAX(0,MIN(S31,S24+'For Sale'!S79))</f>
        <v>0</v>
      </c>
      <c r="T36" s="5">
        <f ca="1">MAX(0,MIN(T31,T24+'For Sale'!T79))</f>
        <v>0</v>
      </c>
      <c r="U36" s="5">
        <f ca="1">MAX(0,MIN(U31,U24+'For Sale'!U79))</f>
        <v>0</v>
      </c>
      <c r="V36" s="5">
        <f ca="1">MAX(0,MIN(V31,V24+'For Sale'!V79))</f>
        <v>0</v>
      </c>
      <c r="W36" s="5">
        <f ca="1">MAX(0,MIN(W31,W24+'For Sale'!W79))</f>
        <v>0</v>
      </c>
      <c r="X36" s="5">
        <f ca="1">MAX(0,MIN(X31,X24+'For Sale'!X79))</f>
        <v>0</v>
      </c>
      <c r="Y36" s="5">
        <f ca="1">MAX(0,MIN(Y31,Y24+'For Sale'!Y79))</f>
        <v>0</v>
      </c>
      <c r="Z36" s="5">
        <f ca="1">MAX(0,MIN(Z31,Z24+'For Sale'!Z79))</f>
        <v>0</v>
      </c>
      <c r="AA36" s="5">
        <f ca="1">MAX(0,MIN(AA31,AA24+'For Sale'!AA79))</f>
        <v>0</v>
      </c>
      <c r="AB36" s="5">
        <f ca="1">MAX(0,MIN(AB31,AB24+'For Sale'!AB79))</f>
        <v>0</v>
      </c>
      <c r="AC36" s="5">
        <f ca="1">MAX(0,MIN(AC31,AC24+'For Sale'!AC79))</f>
        <v>0</v>
      </c>
      <c r="AD36" s="5">
        <f ca="1">MAX(0,MIN(AD31,AD24+'For Sale'!AD79))</f>
        <v>0</v>
      </c>
      <c r="AE36" s="5">
        <f ca="1">MAX(0,MIN(AE31,AE24+'For Sale'!AE79))</f>
        <v>0</v>
      </c>
      <c r="AF36" s="5">
        <f ca="1">MAX(0,MIN(AF31,AF24+'For Sale'!AF79))</f>
        <v>0</v>
      </c>
      <c r="AG36" s="5">
        <f ca="1">MAX(0,MIN(AG31,AG24+'For Sale'!AG79))</f>
        <v>0</v>
      </c>
      <c r="AH36" s="5">
        <f ca="1">MAX(0,MIN(AH31,AH24+'For Sale'!AH79))</f>
        <v>0</v>
      </c>
      <c r="AI36" s="5">
        <f ca="1">MAX(0,MIN(AI31,AI24+'For Sale'!AI79))</f>
        <v>0</v>
      </c>
      <c r="AJ36" s="5">
        <f ca="1">MAX(0,MIN(AJ31,AJ24+'For Sale'!AJ79))</f>
        <v>0</v>
      </c>
      <c r="AK36" s="5">
        <f ca="1">MAX(0,MIN(AK31,AK24+'For Sale'!AK79))</f>
        <v>0</v>
      </c>
      <c r="AL36" s="5">
        <f ca="1">MAX(0,MIN(AL31,AL24+'For Sale'!AL79))</f>
        <v>0</v>
      </c>
      <c r="AM36" s="5">
        <f ca="1">MAX(0,MIN(AM31,AM24+'For Sale'!AM79))</f>
        <v>0</v>
      </c>
      <c r="AN36" s="5">
        <f ca="1">MAX(0,MIN(AN31,AN24+'For Sale'!AN79))</f>
        <v>0</v>
      </c>
      <c r="AO36" s="5">
        <f ca="1">MAX(0,MIN(AO31,AO24+'For Sale'!AO79))</f>
        <v>0</v>
      </c>
      <c r="AP36" s="5">
        <f ca="1">MAX(0,MIN(AP31,AP24+'For Sale'!AP79))</f>
        <v>0</v>
      </c>
      <c r="AQ36" s="5">
        <f ca="1">MAX(0,MIN(AQ31,AQ24+'For Sale'!AQ79))</f>
        <v>0</v>
      </c>
      <c r="AR36" s="5">
        <f ca="1">MAX(0,MIN(AR31,AR24+'For Sale'!AR79))</f>
        <v>0</v>
      </c>
      <c r="AS36" s="5">
        <f ca="1">MAX(0,MIN(AS31,AS24+'For Sale'!AS79))</f>
        <v>0</v>
      </c>
      <c r="AT36" s="5">
        <f ca="1">MAX(0,MIN(AT31,AT24+'For Sale'!AT79))</f>
        <v>0</v>
      </c>
      <c r="AU36" s="5">
        <f ca="1">MAX(0,MIN(AU31,AU24+'For Sale'!AU79))</f>
        <v>0</v>
      </c>
      <c r="AV36" s="5">
        <f ca="1">MAX(0,MIN(AV31,AV24+'For Sale'!AV79))</f>
        <v>0</v>
      </c>
      <c r="AW36" s="5">
        <f ca="1">MAX(0,MIN(AW31,AW24+'For Sale'!AW79))</f>
        <v>0</v>
      </c>
      <c r="AX36" s="5">
        <f ca="1">MAX(0,MIN(AX31,AX24+'For Sale'!AX79))</f>
        <v>0</v>
      </c>
      <c r="AY36" s="5">
        <f ca="1">MAX(0,MIN(AY31,AY24+'For Sale'!AY79))</f>
        <v>0</v>
      </c>
      <c r="AZ36" s="5">
        <f ca="1">MAX(0,MIN(AZ31,AZ24+'For Sale'!AZ79))</f>
        <v>0</v>
      </c>
      <c r="BA36" s="5">
        <f ca="1">MAX(0,MIN(BA31,BA24+'For Sale'!BA79))</f>
        <v>0</v>
      </c>
      <c r="BB36" s="5">
        <f ca="1">MAX(0,MIN(BB31,BB24+'For Sale'!BB79))</f>
        <v>0</v>
      </c>
      <c r="BC36" s="5">
        <f ca="1">MAX(0,MIN(BC31,BC24+'For Sale'!BC79))</f>
        <v>0</v>
      </c>
      <c r="BD36" s="5">
        <f ca="1">MAX(0,MIN(BD31,BD24+'For Sale'!BD79))</f>
        <v>0</v>
      </c>
      <c r="BE36" s="5">
        <f ca="1">MAX(0,MIN(BE31,BE24+'For Sale'!BE79))</f>
        <v>0</v>
      </c>
      <c r="BF36" s="5">
        <f ca="1">MAX(0,MIN(BF31,BF24+'For Sale'!BF79))</f>
        <v>0</v>
      </c>
      <c r="BG36" s="5">
        <f ca="1">MAX(0,MIN(BG31,BG24+'For Sale'!BG79))</f>
        <v>0</v>
      </c>
      <c r="BH36" s="5">
        <f ca="1">MAX(0,MIN(BH31,BH24+'For Sale'!BH79))</f>
        <v>0</v>
      </c>
      <c r="BI36" s="5">
        <f ca="1">MAX(0,MIN(BI31,BI24+'For Sale'!BI79))</f>
        <v>0</v>
      </c>
    </row>
    <row r="37" spans="1:61" x14ac:dyDescent="0.25">
      <c r="A37" t="s">
        <v>60</v>
      </c>
      <c r="C37" s="5">
        <f ca="1">C31-C36</f>
        <v>0</v>
      </c>
      <c r="D37" s="5">
        <f t="shared" ref="D37:BI37" ca="1" si="7">D31-D36</f>
        <v>3961497.4598564692</v>
      </c>
      <c r="E37" s="5">
        <f t="shared" ca="1" si="7"/>
        <v>3839455.6533044041</v>
      </c>
      <c r="F37" s="5">
        <f t="shared" ca="1" si="7"/>
        <v>4012071.2738155583</v>
      </c>
      <c r="G37" s="5">
        <f t="shared" ca="1" si="7"/>
        <v>4166936.8376218756</v>
      </c>
      <c r="H37" s="5">
        <f t="shared" ca="1" si="7"/>
        <v>4344856.4315943308</v>
      </c>
      <c r="I37" s="5">
        <f t="shared" ca="1" si="7"/>
        <v>4523922.4368315693</v>
      </c>
      <c r="J37" s="5">
        <f t="shared" ca="1" si="7"/>
        <v>4705183.2746574506</v>
      </c>
      <c r="K37" s="5">
        <f t="shared" ca="1" si="7"/>
        <v>4868187.2672012933</v>
      </c>
      <c r="L37" s="5">
        <f t="shared" ca="1" si="7"/>
        <v>3760522.8311860012</v>
      </c>
      <c r="M37" s="5">
        <f t="shared" ca="1" si="7"/>
        <v>3948505.2782143829</v>
      </c>
      <c r="N37" s="5">
        <f t="shared" ca="1" si="7"/>
        <v>4138774.6923354212</v>
      </c>
      <c r="O37" s="5">
        <f t="shared" ca="1" si="7"/>
        <v>4475867.4512748597</v>
      </c>
      <c r="P37" s="5">
        <f t="shared" ca="1" si="7"/>
        <v>4725531.7676397441</v>
      </c>
      <c r="Q37" s="5">
        <f t="shared" ca="1" si="7"/>
        <v>4891373.0397844147</v>
      </c>
      <c r="R37" s="5">
        <f t="shared" ca="1" si="7"/>
        <v>5059118.645392416</v>
      </c>
      <c r="S37" s="5">
        <f t="shared" ca="1" si="7"/>
        <v>5207066.43474916</v>
      </c>
      <c r="T37" s="5">
        <f t="shared" ca="1" si="7"/>
        <v>5379799.3226460703</v>
      </c>
      <c r="U37" s="5">
        <f t="shared" ca="1" si="7"/>
        <v>5553373.4004766122</v>
      </c>
      <c r="V37" s="5">
        <f t="shared" ca="1" si="7"/>
        <v>0</v>
      </c>
      <c r="W37" s="5">
        <f t="shared" ca="1" si="7"/>
        <v>6193804.4665936865</v>
      </c>
      <c r="X37" s="5">
        <f t="shared" ca="1" si="7"/>
        <v>6384051.0534516368</v>
      </c>
      <c r="Y37" s="5">
        <f t="shared" ca="1" si="7"/>
        <v>6575231.6794649288</v>
      </c>
      <c r="Z37" s="5">
        <f t="shared" ca="1" si="7"/>
        <v>6768583.2956974804</v>
      </c>
      <c r="AA37" s="5">
        <f t="shared" ca="1" si="7"/>
        <v>6939870.6409638058</v>
      </c>
      <c r="AB37" s="5">
        <f t="shared" ca="1" si="7"/>
        <v>7138881.4301334601</v>
      </c>
      <c r="AC37" s="5">
        <f t="shared" ca="1" si="7"/>
        <v>7338876.952173043</v>
      </c>
      <c r="AD37" s="5">
        <f t="shared" ca="1" si="7"/>
        <v>7541131.4348422121</v>
      </c>
      <c r="AE37" s="5">
        <f t="shared" ca="1" si="7"/>
        <v>7720682.7285311008</v>
      </c>
      <c r="AF37" s="5">
        <f t="shared" ca="1" si="7"/>
        <v>7268248.4468822461</v>
      </c>
      <c r="AG37" s="5">
        <f t="shared" ca="1" si="7"/>
        <v>6964534.7032541558</v>
      </c>
      <c r="AH37" s="5">
        <f t="shared" ca="1" si="7"/>
        <v>7071254.3836424649</v>
      </c>
      <c r="AI37" s="5">
        <f t="shared" ca="1" si="7"/>
        <v>6843340.4391233306</v>
      </c>
      <c r="AJ37" s="5">
        <f t="shared" ca="1" si="7"/>
        <v>0</v>
      </c>
      <c r="AK37" s="5">
        <f t="shared" ca="1" si="7"/>
        <v>7260493.0804254655</v>
      </c>
      <c r="AL37" s="5">
        <f t="shared" ca="1" si="7"/>
        <v>7471954.0130126737</v>
      </c>
      <c r="AM37" s="5">
        <f t="shared" ca="1" si="7"/>
        <v>7659306.0590272024</v>
      </c>
      <c r="AN37" s="5">
        <f t="shared" ca="1" si="7"/>
        <v>7876953.608699711</v>
      </c>
      <c r="AO37" s="5">
        <f t="shared" ca="1" si="7"/>
        <v>8095678.5605368</v>
      </c>
      <c r="AP37" s="5">
        <f t="shared" ca="1" si="7"/>
        <v>8316873.3076877967</v>
      </c>
      <c r="AQ37" s="5">
        <f t="shared" ca="1" si="7"/>
        <v>8704328.1569373254</v>
      </c>
      <c r="AR37" s="5">
        <f t="shared" ca="1" si="7"/>
        <v>9080295.6463968121</v>
      </c>
      <c r="AS37" s="5">
        <f t="shared" ca="1" si="7"/>
        <v>9339360.9379636832</v>
      </c>
      <c r="AT37" s="5">
        <f t="shared" ca="1" si="7"/>
        <v>9573425.52600413</v>
      </c>
      <c r="AU37" s="5">
        <f t="shared" ca="1" si="7"/>
        <v>9781985.1323808264</v>
      </c>
      <c r="AV37" s="5">
        <f t="shared" ca="1" si="7"/>
        <v>10022757.909728128</v>
      </c>
      <c r="AW37" s="5">
        <f t="shared" ca="1" si="7"/>
        <v>10264746.913178729</v>
      </c>
      <c r="AX37" s="5">
        <f t="shared" ca="1" si="7"/>
        <v>10509429.875629665</v>
      </c>
      <c r="AY37" s="5">
        <f t="shared" ca="1" si="7"/>
        <v>10727869.381996574</v>
      </c>
      <c r="AZ37" s="5">
        <f t="shared" ca="1" si="7"/>
        <v>10979515.327343497</v>
      </c>
      <c r="BA37" s="5">
        <f t="shared" ca="1" si="7"/>
        <v>11232441.057775185</v>
      </c>
      <c r="BB37" s="5">
        <f t="shared" ca="1" si="7"/>
        <v>11488168.838971976</v>
      </c>
      <c r="BC37" s="5">
        <f t="shared" ca="1" si="7"/>
        <v>11716893.335682826</v>
      </c>
      <c r="BD37" s="5">
        <f t="shared" ca="1" si="7"/>
        <v>11979848.143609708</v>
      </c>
      <c r="BE37" s="5">
        <f t="shared" ca="1" si="7"/>
        <v>12244149.014538217</v>
      </c>
      <c r="BF37" s="5">
        <f t="shared" ca="1" si="7"/>
        <v>12511364.088939443</v>
      </c>
      <c r="BG37" s="5">
        <f t="shared" ca="1" si="7"/>
        <v>12750794.079859097</v>
      </c>
      <c r="BH37" s="5">
        <f t="shared" ca="1" si="7"/>
        <v>12416202.089898612</v>
      </c>
      <c r="BI37" s="5">
        <f t="shared" ca="1" si="7"/>
        <v>12970866.408317942</v>
      </c>
    </row>
    <row r="39" spans="1:61" x14ac:dyDescent="0.25">
      <c r="A39" t="s">
        <v>620</v>
      </c>
      <c r="C39" s="5">
        <f ca="1">C8-SUM(C9:C10)-C18</f>
        <v>-598136787.73020005</v>
      </c>
      <c r="D39" s="5">
        <f t="shared" ref="D39:BI39" ca="1" si="8">D8-SUM(D9:D10)-D18</f>
        <v>7744799.1948467046</v>
      </c>
      <c r="E39" s="5">
        <f t="shared" ca="1" si="8"/>
        <v>7616334.135318215</v>
      </c>
      <c r="F39" s="5">
        <f t="shared" ca="1" si="8"/>
        <v>7798034.7884878507</v>
      </c>
      <c r="G39" s="5">
        <f t="shared" ca="1" si="8"/>
        <v>7961051.1714418689</v>
      </c>
      <c r="H39" s="5">
        <f t="shared" ca="1" si="8"/>
        <v>8148334.9545707693</v>
      </c>
      <c r="I39" s="5">
        <f t="shared" ca="1" si="8"/>
        <v>8336825.486399441</v>
      </c>
      <c r="J39" s="5">
        <f t="shared" ca="1" si="8"/>
        <v>8527626.3683214225</v>
      </c>
      <c r="K39" s="5">
        <f t="shared" ca="1" si="8"/>
        <v>8699209.5183675718</v>
      </c>
      <c r="L39" s="5">
        <f t="shared" ca="1" si="8"/>
        <v>8895815.3577938788</v>
      </c>
      <c r="M39" s="5">
        <f t="shared" ca="1" si="8"/>
        <v>9093691.6178237535</v>
      </c>
      <c r="N39" s="5">
        <f t="shared" ca="1" si="8"/>
        <v>9293975.2116353735</v>
      </c>
      <c r="O39" s="5">
        <f t="shared" ca="1" si="8"/>
        <v>9648809.69472952</v>
      </c>
      <c r="P39" s="5">
        <f t="shared" ca="1" si="8"/>
        <v>9911614.2382715028</v>
      </c>
      <c r="Q39" s="5">
        <f t="shared" ca="1" si="8"/>
        <v>10086183.998423789</v>
      </c>
      <c r="R39" s="5">
        <f t="shared" ca="1" si="8"/>
        <v>10262758.320116421</v>
      </c>
      <c r="S39" s="5">
        <f t="shared" ca="1" si="8"/>
        <v>10418492.835228782</v>
      </c>
      <c r="T39" s="5">
        <f t="shared" ca="1" si="8"/>
        <v>10600316.927751847</v>
      </c>
      <c r="U39" s="5">
        <f t="shared" ca="1" si="8"/>
        <v>10783026.483362943</v>
      </c>
      <c r="V39" s="5">
        <f t="shared" ca="1" si="8"/>
        <v>10967822.266914524</v>
      </c>
      <c r="W39" s="5">
        <f t="shared" ca="1" si="8"/>
        <v>11131174.738928616</v>
      </c>
      <c r="X39" s="5">
        <f t="shared" ca="1" si="8"/>
        <v>11321421.325786566</v>
      </c>
      <c r="Y39" s="5">
        <f t="shared" ca="1" si="8"/>
        <v>11512601.95179986</v>
      </c>
      <c r="Z39" s="5">
        <f t="shared" ca="1" si="8"/>
        <v>11705953.56803241</v>
      </c>
      <c r="AA39" s="5">
        <f t="shared" ca="1" si="8"/>
        <v>11877240.913298735</v>
      </c>
      <c r="AB39" s="5">
        <f t="shared" ca="1" si="8"/>
        <v>12076251.70246839</v>
      </c>
      <c r="AC39" s="5">
        <f t="shared" ca="1" si="8"/>
        <v>12276247.224507973</v>
      </c>
      <c r="AD39" s="5">
        <f t="shared" ca="1" si="8"/>
        <v>12478501.707177142</v>
      </c>
      <c r="AE39" s="5">
        <f t="shared" ca="1" si="8"/>
        <v>12658053.000866031</v>
      </c>
      <c r="AF39" s="5">
        <f t="shared" ca="1" si="8"/>
        <v>12205618.719217176</v>
      </c>
      <c r="AG39" s="5">
        <f t="shared" ca="1" si="8"/>
        <v>11901904.975589085</v>
      </c>
      <c r="AH39" s="5">
        <f t="shared" ca="1" si="8"/>
        <v>12008624.655977394</v>
      </c>
      <c r="AI39" s="5">
        <f t="shared" ca="1" si="8"/>
        <v>12187300.758376252</v>
      </c>
      <c r="AJ39" s="5">
        <f t="shared" ca="1" si="8"/>
        <v>-82210356.239243537</v>
      </c>
      <c r="AK39" s="5">
        <f t="shared" ca="1" si="8"/>
        <v>12604453.399678387</v>
      </c>
      <c r="AL39" s="5">
        <f t="shared" ca="1" si="8"/>
        <v>12815914.332265597</v>
      </c>
      <c r="AM39" s="5">
        <f t="shared" ca="1" si="8"/>
        <v>13003266.378280124</v>
      </c>
      <c r="AN39" s="5">
        <f t="shared" ca="1" si="8"/>
        <v>13220913.927952632</v>
      </c>
      <c r="AO39" s="5">
        <f t="shared" ca="1" si="8"/>
        <v>13439638.879789721</v>
      </c>
      <c r="AP39" s="5">
        <f t="shared" ca="1" si="8"/>
        <v>13660833.62694072</v>
      </c>
      <c r="AQ39" s="5">
        <f t="shared" ca="1" si="8"/>
        <v>14048288.476190247</v>
      </c>
      <c r="AR39" s="5">
        <f t="shared" ca="1" si="8"/>
        <v>14424255.965649735</v>
      </c>
      <c r="AS39" s="5">
        <f t="shared" ca="1" si="8"/>
        <v>14683321.257216603</v>
      </c>
      <c r="AT39" s="5">
        <f t="shared" ca="1" si="8"/>
        <v>14917385.845257053</v>
      </c>
      <c r="AU39" s="5">
        <f t="shared" ca="1" si="8"/>
        <v>15125945.45163375</v>
      </c>
      <c r="AV39" s="5">
        <f t="shared" ca="1" si="8"/>
        <v>15366718.228981052</v>
      </c>
      <c r="AW39" s="5">
        <f t="shared" ca="1" si="8"/>
        <v>15608707.232431652</v>
      </c>
      <c r="AX39" s="5">
        <f t="shared" ca="1" si="8"/>
        <v>15853390.194882587</v>
      </c>
      <c r="AY39" s="5">
        <f t="shared" ca="1" si="8"/>
        <v>16071829.701249497</v>
      </c>
      <c r="AZ39" s="5">
        <f t="shared" ca="1" si="8"/>
        <v>16323475.646596421</v>
      </c>
      <c r="BA39" s="5">
        <f t="shared" ca="1" si="8"/>
        <v>16576401.377028108</v>
      </c>
      <c r="BB39" s="5">
        <f t="shared" ca="1" si="8"/>
        <v>16832129.158224896</v>
      </c>
      <c r="BC39" s="5">
        <f t="shared" ca="1" si="8"/>
        <v>17060853.654935747</v>
      </c>
      <c r="BD39" s="5">
        <f t="shared" ca="1" si="8"/>
        <v>17323808.462862633</v>
      </c>
      <c r="BE39" s="5">
        <f t="shared" ca="1" si="8"/>
        <v>17588109.33379114</v>
      </c>
      <c r="BF39" s="5">
        <f t="shared" ca="1" si="8"/>
        <v>17855324.408192366</v>
      </c>
      <c r="BG39" s="5">
        <f t="shared" ca="1" si="8"/>
        <v>18094754.39911202</v>
      </c>
      <c r="BH39" s="5">
        <f t="shared" ca="1" si="8"/>
        <v>17760162.409151535</v>
      </c>
      <c r="BI39" s="5">
        <f t="shared" ca="1" si="8"/>
        <v>18314826.727570865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/>
  </sheetPr>
  <dimension ref="A3:BT41"/>
  <sheetViews>
    <sheetView topLeftCell="A11" workbookViewId="0">
      <selection activeCell="C35" sqref="C35"/>
    </sheetView>
  </sheetViews>
  <sheetFormatPr defaultRowHeight="15" x14ac:dyDescent="0.25"/>
  <cols>
    <col min="1" max="1" width="23" bestFit="1" customWidth="1"/>
    <col min="3" max="3" width="14.28515625" bestFit="1" customWidth="1"/>
    <col min="4" max="10" width="12.28515625" bestFit="1" customWidth="1"/>
    <col min="11" max="12" width="11.5703125" bestFit="1" customWidth="1"/>
    <col min="13" max="34" width="12.28515625" bestFit="1" customWidth="1"/>
  </cols>
  <sheetData>
    <row r="3" spans="1:72" x14ac:dyDescent="0.25">
      <c r="C3" s="2">
        <f>Timeline!C16</f>
        <v>2015</v>
      </c>
      <c r="D3" s="2">
        <f>Timeline!D16</f>
        <v>2015.25</v>
      </c>
      <c r="E3" s="2">
        <f>Timeline!E16</f>
        <v>2015.5</v>
      </c>
      <c r="F3" s="2">
        <f>Timeline!F16</f>
        <v>2015.75</v>
      </c>
      <c r="G3" s="2">
        <f>Timeline!G16</f>
        <v>2016</v>
      </c>
      <c r="H3" s="2">
        <f>Timeline!H16</f>
        <v>2016.25</v>
      </c>
      <c r="I3" s="2">
        <f>Timeline!I16</f>
        <v>2016.5</v>
      </c>
      <c r="J3" s="2">
        <f>Timeline!J16</f>
        <v>2016.75</v>
      </c>
      <c r="K3" s="2">
        <f>Timeline!K16</f>
        <v>2017</v>
      </c>
      <c r="L3" s="2">
        <f>Timeline!L16</f>
        <v>2017.25</v>
      </c>
      <c r="M3" s="2">
        <f>Timeline!M16</f>
        <v>2017.5</v>
      </c>
      <c r="N3" s="2">
        <f>Timeline!N16</f>
        <v>2017.75</v>
      </c>
      <c r="O3" s="2">
        <f>Timeline!O16</f>
        <v>2018</v>
      </c>
      <c r="P3" s="2">
        <f>Timeline!P16</f>
        <v>2018.25</v>
      </c>
      <c r="Q3" s="2">
        <f>Timeline!Q16</f>
        <v>2018.5</v>
      </c>
      <c r="R3" s="2">
        <f>Timeline!R16</f>
        <v>2018.75</v>
      </c>
      <c r="S3" s="2">
        <f>Timeline!S16</f>
        <v>2019</v>
      </c>
      <c r="T3" s="2">
        <f>Timeline!T16</f>
        <v>2019.25</v>
      </c>
      <c r="U3" s="2">
        <f>Timeline!U16</f>
        <v>2019.5</v>
      </c>
      <c r="V3" s="2">
        <f>Timeline!V16</f>
        <v>2019.75</v>
      </c>
      <c r="W3" s="2">
        <f>Timeline!W16</f>
        <v>2020</v>
      </c>
      <c r="X3" s="2">
        <f>Timeline!X16</f>
        <v>2020.25</v>
      </c>
      <c r="Y3" s="2">
        <f>Timeline!Y16</f>
        <v>2020.5</v>
      </c>
      <c r="Z3" s="2">
        <f>Timeline!Z16</f>
        <v>2020.75</v>
      </c>
      <c r="AA3" s="2">
        <f>Timeline!AA16</f>
        <v>2021</v>
      </c>
      <c r="AB3" s="2">
        <f>Timeline!AB16</f>
        <v>2021.25</v>
      </c>
      <c r="AC3" s="2">
        <f>Timeline!AC16</f>
        <v>2021.5</v>
      </c>
      <c r="AD3" s="2">
        <f>Timeline!AD16</f>
        <v>2021.75</v>
      </c>
      <c r="AE3" s="2">
        <f>Timeline!AE16</f>
        <v>2022</v>
      </c>
      <c r="AF3" s="2">
        <f>Timeline!AF16</f>
        <v>2022.25</v>
      </c>
      <c r="AG3" s="2">
        <f>Timeline!AG16</f>
        <v>2022.5</v>
      </c>
      <c r="AH3" s="2">
        <f>Timeline!AH16</f>
        <v>2022.75</v>
      </c>
      <c r="AI3" s="2">
        <f>Timeline!AI16</f>
        <v>2023</v>
      </c>
      <c r="AJ3" s="2">
        <f>Timeline!AJ16</f>
        <v>2023.25</v>
      </c>
      <c r="AK3" s="2">
        <f>Timeline!AK16</f>
        <v>2023.5</v>
      </c>
      <c r="AL3" s="2">
        <f>Timeline!AL16</f>
        <v>2023.75</v>
      </c>
      <c r="AM3" s="2">
        <f>Timeline!AM16</f>
        <v>2024</v>
      </c>
      <c r="AN3" s="2">
        <f>Timeline!AN16</f>
        <v>2024.25</v>
      </c>
      <c r="AO3" s="2">
        <f>Timeline!AO16</f>
        <v>2024.5</v>
      </c>
      <c r="AP3" s="2">
        <f>Timeline!AP16</f>
        <v>2024.75</v>
      </c>
      <c r="AQ3" s="2">
        <f>Timeline!AQ16</f>
        <v>2025</v>
      </c>
      <c r="AR3" s="2">
        <f>Timeline!AR16</f>
        <v>2025.25</v>
      </c>
      <c r="AS3" s="2">
        <f>Timeline!AS16</f>
        <v>2025.5</v>
      </c>
      <c r="AT3" s="2">
        <f>Timeline!AT16</f>
        <v>2025.75</v>
      </c>
      <c r="AU3" s="2">
        <f>Timeline!AU16</f>
        <v>2026</v>
      </c>
      <c r="AV3" s="2">
        <f>Timeline!AV16</f>
        <v>2026.25</v>
      </c>
      <c r="AW3" s="2">
        <f>Timeline!AW16</f>
        <v>2026.5</v>
      </c>
      <c r="AX3" s="2">
        <f>Timeline!AX16</f>
        <v>2026.75</v>
      </c>
      <c r="AY3" s="2">
        <f>Timeline!AY16</f>
        <v>2027</v>
      </c>
      <c r="AZ3" s="2">
        <f>Timeline!AZ16</f>
        <v>2027.25</v>
      </c>
      <c r="BA3" s="2">
        <f>Timeline!BA16</f>
        <v>2027.5</v>
      </c>
      <c r="BB3" s="2">
        <f>Timeline!BB16</f>
        <v>2027.75</v>
      </c>
      <c r="BC3" s="2">
        <f>Timeline!BC16</f>
        <v>2028</v>
      </c>
      <c r="BD3" s="2">
        <f>Timeline!BD16</f>
        <v>2028.25</v>
      </c>
      <c r="BE3" s="2">
        <f>Timeline!BE16</f>
        <v>2028.5</v>
      </c>
      <c r="BF3" s="2">
        <f>Timeline!BF16</f>
        <v>2028.75</v>
      </c>
      <c r="BG3" s="2">
        <f>Timeline!BG16</f>
        <v>2029</v>
      </c>
      <c r="BH3" s="2">
        <f>Timeline!BH16</f>
        <v>2029.25</v>
      </c>
      <c r="BI3" s="2">
        <f>Timeline!BI16</f>
        <v>2029.5</v>
      </c>
      <c r="BJ3" s="2">
        <f>Timeline!BJ16</f>
        <v>0</v>
      </c>
      <c r="BK3" s="2">
        <f>Timeline!BK16</f>
        <v>0</v>
      </c>
      <c r="BL3" s="2">
        <f>Timeline!BL16</f>
        <v>0</v>
      </c>
      <c r="BM3" s="2">
        <f>Timeline!BM16</f>
        <v>0</v>
      </c>
      <c r="BN3" s="2">
        <f>Timeline!BN16</f>
        <v>0</v>
      </c>
      <c r="BO3" s="2">
        <f>Timeline!BO16</f>
        <v>0</v>
      </c>
      <c r="BP3" s="2">
        <f>Timeline!BP16</f>
        <v>0</v>
      </c>
      <c r="BQ3" s="2">
        <f>Timeline!BQ16</f>
        <v>0</v>
      </c>
      <c r="BR3" s="2">
        <f>Timeline!BR16</f>
        <v>0</v>
      </c>
      <c r="BS3" s="2">
        <f>Timeline!BS16</f>
        <v>0</v>
      </c>
      <c r="BT3" s="2">
        <f>Timeline!BT16</f>
        <v>0</v>
      </c>
    </row>
    <row r="4" spans="1:72" x14ac:dyDescent="0.25">
      <c r="C4" s="2">
        <f>Timeline!C17</f>
        <v>2015</v>
      </c>
      <c r="D4" s="2">
        <f>Timeline!D17</f>
        <v>2015</v>
      </c>
      <c r="E4" s="2">
        <f>Timeline!E17</f>
        <v>2015</v>
      </c>
      <c r="F4" s="2">
        <f>Timeline!F17</f>
        <v>2015</v>
      </c>
      <c r="G4" s="2">
        <f>Timeline!G17</f>
        <v>2016</v>
      </c>
      <c r="H4" s="2">
        <f>Timeline!H17</f>
        <v>2016</v>
      </c>
      <c r="I4" s="2">
        <f>Timeline!I17</f>
        <v>2016</v>
      </c>
      <c r="J4" s="2">
        <f>Timeline!J17</f>
        <v>2016</v>
      </c>
      <c r="K4" s="2">
        <f>Timeline!K17</f>
        <v>2017</v>
      </c>
      <c r="L4" s="2">
        <f>Timeline!L17</f>
        <v>2017</v>
      </c>
      <c r="M4" s="2">
        <f>Timeline!M17</f>
        <v>2017</v>
      </c>
      <c r="N4" s="2">
        <f>Timeline!N17</f>
        <v>2017</v>
      </c>
      <c r="O4" s="2">
        <f>Timeline!O17</f>
        <v>2018</v>
      </c>
      <c r="P4" s="2">
        <f>Timeline!P17</f>
        <v>2018</v>
      </c>
      <c r="Q4" s="2">
        <f>Timeline!Q17</f>
        <v>2018</v>
      </c>
      <c r="R4" s="2">
        <f>Timeline!R17</f>
        <v>2018</v>
      </c>
      <c r="S4" s="2">
        <f>Timeline!S17</f>
        <v>2019</v>
      </c>
      <c r="T4" s="2">
        <f>Timeline!T17</f>
        <v>2019</v>
      </c>
      <c r="U4" s="2">
        <f>Timeline!U17</f>
        <v>2019</v>
      </c>
      <c r="V4" s="2">
        <f>Timeline!V17</f>
        <v>2019</v>
      </c>
      <c r="W4" s="2">
        <f>Timeline!W17</f>
        <v>2020</v>
      </c>
      <c r="X4" s="2">
        <f>Timeline!X17</f>
        <v>2020</v>
      </c>
      <c r="Y4" s="2">
        <f>Timeline!Y17</f>
        <v>2020</v>
      </c>
      <c r="Z4" s="2">
        <f>Timeline!Z17</f>
        <v>2020</v>
      </c>
      <c r="AA4" s="2">
        <f>Timeline!AA17</f>
        <v>2021</v>
      </c>
      <c r="AB4" s="2">
        <f>Timeline!AB17</f>
        <v>2021</v>
      </c>
      <c r="AC4" s="2">
        <f>Timeline!AC17</f>
        <v>2021</v>
      </c>
      <c r="AD4" s="2">
        <f>Timeline!AD17</f>
        <v>2021</v>
      </c>
      <c r="AE4" s="2">
        <f>Timeline!AE17</f>
        <v>2022</v>
      </c>
      <c r="AF4" s="2">
        <f>Timeline!AF17</f>
        <v>2022</v>
      </c>
      <c r="AG4" s="2">
        <f>Timeline!AG17</f>
        <v>2022</v>
      </c>
      <c r="AH4" s="2">
        <f>Timeline!AH17</f>
        <v>2022</v>
      </c>
      <c r="AI4" s="2">
        <f>Timeline!AI17</f>
        <v>2023</v>
      </c>
      <c r="AJ4" s="2">
        <f>Timeline!AJ17</f>
        <v>2023</v>
      </c>
      <c r="AK4" s="2">
        <f>Timeline!AK17</f>
        <v>2023</v>
      </c>
      <c r="AL4" s="2">
        <f>Timeline!AL17</f>
        <v>2023</v>
      </c>
      <c r="AM4" s="2">
        <f>Timeline!AM17</f>
        <v>2024</v>
      </c>
      <c r="AN4" s="2">
        <f>Timeline!AN17</f>
        <v>2024</v>
      </c>
      <c r="AO4" s="2">
        <f>Timeline!AO17</f>
        <v>2024</v>
      </c>
      <c r="AP4" s="2">
        <f>Timeline!AP17</f>
        <v>2024</v>
      </c>
      <c r="AQ4" s="2">
        <f>Timeline!AQ17</f>
        <v>2025</v>
      </c>
      <c r="AR4" s="2">
        <f>Timeline!AR17</f>
        <v>2025</v>
      </c>
      <c r="AS4" s="2">
        <f>Timeline!AS17</f>
        <v>2025</v>
      </c>
      <c r="AT4" s="2">
        <f>Timeline!AT17</f>
        <v>2025</v>
      </c>
      <c r="AU4" s="2">
        <f>Timeline!AU17</f>
        <v>2026</v>
      </c>
      <c r="AV4" s="2">
        <f>Timeline!AV17</f>
        <v>2026</v>
      </c>
      <c r="AW4" s="2">
        <f>Timeline!AW17</f>
        <v>2026</v>
      </c>
      <c r="AX4" s="2">
        <f>Timeline!AX17</f>
        <v>2026</v>
      </c>
      <c r="AY4" s="2">
        <f>Timeline!AY17</f>
        <v>2027</v>
      </c>
      <c r="AZ4" s="2">
        <f>Timeline!AZ17</f>
        <v>2027</v>
      </c>
      <c r="BA4" s="2">
        <f>Timeline!BA17</f>
        <v>2027</v>
      </c>
      <c r="BB4" s="2">
        <f>Timeline!BB17</f>
        <v>2027</v>
      </c>
      <c r="BC4" s="2">
        <f>Timeline!BC17</f>
        <v>2028</v>
      </c>
      <c r="BD4" s="2">
        <f>Timeline!BD17</f>
        <v>2028</v>
      </c>
      <c r="BE4" s="2">
        <f>Timeline!BE17</f>
        <v>2028</v>
      </c>
      <c r="BF4" s="2">
        <f>Timeline!BF17</f>
        <v>2028</v>
      </c>
      <c r="BG4" s="2">
        <f>Timeline!BG17</f>
        <v>2029</v>
      </c>
      <c r="BH4" s="2">
        <f>Timeline!BH17</f>
        <v>2029</v>
      </c>
      <c r="BI4" s="2">
        <f>Timeline!BI17</f>
        <v>2029</v>
      </c>
      <c r="BJ4" s="2">
        <f>Timeline!BJ17</f>
        <v>0</v>
      </c>
      <c r="BK4" s="2">
        <f>Timeline!BK17</f>
        <v>0</v>
      </c>
      <c r="BL4" s="2">
        <f>Timeline!BL17</f>
        <v>0</v>
      </c>
      <c r="BM4" s="2">
        <f>Timeline!BM17</f>
        <v>0</v>
      </c>
      <c r="BN4" s="2">
        <f>Timeline!BN17</f>
        <v>0</v>
      </c>
      <c r="BO4" s="2">
        <f>Timeline!BO17</f>
        <v>0</v>
      </c>
      <c r="BP4" s="2">
        <f>Timeline!BP17</f>
        <v>0</v>
      </c>
      <c r="BQ4" s="2">
        <f>Timeline!BQ17</f>
        <v>0</v>
      </c>
      <c r="BR4" s="2">
        <f>Timeline!BR17</f>
        <v>0</v>
      </c>
      <c r="BS4" s="2">
        <f>Timeline!BS17</f>
        <v>0</v>
      </c>
      <c r="BT4" s="2">
        <f>Timeline!BT17</f>
        <v>0</v>
      </c>
    </row>
    <row r="5" spans="1:72" x14ac:dyDescent="0.25">
      <c r="C5" s="2" t="str">
        <f>Timeline!C18</f>
        <v>Q1</v>
      </c>
      <c r="D5" s="2" t="str">
        <f>Timeline!D18</f>
        <v>Q2</v>
      </c>
      <c r="E5" s="2" t="str">
        <f>Timeline!E18</f>
        <v>Q3</v>
      </c>
      <c r="F5" s="2" t="str">
        <f>Timeline!F18</f>
        <v>Q4</v>
      </c>
      <c r="G5" s="2" t="str">
        <f>Timeline!G18</f>
        <v>Q1</v>
      </c>
      <c r="H5" s="2" t="str">
        <f>Timeline!H18</f>
        <v>Q2</v>
      </c>
      <c r="I5" s="2" t="str">
        <f>Timeline!I18</f>
        <v>Q3</v>
      </c>
      <c r="J5" s="2" t="str">
        <f>Timeline!J18</f>
        <v>Q4</v>
      </c>
      <c r="K5" s="2" t="str">
        <f>Timeline!K18</f>
        <v>Q1</v>
      </c>
      <c r="L5" s="2" t="str">
        <f>Timeline!L18</f>
        <v>Q2</v>
      </c>
      <c r="M5" s="2" t="str">
        <f>Timeline!M18</f>
        <v>Q3</v>
      </c>
      <c r="N5" s="2" t="str">
        <f>Timeline!N18</f>
        <v>Q4</v>
      </c>
      <c r="O5" s="2" t="str">
        <f>Timeline!O18</f>
        <v>Q1</v>
      </c>
      <c r="P5" s="2" t="str">
        <f>Timeline!P18</f>
        <v>Q2</v>
      </c>
      <c r="Q5" s="2" t="str">
        <f>Timeline!Q18</f>
        <v>Q3</v>
      </c>
      <c r="R5" s="2" t="str">
        <f>Timeline!R18</f>
        <v>Q4</v>
      </c>
      <c r="S5" s="2" t="str">
        <f>Timeline!S18</f>
        <v>Q1</v>
      </c>
      <c r="T5" s="2" t="str">
        <f>Timeline!T18</f>
        <v>Q2</v>
      </c>
      <c r="U5" s="2" t="str">
        <f>Timeline!U18</f>
        <v>Q3</v>
      </c>
      <c r="V5" s="2" t="str">
        <f>Timeline!V18</f>
        <v>Q4</v>
      </c>
      <c r="W5" s="2" t="str">
        <f>Timeline!W18</f>
        <v>Q1</v>
      </c>
      <c r="X5" s="2" t="str">
        <f>Timeline!X18</f>
        <v>Q2</v>
      </c>
      <c r="Y5" s="2" t="str">
        <f>Timeline!Y18</f>
        <v>Q3</v>
      </c>
      <c r="Z5" s="2" t="str">
        <f>Timeline!Z18</f>
        <v>Q4</v>
      </c>
      <c r="AA5" s="2" t="str">
        <f>Timeline!AA18</f>
        <v>Q1</v>
      </c>
      <c r="AB5" s="2" t="str">
        <f>Timeline!AB18</f>
        <v>Q2</v>
      </c>
      <c r="AC5" s="2" t="str">
        <f>Timeline!AC18</f>
        <v>Q3</v>
      </c>
      <c r="AD5" s="2" t="str">
        <f>Timeline!AD18</f>
        <v>Q4</v>
      </c>
      <c r="AE5" s="2" t="str">
        <f>Timeline!AE18</f>
        <v>Q1</v>
      </c>
      <c r="AF5" s="2" t="str">
        <f>Timeline!AF18</f>
        <v>Q2</v>
      </c>
      <c r="AG5" s="2" t="str">
        <f>Timeline!AG18</f>
        <v>Q3</v>
      </c>
      <c r="AH5" s="2" t="str">
        <f>Timeline!AH18</f>
        <v>Q4</v>
      </c>
      <c r="AI5" s="2" t="str">
        <f>Timeline!AI18</f>
        <v>Q1</v>
      </c>
      <c r="AJ5" s="2" t="str">
        <f>Timeline!AJ18</f>
        <v>Q2</v>
      </c>
      <c r="AK5" s="2" t="str">
        <f>Timeline!AK18</f>
        <v>Q3</v>
      </c>
      <c r="AL5" s="2" t="str">
        <f>Timeline!AL18</f>
        <v>Q4</v>
      </c>
      <c r="AM5" s="2" t="str">
        <f>Timeline!AM18</f>
        <v>Q1</v>
      </c>
      <c r="AN5" s="2" t="str">
        <f>Timeline!AN18</f>
        <v>Q2</v>
      </c>
      <c r="AO5" s="2" t="str">
        <f>Timeline!AO18</f>
        <v>Q3</v>
      </c>
      <c r="AP5" s="2" t="str">
        <f>Timeline!AP18</f>
        <v>Q4</v>
      </c>
      <c r="AQ5" s="2" t="str">
        <f>Timeline!AQ18</f>
        <v>Q1</v>
      </c>
      <c r="AR5" s="2" t="str">
        <f>Timeline!AR18</f>
        <v>Q2</v>
      </c>
      <c r="AS5" s="2" t="str">
        <f>Timeline!AS18</f>
        <v>Q3</v>
      </c>
      <c r="AT5" s="2" t="str">
        <f>Timeline!AT18</f>
        <v>Q4</v>
      </c>
      <c r="AU5" s="2" t="str">
        <f>Timeline!AU18</f>
        <v>Q1</v>
      </c>
      <c r="AV5" s="2" t="str">
        <f>Timeline!AV18</f>
        <v>Q2</v>
      </c>
      <c r="AW5" s="2" t="str">
        <f>Timeline!AW18</f>
        <v>Q3</v>
      </c>
      <c r="AX5" s="2" t="str">
        <f>Timeline!AX18</f>
        <v>Q4</v>
      </c>
      <c r="AY5" s="2" t="str">
        <f>Timeline!AY18</f>
        <v>Q1</v>
      </c>
      <c r="AZ5" s="2" t="str">
        <f>Timeline!AZ18</f>
        <v>Q2</v>
      </c>
      <c r="BA5" s="2" t="str">
        <f>Timeline!BA18</f>
        <v>Q3</v>
      </c>
      <c r="BB5" s="2" t="str">
        <f>Timeline!BB18</f>
        <v>Q4</v>
      </c>
      <c r="BC5" s="2" t="str">
        <f>Timeline!BC18</f>
        <v>Q1</v>
      </c>
      <c r="BD5" s="2" t="str">
        <f>Timeline!BD18</f>
        <v>Q2</v>
      </c>
      <c r="BE5" s="2" t="str">
        <f>Timeline!BE18</f>
        <v>Q3</v>
      </c>
      <c r="BF5" s="2" t="str">
        <f>Timeline!BF18</f>
        <v>Q4</v>
      </c>
      <c r="BG5" s="2" t="str">
        <f>Timeline!BG18</f>
        <v>Q1</v>
      </c>
      <c r="BH5" s="2" t="str">
        <f>Timeline!BH18</f>
        <v>Q2</v>
      </c>
      <c r="BI5" s="2" t="str">
        <f>Timeline!BI18</f>
        <v>Q3</v>
      </c>
      <c r="BJ5" s="2">
        <f>Timeline!BJ18</f>
        <v>0</v>
      </c>
      <c r="BK5" s="2">
        <f>Timeline!BK18</f>
        <v>0</v>
      </c>
      <c r="BL5" s="2">
        <f>Timeline!BL18</f>
        <v>0</v>
      </c>
      <c r="BM5" s="2">
        <f>Timeline!BM18</f>
        <v>0</v>
      </c>
      <c r="BN5" s="2">
        <f>Timeline!BN18</f>
        <v>0</v>
      </c>
      <c r="BO5" s="2">
        <f>Timeline!BO18</f>
        <v>0</v>
      </c>
      <c r="BP5" s="2">
        <f>Timeline!BP18</f>
        <v>0</v>
      </c>
      <c r="BQ5" s="2">
        <f>Timeline!BQ18</f>
        <v>0</v>
      </c>
      <c r="BR5" s="2">
        <f>Timeline!BR18</f>
        <v>0</v>
      </c>
      <c r="BS5" s="2">
        <f>Timeline!BS18</f>
        <v>0</v>
      </c>
      <c r="BT5" s="2">
        <f>Timeline!BT18</f>
        <v>0</v>
      </c>
    </row>
    <row r="7" spans="1:72" x14ac:dyDescent="0.25">
      <c r="A7" t="s">
        <v>185</v>
      </c>
      <c r="C7" s="4">
        <f ca="1">Valuation!C60</f>
        <v>642774360.92599666</v>
      </c>
      <c r="D7" s="4">
        <f ca="1">Valuation!D60</f>
        <v>642777214.64436316</v>
      </c>
      <c r="E7" s="4">
        <f ca="1">Valuation!E60</f>
        <v>653147619.15815198</v>
      </c>
      <c r="F7" s="4">
        <f ca="1">Valuation!F60</f>
        <v>663587231.70670128</v>
      </c>
      <c r="G7" s="4">
        <f ca="1">Valuation!G60</f>
        <v>672667101.60355389</v>
      </c>
      <c r="H7" s="4">
        <f ca="1">Valuation!H60</f>
        <v>683253729.16560161</v>
      </c>
      <c r="I7" s="4">
        <f ca="1">Valuation!I60</f>
        <v>693911753.71521616</v>
      </c>
      <c r="J7" s="4">
        <f ca="1">Valuation!J60</f>
        <v>704641929.83602989</v>
      </c>
      <c r="K7" s="4">
        <f ca="1">Valuation!K60</f>
        <v>714098183.1035527</v>
      </c>
      <c r="L7" s="4">
        <f ca="1">Valuation!L60</f>
        <v>722765530.95646691</v>
      </c>
      <c r="M7" s="4">
        <f ca="1">Valuation!M60</f>
        <v>731492692.77240145</v>
      </c>
      <c r="N7" s="4">
        <f ca="1">Valuation!N60</f>
        <v>740280245.98545575</v>
      </c>
      <c r="O7" s="4">
        <f ca="1">Valuation!O60</f>
        <v>747664347.47376597</v>
      </c>
      <c r="P7" s="4">
        <f ca="1">Valuation!P60</f>
        <v>756579230.41724682</v>
      </c>
      <c r="Q7" s="4">
        <f ca="1">Valuation!Q60</f>
        <v>765556177.53419113</v>
      </c>
      <c r="R7" s="4">
        <f ca="1">Valuation!R60</f>
        <v>774595777.73600984</v>
      </c>
      <c r="S7" s="4">
        <f ca="1">Valuation!S60</f>
        <v>782215852.2415725</v>
      </c>
      <c r="T7" s="4">
        <f ca="1">Valuation!T60</f>
        <v>791388798.32094049</v>
      </c>
      <c r="U7" s="4">
        <f ca="1">Valuation!U60</f>
        <v>800626129.1047256</v>
      </c>
      <c r="V7" s="4">
        <f ca="1">Valuation!V60</f>
        <v>809928446.01127863</v>
      </c>
      <c r="W7" s="4">
        <f ca="1">Valuation!W60</f>
        <v>817794574.33754385</v>
      </c>
      <c r="X7" s="4">
        <f ca="1">Valuation!X60</f>
        <v>827234916.62415063</v>
      </c>
      <c r="Y7" s="4">
        <f ca="1">Valuation!Y60</f>
        <v>836742016.45952463</v>
      </c>
      <c r="Z7" s="4">
        <f ca="1">Valuation!Z60</f>
        <v>846316488.54803503</v>
      </c>
      <c r="AA7" s="4">
        <f ca="1">Valuation!AA60</f>
        <v>854437496.72998106</v>
      </c>
      <c r="AB7" s="4">
        <f ca="1">Valuation!AB60</f>
        <v>856858292.26321805</v>
      </c>
      <c r="AC7" s="4">
        <f ca="1">Valuation!AC60</f>
        <v>863735514.3117491</v>
      </c>
      <c r="AD7" s="4">
        <f ca="1">Valuation!AD60</f>
        <v>872966010.1304853</v>
      </c>
      <c r="AE7" s="4">
        <f ca="1">Valuation!AE60</f>
        <v>880725270.1348865</v>
      </c>
      <c r="AF7" s="4">
        <f ca="1">Valuation!AF60</f>
        <v>890098987.50071943</v>
      </c>
      <c r="AG7" s="4">
        <f ca="1">Valuation!AG60</f>
        <v>899547510.14517915</v>
      </c>
      <c r="AH7" s="4">
        <f ca="1">Valuation!AH60</f>
        <v>909069922.54402137</v>
      </c>
      <c r="AI7" s="4">
        <f ca="1">Valuation!AI60</f>
        <v>917102440.05466926</v>
      </c>
      <c r="AJ7" s="4">
        <f ca="1">Valuation!AJ60</f>
        <v>926777513.39568114</v>
      </c>
      <c r="AK7" s="4">
        <f ca="1">Valuation!AK60</f>
        <v>936526703.02908564</v>
      </c>
      <c r="AL7" s="4">
        <f ca="1">Valuation!AL60</f>
        <v>946350632.1515758</v>
      </c>
      <c r="AM7" s="4">
        <f ca="1">Valuation!AM60</f>
        <v>956685203.68273497</v>
      </c>
      <c r="AN7" s="4">
        <f ca="1">Valuation!AN60</f>
        <v>967472501.30823958</v>
      </c>
      <c r="AO7" s="4">
        <f ca="1">Valuation!AO60</f>
        <v>977704334.89712977</v>
      </c>
      <c r="AP7" s="4">
        <f ca="1">Valuation!AP60</f>
        <v>988013418.39424109</v>
      </c>
      <c r="AQ7" s="4">
        <f ca="1">Valuation!AQ60</f>
        <v>996794823.01889372</v>
      </c>
      <c r="AR7" s="4">
        <f ca="1">Valuation!AR60</f>
        <v>1007267004.1955431</v>
      </c>
      <c r="AS7" s="4">
        <f ca="1">Valuation!AS60</f>
        <v>1017817911.9435521</v>
      </c>
      <c r="AT7" s="4">
        <f ca="1">Valuation!AT60</f>
        <v>1028448668.120245</v>
      </c>
      <c r="AU7" s="4">
        <f ca="1">Valuation!AU60</f>
        <v>1037529892.9003685</v>
      </c>
      <c r="AV7" s="4">
        <f ca="1">Valuation!AV60</f>
        <v>1048328525.1058369</v>
      </c>
      <c r="AW7" s="4">
        <f ca="1">Valuation!AW60</f>
        <v>1059208990.9655563</v>
      </c>
      <c r="AX7" s="4">
        <f ca="1">Valuation!AX60</f>
        <v>1070171977.211014</v>
      </c>
      <c r="AY7" s="4">
        <f ca="1">Valuation!AY60</f>
        <v>1079564302.3910398</v>
      </c>
      <c r="AZ7" s="4">
        <f ca="1">Valuation!AZ60</f>
        <v>1090700561.7863619</v>
      </c>
      <c r="BA7" s="4">
        <f ca="1">Valuation!BA60</f>
        <v>1101921383.8955204</v>
      </c>
      <c r="BB7" s="4">
        <f ca="1">Valuation!BB60</f>
        <v>1113227474.5874991</v>
      </c>
      <c r="BC7" s="4">
        <f ca="1">Valuation!BC60</f>
        <v>1122941129.4949896</v>
      </c>
      <c r="BD7" s="4">
        <f ca="1">Valuation!BD60</f>
        <v>1128386012.5139537</v>
      </c>
      <c r="BE7" s="4">
        <f ca="1">Valuation!BE60</f>
        <v>1137437013.6157243</v>
      </c>
      <c r="BF7" s="4">
        <f ca="1">Valuation!BF60</f>
        <v>1133316408.7301495</v>
      </c>
      <c r="BG7" s="4">
        <f ca="1">Valuation!BG60</f>
        <v>1129227468.3513103</v>
      </c>
      <c r="BH7" s="4">
        <f ca="1">Valuation!BH60</f>
        <v>1125162358.326797</v>
      </c>
      <c r="BI7" s="4">
        <f ca="1">Valuation!BI60</f>
        <v>1120148334.7462387</v>
      </c>
    </row>
    <row r="8" spans="1:72" x14ac:dyDescent="0.25">
      <c r="A8" t="s">
        <v>184</v>
      </c>
      <c r="C8" s="4">
        <f>'For Sale'!C76</f>
        <v>0</v>
      </c>
      <c r="D8" s="4">
        <f>'For Sale'!D76</f>
        <v>0</v>
      </c>
      <c r="E8" s="4">
        <f>'For Sale'!E76</f>
        <v>0</v>
      </c>
      <c r="F8" s="4">
        <f>'For Sale'!F76</f>
        <v>0</v>
      </c>
      <c r="G8" s="4">
        <f>'For Sale'!G76</f>
        <v>0</v>
      </c>
      <c r="H8" s="4">
        <f>'For Sale'!H76</f>
        <v>0</v>
      </c>
      <c r="I8" s="4">
        <f>'For Sale'!I76</f>
        <v>0</v>
      </c>
      <c r="J8" s="4">
        <f>'For Sale'!J76</f>
        <v>0</v>
      </c>
      <c r="K8" s="4">
        <f>'For Sale'!K76</f>
        <v>0</v>
      </c>
      <c r="L8" s="4">
        <f>'For Sale'!L76</f>
        <v>0</v>
      </c>
      <c r="M8" s="4">
        <f>'For Sale'!M76</f>
        <v>0</v>
      </c>
      <c r="N8" s="4">
        <f>'For Sale'!N76</f>
        <v>0</v>
      </c>
      <c r="O8" s="4">
        <f>'For Sale'!O76</f>
        <v>0</v>
      </c>
      <c r="P8" s="4">
        <f>'For Sale'!P76</f>
        <v>0</v>
      </c>
      <c r="Q8" s="4">
        <f>'For Sale'!Q76</f>
        <v>0</v>
      </c>
      <c r="R8" s="4">
        <f>'For Sale'!R76</f>
        <v>0</v>
      </c>
      <c r="S8" s="4">
        <f>'For Sale'!S76</f>
        <v>0</v>
      </c>
      <c r="T8" s="4">
        <f>'For Sale'!T76</f>
        <v>0</v>
      </c>
      <c r="U8" s="4">
        <f>'For Sale'!U76</f>
        <v>0</v>
      </c>
      <c r="V8" s="4">
        <f>'For Sale'!V76</f>
        <v>0</v>
      </c>
      <c r="W8" s="4">
        <f>'For Sale'!W76</f>
        <v>0</v>
      </c>
      <c r="X8" s="4">
        <f>'For Sale'!X76</f>
        <v>0</v>
      </c>
      <c r="Y8" s="4">
        <f>'For Sale'!Y76</f>
        <v>0</v>
      </c>
      <c r="Z8" s="4">
        <f>'For Sale'!Z76</f>
        <v>0</v>
      </c>
      <c r="AA8" s="4">
        <f>'For Sale'!AA76</f>
        <v>0</v>
      </c>
      <c r="AB8" s="4">
        <f>'For Sale'!AB76</f>
        <v>0</v>
      </c>
      <c r="AC8" s="4">
        <f>'For Sale'!AC76</f>
        <v>0</v>
      </c>
      <c r="AD8" s="4">
        <f>'For Sale'!AD76</f>
        <v>0</v>
      </c>
      <c r="AE8" s="4">
        <f>'For Sale'!AE76</f>
        <v>0</v>
      </c>
      <c r="AF8" s="4">
        <f>'For Sale'!AF76</f>
        <v>0</v>
      </c>
      <c r="AG8" s="4">
        <f>'For Sale'!AG76</f>
        <v>0</v>
      </c>
      <c r="AH8" s="4">
        <f>'For Sale'!AH76</f>
        <v>0</v>
      </c>
      <c r="AI8" s="4">
        <f>'For Sale'!AI76</f>
        <v>0</v>
      </c>
      <c r="AJ8" s="4">
        <f>'For Sale'!AJ76</f>
        <v>0</v>
      </c>
      <c r="AK8" s="4">
        <f>'For Sale'!AK76</f>
        <v>0</v>
      </c>
      <c r="AL8" s="4">
        <f>'For Sale'!AL76</f>
        <v>0</v>
      </c>
      <c r="AM8" s="4">
        <f>'For Sale'!AM76</f>
        <v>0</v>
      </c>
      <c r="AN8" s="4">
        <f>'For Sale'!AN76</f>
        <v>0</v>
      </c>
      <c r="AO8" s="4">
        <f>'For Sale'!AO76</f>
        <v>0</v>
      </c>
      <c r="AP8" s="4">
        <f>'For Sale'!AP76</f>
        <v>0</v>
      </c>
      <c r="AQ8" s="4">
        <f>'For Sale'!AQ76</f>
        <v>0</v>
      </c>
      <c r="AR8" s="4">
        <f>'For Sale'!AR76</f>
        <v>0</v>
      </c>
      <c r="AS8" s="4">
        <f>'For Sale'!AS76</f>
        <v>0</v>
      </c>
      <c r="AT8" s="4">
        <f>'For Sale'!AT76</f>
        <v>0</v>
      </c>
      <c r="AU8" s="4">
        <f>'For Sale'!AU76</f>
        <v>0</v>
      </c>
      <c r="AV8" s="4">
        <f>'For Sale'!AV76</f>
        <v>0</v>
      </c>
      <c r="AW8" s="4">
        <f>'For Sale'!AW76</f>
        <v>0</v>
      </c>
      <c r="AX8" s="4">
        <f>'For Sale'!AX76</f>
        <v>0</v>
      </c>
      <c r="AY8" s="4">
        <f>'For Sale'!AY76</f>
        <v>0</v>
      </c>
      <c r="AZ8" s="4">
        <f>'For Sale'!AZ76</f>
        <v>0</v>
      </c>
      <c r="BA8" s="4">
        <f>'For Sale'!BA76</f>
        <v>0</v>
      </c>
      <c r="BB8" s="4">
        <f>'For Sale'!BB76</f>
        <v>0</v>
      </c>
      <c r="BC8" s="4">
        <f>'For Sale'!BC76</f>
        <v>0</v>
      </c>
      <c r="BD8" s="4">
        <f>'For Sale'!BD76</f>
        <v>0</v>
      </c>
      <c r="BE8" s="4">
        <f>'For Sale'!BE76</f>
        <v>0</v>
      </c>
      <c r="BF8" s="4">
        <f>'For Sale'!BF76</f>
        <v>0</v>
      </c>
      <c r="BG8" s="4">
        <f>'For Sale'!BG76</f>
        <v>0</v>
      </c>
      <c r="BH8" s="4">
        <f>'For Sale'!BH76</f>
        <v>0</v>
      </c>
      <c r="BI8" s="4">
        <f>'For Sale'!BI76</f>
        <v>0</v>
      </c>
    </row>
    <row r="9" spans="1:72" x14ac:dyDescent="0.25">
      <c r="A9" t="s">
        <v>379</v>
      </c>
      <c r="C9" s="4">
        <f>'For Sale'!C43</f>
        <v>0</v>
      </c>
      <c r="D9" s="4">
        <f>'For Sale'!D43</f>
        <v>0</v>
      </c>
      <c r="E9" s="4">
        <f>'For Sale'!E43</f>
        <v>0</v>
      </c>
      <c r="F9" s="4">
        <f>'For Sale'!F43</f>
        <v>0</v>
      </c>
      <c r="G9" s="4">
        <f>'For Sale'!G43</f>
        <v>0</v>
      </c>
      <c r="H9" s="4">
        <f>'For Sale'!H43</f>
        <v>0</v>
      </c>
      <c r="I9" s="4">
        <f>'For Sale'!I43</f>
        <v>0</v>
      </c>
      <c r="J9" s="4">
        <f>'For Sale'!J43</f>
        <v>0</v>
      </c>
      <c r="K9" s="4">
        <f>'For Sale'!K43</f>
        <v>0</v>
      </c>
      <c r="L9" s="4">
        <f>'For Sale'!L43</f>
        <v>0</v>
      </c>
      <c r="M9" s="4">
        <f>'For Sale'!M43</f>
        <v>0</v>
      </c>
      <c r="N9" s="4">
        <f>'For Sale'!N43</f>
        <v>0</v>
      </c>
      <c r="O9" s="4">
        <f>'For Sale'!O43</f>
        <v>0</v>
      </c>
      <c r="P9" s="4">
        <f>'For Sale'!P43</f>
        <v>0</v>
      </c>
      <c r="Q9" s="4">
        <f>'For Sale'!Q43</f>
        <v>0</v>
      </c>
      <c r="R9" s="4">
        <f>'For Sale'!R43</f>
        <v>0</v>
      </c>
      <c r="S9" s="4">
        <f>'For Sale'!S43</f>
        <v>0</v>
      </c>
      <c r="T9" s="4">
        <f>'For Sale'!T43</f>
        <v>0</v>
      </c>
      <c r="U9" s="4">
        <f>'For Sale'!U43</f>
        <v>0</v>
      </c>
      <c r="V9" s="4">
        <f>'For Sale'!V43</f>
        <v>0</v>
      </c>
      <c r="W9" s="4">
        <f>'For Sale'!W43</f>
        <v>0</v>
      </c>
      <c r="X9" s="4">
        <f>'For Sale'!X43</f>
        <v>0</v>
      </c>
      <c r="Y9" s="4">
        <f>'For Sale'!Y43</f>
        <v>0</v>
      </c>
      <c r="Z9" s="4">
        <f>'For Sale'!Z43</f>
        <v>0</v>
      </c>
      <c r="AA9" s="4">
        <f>'For Sale'!AA43</f>
        <v>0</v>
      </c>
      <c r="AB9" s="4">
        <f>'For Sale'!AB43</f>
        <v>0</v>
      </c>
      <c r="AC9" s="4">
        <f>'For Sale'!AC43</f>
        <v>0</v>
      </c>
      <c r="AD9" s="4">
        <f>'For Sale'!AD43</f>
        <v>0</v>
      </c>
      <c r="AE9" s="4">
        <f>'For Sale'!AE43</f>
        <v>0</v>
      </c>
      <c r="AF9" s="4">
        <f>'For Sale'!AF43</f>
        <v>0</v>
      </c>
      <c r="AG9" s="4">
        <f>'For Sale'!AG43</f>
        <v>0</v>
      </c>
      <c r="AH9" s="4">
        <f>'For Sale'!AH43</f>
        <v>0</v>
      </c>
      <c r="AI9" s="4">
        <f>'For Sale'!AI43</f>
        <v>0</v>
      </c>
      <c r="AJ9" s="4">
        <f>'For Sale'!AJ43</f>
        <v>0</v>
      </c>
      <c r="AK9" s="4">
        <f>'For Sale'!AK43</f>
        <v>0</v>
      </c>
      <c r="AL9" s="4">
        <f>'For Sale'!AL43</f>
        <v>0</v>
      </c>
      <c r="AM9" s="4">
        <f>'For Sale'!AM43</f>
        <v>0</v>
      </c>
      <c r="AN9" s="4">
        <f>'For Sale'!AN43</f>
        <v>0</v>
      </c>
      <c r="AO9" s="4">
        <f>'For Sale'!AO43</f>
        <v>0</v>
      </c>
      <c r="AP9" s="4">
        <f>'For Sale'!AP43</f>
        <v>0</v>
      </c>
      <c r="AQ9" s="4">
        <f>'For Sale'!AQ43</f>
        <v>0</v>
      </c>
      <c r="AR9" s="4">
        <f>'For Sale'!AR43</f>
        <v>0</v>
      </c>
      <c r="AS9" s="4">
        <f>'For Sale'!AS43</f>
        <v>0</v>
      </c>
      <c r="AT9" s="4">
        <f>'For Sale'!AT43</f>
        <v>0</v>
      </c>
      <c r="AU9" s="4">
        <f>'For Sale'!AU43</f>
        <v>0</v>
      </c>
      <c r="AV9" s="4">
        <f>'For Sale'!AV43</f>
        <v>0</v>
      </c>
      <c r="AW9" s="4">
        <f>'For Sale'!AW43</f>
        <v>0</v>
      </c>
      <c r="AX9" s="4">
        <f>'For Sale'!AX43</f>
        <v>0</v>
      </c>
      <c r="AY9" s="4">
        <f>'For Sale'!AY43</f>
        <v>0</v>
      </c>
      <c r="AZ9" s="4">
        <f>'For Sale'!AZ43</f>
        <v>0</v>
      </c>
      <c r="BA9" s="4">
        <f>'For Sale'!BA43</f>
        <v>0</v>
      </c>
      <c r="BB9" s="4">
        <f>'For Sale'!BB43</f>
        <v>0</v>
      </c>
      <c r="BC9" s="4">
        <f>'For Sale'!BC43</f>
        <v>0</v>
      </c>
      <c r="BD9" s="4">
        <f>'For Sale'!BD43</f>
        <v>0</v>
      </c>
      <c r="BE9" s="4">
        <f>'For Sale'!BE43</f>
        <v>0</v>
      </c>
      <c r="BF9" s="4">
        <f>'For Sale'!BF43</f>
        <v>0</v>
      </c>
      <c r="BG9" s="4">
        <f>'For Sale'!BG43</f>
        <v>0</v>
      </c>
      <c r="BH9" s="4">
        <f>'For Sale'!BH43</f>
        <v>0</v>
      </c>
      <c r="BI9" s="4">
        <f>'For Sale'!BI43</f>
        <v>0</v>
      </c>
    </row>
    <row r="10" spans="1:72" x14ac:dyDescent="0.25">
      <c r="A10" t="s">
        <v>378</v>
      </c>
      <c r="C10" s="4">
        <f ca="1">Financing!C74+'For Sale'!C87</f>
        <v>325574307.79020303</v>
      </c>
      <c r="D10" s="4">
        <f ca="1">Financing!D74+'For Sale'!D87</f>
        <v>324282059.31206393</v>
      </c>
      <c r="E10" s="4">
        <f ca="1">Financing!E74+'For Sale'!E87</f>
        <v>326387913.58944857</v>
      </c>
      <c r="F10" s="4">
        <f ca="1">Financing!F74+'For Sale'!F87</f>
        <v>328528117.50110757</v>
      </c>
      <c r="G10" s="4">
        <f ca="1">Financing!G74+'For Sale'!G87</f>
        <v>330218829.99638307</v>
      </c>
      <c r="H10" s="4">
        <f ca="1">Financing!H74+'For Sale'!H87</f>
        <v>332427280.35542208</v>
      </c>
      <c r="I10" s="4">
        <f ca="1">Financing!I74+'For Sale'!I87</f>
        <v>334673190.82704008</v>
      </c>
      <c r="J10" s="4">
        <f ca="1">Financing!J74+'For Sale'!J87</f>
        <v>336957708.1987586</v>
      </c>
      <c r="K10" s="4">
        <f ca="1">Financing!K74+'For Sale'!K87</f>
        <v>338824676.35356385</v>
      </c>
      <c r="L10" s="4">
        <f ca="1">Financing!L74+'For Sale'!L87</f>
        <v>339149373.80274749</v>
      </c>
      <c r="M10" s="4">
        <f ca="1">Financing!M74+'For Sale'!M87</f>
        <v>339491944.10916489</v>
      </c>
      <c r="N10" s="4">
        <f ca="1">Financing!N74+'For Sale'!N87</f>
        <v>339853192.84469324</v>
      </c>
      <c r="O10" s="4">
        <f ca="1">Financing!O74+'For Sale'!O87</f>
        <v>339786718.34039044</v>
      </c>
      <c r="P10" s="4">
        <f ca="1">Financing!P74+'For Sale'!P87</f>
        <v>340250416.34100467</v>
      </c>
      <c r="Q10" s="4">
        <f ca="1">Financing!Q74+'For Sale'!Q87</f>
        <v>340799063.80537969</v>
      </c>
      <c r="R10" s="4">
        <f ca="1">Financing!R74+'For Sale'!R87</f>
        <v>341458865.44178462</v>
      </c>
      <c r="S10" s="4">
        <f ca="1">Financing!S74+'For Sale'!S87</f>
        <v>341715106.0396415</v>
      </c>
      <c r="T10" s="4">
        <f ca="1">Financing!T74+'For Sale'!T87</f>
        <v>342428810.30436867</v>
      </c>
      <c r="U10" s="4">
        <f ca="1">Financing!U74+'For Sale'!U87</f>
        <v>343172675.6964041</v>
      </c>
      <c r="V10" s="4">
        <f ca="1">Financing!V74+'For Sale'!V87</f>
        <v>284289037.91669726</v>
      </c>
      <c r="W10" s="4">
        <f ca="1">Financing!W74+'For Sale'!W87</f>
        <v>282779179.24351335</v>
      </c>
      <c r="X10" s="4">
        <f ca="1">Financing!X74+'For Sale'!X87</f>
        <v>281255165.64526838</v>
      </c>
      <c r="Y10" s="4">
        <f ca="1">Financing!Y74+'For Sale'!Y87</f>
        <v>279716864.41953987</v>
      </c>
      <c r="Z10" s="4">
        <f ca="1">Financing!Z74+'For Sale'!Z87</f>
        <v>278164141.61982012</v>
      </c>
      <c r="AA10" s="4">
        <f ca="1">Financing!AA74+'For Sale'!AA87</f>
        <v>276596862.04385298</v>
      </c>
      <c r="AB10" s="4">
        <f ca="1">Financing!AB74+'For Sale'!AB87</f>
        <v>275014889.22186118</v>
      </c>
      <c r="AC10" s="4">
        <f ca="1">Financing!AC74+'For Sale'!AC87</f>
        <v>273418085.40466321</v>
      </c>
      <c r="AD10" s="4">
        <f ca="1">Financing!AD74+'For Sale'!AD87</f>
        <v>271806311.55167902</v>
      </c>
      <c r="AE10" s="4">
        <f ca="1">Financing!AE74+'For Sale'!AE87</f>
        <v>270179427.3188231</v>
      </c>
      <c r="AF10" s="4">
        <f ca="1">Financing!AF74+'For Sale'!AF87</f>
        <v>268537291.04628414</v>
      </c>
      <c r="AG10" s="4">
        <f ca="1">Financing!AG74+'For Sale'!AG87</f>
        <v>266879759.74619013</v>
      </c>
      <c r="AH10" s="4">
        <f ca="1">Financing!AH74+'For Sale'!AH87</f>
        <v>265206689.09015775</v>
      </c>
      <c r="AI10" s="4">
        <f ca="1">Financing!AI74+'For Sale'!AI87</f>
        <v>263517933.39672506</v>
      </c>
      <c r="AJ10" s="4">
        <f ca="1">Financing!AJ74+'For Sale'!AJ87</f>
        <v>261813345.61866644</v>
      </c>
      <c r="AK10" s="4">
        <f ca="1">Financing!AK74+'For Sale'!AK87</f>
        <v>260092777.33018851</v>
      </c>
      <c r="AL10" s="4">
        <f ca="1">Financing!AL74+'For Sale'!AL87</f>
        <v>258356078.7140061</v>
      </c>
      <c r="AM10" s="4">
        <f ca="1">Financing!AM74+'For Sale'!AM87</f>
        <v>256603098.54829699</v>
      </c>
      <c r="AN10" s="4">
        <f ca="1">Financing!AN74+'For Sale'!AN87</f>
        <v>254833684.19353434</v>
      </c>
      <c r="AO10" s="4">
        <f ca="1">Financing!AO74+'For Sale'!AO87</f>
        <v>253047681.5791958</v>
      </c>
      <c r="AP10" s="4">
        <f ca="1">Financing!AP74+'For Sale'!AP87</f>
        <v>251244935.19034782</v>
      </c>
      <c r="AQ10" s="4">
        <f ca="1">Financing!AQ74+'For Sale'!AQ87</f>
        <v>249425288.05410439</v>
      </c>
      <c r="AR10" s="4">
        <f ca="1">Financing!AR74+'For Sale'!AR87</f>
        <v>247588581.72595868</v>
      </c>
      <c r="AS10" s="4">
        <f ca="1">Financing!AS74+'For Sale'!AS87</f>
        <v>245734656.27598661</v>
      </c>
      <c r="AT10" s="4">
        <f ca="1">Financing!AT74+'For Sale'!AT87</f>
        <v>243863350.27492106</v>
      </c>
      <c r="AU10" s="4">
        <f ca="1">Financing!AU74+'For Sale'!AU87</f>
        <v>241974500.78009552</v>
      </c>
      <c r="AV10" s="4">
        <f ca="1">Financing!AV74+'For Sale'!AV87</f>
        <v>240067943.32125598</v>
      </c>
      <c r="AW10" s="4">
        <f ca="1">Financing!AW74+'For Sale'!AW87</f>
        <v>238143511.88623983</v>
      </c>
      <c r="AX10" s="4">
        <f ca="1">Financing!AX74+'For Sale'!AX87</f>
        <v>236201038.9065204</v>
      </c>
      <c r="AY10" s="4">
        <f ca="1">Financing!AY74+'For Sale'!AY87</f>
        <v>234240355.24261609</v>
      </c>
      <c r="AZ10" s="4">
        <f ca="1">Financing!AZ74+'For Sale'!AZ87</f>
        <v>232261290.16936269</v>
      </c>
      <c r="BA10" s="4">
        <f ca="1">Financing!BA74+'For Sale'!BA87</f>
        <v>230263671.36104754</v>
      </c>
      <c r="BB10" s="4">
        <f ca="1">Financing!BB74+'For Sale'!BB87</f>
        <v>228247324.87640443</v>
      </c>
      <c r="BC10" s="4">
        <f ca="1">Financing!BC74+'For Sale'!BC87</f>
        <v>226212075.14346778</v>
      </c>
      <c r="BD10" s="4">
        <f ca="1">Financing!BD74+'For Sale'!BD87</f>
        <v>224157744.94428486</v>
      </c>
      <c r="BE10" s="4">
        <f ca="1">Financing!BE74+'For Sale'!BE87</f>
        <v>222084155.3994846</v>
      </c>
      <c r="BF10" s="4">
        <f ca="1">Financing!BF74+'For Sale'!BF87</f>
        <v>219991125.95270184</v>
      </c>
      <c r="BG10" s="4">
        <f ca="1">Financing!BG74+'For Sale'!BG87</f>
        <v>217878474.35485548</v>
      </c>
      <c r="BH10" s="4">
        <f ca="1">Financing!BH74+'For Sale'!BH87</f>
        <v>215746016.64827931</v>
      </c>
      <c r="BI10" s="4">
        <f ca="1">Financing!BI74+'For Sale'!BI87</f>
        <v>213593567.150704</v>
      </c>
    </row>
    <row r="11" spans="1:72" x14ac:dyDescent="0.25">
      <c r="A11" t="s">
        <v>59</v>
      </c>
      <c r="C11" s="4">
        <f ca="1">'Waterfall and TWR'!C182</f>
        <v>305544357.38472795</v>
      </c>
      <c r="D11" s="4">
        <f ca="1">'Waterfall and TWR'!D182</f>
        <v>305783359.60554481</v>
      </c>
      <c r="E11" s="4">
        <f ca="1">'Waterfall and TWR'!E182</f>
        <v>311512525.3491354</v>
      </c>
      <c r="F11" s="4">
        <f ca="1">'Waterfall and TWR'!F182</f>
        <v>317235184.81457573</v>
      </c>
      <c r="G11" s="4">
        <f ca="1">'Waterfall and TWR'!G182</f>
        <v>322213555.94569075</v>
      </c>
      <c r="H11" s="4">
        <f ca="1">'Waterfall and TWR'!H182</f>
        <v>327932742.6869536</v>
      </c>
      <c r="I11" s="4">
        <f ca="1">'Waterfall and TWR'!I182</f>
        <v>333643435.60365057</v>
      </c>
      <c r="J11" s="4">
        <f ca="1">'Waterfall and TWR'!J182</f>
        <v>339344896.72555715</v>
      </c>
      <c r="K11" s="4">
        <f ca="1">'Waterfall and TWR'!K182</f>
        <v>344342730.68313926</v>
      </c>
      <c r="L11" s="4">
        <f ca="1">'Waterfall and TWR'!L182</f>
        <v>350148628.48387188</v>
      </c>
      <c r="M11" s="4">
        <f ca="1">'Waterfall and TWR'!M182</f>
        <v>355950561.9661963</v>
      </c>
      <c r="N11" s="4">
        <f ca="1">'Waterfall and TWR'!N182</f>
        <v>361747903.77360183</v>
      </c>
      <c r="O11" s="4">
        <f ca="1">'Waterfall and TWR'!O182</f>
        <v>366713871.71853852</v>
      </c>
      <c r="P11" s="4">
        <f ca="1">'Waterfall and TWR'!P182</f>
        <v>372415677.20948493</v>
      </c>
      <c r="Q11" s="4">
        <f ca="1">'Waterfall and TWR'!Q182</f>
        <v>378067015.55664039</v>
      </c>
      <c r="R11" s="4">
        <f ca="1">'Waterfall and TWR'!R182</f>
        <v>383647422.54022127</v>
      </c>
      <c r="S11" s="4">
        <f ca="1">'Waterfall and TWR'!S182</f>
        <v>388401985.1276868</v>
      </c>
      <c r="T11" s="4">
        <f ca="1">'Waterfall and TWR'!T182</f>
        <v>393981821.97786659</v>
      </c>
      <c r="U11" s="4">
        <f ca="1">'Waterfall and TWR'!U182</f>
        <v>399554466.71640033</v>
      </c>
      <c r="V11" s="4">
        <f ca="1">'Waterfall and TWR'!V182</f>
        <v>463608126.8209424</v>
      </c>
      <c r="W11" s="4">
        <f ca="1">'Waterfall and TWR'!W182</f>
        <v>469747370.65059</v>
      </c>
      <c r="X11" s="4">
        <f ca="1">'Waterfall and TWR'!X182</f>
        <v>477095090.74587542</v>
      </c>
      <c r="Y11" s="4">
        <f ca="1">'Waterfall and TWR'!Y182</f>
        <v>484468889.28802145</v>
      </c>
      <c r="Z11" s="4">
        <f ca="1">'Waterfall and TWR'!Z182</f>
        <v>491868927.76982993</v>
      </c>
      <c r="AA11" s="4">
        <f ca="1">'Waterfall and TWR'!AA182</f>
        <v>498106825.88565135</v>
      </c>
      <c r="AB11" s="4">
        <f ca="1">'Waterfall and TWR'!AB182</f>
        <v>499846471.37403983</v>
      </c>
      <c r="AC11" s="4">
        <f ca="1">'Waterfall and TWR'!AC182</f>
        <v>505053770.68987179</v>
      </c>
      <c r="AD11" s="4">
        <f ca="1">'Waterfall and TWR'!AD182</f>
        <v>512078858.3863501</v>
      </c>
      <c r="AE11" s="4">
        <f ca="1">'Waterfall and TWR'!AE182</f>
        <v>517926680.78252608</v>
      </c>
      <c r="AF11" s="4">
        <f ca="1">'Waterfall and TWR'!AF182</f>
        <v>525141419.23480171</v>
      </c>
      <c r="AG11" s="4">
        <f ca="1">'Waterfall and TWR'!AG182</f>
        <v>532486454.73969579</v>
      </c>
      <c r="AH11" s="4">
        <f ca="1">'Waterfall and TWR'!AH182</f>
        <v>539880705.29574609</v>
      </c>
      <c r="AI11" s="4">
        <f ca="1">'Waterfall and TWR'!AI182</f>
        <v>546163401.84029496</v>
      </c>
      <c r="AJ11" s="4">
        <f ca="1">'Waterfall and TWR'!AJ182</f>
        <v>648800189.95654702</v>
      </c>
      <c r="AK11" s="4">
        <f ca="1">'Waterfall and TWR'!AK182</f>
        <v>657284711.6748507</v>
      </c>
      <c r="AL11" s="4">
        <f ca="1">'Waterfall and TWR'!AL182</f>
        <v>665766325.35518694</v>
      </c>
      <c r="AM11" s="4">
        <f ca="1">'Waterfall and TWR'!AM182</f>
        <v>674469770.24880993</v>
      </c>
      <c r="AN11" s="4">
        <f ca="1">'Waterfall and TWR'!AN182</f>
        <v>683351002.28750765</v>
      </c>
      <c r="AO11" s="4">
        <f ca="1">'Waterfall and TWR'!AO182</f>
        <v>691914308.86011684</v>
      </c>
      <c r="AP11" s="4">
        <f ca="1">'Waterfall and TWR'!AP182</f>
        <v>700467621.88968968</v>
      </c>
      <c r="AQ11" s="4">
        <f ca="1">'Waterfall and TWR'!AQ182</f>
        <v>708140852.10116565</v>
      </c>
      <c r="AR11" s="4">
        <f ca="1">'Waterfall and TWR'!AR182</f>
        <v>716514648.65428627</v>
      </c>
      <c r="AS11" s="4">
        <f ca="1">'Waterfall and TWR'!AS182</f>
        <v>724854015.25543392</v>
      </c>
      <c r="AT11" s="4">
        <f ca="1">'Waterfall and TWR'!AT182</f>
        <v>733170329.52286756</v>
      </c>
      <c r="AU11" s="4">
        <f ca="1">'Waterfall and TWR'!AU182</f>
        <v>740676168.92427468</v>
      </c>
      <c r="AV11" s="4">
        <f ca="1">'Waterfall and TWR'!AV182</f>
        <v>748955915.99544525</v>
      </c>
      <c r="AW11" s="4">
        <f ca="1">'Waterfall and TWR'!AW182</f>
        <v>757205765.33336067</v>
      </c>
      <c r="AX11" s="4">
        <f ca="1">'Waterfall and TWR'!AX182</f>
        <v>765423226.45826566</v>
      </c>
      <c r="AY11" s="4">
        <f ca="1">'Waterfall and TWR'!AY182</f>
        <v>772809358.63548172</v>
      </c>
      <c r="AZ11" s="4">
        <f ca="1">'Waterfall and TWR'!AZ182</f>
        <v>780971200.24201</v>
      </c>
      <c r="BA11" s="4">
        <f ca="1">'Waterfall and TWR'!BA182</f>
        <v>789093021.31389964</v>
      </c>
      <c r="BB11" s="4">
        <f ca="1">'Waterfall and TWR'!BB182</f>
        <v>797172054.48457491</v>
      </c>
      <c r="BC11" s="4">
        <f ca="1">'Waterfall and TWR'!BC182</f>
        <v>804397475.66111231</v>
      </c>
      <c r="BD11" s="4">
        <f ca="1">'Waterfall and TWR'!BD182</f>
        <v>809438849.44201624</v>
      </c>
      <c r="BE11" s="4">
        <f ca="1">'Waterfall and TWR'!BE182</f>
        <v>816153819.95560849</v>
      </c>
      <c r="BF11" s="4">
        <f ca="1">'Waterfall and TWR'!BF182</f>
        <v>816314587.36798263</v>
      </c>
      <c r="BG11" s="4">
        <f ca="1">'Waterfall and TWR'!BG182</f>
        <v>816405047.5186758</v>
      </c>
      <c r="BH11" s="4">
        <f ca="1">'Waterfall and TWR'!BH182</f>
        <v>816703738.51382208</v>
      </c>
      <c r="BI11" s="4">
        <f ca="1">'Waterfall and TWR'!BI182</f>
        <v>816297383.87774825</v>
      </c>
    </row>
    <row r="12" spans="1:72" x14ac:dyDescent="0.25">
      <c r="A12" t="s">
        <v>562</v>
      </c>
      <c r="C12" s="4">
        <f ca="1">C13-C11</f>
        <v>11655695.751065671</v>
      </c>
      <c r="D12" s="4">
        <f t="shared" ref="D12:BI12" ca="1" si="0">D13-D11</f>
        <v>12711795.726754427</v>
      </c>
      <c r="E12" s="4">
        <f t="shared" ca="1" si="0"/>
        <v>15247180.219568014</v>
      </c>
      <c r="F12" s="4">
        <f t="shared" ca="1" si="0"/>
        <v>17823929.391017973</v>
      </c>
      <c r="G12" s="4">
        <f t="shared" ca="1" si="0"/>
        <v>20234715.661480069</v>
      </c>
      <c r="H12" s="4">
        <f t="shared" ca="1" si="0"/>
        <v>22893706.123225927</v>
      </c>
      <c r="I12" s="4">
        <f t="shared" ca="1" si="0"/>
        <v>25595127.284525514</v>
      </c>
      <c r="J12" s="4">
        <f t="shared" ca="1" si="0"/>
        <v>28339324.911714137</v>
      </c>
      <c r="K12" s="4">
        <f t="shared" ca="1" si="0"/>
        <v>30930776.066849589</v>
      </c>
      <c r="L12" s="4">
        <f t="shared" ca="1" si="0"/>
        <v>33467528.669847548</v>
      </c>
      <c r="M12" s="4">
        <f t="shared" ca="1" si="0"/>
        <v>36050186.69704026</v>
      </c>
      <c r="N12" s="4">
        <f t="shared" ca="1" si="0"/>
        <v>38679149.367160678</v>
      </c>
      <c r="O12" s="4">
        <f t="shared" ca="1" si="0"/>
        <v>41163757.414837003</v>
      </c>
      <c r="P12" s="4">
        <f t="shared" ca="1" si="0"/>
        <v>43913136.866757214</v>
      </c>
      <c r="Q12" s="4">
        <f t="shared" ca="1" si="0"/>
        <v>46690098.172171056</v>
      </c>
      <c r="R12" s="4">
        <f t="shared" ca="1" si="0"/>
        <v>49489489.754003942</v>
      </c>
      <c r="S12" s="4">
        <f t="shared" ca="1" si="0"/>
        <v>52098761.074244201</v>
      </c>
      <c r="T12" s="4">
        <f t="shared" ca="1" si="0"/>
        <v>54978166.03870523</v>
      </c>
      <c r="U12" s="4">
        <f t="shared" ca="1" si="0"/>
        <v>57898986.691921175</v>
      </c>
      <c r="V12" s="4">
        <f t="shared" ca="1" si="0"/>
        <v>62031281.273638964</v>
      </c>
      <c r="W12" s="4">
        <f t="shared" ca="1" si="0"/>
        <v>65268024.443440497</v>
      </c>
      <c r="X12" s="4">
        <f t="shared" ca="1" si="0"/>
        <v>68884660.233006895</v>
      </c>
      <c r="Y12" s="4">
        <f t="shared" ca="1" si="0"/>
        <v>72556262.751963258</v>
      </c>
      <c r="Z12" s="4">
        <f t="shared" ca="1" si="0"/>
        <v>76283419.158384979</v>
      </c>
      <c r="AA12" s="4">
        <f t="shared" ca="1" si="0"/>
        <v>79733808.800476789</v>
      </c>
      <c r="AB12" s="4">
        <f t="shared" ca="1" si="0"/>
        <v>81996931.667316973</v>
      </c>
      <c r="AC12" s="4">
        <f t="shared" ca="1" si="0"/>
        <v>85263658.217214108</v>
      </c>
      <c r="AD12" s="4">
        <f t="shared" ca="1" si="0"/>
        <v>89080840.192456186</v>
      </c>
      <c r="AE12" s="4">
        <f t="shared" ca="1" si="0"/>
        <v>92619162.033537328</v>
      </c>
      <c r="AF12" s="4">
        <f t="shared" ca="1" si="0"/>
        <v>96420277.219633639</v>
      </c>
      <c r="AG12" s="4">
        <f t="shared" ca="1" si="0"/>
        <v>100181295.65929317</v>
      </c>
      <c r="AH12" s="4">
        <f t="shared" ca="1" si="0"/>
        <v>103982528.15811753</v>
      </c>
      <c r="AI12" s="4">
        <f t="shared" ca="1" si="0"/>
        <v>107421104.81764925</v>
      </c>
      <c r="AJ12" s="4">
        <f t="shared" ca="1" si="0"/>
        <v>16163977.82046771</v>
      </c>
      <c r="AK12" s="4">
        <f t="shared" ca="1" si="0"/>
        <v>19149214.024046421</v>
      </c>
      <c r="AL12" s="4">
        <f t="shared" ca="1" si="0"/>
        <v>22228228.082382798</v>
      </c>
      <c r="AM12" s="4">
        <f t="shared" ca="1" si="0"/>
        <v>25612334.885628104</v>
      </c>
      <c r="AN12" s="4">
        <f t="shared" ca="1" si="0"/>
        <v>29287814.827197552</v>
      </c>
      <c r="AO12" s="4">
        <f t="shared" ca="1" si="0"/>
        <v>32742344.457817197</v>
      </c>
      <c r="AP12" s="4">
        <f t="shared" ca="1" si="0"/>
        <v>36300861.31420362</v>
      </c>
      <c r="AQ12" s="4">
        <f t="shared" ca="1" si="0"/>
        <v>39228682.863623738</v>
      </c>
      <c r="AR12" s="4">
        <f t="shared" ca="1" si="0"/>
        <v>43163773.81529808</v>
      </c>
      <c r="AS12" s="4">
        <f t="shared" ca="1" si="0"/>
        <v>47229240.412131667</v>
      </c>
      <c r="AT12" s="4">
        <f t="shared" ca="1" si="0"/>
        <v>51414988.32245636</v>
      </c>
      <c r="AU12" s="4">
        <f t="shared" ca="1" si="0"/>
        <v>54879223.195998192</v>
      </c>
      <c r="AV12" s="4">
        <f t="shared" ca="1" si="0"/>
        <v>59304665.789135695</v>
      </c>
      <c r="AW12" s="4">
        <f t="shared" ca="1" si="0"/>
        <v>63859713.745955706</v>
      </c>
      <c r="AX12" s="4">
        <f t="shared" ca="1" si="0"/>
        <v>68547711.846228004</v>
      </c>
      <c r="AY12" s="4">
        <f t="shared" ca="1" si="0"/>
        <v>72514588.512942076</v>
      </c>
      <c r="AZ12" s="4">
        <f t="shared" ca="1" si="0"/>
        <v>77468071.374989271</v>
      </c>
      <c r="BA12" s="4">
        <f t="shared" ca="1" si="0"/>
        <v>82564691.220573306</v>
      </c>
      <c r="BB12" s="4">
        <f t="shared" ca="1" si="0"/>
        <v>87808095.226519823</v>
      </c>
      <c r="BC12" s="4">
        <f t="shared" ca="1" si="0"/>
        <v>92331578.690409541</v>
      </c>
      <c r="BD12" s="4">
        <f t="shared" ca="1" si="0"/>
        <v>94789418.127652526</v>
      </c>
      <c r="BE12" s="4">
        <f t="shared" ca="1" si="0"/>
        <v>99199038.260631204</v>
      </c>
      <c r="BF12" s="4">
        <f t="shared" ca="1" si="0"/>
        <v>97010695.409465075</v>
      </c>
      <c r="BG12" s="4">
        <f t="shared" ca="1" si="0"/>
        <v>94943946.477778912</v>
      </c>
      <c r="BH12" s="4">
        <f t="shared" ca="1" si="0"/>
        <v>92712603.164695621</v>
      </c>
      <c r="BI12" s="4">
        <f t="shared" ca="1" si="0"/>
        <v>90257383.717786431</v>
      </c>
    </row>
    <row r="13" spans="1:72" x14ac:dyDescent="0.25">
      <c r="A13" t="s">
        <v>58</v>
      </c>
      <c r="C13" s="4">
        <f ca="1">SUM(C7:C8)-SUM(C9:C10)</f>
        <v>317200053.13579363</v>
      </c>
      <c r="D13" s="4">
        <f t="shared" ref="D13:BI13" ca="1" si="1">SUM(D7:D8)-SUM(D9:D10)</f>
        <v>318495155.33229923</v>
      </c>
      <c r="E13" s="4">
        <f t="shared" ca="1" si="1"/>
        <v>326759705.56870341</v>
      </c>
      <c r="F13" s="4">
        <f t="shared" ca="1" si="1"/>
        <v>335059114.20559371</v>
      </c>
      <c r="G13" s="4">
        <f t="shared" ca="1" si="1"/>
        <v>342448271.60717082</v>
      </c>
      <c r="H13" s="4">
        <f t="shared" ca="1" si="1"/>
        <v>350826448.81017953</v>
      </c>
      <c r="I13" s="4">
        <f t="shared" ca="1" si="1"/>
        <v>359238562.88817608</v>
      </c>
      <c r="J13" s="4">
        <f t="shared" ca="1" si="1"/>
        <v>367684221.63727129</v>
      </c>
      <c r="K13" s="4">
        <f t="shared" ca="1" si="1"/>
        <v>375273506.74998885</v>
      </c>
      <c r="L13" s="4">
        <f t="shared" ca="1" si="1"/>
        <v>383616157.15371943</v>
      </c>
      <c r="M13" s="4">
        <f t="shared" ca="1" si="1"/>
        <v>392000748.66323656</v>
      </c>
      <c r="N13" s="4">
        <f t="shared" ca="1" si="1"/>
        <v>400427053.14076251</v>
      </c>
      <c r="O13" s="4">
        <f t="shared" ca="1" si="1"/>
        <v>407877629.13337553</v>
      </c>
      <c r="P13" s="4">
        <f t="shared" ca="1" si="1"/>
        <v>416328814.07624215</v>
      </c>
      <c r="Q13" s="4">
        <f t="shared" ca="1" si="1"/>
        <v>424757113.72881144</v>
      </c>
      <c r="R13" s="4">
        <f t="shared" ca="1" si="1"/>
        <v>433136912.29422522</v>
      </c>
      <c r="S13" s="4">
        <f t="shared" ca="1" si="1"/>
        <v>440500746.201931</v>
      </c>
      <c r="T13" s="4">
        <f t="shared" ca="1" si="1"/>
        <v>448959988.01657182</v>
      </c>
      <c r="U13" s="4">
        <f t="shared" ca="1" si="1"/>
        <v>457453453.4083215</v>
      </c>
      <c r="V13" s="4">
        <f t="shared" ca="1" si="1"/>
        <v>525639408.09458137</v>
      </c>
      <c r="W13" s="4">
        <f t="shared" ca="1" si="1"/>
        <v>535015395.0940305</v>
      </c>
      <c r="X13" s="4">
        <f t="shared" ca="1" si="1"/>
        <v>545979750.97888231</v>
      </c>
      <c r="Y13" s="4">
        <f t="shared" ca="1" si="1"/>
        <v>557025152.0399847</v>
      </c>
      <c r="Z13" s="4">
        <f t="shared" ca="1" si="1"/>
        <v>568152346.92821491</v>
      </c>
      <c r="AA13" s="4">
        <f t="shared" ca="1" si="1"/>
        <v>577840634.68612814</v>
      </c>
      <c r="AB13" s="4">
        <f t="shared" ca="1" si="1"/>
        <v>581843403.0413568</v>
      </c>
      <c r="AC13" s="4">
        <f t="shared" ca="1" si="1"/>
        <v>590317428.9070859</v>
      </c>
      <c r="AD13" s="4">
        <f t="shared" ca="1" si="1"/>
        <v>601159698.57880628</v>
      </c>
      <c r="AE13" s="4">
        <f t="shared" ca="1" si="1"/>
        <v>610545842.8160634</v>
      </c>
      <c r="AF13" s="4">
        <f t="shared" ca="1" si="1"/>
        <v>621561696.45443535</v>
      </c>
      <c r="AG13" s="4">
        <f t="shared" ca="1" si="1"/>
        <v>632667750.39898896</v>
      </c>
      <c r="AH13" s="4">
        <f t="shared" ca="1" si="1"/>
        <v>643863233.45386362</v>
      </c>
      <c r="AI13" s="4">
        <f t="shared" ca="1" si="1"/>
        <v>653584506.6579442</v>
      </c>
      <c r="AJ13" s="4">
        <f t="shared" ca="1" si="1"/>
        <v>664964167.77701473</v>
      </c>
      <c r="AK13" s="4">
        <f t="shared" ca="1" si="1"/>
        <v>676433925.69889712</v>
      </c>
      <c r="AL13" s="4">
        <f t="shared" ca="1" si="1"/>
        <v>687994553.43756974</v>
      </c>
      <c r="AM13" s="4">
        <f t="shared" ca="1" si="1"/>
        <v>700082105.13443804</v>
      </c>
      <c r="AN13" s="4">
        <f t="shared" ca="1" si="1"/>
        <v>712638817.1147052</v>
      </c>
      <c r="AO13" s="4">
        <f t="shared" ca="1" si="1"/>
        <v>724656653.31793404</v>
      </c>
      <c r="AP13" s="4">
        <f t="shared" ca="1" si="1"/>
        <v>736768483.2038933</v>
      </c>
      <c r="AQ13" s="4">
        <f t="shared" ca="1" si="1"/>
        <v>747369534.96478939</v>
      </c>
      <c r="AR13" s="4">
        <f t="shared" ca="1" si="1"/>
        <v>759678422.46958435</v>
      </c>
      <c r="AS13" s="4">
        <f t="shared" ca="1" si="1"/>
        <v>772083255.66756558</v>
      </c>
      <c r="AT13" s="4">
        <f t="shared" ca="1" si="1"/>
        <v>784585317.84532392</v>
      </c>
      <c r="AU13" s="4">
        <f t="shared" ca="1" si="1"/>
        <v>795555392.12027287</v>
      </c>
      <c r="AV13" s="4">
        <f t="shared" ca="1" si="1"/>
        <v>808260581.78458095</v>
      </c>
      <c r="AW13" s="4">
        <f t="shared" ca="1" si="1"/>
        <v>821065479.07931638</v>
      </c>
      <c r="AX13" s="4">
        <f t="shared" ca="1" si="1"/>
        <v>833970938.30449367</v>
      </c>
      <c r="AY13" s="4">
        <f t="shared" ca="1" si="1"/>
        <v>845323947.14842379</v>
      </c>
      <c r="AZ13" s="4">
        <f t="shared" ca="1" si="1"/>
        <v>858439271.61699927</v>
      </c>
      <c r="BA13" s="4">
        <f t="shared" ca="1" si="1"/>
        <v>871657712.53447294</v>
      </c>
      <c r="BB13" s="4">
        <f t="shared" ca="1" si="1"/>
        <v>884980149.71109474</v>
      </c>
      <c r="BC13" s="4">
        <f t="shared" ca="1" si="1"/>
        <v>896729054.35152185</v>
      </c>
      <c r="BD13" s="4">
        <f t="shared" ca="1" si="1"/>
        <v>904228267.56966877</v>
      </c>
      <c r="BE13" s="4">
        <f t="shared" ca="1" si="1"/>
        <v>915352858.21623969</v>
      </c>
      <c r="BF13" s="4">
        <f t="shared" ca="1" si="1"/>
        <v>913325282.7774477</v>
      </c>
      <c r="BG13" s="4">
        <f t="shared" ca="1" si="1"/>
        <v>911348993.99645472</v>
      </c>
      <c r="BH13" s="4">
        <f t="shared" ca="1" si="1"/>
        <v>909416341.6785177</v>
      </c>
      <c r="BI13" s="4">
        <f t="shared" ca="1" si="1"/>
        <v>906554767.59553468</v>
      </c>
    </row>
    <row r="28" spans="1:61" x14ac:dyDescent="0.25">
      <c r="A28" s="32" t="s">
        <v>135</v>
      </c>
    </row>
    <row r="29" spans="1:61" x14ac:dyDescent="0.25">
      <c r="A29" t="s">
        <v>137</v>
      </c>
      <c r="C29" s="4">
        <f ca="1">'Qtr Cash Flow'!C32</f>
        <v>289476010.11893797</v>
      </c>
      <c r="D29" s="4">
        <f ca="1">'Qtr Cash Flow'!D32</f>
        <v>289476010.11893797</v>
      </c>
      <c r="E29" s="4">
        <f ca="1">'Qtr Cash Flow'!E32</f>
        <v>289476010.11893797</v>
      </c>
      <c r="F29" s="4">
        <f ca="1">'Qtr Cash Flow'!F32</f>
        <v>289476010.11893797</v>
      </c>
      <c r="G29" s="4">
        <f ca="1">'Qtr Cash Flow'!G32</f>
        <v>289476010.11893797</v>
      </c>
      <c r="H29" s="4">
        <f ca="1">'Qtr Cash Flow'!H32</f>
        <v>289476010.11893797</v>
      </c>
      <c r="I29" s="4">
        <f ca="1">'Qtr Cash Flow'!I32</f>
        <v>289476010.11893797</v>
      </c>
      <c r="J29" s="4">
        <f ca="1">'Qtr Cash Flow'!J32</f>
        <v>289476010.11893797</v>
      </c>
      <c r="K29" s="4">
        <f ca="1">'Qtr Cash Flow'!K32</f>
        <v>289476010.11893797</v>
      </c>
      <c r="L29" s="4">
        <f ca="1">'Qtr Cash Flow'!L32</f>
        <v>289476010.11893797</v>
      </c>
      <c r="M29" s="4">
        <f ca="1">'Qtr Cash Flow'!M32</f>
        <v>289476010.11893797</v>
      </c>
      <c r="N29" s="4">
        <f ca="1">'Qtr Cash Flow'!N32</f>
        <v>289476010.11893797</v>
      </c>
      <c r="O29" s="4">
        <f ca="1">'Qtr Cash Flow'!O32</f>
        <v>289476010.11893797</v>
      </c>
      <c r="P29" s="4">
        <f ca="1">'Qtr Cash Flow'!P32</f>
        <v>289476010.11893797</v>
      </c>
      <c r="Q29" s="4">
        <f ca="1">'Qtr Cash Flow'!Q32</f>
        <v>289476010.11893797</v>
      </c>
      <c r="R29" s="4">
        <f ca="1">'Qtr Cash Flow'!R32</f>
        <v>289476010.11893797</v>
      </c>
      <c r="S29" s="4">
        <f ca="1">'Qtr Cash Flow'!S32</f>
        <v>289476010.11893797</v>
      </c>
      <c r="T29" s="4">
        <f ca="1">'Qtr Cash Flow'!T32</f>
        <v>289476010.11893797</v>
      </c>
      <c r="U29" s="4">
        <f ca="1">'Qtr Cash Flow'!U32</f>
        <v>289476010.11893797</v>
      </c>
      <c r="V29" s="4">
        <f ca="1">'Qtr Cash Flow'!V32</f>
        <v>343405857.90706295</v>
      </c>
      <c r="W29" s="4">
        <f ca="1">'Qtr Cash Flow'!W32</f>
        <v>343405857.90706295</v>
      </c>
      <c r="X29" s="4">
        <f ca="1">'Qtr Cash Flow'!X32</f>
        <v>343405857.90706295</v>
      </c>
      <c r="Y29" s="4">
        <f ca="1">'Qtr Cash Flow'!Y32</f>
        <v>343405857.90706295</v>
      </c>
      <c r="Z29" s="4">
        <f ca="1">'Qtr Cash Flow'!Z32</f>
        <v>343405857.90706295</v>
      </c>
      <c r="AA29" s="4">
        <f ca="1">'Qtr Cash Flow'!AA32</f>
        <v>343405857.90706295</v>
      </c>
      <c r="AB29" s="4">
        <f ca="1">'Qtr Cash Flow'!AB32</f>
        <v>343405857.90706295</v>
      </c>
      <c r="AC29" s="4">
        <f ca="1">'Qtr Cash Flow'!AC32</f>
        <v>343405857.90706295</v>
      </c>
      <c r="AD29" s="4">
        <f ca="1">'Qtr Cash Flow'!AD32</f>
        <v>343405857.90706295</v>
      </c>
      <c r="AE29" s="4">
        <f ca="1">'Qtr Cash Flow'!AE32</f>
        <v>343405857.90706295</v>
      </c>
      <c r="AF29" s="4">
        <f ca="1">'Qtr Cash Flow'!AF32</f>
        <v>343405857.90706295</v>
      </c>
      <c r="AG29" s="4">
        <f ca="1">'Qtr Cash Flow'!AG32</f>
        <v>343405857.90706295</v>
      </c>
      <c r="AH29" s="4">
        <f ca="1">'Qtr Cash Flow'!AH32</f>
        <v>343405857.90706295</v>
      </c>
      <c r="AI29" s="4">
        <f ca="1">'Qtr Cash Flow'!AI32</f>
        <v>343405857.90706295</v>
      </c>
      <c r="AJ29" s="4">
        <f ca="1">'Qtr Cash Flow'!AJ32</f>
        <v>430960174.46555942</v>
      </c>
      <c r="AK29" s="4">
        <f ca="1">'Qtr Cash Flow'!AK32</f>
        <v>430960174.46555942</v>
      </c>
      <c r="AL29" s="4">
        <f ca="1">'Qtr Cash Flow'!AL32</f>
        <v>430960174.46555942</v>
      </c>
      <c r="AM29" s="4">
        <f ca="1">'Qtr Cash Flow'!AM32</f>
        <v>430960174.46555942</v>
      </c>
      <c r="AN29" s="4">
        <f ca="1">'Qtr Cash Flow'!AN32</f>
        <v>430960174.46555942</v>
      </c>
      <c r="AO29" s="4">
        <f ca="1">'Qtr Cash Flow'!AO32</f>
        <v>430960174.46555942</v>
      </c>
      <c r="AP29" s="4">
        <f ca="1">'Qtr Cash Flow'!AP32</f>
        <v>430960174.46555942</v>
      </c>
      <c r="AQ29" s="4">
        <f ca="1">'Qtr Cash Flow'!AQ32</f>
        <v>430960174.46555942</v>
      </c>
      <c r="AR29" s="4">
        <f ca="1">'Qtr Cash Flow'!AR32</f>
        <v>430960174.46555942</v>
      </c>
      <c r="AS29" s="4">
        <f ca="1">'Qtr Cash Flow'!AS32</f>
        <v>430960174.46555942</v>
      </c>
      <c r="AT29" s="4">
        <f ca="1">'Qtr Cash Flow'!AT32</f>
        <v>430960174.46555942</v>
      </c>
      <c r="AU29" s="4">
        <f ca="1">'Qtr Cash Flow'!AU32</f>
        <v>430960174.46555942</v>
      </c>
      <c r="AV29" s="4">
        <f ca="1">'Qtr Cash Flow'!AV32</f>
        <v>430960174.46555942</v>
      </c>
      <c r="AW29" s="4">
        <f ca="1">'Qtr Cash Flow'!AW32</f>
        <v>430960174.46555942</v>
      </c>
      <c r="AX29" s="4">
        <f ca="1">'Qtr Cash Flow'!AX32</f>
        <v>430960174.46555942</v>
      </c>
      <c r="AY29" s="4">
        <f ca="1">'Qtr Cash Flow'!AY32</f>
        <v>430960174.46555942</v>
      </c>
      <c r="AZ29" s="4">
        <f ca="1">'Qtr Cash Flow'!AZ32</f>
        <v>430960174.46555942</v>
      </c>
      <c r="BA29" s="4">
        <f ca="1">'Qtr Cash Flow'!BA32</f>
        <v>430960174.46555942</v>
      </c>
      <c r="BB29" s="4">
        <f ca="1">'Qtr Cash Flow'!BB32</f>
        <v>430960174.46555942</v>
      </c>
      <c r="BC29" s="4">
        <f ca="1">'Qtr Cash Flow'!BC32</f>
        <v>430960174.46555942</v>
      </c>
      <c r="BD29" s="4">
        <f ca="1">'Qtr Cash Flow'!BD32</f>
        <v>430960174.46555942</v>
      </c>
      <c r="BE29" s="4">
        <f ca="1">'Qtr Cash Flow'!BE32</f>
        <v>430960174.46555942</v>
      </c>
      <c r="BF29" s="4">
        <f ca="1">'Qtr Cash Flow'!BF32</f>
        <v>430960174.46555942</v>
      </c>
      <c r="BG29" s="4">
        <f ca="1">'Qtr Cash Flow'!BG32</f>
        <v>430960174.46555942</v>
      </c>
      <c r="BH29" s="4">
        <f ca="1">'Qtr Cash Flow'!BH32</f>
        <v>430960174.46555942</v>
      </c>
      <c r="BI29" s="4">
        <f ca="1">'Qtr Cash Flow'!BI32</f>
        <v>430960174.46555942</v>
      </c>
    </row>
    <row r="30" spans="1:61" x14ac:dyDescent="0.25">
      <c r="A30" t="s">
        <v>136</v>
      </c>
      <c r="C30" s="4">
        <f ca="1">'Qtr Cash Flow'!C33*-1</f>
        <v>0</v>
      </c>
      <c r="D30" s="4">
        <f ca="1">'Qtr Cash Flow'!D33*-1</f>
        <v>-3961497.4598564692</v>
      </c>
      <c r="E30" s="4">
        <f ca="1">'Qtr Cash Flow'!E33*-1</f>
        <v>-7800953.1131608728</v>
      </c>
      <c r="F30" s="4">
        <f ca="1">'Qtr Cash Flow'!F33*-1</f>
        <v>-11813024.386976432</v>
      </c>
      <c r="G30" s="4">
        <f ca="1">'Qtr Cash Flow'!G33*-1</f>
        <v>-15979961.224598307</v>
      </c>
      <c r="H30" s="4">
        <f ca="1">'Qtr Cash Flow'!H33*-1</f>
        <v>-20324817.656192638</v>
      </c>
      <c r="I30" s="4">
        <f ca="1">'Qtr Cash Flow'!I33*-1</f>
        <v>-24848740.093024209</v>
      </c>
      <c r="J30" s="4">
        <f ca="1">'Qtr Cash Flow'!J33*-1</f>
        <v>-29553923.36768166</v>
      </c>
      <c r="K30" s="4">
        <f ca="1">'Qtr Cash Flow'!K33*-1</f>
        <v>-34422110.634882957</v>
      </c>
      <c r="L30" s="4">
        <f ca="1">'Qtr Cash Flow'!L33*-1</f>
        <v>-38182633.466068961</v>
      </c>
      <c r="M30" s="4">
        <f ca="1">'Qtr Cash Flow'!M33*-1</f>
        <v>-42131138.744283341</v>
      </c>
      <c r="N30" s="4">
        <f ca="1">'Qtr Cash Flow'!N33*-1</f>
        <v>-46269913.43661876</v>
      </c>
      <c r="O30" s="4">
        <f ca="1">'Qtr Cash Flow'!O33*-1</f>
        <v>-50745780.887893617</v>
      </c>
      <c r="P30" s="4">
        <f ca="1">'Qtr Cash Flow'!P33*-1</f>
        <v>-55471312.655533358</v>
      </c>
      <c r="Q30" s="4">
        <f ca="1">'Qtr Cash Flow'!Q33*-1</f>
        <v>-60362685.695317775</v>
      </c>
      <c r="R30" s="4">
        <f ca="1">'Qtr Cash Flow'!R33*-1</f>
        <v>-65421804.340710193</v>
      </c>
      <c r="S30" s="4">
        <f ca="1">'Qtr Cash Flow'!S33*-1</f>
        <v>-70628870.775459349</v>
      </c>
      <c r="T30" s="4">
        <f ca="1">'Qtr Cash Flow'!T33*-1</f>
        <v>-76008670.098105416</v>
      </c>
      <c r="U30" s="4">
        <f ca="1">'Qtr Cash Flow'!U33*-1</f>
        <v>-81562043.498582035</v>
      </c>
      <c r="V30" s="4">
        <f ca="1">'Qtr Cash Flow'!V33*-1</f>
        <v>-81562043.498582035</v>
      </c>
      <c r="W30" s="4">
        <f ca="1">'Qtr Cash Flow'!W33*-1</f>
        <v>-87755847.965175718</v>
      </c>
      <c r="X30" s="4">
        <f ca="1">'Qtr Cash Flow'!X33*-1</f>
        <v>-94139899.01862736</v>
      </c>
      <c r="Y30" s="4">
        <f ca="1">'Qtr Cash Flow'!Y33*-1</f>
        <v>-100715130.69809228</v>
      </c>
      <c r="Z30" s="4">
        <f ca="1">'Qtr Cash Flow'!Z33*-1</f>
        <v>-107483713.99378976</v>
      </c>
      <c r="AA30" s="4">
        <f ca="1">'Qtr Cash Flow'!AA33*-1</f>
        <v>-114423584.63475357</v>
      </c>
      <c r="AB30" s="4">
        <f ca="1">'Qtr Cash Flow'!AB33*-1</f>
        <v>-121562466.06488703</v>
      </c>
      <c r="AC30" s="4">
        <f ca="1">'Qtr Cash Flow'!AC33*-1</f>
        <v>-128901343.01706007</v>
      </c>
      <c r="AD30" s="4">
        <f ca="1">'Qtr Cash Flow'!AD33*-1</f>
        <v>-136442474.45190227</v>
      </c>
      <c r="AE30" s="4">
        <f ca="1">'Qtr Cash Flow'!AE33*-1</f>
        <v>-144163157.18043336</v>
      </c>
      <c r="AF30" s="4">
        <f ca="1">'Qtr Cash Flow'!AF33*-1</f>
        <v>-151431405.62731561</v>
      </c>
      <c r="AG30" s="4">
        <f ca="1">'Qtr Cash Flow'!AG33*-1</f>
        <v>-158395940.33056977</v>
      </c>
      <c r="AH30" s="4">
        <f ca="1">'Qtr Cash Flow'!AH33*-1</f>
        <v>-165467194.71421224</v>
      </c>
      <c r="AI30" s="4">
        <f ca="1">'Qtr Cash Flow'!AI33*-1</f>
        <v>-172310535.15333557</v>
      </c>
      <c r="AJ30" s="4">
        <f ca="1">'Qtr Cash Flow'!AJ33*-1</f>
        <v>-172310535.15333557</v>
      </c>
      <c r="AK30" s="4">
        <f ca="1">'Qtr Cash Flow'!AK33*-1</f>
        <v>-179571028.23376104</v>
      </c>
      <c r="AL30" s="4">
        <f ca="1">'Qtr Cash Flow'!AL33*-1</f>
        <v>-187042982.24677372</v>
      </c>
      <c r="AM30" s="4">
        <f ca="1">'Qtr Cash Flow'!AM33*-1</f>
        <v>-194702288.30580091</v>
      </c>
      <c r="AN30" s="4">
        <f ca="1">'Qtr Cash Flow'!AN33*-1</f>
        <v>-202579241.91450062</v>
      </c>
      <c r="AO30" s="4">
        <f ca="1">'Qtr Cash Flow'!AO33*-1</f>
        <v>-210674920.47503743</v>
      </c>
      <c r="AP30" s="4">
        <f ca="1">'Qtr Cash Flow'!AP33*-1</f>
        <v>-218991793.78272521</v>
      </c>
      <c r="AQ30" s="4">
        <f ca="1">'Qtr Cash Flow'!AQ33*-1</f>
        <v>-227696121.93966255</v>
      </c>
      <c r="AR30" s="4">
        <f ca="1">'Qtr Cash Flow'!AR33*-1</f>
        <v>-236776417.58605936</v>
      </c>
      <c r="AS30" s="4">
        <f ca="1">'Qtr Cash Flow'!AS33*-1</f>
        <v>-246115778.52402306</v>
      </c>
      <c r="AT30" s="4">
        <f ca="1">'Qtr Cash Flow'!AT33*-1</f>
        <v>-255689204.05002719</v>
      </c>
      <c r="AU30" s="4">
        <f ca="1">'Qtr Cash Flow'!AU33*-1</f>
        <v>-265471189.182408</v>
      </c>
      <c r="AV30" s="4">
        <f ca="1">'Qtr Cash Flow'!AV33*-1</f>
        <v>-275493947.09213614</v>
      </c>
      <c r="AW30" s="4">
        <f ca="1">'Qtr Cash Flow'!AW33*-1</f>
        <v>-285758694.00531489</v>
      </c>
      <c r="AX30" s="4">
        <f ca="1">'Qtr Cash Flow'!AX33*-1</f>
        <v>-296268123.88094455</v>
      </c>
      <c r="AY30" s="4">
        <f ca="1">'Qtr Cash Flow'!AY33*-1</f>
        <v>-306995993.26294112</v>
      </c>
      <c r="AZ30" s="4">
        <f ca="1">'Qtr Cash Flow'!AZ33*-1</f>
        <v>-317975508.59028465</v>
      </c>
      <c r="BA30" s="4">
        <f ca="1">'Qtr Cash Flow'!BA33*-1</f>
        <v>-329207949.64805984</v>
      </c>
      <c r="BB30" s="4">
        <f ca="1">'Qtr Cash Flow'!BB33*-1</f>
        <v>-340696118.48703182</v>
      </c>
      <c r="BC30" s="4">
        <f ca="1">'Qtr Cash Flow'!BC33*-1</f>
        <v>-352413011.82271463</v>
      </c>
      <c r="BD30" s="4">
        <f ca="1">'Qtr Cash Flow'!BD33*-1</f>
        <v>-364392859.96632433</v>
      </c>
      <c r="BE30" s="4">
        <f ca="1">'Qtr Cash Flow'!BE33*-1</f>
        <v>-376637008.98086256</v>
      </c>
      <c r="BF30" s="4">
        <f ca="1">'Qtr Cash Flow'!BF33*-1</f>
        <v>-389148373.06980199</v>
      </c>
      <c r="BG30" s="4">
        <f ca="1">'Qtr Cash Flow'!BG33*-1</f>
        <v>-401899167.14966106</v>
      </c>
      <c r="BH30" s="4">
        <f ca="1">'Qtr Cash Flow'!BH33*-1</f>
        <v>-414315369.23955965</v>
      </c>
      <c r="BI30" s="4">
        <f ca="1">'Qtr Cash Flow'!BI33*-1</f>
        <v>-427286235.64787757</v>
      </c>
    </row>
    <row r="31" spans="1:61" x14ac:dyDescent="0.25">
      <c r="A31" t="s">
        <v>138</v>
      </c>
      <c r="C31" s="4">
        <f ca="1">'Qtr Income Statement'!C14</f>
        <v>27724043.016855709</v>
      </c>
      <c r="D31" s="4">
        <f ca="1">'Qtr Income Statement'!D14+C31</f>
        <v>7406334.8830147088</v>
      </c>
      <c r="E31" s="4">
        <f ca="1">'Qtr Income Statement'!E14+D31</f>
        <v>-4771718.5393406507</v>
      </c>
      <c r="F31" s="4">
        <f ca="1">'Qtr Income Statement'!F14+E31</f>
        <v>-18848152.218083337</v>
      </c>
      <c r="G31" s="4">
        <f ca="1">'Qtr Income Statement'!G14+F31</f>
        <v>-35820175.479991846</v>
      </c>
      <c r="H31" s="4">
        <f ca="1">'Qtr Income Statement'!H14+G31</f>
        <v>-53315971.841771878</v>
      </c>
      <c r="I31" s="4">
        <f ca="1">'Qtr Income Statement'!I14+H31</f>
        <v>-72807215.682365745</v>
      </c>
      <c r="J31" s="4">
        <f ca="1">'Qtr Income Statement'!J14+I31</f>
        <v>-94329564.485653162</v>
      </c>
      <c r="K31" s="4">
        <f ca="1">'Qtr Income Statement'!K14+J31</f>
        <v>-118829800.30449295</v>
      </c>
      <c r="L31" s="4">
        <f ca="1">'Qtr Income Statement'!L14+K31</f>
        <v>-145551303.42314029</v>
      </c>
      <c r="M31" s="4">
        <f ca="1">'Qtr Income Statement'!M14+L31</f>
        <v>-173730148.84180915</v>
      </c>
      <c r="N31" s="4">
        <f ca="1">'Qtr Income Statement'!N14+M31</f>
        <v>-203394924.6672028</v>
      </c>
      <c r="O31" s="4">
        <f ca="1">'Qtr Income Statement'!O14+N31</f>
        <v>-235447821.27230838</v>
      </c>
      <c r="P31" s="4">
        <f ca="1">'Qtr Income Statement'!P14+O31</f>
        <v>-267585221.14018574</v>
      </c>
      <c r="Q31" s="4">
        <f ca="1">'Qtr Income Statement'!Q14+P31</f>
        <v>-301457750.78896421</v>
      </c>
      <c r="R31" s="4">
        <f ca="1">'Qtr Income Statement'!R14+Q31</f>
        <v>-337187331.0310694</v>
      </c>
      <c r="S31" s="4">
        <f ca="1">'Qtr Income Statement'!S14+R31</f>
        <v>-375885761.62202924</v>
      </c>
      <c r="T31" s="4">
        <f ca="1">'Qtr Income Statement'!T14+S31</f>
        <v>-415026833.53365099</v>
      </c>
      <c r="U31" s="4">
        <f ca="1">'Qtr Income Statement'!U14+T31</f>
        <v>-456141989.89942533</v>
      </c>
      <c r="V31" s="4">
        <f ca="1">'Qtr Income Statement'!V14+U31</f>
        <v>-499273685.56298226</v>
      </c>
      <c r="W31" s="4">
        <f ca="1">'Qtr Income Statement'!W14+V31</f>
        <v>-483703894.09693938</v>
      </c>
      <c r="X31" s="4">
        <f ca="1">'Qtr Income Statement'!X14+W31</f>
        <v>-466355487.15863603</v>
      </c>
      <c r="Y31" s="4">
        <f ca="1">'Qtr Income Statement'!Y14+X31</f>
        <v>-448734854.41806847</v>
      </c>
      <c r="Z31" s="4">
        <f ca="1">'Qtr Income Statement'!Z14+Y31</f>
        <v>-430839076.23414087</v>
      </c>
      <c r="AA31" s="4">
        <f ca="1">'Qtr Income Statement'!AA14+Z31</f>
        <v>-414210917.83526379</v>
      </c>
      <c r="AB31" s="4">
        <f ca="1">'Qtr Income Statement'!AB14+AA31</f>
        <v>-403069268.04990155</v>
      </c>
      <c r="AC31" s="4">
        <f ca="1">'Qtr Income Statement'!AC14+AB31</f>
        <v>-387256365.23199952</v>
      </c>
      <c r="AD31" s="4">
        <f ca="1">'Qtr Income Statement'!AD14+AC31</f>
        <v>-368872964.12543684</v>
      </c>
      <c r="AE31" s="4">
        <f ca="1">'Qtr Income Statement'!AE14+AD31</f>
        <v>-351766137.1596486</v>
      </c>
      <c r="AF31" s="4">
        <f ca="1">'Qtr Income Statement'!AF14+AE31</f>
        <v>-333482035.0743944</v>
      </c>
      <c r="AG31" s="4">
        <f ca="1">'Qtr Income Statement'!AG14+AF31</f>
        <v>-315411446.42658657</v>
      </c>
      <c r="AH31" s="4">
        <f ca="1">'Qtr Income Statement'!AH14+AG31</f>
        <v>-297144708.98806942</v>
      </c>
      <c r="AI31" s="4">
        <f ca="1">'Qtr Income Statement'!AI14+AH31</f>
        <v>-280580095.34486556</v>
      </c>
      <c r="AJ31" s="4">
        <f ca="1">'Qtr Income Statement'!AJ14+AI31</f>
        <v>-356754750.78429157</v>
      </c>
      <c r="AK31" s="4">
        <f ca="1">'Qtr Income Statement'!AK14+AJ31</f>
        <v>-338024499.78198361</v>
      </c>
      <c r="AL31" s="4">
        <f ca="1">'Qtr Income Statement'!AL14+AK31</f>
        <v>-318991918.03029835</v>
      </c>
      <c r="AM31" s="4">
        <f ca="1">'Qtr Income Statement'!AM14+AL31</f>
        <v>-299245060.2744028</v>
      </c>
      <c r="AN31" s="4">
        <f ca="1">'Qtr Income Statement'!AN14+AM31</f>
        <v>-278811394.68543589</v>
      </c>
      <c r="AO31" s="4">
        <f ca="1">'Qtr Income Statement'!AO14+AN31</f>
        <v>-258697879.92167035</v>
      </c>
      <c r="AP31" s="4">
        <f ca="1">'Qtr Income Statement'!AP14+AO31</f>
        <v>-238269176.72802329</v>
      </c>
      <c r="AQ31" s="4">
        <f ca="1">'Qtr Income Statement'!AQ14+AP31</f>
        <v>-218963796.81018999</v>
      </c>
      <c r="AR31" s="4">
        <f ca="1">'Qtr Income Statement'!AR14+AQ31</f>
        <v>-197574613.65899813</v>
      </c>
      <c r="AS31" s="4">
        <f ca="1">'Qtr Income Statement'!AS14+AR31</f>
        <v>-175830419.52305329</v>
      </c>
      <c r="AT31" s="4">
        <f ca="1">'Qtr Income Statement'!AT14+AS31</f>
        <v>-153754931.81929076</v>
      </c>
      <c r="AU31" s="4">
        <f ca="1">'Qtr Income Statement'!AU14+AT31</f>
        <v>-133002872.4119609</v>
      </c>
      <c r="AV31" s="4">
        <f ca="1">'Qtr Income Statement'!AV14+AU31</f>
        <v>-110274924.83792484</v>
      </c>
      <c r="AW31" s="4">
        <f ca="1">'Qtr Income Statement'!AW14+AV31</f>
        <v>-87205280.630010441</v>
      </c>
      <c r="AX31" s="4">
        <f ca="1">'Qtr Income Statement'!AX14+AW31</f>
        <v>-63790391.529203668</v>
      </c>
      <c r="AY31" s="4">
        <f ca="1">'Qtr Income Statement'!AY14+AX31</f>
        <v>-41709513.303276874</v>
      </c>
      <c r="AZ31" s="4">
        <f ca="1">'Qtr Income Statement'!AZ14+AY31</f>
        <v>-17614673.507357933</v>
      </c>
      <c r="BA31" s="4">
        <f ca="1">'Qtr Income Statement'!BA14+AZ31</f>
        <v>6836208.467890989</v>
      </c>
      <c r="BB31" s="4">
        <f ca="1">'Qtr Income Statement'!BB14+BA31</f>
        <v>31646814.483484805</v>
      </c>
      <c r="BC31" s="4">
        <f ca="1">'Qtr Income Statement'!BC14+BB31</f>
        <v>55112612.459594741</v>
      </c>
      <c r="BD31" s="4">
        <f ca="1">'Qtr Income Statement'!BD14+BC31</f>
        <v>74591673.821351364</v>
      </c>
      <c r="BE31" s="4">
        <f ca="1">'Qtr Income Statement'!BE14+BD31</f>
        <v>97960413.482460439</v>
      </c>
      <c r="BF31" s="4">
        <f ca="1">'Qtr Income Statement'!BF14+BE31</f>
        <v>108444202.13260794</v>
      </c>
      <c r="BG31" s="4">
        <f ca="1">'Qtr Income Statement'!BG14+BF31</f>
        <v>119218707.43147397</v>
      </c>
      <c r="BH31" s="4">
        <f ca="1">'Qtr Income Statement'!BH14+BG31</f>
        <v>129702257.2034356</v>
      </c>
      <c r="BI31" s="4">
        <f ca="1">'Qtr Income Statement'!BI14+BH31</f>
        <v>139811549.52877051</v>
      </c>
    </row>
    <row r="32" spans="1:61" x14ac:dyDescent="0.25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1:61" x14ac:dyDescent="0.25">
      <c r="A33" t="s">
        <v>139</v>
      </c>
      <c r="C33" s="4">
        <f ca="1">SUM(C29:C32)</f>
        <v>317200053.13579369</v>
      </c>
      <c r="D33" s="4">
        <f ca="1">SUM(D29:D32)</f>
        <v>292920847.54209626</v>
      </c>
      <c r="E33" s="4">
        <f t="shared" ref="E33:BI33" ca="1" si="2">SUM(E29:E32)</f>
        <v>276903338.46643645</v>
      </c>
      <c r="F33" s="4">
        <f t="shared" ca="1" si="2"/>
        <v>258814833.51387823</v>
      </c>
      <c r="G33" s="4">
        <f t="shared" ca="1" si="2"/>
        <v>237675873.41434783</v>
      </c>
      <c r="H33" s="4">
        <f t="shared" ca="1" si="2"/>
        <v>215835220.62097344</v>
      </c>
      <c r="I33" s="4">
        <f t="shared" ca="1" si="2"/>
        <v>191820054.34354803</v>
      </c>
      <c r="J33" s="4">
        <f t="shared" ca="1" si="2"/>
        <v>165592522.26560315</v>
      </c>
      <c r="K33" s="4">
        <f t="shared" ca="1" si="2"/>
        <v>136224099.17956206</v>
      </c>
      <c r="L33" s="4">
        <f t="shared" ca="1" si="2"/>
        <v>105742073.22972873</v>
      </c>
      <c r="M33" s="4">
        <f t="shared" ca="1" si="2"/>
        <v>73614722.532845467</v>
      </c>
      <c r="N33" s="4">
        <f t="shared" ca="1" si="2"/>
        <v>39811172.015116423</v>
      </c>
      <c r="O33" s="4">
        <f t="shared" ca="1" si="2"/>
        <v>3282407.9587359726</v>
      </c>
      <c r="P33" s="4">
        <f t="shared" ca="1" si="2"/>
        <v>-33580523.676781148</v>
      </c>
      <c r="Q33" s="4">
        <f t="shared" ca="1" si="2"/>
        <v>-72344426.365344018</v>
      </c>
      <c r="R33" s="4">
        <f t="shared" ca="1" si="2"/>
        <v>-113133125.25284162</v>
      </c>
      <c r="S33" s="4">
        <f t="shared" ca="1" si="2"/>
        <v>-157038622.27855062</v>
      </c>
      <c r="T33" s="4">
        <f t="shared" ca="1" si="2"/>
        <v>-201559493.51281846</v>
      </c>
      <c r="U33" s="4">
        <f t="shared" ca="1" si="2"/>
        <v>-248228023.27906939</v>
      </c>
      <c r="V33" s="4">
        <f t="shared" ca="1" si="2"/>
        <v>-237429871.15450135</v>
      </c>
      <c r="W33" s="4">
        <f t="shared" ca="1" si="2"/>
        <v>-228053884.15505216</v>
      </c>
      <c r="X33" s="4">
        <f t="shared" ca="1" si="2"/>
        <v>-217089528.27020043</v>
      </c>
      <c r="Y33" s="4">
        <f t="shared" ca="1" si="2"/>
        <v>-206044127.2090978</v>
      </c>
      <c r="Z33" s="4">
        <f t="shared" ca="1" si="2"/>
        <v>-194916932.32086769</v>
      </c>
      <c r="AA33" s="4">
        <f t="shared" ca="1" si="2"/>
        <v>-185228644.56295443</v>
      </c>
      <c r="AB33" s="4">
        <f t="shared" ca="1" si="2"/>
        <v>-181225876.20772564</v>
      </c>
      <c r="AC33" s="4">
        <f t="shared" ca="1" si="2"/>
        <v>-172751850.34199664</v>
      </c>
      <c r="AD33" s="4">
        <f t="shared" ca="1" si="2"/>
        <v>-161909580.67027617</v>
      </c>
      <c r="AE33" s="4">
        <f t="shared" ca="1" si="2"/>
        <v>-152523436.43301901</v>
      </c>
      <c r="AF33" s="4">
        <f t="shared" ca="1" si="2"/>
        <v>-141507582.79464707</v>
      </c>
      <c r="AG33" s="4">
        <f t="shared" ca="1" si="2"/>
        <v>-130401528.85009339</v>
      </c>
      <c r="AH33" s="4">
        <f t="shared" ca="1" si="2"/>
        <v>-119206045.79521871</v>
      </c>
      <c r="AI33" s="4">
        <f t="shared" ca="1" si="2"/>
        <v>-109484772.59113818</v>
      </c>
      <c r="AJ33" s="4">
        <f t="shared" ca="1" si="2"/>
        <v>-98105111.472067714</v>
      </c>
      <c r="AK33" s="4">
        <f t="shared" ca="1" si="2"/>
        <v>-86635353.550185233</v>
      </c>
      <c r="AL33" s="4">
        <f t="shared" ca="1" si="2"/>
        <v>-75074725.811512649</v>
      </c>
      <c r="AM33" s="4">
        <f t="shared" ca="1" si="2"/>
        <v>-62987174.114644289</v>
      </c>
      <c r="AN33" s="4">
        <f t="shared" ca="1" si="2"/>
        <v>-50430462.134377092</v>
      </c>
      <c r="AO33" s="4">
        <f t="shared" ca="1" si="2"/>
        <v>-38412625.93114835</v>
      </c>
      <c r="AP33" s="4">
        <f t="shared" ca="1" si="2"/>
        <v>-26300796.045189083</v>
      </c>
      <c r="AQ33" s="4">
        <f t="shared" ca="1" si="2"/>
        <v>-15699744.284293115</v>
      </c>
      <c r="AR33" s="4">
        <f t="shared" ca="1" si="2"/>
        <v>-3390856.7794980705</v>
      </c>
      <c r="AS33" s="4">
        <f t="shared" ca="1" si="2"/>
        <v>9013976.4184830785</v>
      </c>
      <c r="AT33" s="4">
        <f t="shared" ca="1" si="2"/>
        <v>21516038.596241474</v>
      </c>
      <c r="AU33" s="4">
        <f t="shared" ca="1" si="2"/>
        <v>32486112.871190518</v>
      </c>
      <c r="AV33" s="4">
        <f t="shared" ca="1" si="2"/>
        <v>45191302.53549844</v>
      </c>
      <c r="AW33" s="4">
        <f t="shared" ca="1" si="2"/>
        <v>57996199.830234095</v>
      </c>
      <c r="AX33" s="4">
        <f t="shared" ca="1" si="2"/>
        <v>70901659.055411205</v>
      </c>
      <c r="AY33" s="4">
        <f t="shared" ca="1" si="2"/>
        <v>82254667.899341434</v>
      </c>
      <c r="AZ33" s="4">
        <f t="shared" ca="1" si="2"/>
        <v>95369992.367916852</v>
      </c>
      <c r="BA33" s="4">
        <f t="shared" ca="1" si="2"/>
        <v>108588433.28539057</v>
      </c>
      <c r="BB33" s="4">
        <f t="shared" ca="1" si="2"/>
        <v>121910870.46201241</v>
      </c>
      <c r="BC33" s="4">
        <f t="shared" ca="1" si="2"/>
        <v>133659775.10243954</v>
      </c>
      <c r="BD33" s="4">
        <f t="shared" ca="1" si="2"/>
        <v>141158988.32058644</v>
      </c>
      <c r="BE33" s="4">
        <f t="shared" ca="1" si="2"/>
        <v>152283578.9671573</v>
      </c>
      <c r="BF33" s="4">
        <f t="shared" ca="1" si="2"/>
        <v>150256003.52836537</v>
      </c>
      <c r="BG33" s="4">
        <f t="shared" ca="1" si="2"/>
        <v>148279714.74737233</v>
      </c>
      <c r="BH33" s="4">
        <f t="shared" ca="1" si="2"/>
        <v>146347062.42943537</v>
      </c>
      <c r="BI33" s="4">
        <f t="shared" ca="1" si="2"/>
        <v>143485488.34645236</v>
      </c>
    </row>
    <row r="35" spans="1:61" x14ac:dyDescent="0.25">
      <c r="A35" s="35" t="str">
        <f ca="1">IF(AND('Qtr Balance Sheet'!C35:BI35),"","BALANCE SHEET OUT OF BALANCE")</f>
        <v>BALANCE SHEET OUT OF BALANCE</v>
      </c>
      <c r="C35" t="b">
        <f ca="1">IF(ABS(C33-C13)&gt;1,FALSE(),TRUE())</f>
        <v>1</v>
      </c>
      <c r="D35" t="b">
        <f ca="1">IF(ABS(D33-D13)&gt;1,FALSE(),TRUE())</f>
        <v>0</v>
      </c>
      <c r="E35" t="b">
        <f t="shared" ref="E35:BI35" ca="1" si="3">IF(ABS(E33-E13)&gt;1,FALSE(),TRUE())</f>
        <v>0</v>
      </c>
      <c r="F35" t="b">
        <f t="shared" ca="1" si="3"/>
        <v>0</v>
      </c>
      <c r="G35" t="b">
        <f t="shared" ca="1" si="3"/>
        <v>0</v>
      </c>
      <c r="H35" t="b">
        <f t="shared" ca="1" si="3"/>
        <v>0</v>
      </c>
      <c r="I35" t="b">
        <f t="shared" ca="1" si="3"/>
        <v>0</v>
      </c>
      <c r="J35" t="b">
        <f t="shared" ca="1" si="3"/>
        <v>0</v>
      </c>
      <c r="K35" t="b">
        <f t="shared" ca="1" si="3"/>
        <v>0</v>
      </c>
      <c r="L35" t="b">
        <f t="shared" ca="1" si="3"/>
        <v>0</v>
      </c>
      <c r="M35" t="b">
        <f t="shared" ca="1" si="3"/>
        <v>0</v>
      </c>
      <c r="N35" t="b">
        <f t="shared" ca="1" si="3"/>
        <v>0</v>
      </c>
      <c r="O35" t="b">
        <f t="shared" ca="1" si="3"/>
        <v>0</v>
      </c>
      <c r="P35" t="b">
        <f t="shared" ca="1" si="3"/>
        <v>0</v>
      </c>
      <c r="Q35" t="b">
        <f t="shared" ca="1" si="3"/>
        <v>0</v>
      </c>
      <c r="R35" t="b">
        <f t="shared" ca="1" si="3"/>
        <v>0</v>
      </c>
      <c r="S35" t="b">
        <f t="shared" ca="1" si="3"/>
        <v>0</v>
      </c>
      <c r="T35" t="b">
        <f t="shared" ca="1" si="3"/>
        <v>0</v>
      </c>
      <c r="U35" t="b">
        <f t="shared" ca="1" si="3"/>
        <v>0</v>
      </c>
      <c r="V35" t="b">
        <f t="shared" ca="1" si="3"/>
        <v>0</v>
      </c>
      <c r="W35" t="b">
        <f t="shared" ca="1" si="3"/>
        <v>0</v>
      </c>
      <c r="X35" t="b">
        <f t="shared" ca="1" si="3"/>
        <v>0</v>
      </c>
      <c r="Y35" t="b">
        <f t="shared" ca="1" si="3"/>
        <v>0</v>
      </c>
      <c r="Z35" t="b">
        <f t="shared" ca="1" si="3"/>
        <v>0</v>
      </c>
      <c r="AA35" t="b">
        <f t="shared" ca="1" si="3"/>
        <v>0</v>
      </c>
      <c r="AB35" t="b">
        <f t="shared" ca="1" si="3"/>
        <v>0</v>
      </c>
      <c r="AC35" t="b">
        <f t="shared" ca="1" si="3"/>
        <v>0</v>
      </c>
      <c r="AD35" t="b">
        <f t="shared" ca="1" si="3"/>
        <v>0</v>
      </c>
      <c r="AE35" t="b">
        <f t="shared" ca="1" si="3"/>
        <v>0</v>
      </c>
      <c r="AF35" t="b">
        <f t="shared" ca="1" si="3"/>
        <v>0</v>
      </c>
      <c r="AG35" t="b">
        <f t="shared" ca="1" si="3"/>
        <v>0</v>
      </c>
      <c r="AH35" t="b">
        <f t="shared" ca="1" si="3"/>
        <v>0</v>
      </c>
      <c r="AI35" t="b">
        <f t="shared" ca="1" si="3"/>
        <v>0</v>
      </c>
      <c r="AJ35" t="b">
        <f t="shared" ca="1" si="3"/>
        <v>0</v>
      </c>
      <c r="AK35" t="b">
        <f t="shared" ca="1" si="3"/>
        <v>0</v>
      </c>
      <c r="AL35" t="b">
        <f t="shared" ca="1" si="3"/>
        <v>0</v>
      </c>
      <c r="AM35" t="b">
        <f t="shared" ca="1" si="3"/>
        <v>0</v>
      </c>
      <c r="AN35" t="b">
        <f t="shared" ca="1" si="3"/>
        <v>0</v>
      </c>
      <c r="AO35" t="b">
        <f t="shared" ca="1" si="3"/>
        <v>0</v>
      </c>
      <c r="AP35" t="b">
        <f t="shared" ca="1" si="3"/>
        <v>0</v>
      </c>
      <c r="AQ35" t="b">
        <f t="shared" ca="1" si="3"/>
        <v>0</v>
      </c>
      <c r="AR35" t="b">
        <f t="shared" ca="1" si="3"/>
        <v>0</v>
      </c>
      <c r="AS35" t="b">
        <f t="shared" ca="1" si="3"/>
        <v>0</v>
      </c>
      <c r="AT35" t="b">
        <f t="shared" ca="1" si="3"/>
        <v>0</v>
      </c>
      <c r="AU35" t="b">
        <f t="shared" ca="1" si="3"/>
        <v>0</v>
      </c>
      <c r="AV35" t="b">
        <f t="shared" ca="1" si="3"/>
        <v>0</v>
      </c>
      <c r="AW35" t="b">
        <f t="shared" ca="1" si="3"/>
        <v>0</v>
      </c>
      <c r="AX35" t="b">
        <f t="shared" ca="1" si="3"/>
        <v>0</v>
      </c>
      <c r="AY35" t="b">
        <f t="shared" ca="1" si="3"/>
        <v>0</v>
      </c>
      <c r="AZ35" t="b">
        <f t="shared" ca="1" si="3"/>
        <v>0</v>
      </c>
      <c r="BA35" t="b">
        <f t="shared" ca="1" si="3"/>
        <v>0</v>
      </c>
      <c r="BB35" t="b">
        <f t="shared" ca="1" si="3"/>
        <v>0</v>
      </c>
      <c r="BC35" t="b">
        <f t="shared" ca="1" si="3"/>
        <v>0</v>
      </c>
      <c r="BD35" t="b">
        <f t="shared" ca="1" si="3"/>
        <v>0</v>
      </c>
      <c r="BE35" t="b">
        <f t="shared" ca="1" si="3"/>
        <v>0</v>
      </c>
      <c r="BF35" t="b">
        <f t="shared" ca="1" si="3"/>
        <v>0</v>
      </c>
      <c r="BG35" t="b">
        <f t="shared" ca="1" si="3"/>
        <v>0</v>
      </c>
      <c r="BH35" t="b">
        <f t="shared" ca="1" si="3"/>
        <v>0</v>
      </c>
      <c r="BI35" t="b">
        <f t="shared" ca="1" si="3"/>
        <v>0</v>
      </c>
    </row>
    <row r="36" spans="1:61" x14ac:dyDescent="0.25">
      <c r="C36" s="4" t="str">
        <f ca="1">IF(C35,"",C33-C13)</f>
        <v/>
      </c>
      <c r="D36" s="4">
        <f ca="1">IF(D35,"",D33-D13)</f>
        <v>-25574307.790202975</v>
      </c>
      <c r="E36" s="4">
        <f t="shared" ref="E36:BI36" ca="1" si="4">IF(E35,"",E33-E13)</f>
        <v>-49856367.102266967</v>
      </c>
      <c r="F36" s="4">
        <f t="shared" ca="1" si="4"/>
        <v>-76244280.691715479</v>
      </c>
      <c r="G36" s="4">
        <f t="shared" ca="1" si="4"/>
        <v>-104772398.19282299</v>
      </c>
      <c r="H36" s="4">
        <f t="shared" ca="1" si="4"/>
        <v>-134991228.18920609</v>
      </c>
      <c r="I36" s="4">
        <f t="shared" ca="1" si="4"/>
        <v>-167418508.54462805</v>
      </c>
      <c r="J36" s="4">
        <f t="shared" ca="1" si="4"/>
        <v>-202091699.37166813</v>
      </c>
      <c r="K36" s="4">
        <f t="shared" ca="1" si="4"/>
        <v>-239049407.57042679</v>
      </c>
      <c r="L36" s="4">
        <f t="shared" ca="1" si="4"/>
        <v>-277874083.92399073</v>
      </c>
      <c r="M36" s="4">
        <f t="shared" ca="1" si="4"/>
        <v>-318386026.13039112</v>
      </c>
      <c r="N36" s="4">
        <f t="shared" ca="1" si="4"/>
        <v>-360615881.12564611</v>
      </c>
      <c r="O36" s="4">
        <f t="shared" ca="1" si="4"/>
        <v>-404595221.17463958</v>
      </c>
      <c r="P36" s="4">
        <f t="shared" ca="1" si="4"/>
        <v>-449909337.75302327</v>
      </c>
      <c r="Q36" s="4">
        <f t="shared" ca="1" si="4"/>
        <v>-497101540.09415543</v>
      </c>
      <c r="R36" s="4">
        <f t="shared" ca="1" si="4"/>
        <v>-546270037.54706681</v>
      </c>
      <c r="S36" s="4">
        <f t="shared" ca="1" si="4"/>
        <v>-597539368.48048162</v>
      </c>
      <c r="T36" s="4">
        <f t="shared" ca="1" si="4"/>
        <v>-650519481.52939034</v>
      </c>
      <c r="U36" s="4">
        <f t="shared" ca="1" si="4"/>
        <v>-705681476.68739092</v>
      </c>
      <c r="V36" s="4">
        <f t="shared" ca="1" si="4"/>
        <v>-763069279.24908268</v>
      </c>
      <c r="W36" s="4">
        <f t="shared" ca="1" si="4"/>
        <v>-763069279.24908268</v>
      </c>
      <c r="X36" s="4">
        <f t="shared" ca="1" si="4"/>
        <v>-763069279.2490828</v>
      </c>
      <c r="Y36" s="4">
        <f t="shared" ca="1" si="4"/>
        <v>-763069279.24908257</v>
      </c>
      <c r="Z36" s="4">
        <f t="shared" ca="1" si="4"/>
        <v>-763069279.24908257</v>
      </c>
      <c r="AA36" s="4">
        <f t="shared" ca="1" si="4"/>
        <v>-763069279.24908257</v>
      </c>
      <c r="AB36" s="4">
        <f t="shared" ca="1" si="4"/>
        <v>-763069279.24908245</v>
      </c>
      <c r="AC36" s="4">
        <f t="shared" ca="1" si="4"/>
        <v>-763069279.24908257</v>
      </c>
      <c r="AD36" s="4">
        <f t="shared" ca="1" si="4"/>
        <v>-763069279.24908245</v>
      </c>
      <c r="AE36" s="4">
        <f t="shared" ca="1" si="4"/>
        <v>-763069279.24908245</v>
      </c>
      <c r="AF36" s="4">
        <f t="shared" ca="1" si="4"/>
        <v>-763069279.24908245</v>
      </c>
      <c r="AG36" s="4">
        <f t="shared" ca="1" si="4"/>
        <v>-763069279.24908233</v>
      </c>
      <c r="AH36" s="4">
        <f t="shared" ca="1" si="4"/>
        <v>-763069279.24908233</v>
      </c>
      <c r="AI36" s="4">
        <f t="shared" ca="1" si="4"/>
        <v>-763069279.24908233</v>
      </c>
      <c r="AJ36" s="4">
        <f t="shared" ca="1" si="4"/>
        <v>-763069279.24908245</v>
      </c>
      <c r="AK36" s="4">
        <f t="shared" ca="1" si="4"/>
        <v>-763069279.24908233</v>
      </c>
      <c r="AL36" s="4">
        <f t="shared" ca="1" si="4"/>
        <v>-763069279.24908233</v>
      </c>
      <c r="AM36" s="4">
        <f t="shared" ca="1" si="4"/>
        <v>-763069279.24908233</v>
      </c>
      <c r="AN36" s="4">
        <f t="shared" ca="1" si="4"/>
        <v>-763069279.24908233</v>
      </c>
      <c r="AO36" s="4">
        <f t="shared" ca="1" si="4"/>
        <v>-763069279.24908233</v>
      </c>
      <c r="AP36" s="4">
        <f t="shared" ca="1" si="4"/>
        <v>-763069279.24908233</v>
      </c>
      <c r="AQ36" s="4">
        <f t="shared" ca="1" si="4"/>
        <v>-763069279.24908257</v>
      </c>
      <c r="AR36" s="4">
        <f t="shared" ca="1" si="4"/>
        <v>-763069279.24908245</v>
      </c>
      <c r="AS36" s="4">
        <f t="shared" ca="1" si="4"/>
        <v>-763069279.24908257</v>
      </c>
      <c r="AT36" s="4">
        <f t="shared" ca="1" si="4"/>
        <v>-763069279.24908245</v>
      </c>
      <c r="AU36" s="4">
        <f t="shared" ca="1" si="4"/>
        <v>-763069279.24908233</v>
      </c>
      <c r="AV36" s="4">
        <f t="shared" ca="1" si="4"/>
        <v>-763069279.24908257</v>
      </c>
      <c r="AW36" s="4">
        <f t="shared" ca="1" si="4"/>
        <v>-763069279.24908233</v>
      </c>
      <c r="AX36" s="4">
        <f t="shared" ca="1" si="4"/>
        <v>-763069279.24908245</v>
      </c>
      <c r="AY36" s="4">
        <f t="shared" ca="1" si="4"/>
        <v>-763069279.24908233</v>
      </c>
      <c r="AZ36" s="4">
        <f t="shared" ca="1" si="4"/>
        <v>-763069279.24908245</v>
      </c>
      <c r="BA36" s="4">
        <f t="shared" ca="1" si="4"/>
        <v>-763069279.24908233</v>
      </c>
      <c r="BB36" s="4">
        <f t="shared" ca="1" si="4"/>
        <v>-763069279.24908233</v>
      </c>
      <c r="BC36" s="4">
        <f t="shared" ca="1" si="4"/>
        <v>-763069279.24908233</v>
      </c>
      <c r="BD36" s="4">
        <f t="shared" ca="1" si="4"/>
        <v>-763069279.24908233</v>
      </c>
      <c r="BE36" s="4">
        <f t="shared" ca="1" si="4"/>
        <v>-763069279.24908233</v>
      </c>
      <c r="BF36" s="4">
        <f t="shared" ca="1" si="4"/>
        <v>-763069279.24908233</v>
      </c>
      <c r="BG36" s="4">
        <f t="shared" ca="1" si="4"/>
        <v>-763069279.24908233</v>
      </c>
      <c r="BH36" s="4">
        <f t="shared" ca="1" si="4"/>
        <v>-763069279.24908233</v>
      </c>
      <c r="BI36" s="4">
        <f t="shared" ca="1" si="4"/>
        <v>-763069279.24908233</v>
      </c>
    </row>
    <row r="37" spans="1:61" x14ac:dyDescent="0.25">
      <c r="A37" t="s">
        <v>561</v>
      </c>
      <c r="C37" s="33">
        <f ca="1">IF($B$39,0,IF(C13&gt;0,C12/C13,0))</f>
        <v>3.674556683026739E-2</v>
      </c>
      <c r="D37" s="33">
        <f t="shared" ref="D37:BI37" ca="1" si="5">IF($B$39,0,IF(D13&gt;0,D12/D13,0))</f>
        <v>3.9912053649581204E-2</v>
      </c>
      <c r="E37" s="33">
        <f t="shared" ca="1" si="5"/>
        <v>4.6661751616623955E-2</v>
      </c>
      <c r="F37" s="33">
        <f t="shared" ca="1" si="5"/>
        <v>5.3196372327544372E-2</v>
      </c>
      <c r="G37" s="33">
        <f t="shared" ca="1" si="5"/>
        <v>5.9088386010870894E-2</v>
      </c>
      <c r="H37" s="33">
        <f t="shared" ca="1" si="5"/>
        <v>6.5256499904352838E-2</v>
      </c>
      <c r="I37" s="33">
        <f t="shared" ca="1" si="5"/>
        <v>7.1248273233107146E-2</v>
      </c>
      <c r="J37" s="33">
        <f t="shared" ca="1" si="5"/>
        <v>7.7075172781473106E-2</v>
      </c>
      <c r="K37" s="33">
        <f t="shared" ca="1" si="5"/>
        <v>8.2421954948863466E-2</v>
      </c>
      <c r="L37" s="33">
        <f t="shared" ca="1" si="5"/>
        <v>8.7242229102557647E-2</v>
      </c>
      <c r="M37" s="33">
        <f t="shared" ca="1" si="5"/>
        <v>9.1964586343202551E-2</v>
      </c>
      <c r="N37" s="33">
        <f t="shared" ca="1" si="5"/>
        <v>9.6594745694077166E-2</v>
      </c>
      <c r="O37" s="33">
        <f t="shared" ca="1" si="5"/>
        <v>0.10092183163440058</v>
      </c>
      <c r="P37" s="33">
        <f t="shared" ca="1" si="5"/>
        <v>0.10547705415055758</v>
      </c>
      <c r="Q37" s="33">
        <f t="shared" ca="1" si="5"/>
        <v>0.10992187455624489</v>
      </c>
      <c r="R37" s="33">
        <f t="shared" ca="1" si="5"/>
        <v>0.11425830574418065</v>
      </c>
      <c r="S37" s="33">
        <f t="shared" ca="1" si="5"/>
        <v>0.11827167495957314</v>
      </c>
      <c r="T37" s="33">
        <f t="shared" ca="1" si="5"/>
        <v>0.12245671664771138</v>
      </c>
      <c r="U37" s="33">
        <f t="shared" ca="1" si="5"/>
        <v>0.12656803935031335</v>
      </c>
      <c r="V37" s="33">
        <f t="shared" ca="1" si="5"/>
        <v>0.11801109338148656</v>
      </c>
      <c r="W37" s="33">
        <f t="shared" ca="1" si="5"/>
        <v>0.12199279692123524</v>
      </c>
      <c r="X37" s="33">
        <f t="shared" ca="1" si="5"/>
        <v>0.12616706042578354</v>
      </c>
      <c r="Y37" s="33">
        <f t="shared" ca="1" si="5"/>
        <v>0.13025670831243719</v>
      </c>
      <c r="Z37" s="33">
        <f t="shared" ca="1" si="5"/>
        <v>0.13426578200516218</v>
      </c>
      <c r="AA37" s="33">
        <f t="shared" ca="1" si="5"/>
        <v>0.13798581133669607</v>
      </c>
      <c r="AB37" s="33">
        <f t="shared" ca="1" si="5"/>
        <v>0.14092611730013671</v>
      </c>
      <c r="AC37" s="33">
        <f t="shared" ca="1" si="5"/>
        <v>0.14443696567636721</v>
      </c>
      <c r="AD37" s="33">
        <f t="shared" ca="1" si="5"/>
        <v>0.14818165689258783</v>
      </c>
      <c r="AE37" s="33">
        <f t="shared" ca="1" si="5"/>
        <v>0.15169894795506833</v>
      </c>
      <c r="AF37" s="33">
        <f t="shared" ca="1" si="5"/>
        <v>0.15512583508546668</v>
      </c>
      <c r="AG37" s="33">
        <f t="shared" ca="1" si="5"/>
        <v>0.1583474036666391</v>
      </c>
      <c r="AH37" s="33">
        <f t="shared" ca="1" si="5"/>
        <v>0.16149785040578568</v>
      </c>
      <c r="AI37" s="33">
        <f t="shared" ca="1" si="5"/>
        <v>0.16435687156499329</v>
      </c>
      <c r="AJ37" s="33">
        <f t="shared" ca="1" si="5"/>
        <v>2.4308043355936206E-2</v>
      </c>
      <c r="AK37" s="33">
        <f t="shared" ca="1" si="5"/>
        <v>2.8309068035375806E-2</v>
      </c>
      <c r="AL37" s="33">
        <f t="shared" ca="1" si="5"/>
        <v>3.2308726822500695E-2</v>
      </c>
      <c r="AM37" s="33">
        <f t="shared" ca="1" si="5"/>
        <v>3.6584758698709662E-2</v>
      </c>
      <c r="AN37" s="33">
        <f t="shared" ca="1" si="5"/>
        <v>4.1097697913476741E-2</v>
      </c>
      <c r="AO37" s="33">
        <f t="shared" ca="1" si="5"/>
        <v>4.5183252382907331E-2</v>
      </c>
      <c r="AP37" s="33">
        <f t="shared" ca="1" si="5"/>
        <v>4.9270377522592425E-2</v>
      </c>
      <c r="AQ37" s="33">
        <f t="shared" ca="1" si="5"/>
        <v>5.2489004472830045E-2</v>
      </c>
      <c r="AR37" s="33">
        <f t="shared" ca="1" si="5"/>
        <v>5.6818480739495074E-2</v>
      </c>
      <c r="AS37" s="33">
        <f t="shared" ca="1" si="5"/>
        <v>6.1171175602423723E-2</v>
      </c>
      <c r="AT37" s="33">
        <f t="shared" ca="1" si="5"/>
        <v>6.5531417875184489E-2</v>
      </c>
      <c r="AU37" s="33">
        <f t="shared" ca="1" si="5"/>
        <v>6.898227796525512E-2</v>
      </c>
      <c r="AV37" s="33">
        <f t="shared" ca="1" si="5"/>
        <v>7.3373200581173068E-2</v>
      </c>
      <c r="AW37" s="33">
        <f t="shared" ca="1" si="5"/>
        <v>7.7776639467979317E-2</v>
      </c>
      <c r="AX37" s="33">
        <f t="shared" ca="1" si="5"/>
        <v>8.2194365172471195E-2</v>
      </c>
      <c r="AY37" s="33">
        <f t="shared" ca="1" si="5"/>
        <v>8.5783194428076234E-2</v>
      </c>
      <c r="AZ37" s="33">
        <f t="shared" ca="1" si="5"/>
        <v>9.0242925663298848E-2</v>
      </c>
      <c r="BA37" s="33">
        <f t="shared" ca="1" si="5"/>
        <v>9.4721460079214267E-2</v>
      </c>
      <c r="BB37" s="33">
        <f t="shared" ca="1" si="5"/>
        <v>9.9220412181205558E-2</v>
      </c>
      <c r="BC37" s="33">
        <f t="shared" ca="1" si="5"/>
        <v>0.10296485682309023</v>
      </c>
      <c r="BD37" s="33">
        <f t="shared" ca="1" si="5"/>
        <v>0.10482908080547174</v>
      </c>
      <c r="BE37" s="33">
        <f t="shared" ca="1" si="5"/>
        <v>0.10837245699318807</v>
      </c>
      <c r="BF37" s="33">
        <f t="shared" ca="1" si="5"/>
        <v>0.10621702611193773</v>
      </c>
      <c r="BG37" s="33">
        <f t="shared" ca="1" si="5"/>
        <v>0.10417957017918018</v>
      </c>
      <c r="BH37" s="33">
        <f t="shared" ca="1" si="5"/>
        <v>0.10194736878553903</v>
      </c>
      <c r="BI37" s="33">
        <f t="shared" ca="1" si="5"/>
        <v>9.9560872595901836E-2</v>
      </c>
    </row>
    <row r="39" spans="1:61" x14ac:dyDescent="0.25">
      <c r="A39" t="s">
        <v>614</v>
      </c>
      <c r="B39" s="115" t="b">
        <f>FALSE()</f>
        <v>0</v>
      </c>
    </row>
    <row r="40" spans="1:61" x14ac:dyDescent="0.25">
      <c r="B40" s="115"/>
    </row>
    <row r="41" spans="1:61" x14ac:dyDescent="0.25">
      <c r="C41" s="4"/>
      <c r="D41" s="4"/>
      <c r="E41" s="4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3:CQ24"/>
  <sheetViews>
    <sheetView workbookViewId="0">
      <selection activeCell="C7" sqref="C7"/>
    </sheetView>
  </sheetViews>
  <sheetFormatPr defaultRowHeight="15" x14ac:dyDescent="0.25"/>
  <cols>
    <col min="1" max="1" width="27.42578125" customWidth="1"/>
    <col min="3" max="3" width="14" bestFit="1" customWidth="1"/>
    <col min="4" max="4" width="11.5703125" bestFit="1" customWidth="1"/>
    <col min="5" max="5" width="10.5703125" bestFit="1" customWidth="1"/>
    <col min="6" max="6" width="12" bestFit="1" customWidth="1"/>
    <col min="61" max="61" width="12" bestFit="1" customWidth="1"/>
  </cols>
  <sheetData>
    <row r="3" spans="1:95" x14ac:dyDescent="0.25">
      <c r="C3" s="2">
        <f>Timeline!C16</f>
        <v>2015</v>
      </c>
      <c r="D3" s="2">
        <f>Timeline!D16</f>
        <v>2015.25</v>
      </c>
      <c r="E3" s="2">
        <f>Timeline!E16</f>
        <v>2015.5</v>
      </c>
      <c r="F3" s="2">
        <f>Timeline!F16</f>
        <v>2015.75</v>
      </c>
      <c r="G3" s="2">
        <f>Timeline!G16</f>
        <v>2016</v>
      </c>
      <c r="H3" s="2">
        <f>Timeline!H16</f>
        <v>2016.25</v>
      </c>
      <c r="I3" s="2">
        <f>Timeline!I16</f>
        <v>2016.5</v>
      </c>
      <c r="J3" s="2">
        <f>Timeline!J16</f>
        <v>2016.75</v>
      </c>
      <c r="K3" s="2">
        <f>Timeline!K16</f>
        <v>2017</v>
      </c>
      <c r="L3" s="2">
        <f>Timeline!L16</f>
        <v>2017.25</v>
      </c>
      <c r="M3" s="2">
        <f>Timeline!M16</f>
        <v>2017.5</v>
      </c>
      <c r="N3" s="2">
        <f>Timeline!N16</f>
        <v>2017.75</v>
      </c>
      <c r="O3" s="2">
        <f>Timeline!O16</f>
        <v>2018</v>
      </c>
      <c r="P3" s="2">
        <f>Timeline!P16</f>
        <v>2018.25</v>
      </c>
      <c r="Q3" s="2">
        <f>Timeline!Q16</f>
        <v>2018.5</v>
      </c>
      <c r="R3" s="2">
        <f>Timeline!R16</f>
        <v>2018.75</v>
      </c>
      <c r="S3" s="2">
        <f>Timeline!S16</f>
        <v>2019</v>
      </c>
      <c r="T3" s="2">
        <f>Timeline!T16</f>
        <v>2019.25</v>
      </c>
      <c r="U3" s="2">
        <f>Timeline!U16</f>
        <v>2019.5</v>
      </c>
      <c r="V3" s="2">
        <f>Timeline!V16</f>
        <v>2019.75</v>
      </c>
      <c r="W3" s="2">
        <f>Timeline!W16</f>
        <v>2020</v>
      </c>
      <c r="X3" s="2">
        <f>Timeline!X16</f>
        <v>2020.25</v>
      </c>
      <c r="Y3" s="2">
        <f>Timeline!Y16</f>
        <v>2020.5</v>
      </c>
      <c r="Z3" s="2">
        <f>Timeline!Z16</f>
        <v>2020.75</v>
      </c>
      <c r="AA3" s="2">
        <f>Timeline!AA16</f>
        <v>2021</v>
      </c>
      <c r="AB3" s="2">
        <f>Timeline!AB16</f>
        <v>2021.25</v>
      </c>
      <c r="AC3" s="2">
        <f>Timeline!AC16</f>
        <v>2021.5</v>
      </c>
      <c r="AD3" s="2">
        <f>Timeline!AD16</f>
        <v>2021.75</v>
      </c>
      <c r="AE3" s="2">
        <f>Timeline!AE16</f>
        <v>2022</v>
      </c>
      <c r="AF3" s="2">
        <f>Timeline!AF16</f>
        <v>2022.25</v>
      </c>
      <c r="AG3" s="2">
        <f>Timeline!AG16</f>
        <v>2022.5</v>
      </c>
      <c r="AH3" s="2">
        <f>Timeline!AH16</f>
        <v>2022.75</v>
      </c>
      <c r="AI3" s="2">
        <f>Timeline!AI16</f>
        <v>2023</v>
      </c>
      <c r="AJ3" s="2">
        <f>Timeline!AJ16</f>
        <v>2023.25</v>
      </c>
      <c r="AK3" s="2">
        <f>Timeline!AK16</f>
        <v>2023.5</v>
      </c>
      <c r="AL3" s="2">
        <f>Timeline!AL16</f>
        <v>2023.75</v>
      </c>
      <c r="AM3" s="2">
        <f>Timeline!AM16</f>
        <v>2024</v>
      </c>
      <c r="AN3" s="2">
        <f>Timeline!AN16</f>
        <v>2024.25</v>
      </c>
      <c r="AO3" s="2">
        <f>Timeline!AO16</f>
        <v>2024.5</v>
      </c>
      <c r="AP3" s="2">
        <f>Timeline!AP16</f>
        <v>2024.75</v>
      </c>
      <c r="AQ3" s="2">
        <f>Timeline!AQ16</f>
        <v>2025</v>
      </c>
      <c r="AR3" s="2">
        <f>Timeline!AR16</f>
        <v>2025.25</v>
      </c>
      <c r="AS3" s="2">
        <f>Timeline!AS16</f>
        <v>2025.5</v>
      </c>
      <c r="AT3" s="2">
        <f>Timeline!AT16</f>
        <v>2025.75</v>
      </c>
      <c r="AU3" s="2">
        <f>Timeline!AU16</f>
        <v>2026</v>
      </c>
      <c r="AV3" s="2">
        <f>Timeline!AV16</f>
        <v>2026.25</v>
      </c>
      <c r="AW3" s="2">
        <f>Timeline!AW16</f>
        <v>2026.5</v>
      </c>
      <c r="AX3" s="2">
        <f>Timeline!AX16</f>
        <v>2026.75</v>
      </c>
      <c r="AY3" s="2">
        <f>Timeline!AY16</f>
        <v>2027</v>
      </c>
      <c r="AZ3" s="2">
        <f>Timeline!AZ16</f>
        <v>2027.25</v>
      </c>
      <c r="BA3" s="2">
        <f>Timeline!BA16</f>
        <v>2027.5</v>
      </c>
      <c r="BB3" s="2">
        <f>Timeline!BB16</f>
        <v>2027.75</v>
      </c>
      <c r="BC3" s="2">
        <f>Timeline!BC16</f>
        <v>2028</v>
      </c>
      <c r="BD3" s="2">
        <f>Timeline!BD16</f>
        <v>2028.25</v>
      </c>
      <c r="BE3" s="2">
        <f>Timeline!BE16</f>
        <v>2028.5</v>
      </c>
      <c r="BF3" s="2">
        <f>Timeline!BF16</f>
        <v>2028.75</v>
      </c>
      <c r="BG3" s="2">
        <f>Timeline!BG16</f>
        <v>2029</v>
      </c>
      <c r="BH3" s="2">
        <f>Timeline!BH16</f>
        <v>2029.25</v>
      </c>
      <c r="BI3" s="2">
        <f>Timeline!BI16</f>
        <v>2029.5</v>
      </c>
      <c r="BJ3" s="2">
        <f>Timeline!BJ16</f>
        <v>0</v>
      </c>
      <c r="BK3" s="2">
        <f>Timeline!BK16</f>
        <v>0</v>
      </c>
      <c r="BL3" s="2">
        <f>Timeline!BL16</f>
        <v>0</v>
      </c>
      <c r="BM3" s="2">
        <f>Timeline!BM16</f>
        <v>0</v>
      </c>
      <c r="BN3" s="2">
        <f>Timeline!BN16</f>
        <v>0</v>
      </c>
      <c r="BO3" s="2">
        <f>Timeline!BO16</f>
        <v>0</v>
      </c>
      <c r="BP3" s="2">
        <f>Timeline!BP16</f>
        <v>0</v>
      </c>
      <c r="BQ3" s="2">
        <f>Timeline!BQ16</f>
        <v>0</v>
      </c>
      <c r="BR3" s="2">
        <f>Timeline!BR16</f>
        <v>0</v>
      </c>
      <c r="BS3" s="2">
        <f>Timeline!BS16</f>
        <v>0</v>
      </c>
      <c r="BT3" s="2">
        <f>Timeline!BT16</f>
        <v>0</v>
      </c>
      <c r="BU3" s="2">
        <f>Timeline!BU16</f>
        <v>0</v>
      </c>
      <c r="BV3" s="2">
        <f>Timeline!BV16</f>
        <v>0</v>
      </c>
      <c r="BW3" s="2">
        <f>Timeline!BW16</f>
        <v>0</v>
      </c>
      <c r="BX3" s="2">
        <f>Timeline!BX16</f>
        <v>0</v>
      </c>
      <c r="BY3" s="2">
        <f>Timeline!BY16</f>
        <v>0</v>
      </c>
      <c r="BZ3" s="2">
        <f>Timeline!BZ16</f>
        <v>0</v>
      </c>
      <c r="CA3" s="2">
        <f>Timeline!CA16</f>
        <v>0</v>
      </c>
      <c r="CB3" s="2">
        <f>Timeline!CB16</f>
        <v>0</v>
      </c>
      <c r="CC3" s="2">
        <f>Timeline!CC16</f>
        <v>0</v>
      </c>
      <c r="CD3" s="2">
        <f>Timeline!CD16</f>
        <v>0</v>
      </c>
      <c r="CE3" s="2">
        <f>Timeline!CE16</f>
        <v>0</v>
      </c>
      <c r="CF3" s="2">
        <f>Timeline!CF16</f>
        <v>0</v>
      </c>
      <c r="CG3" s="2">
        <f>Timeline!CG16</f>
        <v>0</v>
      </c>
      <c r="CH3" s="2">
        <f>Timeline!CH16</f>
        <v>0</v>
      </c>
      <c r="CI3" s="2">
        <f>Timeline!CI16</f>
        <v>0</v>
      </c>
      <c r="CJ3" s="2">
        <f>Timeline!CJ16</f>
        <v>0</v>
      </c>
      <c r="CK3" s="2">
        <f>Timeline!CK16</f>
        <v>0</v>
      </c>
      <c r="CL3" s="2">
        <f>Timeline!CL16</f>
        <v>0</v>
      </c>
      <c r="CM3" s="2">
        <f>Timeline!CM16</f>
        <v>0</v>
      </c>
      <c r="CN3" s="2">
        <f>Timeline!CN16</f>
        <v>0</v>
      </c>
      <c r="CO3" s="2">
        <f>Timeline!CO16</f>
        <v>0</v>
      </c>
      <c r="CP3" s="2">
        <f>Timeline!CP16</f>
        <v>0</v>
      </c>
      <c r="CQ3" s="2">
        <f>Timeline!CQ16</f>
        <v>0</v>
      </c>
    </row>
    <row r="4" spans="1:95" x14ac:dyDescent="0.25">
      <c r="C4" s="2">
        <f>Timeline!C17</f>
        <v>2015</v>
      </c>
      <c r="D4" s="2">
        <f>Timeline!D17</f>
        <v>2015</v>
      </c>
      <c r="E4" s="2">
        <f>Timeline!E17</f>
        <v>2015</v>
      </c>
      <c r="F4" s="2">
        <f>Timeline!F17</f>
        <v>2015</v>
      </c>
      <c r="G4" s="2">
        <f>Timeline!G17</f>
        <v>2016</v>
      </c>
      <c r="H4" s="2">
        <f>Timeline!H17</f>
        <v>2016</v>
      </c>
      <c r="I4" s="2">
        <f>Timeline!I17</f>
        <v>2016</v>
      </c>
      <c r="J4" s="2">
        <f>Timeline!J17</f>
        <v>2016</v>
      </c>
      <c r="K4" s="2">
        <f>Timeline!K17</f>
        <v>2017</v>
      </c>
      <c r="L4" s="2">
        <f>Timeline!L17</f>
        <v>2017</v>
      </c>
      <c r="M4" s="2">
        <f>Timeline!M17</f>
        <v>2017</v>
      </c>
      <c r="N4" s="2">
        <f>Timeline!N17</f>
        <v>2017</v>
      </c>
      <c r="O4" s="2">
        <f>Timeline!O17</f>
        <v>2018</v>
      </c>
      <c r="P4" s="2">
        <f>Timeline!P17</f>
        <v>2018</v>
      </c>
      <c r="Q4" s="2">
        <f>Timeline!Q17</f>
        <v>2018</v>
      </c>
      <c r="R4" s="2">
        <f>Timeline!R17</f>
        <v>2018</v>
      </c>
      <c r="S4" s="2">
        <f>Timeline!S17</f>
        <v>2019</v>
      </c>
      <c r="T4" s="2">
        <f>Timeline!T17</f>
        <v>2019</v>
      </c>
      <c r="U4" s="2">
        <f>Timeline!U17</f>
        <v>2019</v>
      </c>
      <c r="V4" s="2">
        <f>Timeline!V17</f>
        <v>2019</v>
      </c>
      <c r="W4" s="2">
        <f>Timeline!W17</f>
        <v>2020</v>
      </c>
      <c r="X4" s="2">
        <f>Timeline!X17</f>
        <v>2020</v>
      </c>
      <c r="Y4" s="2">
        <f>Timeline!Y17</f>
        <v>2020</v>
      </c>
      <c r="Z4" s="2">
        <f>Timeline!Z17</f>
        <v>2020</v>
      </c>
      <c r="AA4" s="2">
        <f>Timeline!AA17</f>
        <v>2021</v>
      </c>
      <c r="AB4" s="2">
        <f>Timeline!AB17</f>
        <v>2021</v>
      </c>
      <c r="AC4" s="2">
        <f>Timeline!AC17</f>
        <v>2021</v>
      </c>
      <c r="AD4" s="2">
        <f>Timeline!AD17</f>
        <v>2021</v>
      </c>
      <c r="AE4" s="2">
        <f>Timeline!AE17</f>
        <v>2022</v>
      </c>
      <c r="AF4" s="2">
        <f>Timeline!AF17</f>
        <v>2022</v>
      </c>
      <c r="AG4" s="2">
        <f>Timeline!AG17</f>
        <v>2022</v>
      </c>
      <c r="AH4" s="2">
        <f>Timeline!AH17</f>
        <v>2022</v>
      </c>
      <c r="AI4" s="2">
        <f>Timeline!AI17</f>
        <v>2023</v>
      </c>
      <c r="AJ4" s="2">
        <f>Timeline!AJ17</f>
        <v>2023</v>
      </c>
      <c r="AK4" s="2">
        <f>Timeline!AK17</f>
        <v>2023</v>
      </c>
      <c r="AL4" s="2">
        <f>Timeline!AL17</f>
        <v>2023</v>
      </c>
      <c r="AM4" s="2">
        <f>Timeline!AM17</f>
        <v>2024</v>
      </c>
      <c r="AN4" s="2">
        <f>Timeline!AN17</f>
        <v>2024</v>
      </c>
      <c r="AO4" s="2">
        <f>Timeline!AO17</f>
        <v>2024</v>
      </c>
      <c r="AP4" s="2">
        <f>Timeline!AP17</f>
        <v>2024</v>
      </c>
      <c r="AQ4" s="2">
        <f>Timeline!AQ17</f>
        <v>2025</v>
      </c>
      <c r="AR4" s="2">
        <f>Timeline!AR17</f>
        <v>2025</v>
      </c>
      <c r="AS4" s="2">
        <f>Timeline!AS17</f>
        <v>2025</v>
      </c>
      <c r="AT4" s="2">
        <f>Timeline!AT17</f>
        <v>2025</v>
      </c>
      <c r="AU4" s="2">
        <f>Timeline!AU17</f>
        <v>2026</v>
      </c>
      <c r="AV4" s="2">
        <f>Timeline!AV17</f>
        <v>2026</v>
      </c>
      <c r="AW4" s="2">
        <f>Timeline!AW17</f>
        <v>2026</v>
      </c>
      <c r="AX4" s="2">
        <f>Timeline!AX17</f>
        <v>2026</v>
      </c>
      <c r="AY4" s="2">
        <f>Timeline!AY17</f>
        <v>2027</v>
      </c>
      <c r="AZ4" s="2">
        <f>Timeline!AZ17</f>
        <v>2027</v>
      </c>
      <c r="BA4" s="2">
        <f>Timeline!BA17</f>
        <v>2027</v>
      </c>
      <c r="BB4" s="2">
        <f>Timeline!BB17</f>
        <v>2027</v>
      </c>
      <c r="BC4" s="2">
        <f>Timeline!BC17</f>
        <v>2028</v>
      </c>
      <c r="BD4" s="2">
        <f>Timeline!BD17</f>
        <v>2028</v>
      </c>
      <c r="BE4" s="2">
        <f>Timeline!BE17</f>
        <v>2028</v>
      </c>
      <c r="BF4" s="2">
        <f>Timeline!BF17</f>
        <v>2028</v>
      </c>
      <c r="BG4" s="2">
        <f>Timeline!BG17</f>
        <v>2029</v>
      </c>
      <c r="BH4" s="2">
        <f>Timeline!BH17</f>
        <v>2029</v>
      </c>
      <c r="BI4" s="2">
        <f>Timeline!BI17</f>
        <v>2029</v>
      </c>
      <c r="BJ4" s="2">
        <f>Timeline!BJ17</f>
        <v>0</v>
      </c>
      <c r="BK4" s="2">
        <f>Timeline!BK17</f>
        <v>0</v>
      </c>
      <c r="BL4" s="2">
        <f>Timeline!BL17</f>
        <v>0</v>
      </c>
      <c r="BM4" s="2">
        <f>Timeline!BM17</f>
        <v>0</v>
      </c>
      <c r="BN4" s="2">
        <f>Timeline!BN17</f>
        <v>0</v>
      </c>
      <c r="BO4" s="2">
        <f>Timeline!BO17</f>
        <v>0</v>
      </c>
      <c r="BP4" s="2">
        <f>Timeline!BP17</f>
        <v>0</v>
      </c>
      <c r="BQ4" s="2">
        <f>Timeline!BQ17</f>
        <v>0</v>
      </c>
      <c r="BR4" s="2">
        <f>Timeline!BR17</f>
        <v>0</v>
      </c>
      <c r="BS4" s="2">
        <f>Timeline!BS17</f>
        <v>0</v>
      </c>
      <c r="BT4" s="2">
        <f>Timeline!BT17</f>
        <v>0</v>
      </c>
      <c r="BU4" s="2">
        <f>Timeline!BU17</f>
        <v>0</v>
      </c>
      <c r="BV4" s="2">
        <f>Timeline!BV17</f>
        <v>0</v>
      </c>
      <c r="BW4" s="2">
        <f>Timeline!BW17</f>
        <v>0</v>
      </c>
      <c r="BX4" s="2">
        <f>Timeline!BX17</f>
        <v>0</v>
      </c>
      <c r="BY4" s="2">
        <f>Timeline!BY17</f>
        <v>0</v>
      </c>
      <c r="BZ4" s="2">
        <f>Timeline!BZ17</f>
        <v>0</v>
      </c>
      <c r="CA4" s="2">
        <f>Timeline!CA17</f>
        <v>0</v>
      </c>
      <c r="CB4" s="2">
        <f>Timeline!CB17</f>
        <v>0</v>
      </c>
      <c r="CC4" s="2">
        <f>Timeline!CC17</f>
        <v>0</v>
      </c>
      <c r="CD4" s="2">
        <f>Timeline!CD17</f>
        <v>0</v>
      </c>
      <c r="CE4" s="2">
        <f>Timeline!CE17</f>
        <v>0</v>
      </c>
      <c r="CF4" s="2">
        <f>Timeline!CF17</f>
        <v>0</v>
      </c>
      <c r="CG4" s="2">
        <f>Timeline!CG17</f>
        <v>0</v>
      </c>
      <c r="CH4" s="2">
        <f>Timeline!CH17</f>
        <v>0</v>
      </c>
      <c r="CI4" s="2">
        <f>Timeline!CI17</f>
        <v>0</v>
      </c>
      <c r="CJ4" s="2">
        <f>Timeline!CJ17</f>
        <v>0</v>
      </c>
      <c r="CK4" s="2">
        <f>Timeline!CK17</f>
        <v>0</v>
      </c>
      <c r="CL4" s="2">
        <f>Timeline!CL17</f>
        <v>0</v>
      </c>
      <c r="CM4" s="2">
        <f>Timeline!CM17</f>
        <v>0</v>
      </c>
      <c r="CN4" s="2">
        <f>Timeline!CN17</f>
        <v>0</v>
      </c>
      <c r="CO4" s="2">
        <f>Timeline!CO17</f>
        <v>0</v>
      </c>
      <c r="CP4" s="2">
        <f>Timeline!CP17</f>
        <v>0</v>
      </c>
      <c r="CQ4" s="2">
        <f>Timeline!CQ17</f>
        <v>0</v>
      </c>
    </row>
    <row r="5" spans="1:95" x14ac:dyDescent="0.25">
      <c r="C5" s="2" t="str">
        <f>Timeline!C18</f>
        <v>Q1</v>
      </c>
      <c r="D5" s="2" t="str">
        <f>Timeline!D18</f>
        <v>Q2</v>
      </c>
      <c r="E5" s="2" t="str">
        <f>Timeline!E18</f>
        <v>Q3</v>
      </c>
      <c r="F5" s="2" t="str">
        <f>Timeline!F18</f>
        <v>Q4</v>
      </c>
      <c r="G5" s="2" t="str">
        <f>Timeline!G18</f>
        <v>Q1</v>
      </c>
      <c r="H5" s="2" t="str">
        <f>Timeline!H18</f>
        <v>Q2</v>
      </c>
      <c r="I5" s="2" t="str">
        <f>Timeline!I18</f>
        <v>Q3</v>
      </c>
      <c r="J5" s="2" t="str">
        <f>Timeline!J18</f>
        <v>Q4</v>
      </c>
      <c r="K5" s="2" t="str">
        <f>Timeline!K18</f>
        <v>Q1</v>
      </c>
      <c r="L5" s="2" t="str">
        <f>Timeline!L18</f>
        <v>Q2</v>
      </c>
      <c r="M5" s="2" t="str">
        <f>Timeline!M18</f>
        <v>Q3</v>
      </c>
      <c r="N5" s="2" t="str">
        <f>Timeline!N18</f>
        <v>Q4</v>
      </c>
      <c r="O5" s="2" t="str">
        <f>Timeline!O18</f>
        <v>Q1</v>
      </c>
      <c r="P5" s="2" t="str">
        <f>Timeline!P18</f>
        <v>Q2</v>
      </c>
      <c r="Q5" s="2" t="str">
        <f>Timeline!Q18</f>
        <v>Q3</v>
      </c>
      <c r="R5" s="2" t="str">
        <f>Timeline!R18</f>
        <v>Q4</v>
      </c>
      <c r="S5" s="2" t="str">
        <f>Timeline!S18</f>
        <v>Q1</v>
      </c>
      <c r="T5" s="2" t="str">
        <f>Timeline!T18</f>
        <v>Q2</v>
      </c>
      <c r="U5" s="2" t="str">
        <f>Timeline!U18</f>
        <v>Q3</v>
      </c>
      <c r="V5" s="2" t="str">
        <f>Timeline!V18</f>
        <v>Q4</v>
      </c>
      <c r="W5" s="2" t="str">
        <f>Timeline!W18</f>
        <v>Q1</v>
      </c>
      <c r="X5" s="2" t="str">
        <f>Timeline!X18</f>
        <v>Q2</v>
      </c>
      <c r="Y5" s="2" t="str">
        <f>Timeline!Y18</f>
        <v>Q3</v>
      </c>
      <c r="Z5" s="2" t="str">
        <f>Timeline!Z18</f>
        <v>Q4</v>
      </c>
      <c r="AA5" s="2" t="str">
        <f>Timeline!AA18</f>
        <v>Q1</v>
      </c>
      <c r="AB5" s="2" t="str">
        <f>Timeline!AB18</f>
        <v>Q2</v>
      </c>
      <c r="AC5" s="2" t="str">
        <f>Timeline!AC18</f>
        <v>Q3</v>
      </c>
      <c r="AD5" s="2" t="str">
        <f>Timeline!AD18</f>
        <v>Q4</v>
      </c>
      <c r="AE5" s="2" t="str">
        <f>Timeline!AE18</f>
        <v>Q1</v>
      </c>
      <c r="AF5" s="2" t="str">
        <f>Timeline!AF18</f>
        <v>Q2</v>
      </c>
      <c r="AG5" s="2" t="str">
        <f>Timeline!AG18</f>
        <v>Q3</v>
      </c>
      <c r="AH5" s="2" t="str">
        <f>Timeline!AH18</f>
        <v>Q4</v>
      </c>
      <c r="AI5" s="2" t="str">
        <f>Timeline!AI18</f>
        <v>Q1</v>
      </c>
      <c r="AJ5" s="2" t="str">
        <f>Timeline!AJ18</f>
        <v>Q2</v>
      </c>
      <c r="AK5" s="2" t="str">
        <f>Timeline!AK18</f>
        <v>Q3</v>
      </c>
      <c r="AL5" s="2" t="str">
        <f>Timeline!AL18</f>
        <v>Q4</v>
      </c>
      <c r="AM5" s="2" t="str">
        <f>Timeline!AM18</f>
        <v>Q1</v>
      </c>
      <c r="AN5" s="2" t="str">
        <f>Timeline!AN18</f>
        <v>Q2</v>
      </c>
      <c r="AO5" s="2" t="str">
        <f>Timeline!AO18</f>
        <v>Q3</v>
      </c>
      <c r="AP5" s="2" t="str">
        <f>Timeline!AP18</f>
        <v>Q4</v>
      </c>
      <c r="AQ5" s="2" t="str">
        <f>Timeline!AQ18</f>
        <v>Q1</v>
      </c>
      <c r="AR5" s="2" t="str">
        <f>Timeline!AR18</f>
        <v>Q2</v>
      </c>
      <c r="AS5" s="2" t="str">
        <f>Timeline!AS18</f>
        <v>Q3</v>
      </c>
      <c r="AT5" s="2" t="str">
        <f>Timeline!AT18</f>
        <v>Q4</v>
      </c>
      <c r="AU5" s="2" t="str">
        <f>Timeline!AU18</f>
        <v>Q1</v>
      </c>
      <c r="AV5" s="2" t="str">
        <f>Timeline!AV18</f>
        <v>Q2</v>
      </c>
      <c r="AW5" s="2" t="str">
        <f>Timeline!AW18</f>
        <v>Q3</v>
      </c>
      <c r="AX5" s="2" t="str">
        <f>Timeline!AX18</f>
        <v>Q4</v>
      </c>
      <c r="AY5" s="2" t="str">
        <f>Timeline!AY18</f>
        <v>Q1</v>
      </c>
      <c r="AZ5" s="2" t="str">
        <f>Timeline!AZ18</f>
        <v>Q2</v>
      </c>
      <c r="BA5" s="2" t="str">
        <f>Timeline!BA18</f>
        <v>Q3</v>
      </c>
      <c r="BB5" s="2" t="str">
        <f>Timeline!BB18</f>
        <v>Q4</v>
      </c>
      <c r="BC5" s="2" t="str">
        <f>Timeline!BC18</f>
        <v>Q1</v>
      </c>
      <c r="BD5" s="2" t="str">
        <f>Timeline!BD18</f>
        <v>Q2</v>
      </c>
      <c r="BE5" s="2" t="str">
        <f>Timeline!BE18</f>
        <v>Q3</v>
      </c>
      <c r="BF5" s="2" t="str">
        <f>Timeline!BF18</f>
        <v>Q4</v>
      </c>
      <c r="BG5" s="2" t="str">
        <f>Timeline!BG18</f>
        <v>Q1</v>
      </c>
      <c r="BH5" s="2" t="str">
        <f>Timeline!BH18</f>
        <v>Q2</v>
      </c>
      <c r="BI5" s="2" t="str">
        <f>Timeline!BI18</f>
        <v>Q3</v>
      </c>
      <c r="BJ5" s="2">
        <f>Timeline!BJ18</f>
        <v>0</v>
      </c>
      <c r="BK5" s="2">
        <f>Timeline!BK18</f>
        <v>0</v>
      </c>
      <c r="BL5" s="2">
        <f>Timeline!BL18</f>
        <v>0</v>
      </c>
      <c r="BM5" s="2">
        <f>Timeline!BM18</f>
        <v>0</v>
      </c>
      <c r="BN5" s="2">
        <f>Timeline!BN18</f>
        <v>0</v>
      </c>
      <c r="BO5" s="2">
        <f>Timeline!BO18</f>
        <v>0</v>
      </c>
      <c r="BP5" s="2">
        <f>Timeline!BP18</f>
        <v>0</v>
      </c>
      <c r="BQ5" s="2">
        <f>Timeline!BQ18</f>
        <v>0</v>
      </c>
      <c r="BR5" s="2">
        <f>Timeline!BR18</f>
        <v>0</v>
      </c>
      <c r="BS5" s="2">
        <f>Timeline!BS18</f>
        <v>0</v>
      </c>
      <c r="BT5" s="2">
        <f>Timeline!BT18</f>
        <v>0</v>
      </c>
      <c r="BU5" s="2">
        <f>Timeline!BU18</f>
        <v>0</v>
      </c>
      <c r="BV5" s="2">
        <f>Timeline!BV18</f>
        <v>0</v>
      </c>
      <c r="BW5" s="2">
        <f>Timeline!BW18</f>
        <v>0</v>
      </c>
      <c r="BX5" s="2">
        <f>Timeline!BX18</f>
        <v>0</v>
      </c>
      <c r="BY5" s="2">
        <f>Timeline!BY18</f>
        <v>0</v>
      </c>
      <c r="BZ5" s="2">
        <f>Timeline!BZ18</f>
        <v>0</v>
      </c>
      <c r="CA5" s="2">
        <f>Timeline!CA18</f>
        <v>0</v>
      </c>
      <c r="CB5" s="2">
        <f>Timeline!CB18</f>
        <v>0</v>
      </c>
      <c r="CC5" s="2">
        <f>Timeline!CC18</f>
        <v>0</v>
      </c>
      <c r="CD5" s="2">
        <f>Timeline!CD18</f>
        <v>0</v>
      </c>
      <c r="CE5" s="2">
        <f>Timeline!CE18</f>
        <v>0</v>
      </c>
      <c r="CF5" s="2">
        <f>Timeline!CF18</f>
        <v>0</v>
      </c>
      <c r="CG5" s="2">
        <f>Timeline!CG18</f>
        <v>0</v>
      </c>
      <c r="CH5" s="2">
        <f>Timeline!CH18</f>
        <v>0</v>
      </c>
      <c r="CI5" s="2">
        <f>Timeline!CI18</f>
        <v>0</v>
      </c>
      <c r="CJ5" s="2">
        <f>Timeline!CJ18</f>
        <v>0</v>
      </c>
      <c r="CK5" s="2">
        <f>Timeline!CK18</f>
        <v>0</v>
      </c>
      <c r="CL5" s="2">
        <f>Timeline!CL18</f>
        <v>0</v>
      </c>
      <c r="CM5" s="2">
        <f>Timeline!CM18</f>
        <v>0</v>
      </c>
      <c r="CN5" s="2">
        <f>Timeline!CN18</f>
        <v>0</v>
      </c>
      <c r="CO5" s="2">
        <f>Timeline!CO18</f>
        <v>0</v>
      </c>
      <c r="CP5" s="2">
        <f>Timeline!CP18</f>
        <v>0</v>
      </c>
      <c r="CQ5" s="2">
        <f>Timeline!CQ18</f>
        <v>0</v>
      </c>
    </row>
    <row r="7" spans="1:95" x14ac:dyDescent="0.25">
      <c r="A7" t="s">
        <v>157</v>
      </c>
      <c r="C7" s="4">
        <f ca="1">Operations!C36</f>
        <v>10518686.82</v>
      </c>
      <c r="D7" s="4">
        <f ca="1">Operations!D36</f>
        <v>10590029.779162068</v>
      </c>
      <c r="E7" s="4">
        <f ca="1">Operations!E36</f>
        <v>10790348.803043775</v>
      </c>
      <c r="F7" s="4">
        <f ca="1">Operations!F36</f>
        <v>10993106.307446782</v>
      </c>
      <c r="G7" s="4">
        <f ca="1">Operations!G36</f>
        <v>11225325.549599996</v>
      </c>
      <c r="H7" s="4">
        <f ca="1">Operations!H36</f>
        <v>11433035.711902028</v>
      </c>
      <c r="I7" s="4">
        <f ca="1">Operations!I36</f>
        <v>11643260.531682363</v>
      </c>
      <c r="J7" s="4">
        <f ca="1">Operations!J36</f>
        <v>11856025.88498147</v>
      </c>
      <c r="K7" s="4">
        <f ca="1">Operations!K36</f>
        <v>12099165.941087993</v>
      </c>
      <c r="L7" s="4">
        <f ca="1">Operations!L36</f>
        <v>12317090.973805141</v>
      </c>
      <c r="M7" s="4">
        <f ca="1">Operations!M36</f>
        <v>12537635.650116527</v>
      </c>
      <c r="N7" s="4">
        <f ca="1">Operations!N36</f>
        <v>12760826.841491545</v>
      </c>
      <c r="O7" s="4">
        <f ca="1">Operations!O36</f>
        <v>13015333.963070627</v>
      </c>
      <c r="P7" s="4">
        <f ca="1">Operations!P36</f>
        <v>13206746.744864233</v>
      </c>
      <c r="Q7" s="4">
        <f ca="1">Operations!Q36</f>
        <v>13400337.058303796</v>
      </c>
      <c r="R7" s="4">
        <f ca="1">Operations!R36</f>
        <v>13596126.675023846</v>
      </c>
      <c r="S7" s="4">
        <f ca="1">Operations!S36</f>
        <v>13823639.127675245</v>
      </c>
      <c r="T7" s="4">
        <f ca="1">Operations!T36</f>
        <v>14023893.480360383</v>
      </c>
      <c r="U7" s="4">
        <f ca="1">Operations!U36</f>
        <v>14226413.67753654</v>
      </c>
      <c r="V7" s="4">
        <f ca="1">Operations!V36</f>
        <v>14431222.314482726</v>
      </c>
      <c r="W7" s="4">
        <f ca="1">Operations!W36</f>
        <v>14668728.801589372</v>
      </c>
      <c r="X7" s="4">
        <f ca="1">Operations!X36</f>
        <v>14878182.947915925</v>
      </c>
      <c r="Y7" s="4">
        <f ca="1">Operations!Y36</f>
        <v>15089994.59057077</v>
      </c>
      <c r="Z7" s="4">
        <f ca="1">Operations!Z36</f>
        <v>15304187.178301616</v>
      </c>
      <c r="AA7" s="4">
        <f ca="1">Operations!AA36</f>
        <v>15552082.580723438</v>
      </c>
      <c r="AB7" s="4">
        <f ca="1">Operations!AB36</f>
        <v>15771108.279392468</v>
      </c>
      <c r="AC7" s="4">
        <f ca="1">Operations!AC36</f>
        <v>15992586.58607728</v>
      </c>
      <c r="AD7" s="4">
        <f ca="1">Operations!AD36</f>
        <v>16216541.833866604</v>
      </c>
      <c r="AE7" s="4">
        <f ca="1">Operations!AE36</f>
        <v>16475235.730684126</v>
      </c>
      <c r="AF7" s="4">
        <f ca="1">Operations!AF36</f>
        <v>16586610.949485952</v>
      </c>
      <c r="AG7" s="4">
        <f ca="1">Operations!AG36</f>
        <v>16777779.609867975</v>
      </c>
      <c r="AH7" s="4">
        <f ca="1">Operations!AH36</f>
        <v>17010718.803229202</v>
      </c>
      <c r="AI7" s="4">
        <f ca="1">Operations!AI36</f>
        <v>17279455.606894162</v>
      </c>
      <c r="AJ7" s="4">
        <f ca="1">Operations!AJ36</f>
        <v>17517607.149744987</v>
      </c>
      <c r="AK7" s="4">
        <f ca="1">Operations!AK36</f>
        <v>17758403.588362753</v>
      </c>
      <c r="AL7" s="4">
        <f ca="1">Operations!AL36</f>
        <v>18001871.056091167</v>
      </c>
      <c r="AM7" s="4">
        <f ca="1">Operations!AM36</f>
        <v>18282236.319597594</v>
      </c>
      <c r="AN7" s="4">
        <f ca="1">Operations!AN36</f>
        <v>18531125.216381893</v>
      </c>
      <c r="AO7" s="4">
        <f ca="1">Operations!AO36</f>
        <v>18782765.003918353</v>
      </c>
      <c r="AP7" s="4">
        <f ca="1">Operations!AP36</f>
        <v>19037182.797201954</v>
      </c>
      <c r="AQ7" s="4">
        <f ca="1">Operations!AQ36</f>
        <v>19363650.248369168</v>
      </c>
      <c r="AR7" s="4">
        <f ca="1">Operations!AR36</f>
        <v>19635382.115828495</v>
      </c>
      <c r="AS7" s="4">
        <f ca="1">Operations!AS36</f>
        <v>19898638.049099755</v>
      </c>
      <c r="AT7" s="4">
        <f ca="1">Operations!AT36</f>
        <v>20164785.493166249</v>
      </c>
      <c r="AU7" s="4">
        <f ca="1">Operations!AU36</f>
        <v>20470136.053610921</v>
      </c>
      <c r="AV7" s="4">
        <f ca="1">Operations!AV36</f>
        <v>20742152.013443522</v>
      </c>
      <c r="AW7" s="4">
        <f ca="1">Operations!AW36</f>
        <v>21017145.505328864</v>
      </c>
      <c r="AX7" s="4">
        <f ca="1">Operations!AX36</f>
        <v>21295145.734003458</v>
      </c>
      <c r="AY7" s="4">
        <f ca="1">Operations!AY36</f>
        <v>21613553.864460874</v>
      </c>
      <c r="AZ7" s="4">
        <f ca="1">Operations!AZ36</f>
        <v>21897656.261011176</v>
      </c>
      <c r="BA7" s="4">
        <f ca="1">Operations!BA36</f>
        <v>22184854.634687528</v>
      </c>
      <c r="BB7" s="4">
        <f ca="1">Operations!BB36</f>
        <v>22475179.28234702</v>
      </c>
      <c r="BC7" s="4">
        <f ca="1">Operations!BC36</f>
        <v>22807153.621513609</v>
      </c>
      <c r="BD7" s="4">
        <f ca="1">Operations!BD36</f>
        <v>23103822.826620795</v>
      </c>
      <c r="BE7" s="4">
        <f ca="1">Operations!BE36</f>
        <v>23403710.880852893</v>
      </c>
      <c r="BF7" s="4">
        <f ca="1">Operations!BF36</f>
        <v>23706849.212430611</v>
      </c>
      <c r="BG7" s="4">
        <f ca="1">Operations!BG36</f>
        <v>24052917.165511455</v>
      </c>
      <c r="BH7" s="4">
        <f ca="1">Operations!BH36</f>
        <v>24254169.410510492</v>
      </c>
      <c r="BI7" s="4">
        <f ca="1">Operations!BI36</f>
        <v>24530016.526706558</v>
      </c>
    </row>
    <row r="8" spans="1:95" x14ac:dyDescent="0.25">
      <c r="A8" t="s">
        <v>182</v>
      </c>
      <c r="C8">
        <f ca="1">Operations!C44</f>
        <v>1813979.6046</v>
      </c>
      <c r="D8">
        <f ca="1">Operations!D44</f>
        <v>1816119.8933748621</v>
      </c>
      <c r="E8">
        <f ca="1">Operations!E44</f>
        <v>1822129.4640913133</v>
      </c>
      <c r="F8">
        <f ca="1">Operations!F44</f>
        <v>1828212.1892234036</v>
      </c>
      <c r="G8">
        <f ca="1">Operations!G44</f>
        <v>1880131.3364879999</v>
      </c>
      <c r="H8">
        <f ca="1">Operations!H44</f>
        <v>1886362.641357061</v>
      </c>
      <c r="I8">
        <f ca="1">Operations!I44</f>
        <v>1892669.3859504708</v>
      </c>
      <c r="J8">
        <f ca="1">Operations!J44</f>
        <v>1899052.3465494441</v>
      </c>
      <c r="K8">
        <f ca="1">Operations!K44</f>
        <v>1952647.6953326399</v>
      </c>
      <c r="L8">
        <f ca="1">Operations!L44</f>
        <v>1959185.4463141542</v>
      </c>
      <c r="M8">
        <f ca="1">Operations!M44</f>
        <v>1965801.7866034959</v>
      </c>
      <c r="N8">
        <f ca="1">Operations!N44</f>
        <v>1972497.5223447464</v>
      </c>
      <c r="O8">
        <f ca="1">Operations!O44</f>
        <v>2027822.917505119</v>
      </c>
      <c r="P8">
        <f ca="1">Operations!P44</f>
        <v>2033565.300958927</v>
      </c>
      <c r="Q8">
        <f ca="1">Operations!Q44</f>
        <v>2039373.0103621138</v>
      </c>
      <c r="R8">
        <f ca="1">Operations!R44</f>
        <v>2045246.6988637154</v>
      </c>
      <c r="S8">
        <f ca="1">Operations!S44</f>
        <v>2101192.9594016476</v>
      </c>
      <c r="T8">
        <f ca="1">Operations!T44</f>
        <v>2107200.5899822018</v>
      </c>
      <c r="U8">
        <f ca="1">Operations!U44</f>
        <v>2113276.1958974865</v>
      </c>
      <c r="V8">
        <f ca="1">Operations!V44</f>
        <v>2119420.4550058721</v>
      </c>
      <c r="W8">
        <f ca="1">Operations!W44</f>
        <v>2177140.163186213</v>
      </c>
      <c r="X8">
        <f ca="1">Operations!X44</f>
        <v>2183423.7875760095</v>
      </c>
      <c r="Y8">
        <f ca="1">Operations!Y44</f>
        <v>2189778.1368556553</v>
      </c>
      <c r="Z8">
        <f ca="1">Operations!Z44</f>
        <v>2196203.9144875803</v>
      </c>
      <c r="AA8">
        <f ca="1">Operations!AA44</f>
        <v>2255753.1255343915</v>
      </c>
      <c r="AB8">
        <f ca="1">Operations!AB44</f>
        <v>2262323.8964944622</v>
      </c>
      <c r="AC8">
        <f ca="1">Operations!AC44</f>
        <v>2268968.2456950066</v>
      </c>
      <c r="AD8">
        <f ca="1">Operations!AD44</f>
        <v>2275686.9031286864</v>
      </c>
      <c r="AE8">
        <f ca="1">Operations!AE44</f>
        <v>2337123.4394765925</v>
      </c>
      <c r="AF8">
        <f ca="1">Operations!AF44</f>
        <v>2340464.6960406471</v>
      </c>
      <c r="AG8">
        <f ca="1">Operations!AG44</f>
        <v>2346199.7558521079</v>
      </c>
      <c r="AH8">
        <f ca="1">Operations!AH44</f>
        <v>2353187.9316529445</v>
      </c>
      <c r="AI8">
        <f ca="1">Operations!AI44</f>
        <v>2416536.0267895758</v>
      </c>
      <c r="AJ8">
        <f ca="1">Operations!AJ44</f>
        <v>2423680.5730751008</v>
      </c>
      <c r="AK8">
        <f ca="1">Operations!AK44</f>
        <v>2430904.4662336335</v>
      </c>
      <c r="AL8">
        <f ca="1">Operations!AL44</f>
        <v>2438208.4902654858</v>
      </c>
      <c r="AM8">
        <f ca="1">Operations!AM44</f>
        <v>2503564.0189281614</v>
      </c>
      <c r="AN8">
        <f ca="1">Operations!AN44</f>
        <v>2511030.6858316902</v>
      </c>
      <c r="AO8">
        <f ca="1">Operations!AO44</f>
        <v>2518579.8794577839</v>
      </c>
      <c r="AP8">
        <f ca="1">Operations!AP44</f>
        <v>2526212.4132562922</v>
      </c>
      <c r="AQ8">
        <f ca="1">Operations!AQ44</f>
        <v>2594659.3446715157</v>
      </c>
      <c r="AR8">
        <f ca="1">Operations!AR44</f>
        <v>2602811.3006952954</v>
      </c>
      <c r="AS8">
        <f ca="1">Operations!AS44</f>
        <v>2610708.9786934331</v>
      </c>
      <c r="AT8">
        <f ca="1">Operations!AT44</f>
        <v>2618693.4020154281</v>
      </c>
      <c r="AU8">
        <f ca="1">Operations!AU44</f>
        <v>2688266.4139453815</v>
      </c>
      <c r="AV8">
        <f ca="1">Operations!AV44</f>
        <v>2696426.8927403595</v>
      </c>
      <c r="AW8">
        <f ca="1">Operations!AW44</f>
        <v>2704676.6974969199</v>
      </c>
      <c r="AX8">
        <f ca="1">Operations!AX44</f>
        <v>2713016.7043571575</v>
      </c>
      <c r="AY8">
        <f ca="1">Operations!AY44</f>
        <v>2784793.8182409918</v>
      </c>
      <c r="AZ8">
        <f ca="1">Operations!AZ44</f>
        <v>2793316.8901375011</v>
      </c>
      <c r="BA8">
        <f ca="1">Operations!BA44</f>
        <v>2801932.8413477913</v>
      </c>
      <c r="BB8">
        <f ca="1">Operations!BB44</f>
        <v>2810642.5807775762</v>
      </c>
      <c r="BC8">
        <f ca="1">Operations!BC44</f>
        <v>2884693.4270217889</v>
      </c>
      <c r="BD8">
        <f ca="1">Operations!BD44</f>
        <v>2893593.5031750044</v>
      </c>
      <c r="BE8">
        <f ca="1">Operations!BE44</f>
        <v>2902590.1448019673</v>
      </c>
      <c r="BF8">
        <f ca="1">Operations!BF44</f>
        <v>2911684.2947492991</v>
      </c>
      <c r="BG8">
        <f ca="1">Operations!BG44</f>
        <v>2988080.697893016</v>
      </c>
      <c r="BH8">
        <f ca="1">Operations!BH44</f>
        <v>2994118.2652429868</v>
      </c>
      <c r="BI8">
        <f ca="1">Operations!BI44</f>
        <v>3002393.6787288692</v>
      </c>
    </row>
    <row r="9" spans="1:95" x14ac:dyDescent="0.25">
      <c r="A9" t="s">
        <v>73</v>
      </c>
      <c r="C9">
        <f ca="1">'Acquisition and CapEx'!C59</f>
        <v>0</v>
      </c>
      <c r="D9">
        <f ca="1">'Acquisition and CapEx'!D59</f>
        <v>5022.1315117294625</v>
      </c>
      <c r="E9">
        <f ca="1">'Acquisition and CapEx'!E59</f>
        <v>12624.285599706353</v>
      </c>
      <c r="F9">
        <f ca="1">'Acquisition and CapEx'!F59</f>
        <v>20282.825410219153</v>
      </c>
      <c r="G9">
        <f ca="1">'Acquisition and CapEx'!G59</f>
        <v>27998.169160219149</v>
      </c>
      <c r="H9">
        <f ca="1">'Acquisition and CapEx'!H59</f>
        <v>35770.73816860278</v>
      </c>
      <c r="I9">
        <f ca="1">'Acquisition and CapEx'!I59</f>
        <v>43600.956879218968</v>
      </c>
      <c r="J9">
        <f ca="1">'Acquisition and CapEx'!J59</f>
        <v>51489.25288404715</v>
      </c>
      <c r="K9">
        <f ca="1">'Acquisition and CapEx'!K59</f>
        <v>59436.056946547142</v>
      </c>
      <c r="L9">
        <f ca="1">'Acquisition and CapEx'!L59</f>
        <v>67441.803025182278</v>
      </c>
      <c r="M9">
        <f ca="1">'Acquisition and CapEx'!M59</f>
        <v>75506.92829711696</v>
      </c>
      <c r="N9">
        <f ca="1">'Acquisition and CapEx'!N59</f>
        <v>83631.873182089985</v>
      </c>
      <c r="O9">
        <f ca="1">'Acquisition and CapEx'!O59</f>
        <v>90364.437410839979</v>
      </c>
      <c r="P9">
        <f ca="1">'Acquisition and CapEx'!P59</f>
        <v>96411.444282235723</v>
      </c>
      <c r="Q9">
        <f ca="1">'Acquisition and CapEx'!Q59</f>
        <v>102503.30223763705</v>
      </c>
      <c r="R9">
        <f ca="1">'Acquisition and CapEx'!R59</f>
        <v>108640.34394075333</v>
      </c>
      <c r="S9">
        <f ca="1">'Acquisition and CapEx'!S59</f>
        <v>114822.90452268458</v>
      </c>
      <c r="T9">
        <f ca="1">'Acquisition and CapEx'!T59</f>
        <v>121051.32160022219</v>
      </c>
      <c r="U9">
        <f ca="1">'Acquisition and CapEx'!U59</f>
        <v>127325.93529428555</v>
      </c>
      <c r="V9">
        <f ca="1">'Acquisition and CapEx'!V59</f>
        <v>133647.08824849533</v>
      </c>
      <c r="W9">
        <f ca="1">'Acquisition and CapEx'!W59</f>
        <v>140015.1256478845</v>
      </c>
      <c r="X9">
        <f ca="1">'Acquisition and CapEx'!X59</f>
        <v>146430.39523774825</v>
      </c>
      <c r="Y9">
        <f ca="1">'Acquisition and CapEx'!Y59</f>
        <v>152893.24734263352</v>
      </c>
      <c r="Z9">
        <f ca="1">'Acquisition and CapEx'!Z59</f>
        <v>159404.03488546956</v>
      </c>
      <c r="AA9">
        <f ca="1">'Acquisition and CapEx'!AA59</f>
        <v>165963.11340684042</v>
      </c>
      <c r="AB9">
        <f ca="1">'Acquisition and CapEx'!AB59</f>
        <v>172570.84108440008</v>
      </c>
      <c r="AC9">
        <f ca="1">'Acquisition and CapEx'!AC59</f>
        <v>179227.5787524319</v>
      </c>
      <c r="AD9">
        <f ca="1">'Acquisition and CapEx'!AD59</f>
        <v>185933.68992155304</v>
      </c>
      <c r="AE9">
        <f ca="1">'Acquisition and CapEx'!AE59</f>
        <v>192689.54079856499</v>
      </c>
      <c r="AF9">
        <f ca="1">'Acquisition and CapEx'!AF59</f>
        <v>204127.94152770349</v>
      </c>
      <c r="AG9">
        <f ca="1">'Acquisition and CapEx'!AG59</f>
        <v>219552.24942451002</v>
      </c>
      <c r="AH9">
        <f ca="1">'Acquisition and CapEx'!AH59</f>
        <v>235878.5818889704</v>
      </c>
      <c r="AI9">
        <f ca="1">'Acquisition and CapEx'!AI59</f>
        <v>252326.0079331868</v>
      </c>
      <c r="AJ9">
        <f ca="1">'Acquisition and CapEx'!AJ59</f>
        <v>268895.42571693211</v>
      </c>
      <c r="AK9">
        <f ca="1">'Acquisition and CapEx'!AK59</f>
        <v>285587.74006169476</v>
      </c>
      <c r="AL9">
        <f ca="1">'Acquisition and CapEx'!AL59</f>
        <v>302403.86250008899</v>
      </c>
      <c r="AM9">
        <f ca="1">'Acquisition and CapEx'!AM59</f>
        <v>319344.71132563183</v>
      </c>
      <c r="AN9">
        <f ca="1">'Acquisition and CapEx'!AN59</f>
        <v>336411.21164288954</v>
      </c>
      <c r="AO9">
        <f ca="1">'Acquisition and CapEx'!AO59</f>
        <v>353604.29541799502</v>
      </c>
      <c r="AP9">
        <f ca="1">'Acquisition and CapEx'!AP59</f>
        <v>370924.90152954101</v>
      </c>
      <c r="AQ9">
        <f ca="1">'Acquisition and CapEx'!AQ59</f>
        <v>387034.04919225723</v>
      </c>
      <c r="AR9">
        <f ca="1">'Acquisition and CapEx'!AR59</f>
        <v>402134.30161019019</v>
      </c>
      <c r="AS9">
        <f ca="1">'Acquisition and CapEx'!AS59</f>
        <v>417118.7353926475</v>
      </c>
      <c r="AT9">
        <f ca="1">'Acquisition and CapEx'!AT59</f>
        <v>432214.30979601794</v>
      </c>
      <c r="AU9">
        <f ca="1">'Acquisition and CapEx'!AU59</f>
        <v>447421.84915826441</v>
      </c>
      <c r="AV9">
        <f ca="1">'Acquisition and CapEx'!AV59</f>
        <v>462742.18393152324</v>
      </c>
      <c r="AW9">
        <f ca="1">'Acquisition and CapEx'!AW59</f>
        <v>478176.15072745428</v>
      </c>
      <c r="AX9">
        <f ca="1">'Acquisition and CapEx'!AX59</f>
        <v>493724.59236292582</v>
      </c>
      <c r="AY9">
        <f ca="1">'Acquisition and CapEx'!AY59</f>
        <v>509388.35790603963</v>
      </c>
      <c r="AZ9">
        <f ca="1">'Acquisition and CapEx'!AZ59</f>
        <v>525168.30272249621</v>
      </c>
      <c r="BA9">
        <f ca="1">'Acquisition and CapEx'!BA59</f>
        <v>541065.2885223052</v>
      </c>
      <c r="BB9">
        <f ca="1">'Acquisition and CapEx'!BB59</f>
        <v>557080.18340684089</v>
      </c>
      <c r="BC9">
        <f ca="1">'Acquisition and CapEx'!BC59</f>
        <v>573213.8619162481</v>
      </c>
      <c r="BD9">
        <f ca="1">'Acquisition and CapEx'!BD59</f>
        <v>589467.20507719845</v>
      </c>
      <c r="BE9">
        <f ca="1">'Acquisition and CapEx'!BE59</f>
        <v>605841.10045100166</v>
      </c>
      <c r="BF9">
        <f ca="1">'Acquisition and CapEx'!BF59</f>
        <v>622336.44218207349</v>
      </c>
      <c r="BG9">
        <f ca="1">'Acquisition and CapEx'!BG59</f>
        <v>638954.13104676292</v>
      </c>
      <c r="BH9">
        <f ca="1">'Acquisition and CapEx'!BH59</f>
        <v>659968.06329589291</v>
      </c>
      <c r="BI9">
        <f ca="1">'Acquisition and CapEx'!BI59</f>
        <v>686649.41526055115</v>
      </c>
    </row>
    <row r="10" spans="1:95" x14ac:dyDescent="0.25">
      <c r="A10" t="s">
        <v>78</v>
      </c>
      <c r="C10">
        <f ca="1">Operations!C65</f>
        <v>762301.86868200009</v>
      </c>
      <c r="D10">
        <f ca="1">Operations!D65</f>
        <v>762301.86868200009</v>
      </c>
      <c r="E10">
        <f ca="1">Operations!E65</f>
        <v>762301.86868200009</v>
      </c>
      <c r="F10">
        <f ca="1">Operations!F65</f>
        <v>762301.86868200009</v>
      </c>
      <c r="G10">
        <f ca="1">Operations!G65</f>
        <v>762301.86868200009</v>
      </c>
      <c r="H10">
        <f ca="1">Operations!H65</f>
        <v>762301.86868200009</v>
      </c>
      <c r="I10">
        <f ca="1">Operations!I65</f>
        <v>762301.86868200009</v>
      </c>
      <c r="J10">
        <f ca="1">Operations!J65</f>
        <v>762301.86868200009</v>
      </c>
      <c r="K10">
        <f ca="1">Operations!K65</f>
        <v>762301.86868200009</v>
      </c>
      <c r="L10">
        <f ca="1">Operations!L65</f>
        <v>762301.86868200009</v>
      </c>
      <c r="M10">
        <f ca="1">Operations!M65</f>
        <v>762301.86868200009</v>
      </c>
      <c r="N10">
        <f ca="1">Operations!N65</f>
        <v>762301.86868200009</v>
      </c>
      <c r="O10">
        <f ca="1">Operations!O65</f>
        <v>762301.86868200009</v>
      </c>
      <c r="P10">
        <f ca="1">Operations!P65</f>
        <v>762301.86868200009</v>
      </c>
      <c r="Q10">
        <f ca="1">Operations!Q65</f>
        <v>762301.86868200009</v>
      </c>
      <c r="R10">
        <f ca="1">Operations!R65</f>
        <v>762301.86868200009</v>
      </c>
      <c r="S10">
        <f ca="1">Operations!S65</f>
        <v>762301.86868200009</v>
      </c>
      <c r="T10">
        <f ca="1">Operations!T65</f>
        <v>762301.86868200009</v>
      </c>
      <c r="U10">
        <f ca="1">Operations!U65</f>
        <v>762301.86868200009</v>
      </c>
      <c r="V10">
        <f ca="1">Operations!V65</f>
        <v>762301.86868200009</v>
      </c>
      <c r="W10">
        <f ca="1">Operations!W65</f>
        <v>762301.86868200009</v>
      </c>
      <c r="X10">
        <f ca="1">Operations!X65</f>
        <v>762301.86868200009</v>
      </c>
      <c r="Y10">
        <f ca="1">Operations!Y65</f>
        <v>762301.86868200009</v>
      </c>
      <c r="Z10">
        <f ca="1">Operations!Z65</f>
        <v>762301.86868200009</v>
      </c>
      <c r="AA10">
        <f ca="1">Operations!AA65</f>
        <v>762301.86868200009</v>
      </c>
      <c r="AB10">
        <f ca="1">Operations!AB65</f>
        <v>762301.86868200009</v>
      </c>
      <c r="AC10">
        <f ca="1">Operations!AC65</f>
        <v>762301.86868200009</v>
      </c>
      <c r="AD10">
        <f ca="1">Operations!AD65</f>
        <v>762301.86868200009</v>
      </c>
      <c r="AE10">
        <f ca="1">Operations!AE65</f>
        <v>762301.86868200009</v>
      </c>
      <c r="AF10">
        <f ca="1">Operations!AF65</f>
        <v>762301.86868200009</v>
      </c>
      <c r="AG10">
        <f ca="1">Operations!AG65</f>
        <v>762301.86868200009</v>
      </c>
      <c r="AH10">
        <f ca="1">Operations!AH65</f>
        <v>762301.86868200009</v>
      </c>
      <c r="AI10">
        <f ca="1">Operations!AI65</f>
        <v>1168891.9155999918</v>
      </c>
      <c r="AJ10">
        <f ca="1">Operations!AJ65</f>
        <v>1168891.9155999918</v>
      </c>
      <c r="AK10">
        <f ca="1">Operations!AK65</f>
        <v>1168891.9155999918</v>
      </c>
      <c r="AL10">
        <f ca="1">Operations!AL65</f>
        <v>1168891.9155999918</v>
      </c>
      <c r="AM10">
        <f ca="1">Operations!AM65</f>
        <v>1168891.9155999918</v>
      </c>
      <c r="AN10">
        <f ca="1">Operations!AN65</f>
        <v>1168891.9155999918</v>
      </c>
      <c r="AO10">
        <f ca="1">Operations!AO65</f>
        <v>1168891.9155999918</v>
      </c>
      <c r="AP10">
        <f ca="1">Operations!AP65</f>
        <v>1168891.9155999918</v>
      </c>
      <c r="AQ10">
        <f ca="1">Operations!AQ65</f>
        <v>1168891.9155999918</v>
      </c>
      <c r="AR10">
        <f ca="1">Operations!AR65</f>
        <v>1168891.9155999918</v>
      </c>
      <c r="AS10">
        <f ca="1">Operations!AS65</f>
        <v>1168891.9155999918</v>
      </c>
      <c r="AT10">
        <f ca="1">Operations!AT65</f>
        <v>1168891.9155999918</v>
      </c>
      <c r="AU10">
        <f ca="1">Operations!AU65</f>
        <v>1168891.9155999918</v>
      </c>
      <c r="AV10">
        <f ca="1">Operations!AV65</f>
        <v>1168891.9155999918</v>
      </c>
      <c r="AW10">
        <f ca="1">Operations!AW65</f>
        <v>1168891.9155999918</v>
      </c>
      <c r="AX10">
        <f ca="1">Operations!AX65</f>
        <v>1168891.9155999918</v>
      </c>
      <c r="AY10">
        <f ca="1">Operations!AY65</f>
        <v>1168891.9155999918</v>
      </c>
      <c r="AZ10">
        <f ca="1">Operations!AZ65</f>
        <v>1168891.9155999918</v>
      </c>
      <c r="BA10">
        <f ca="1">Operations!BA65</f>
        <v>1168891.9155999918</v>
      </c>
      <c r="BB10">
        <f ca="1">Operations!BB65</f>
        <v>1168891.9155999918</v>
      </c>
      <c r="BC10">
        <f ca="1">Operations!BC65</f>
        <v>1168891.9155999918</v>
      </c>
      <c r="BD10">
        <f ca="1">Operations!BD65</f>
        <v>1168891.9155999918</v>
      </c>
      <c r="BE10">
        <f ca="1">Operations!BE65</f>
        <v>1168891.9155999918</v>
      </c>
      <c r="BF10">
        <f ca="1">Operations!BF65</f>
        <v>1168891.9155999918</v>
      </c>
      <c r="BG10">
        <f ca="1">Operations!BG65</f>
        <v>1168891.9155999918</v>
      </c>
      <c r="BH10">
        <f ca="1">Operations!BH65</f>
        <v>1168891.9155999918</v>
      </c>
      <c r="BI10">
        <f ca="1">Operations!BI65</f>
        <v>1168891.9155999918</v>
      </c>
    </row>
    <row r="11" spans="1:95" ht="30" x14ac:dyDescent="0.25">
      <c r="A11" s="27" t="s">
        <v>143</v>
      </c>
      <c r="C11" s="4">
        <f>Financing!C72+Financing!C76+'For Sale'!C85</f>
        <v>2812500</v>
      </c>
      <c r="D11" s="4">
        <f>Financing!D72+Financing!D76+'For Sale'!D85</f>
        <v>2837500</v>
      </c>
      <c r="E11" s="4">
        <f>Financing!E72+Financing!E76+'For Sale'!E85</f>
        <v>2837500</v>
      </c>
      <c r="F11" s="4">
        <f>Financing!F72+Financing!F76+'For Sale'!F85</f>
        <v>2837500</v>
      </c>
      <c r="G11" s="4">
        <f>Financing!G72+Financing!G76+'For Sale'!G85</f>
        <v>2837500</v>
      </c>
      <c r="H11" s="4">
        <f>Financing!H72+Financing!H76+'For Sale'!H85</f>
        <v>2837500</v>
      </c>
      <c r="I11" s="4">
        <f>Financing!I72+Financing!I76+'For Sale'!I85</f>
        <v>2837500</v>
      </c>
      <c r="J11" s="4">
        <f>Financing!J72+Financing!J76+'For Sale'!J85</f>
        <v>2837500</v>
      </c>
      <c r="K11" s="4">
        <f>Financing!K72+Financing!K76+'For Sale'!K85</f>
        <v>2837500</v>
      </c>
      <c r="L11" s="4">
        <f>Financing!L72+Financing!L76+'For Sale'!L85</f>
        <v>2837500</v>
      </c>
      <c r="M11" s="4">
        <f>Financing!M72+Financing!M76+'For Sale'!M85</f>
        <v>2824725.921215754</v>
      </c>
      <c r="N11" s="4">
        <f>Financing!N72+Financing!N76+'For Sale'!N85</f>
        <v>2811832.0854429053</v>
      </c>
      <c r="O11" s="4">
        <f>Financing!O72+Financing!O76+'For Sale'!O85</f>
        <v>2798817.3699596864</v>
      </c>
      <c r="P11" s="4">
        <f>Financing!P72+Financing!P76+'For Sale'!P85</f>
        <v>2785680.6415188122</v>
      </c>
      <c r="Q11" s="4">
        <f>Financing!Q72+Financing!Q76+'For Sale'!Q85</f>
        <v>2772420.7562488047</v>
      </c>
      <c r="R11" s="4">
        <f>Financing!R72+Financing!R76+'For Sale'!R85</f>
        <v>2759036.5595543911</v>
      </c>
      <c r="S11" s="4">
        <f>Financing!S72+Financing!S76+'For Sale'!S85</f>
        <v>2745526.886015967</v>
      </c>
      <c r="T11" s="4">
        <f>Financing!T72+Financing!T76+'For Sale'!T85</f>
        <v>2731890.5592881204</v>
      </c>
      <c r="U11" s="4">
        <f ca="1">Financing!U72+Financing!U76+'For Sale'!U85</f>
        <v>2718126.3919972</v>
      </c>
      <c r="V11" s="4">
        <f ca="1">Financing!V72+Financing!V76+'For Sale'!V85</f>
        <v>2704233.1856379276</v>
      </c>
      <c r="W11" s="4">
        <f ca="1">Financing!W72+Financing!W76+'For Sale'!W85</f>
        <v>2690209.7304690368</v>
      </c>
      <c r="X11" s="4">
        <f ca="1">Financing!X72+Financing!X76+'For Sale'!X85</f>
        <v>2676054.8054079376</v>
      </c>
      <c r="Y11" s="4">
        <f ca="1">Financing!Y72+Financing!Y76+'For Sale'!Y85</f>
        <v>2661767.1779243909</v>
      </c>
      <c r="Z11" s="4">
        <f ca="1">Financing!Z72+Financing!Z76+'For Sale'!Z85</f>
        <v>2647345.6039331863</v>
      </c>
      <c r="AA11" s="4">
        <f ca="1">Financing!AA72+Financing!AA76+'For Sale'!AA85</f>
        <v>2632788.8276858134</v>
      </c>
      <c r="AB11" s="4">
        <f ca="1">Financing!AB72+Financing!AB76+'For Sale'!AB85</f>
        <v>2618095.5816611215</v>
      </c>
      <c r="AC11" s="4">
        <f ca="1">Financing!AC72+Financing!AC76+'For Sale'!AC85</f>
        <v>2603264.5864549484</v>
      </c>
      <c r="AD11" s="4">
        <f ca="1">Financing!AD72+Financing!AD76+'For Sale'!AD85</f>
        <v>2588294.5506687174</v>
      </c>
      <c r="AE11" s="4">
        <f ca="1">Financing!AE72+Financing!AE76+'For Sale'!AE85</f>
        <v>2573184.1707969909</v>
      </c>
      <c r="AF11" s="4">
        <f ca="1">Financing!AF72+Financing!AF76+'For Sale'!AF85</f>
        <v>2557932.1311139665</v>
      </c>
      <c r="AG11" s="4">
        <f ca="1">Financing!AG72+Financing!AG76+'For Sale'!AG85</f>
        <v>2542537.1035589138</v>
      </c>
      <c r="AH11" s="4">
        <f ca="1">Financing!AH72+Financing!AH76+'For Sale'!AH85</f>
        <v>2526997.7476205323</v>
      </c>
      <c r="AI11" s="4">
        <f ca="1">Financing!AI72+Financing!AI76+'For Sale'!AI85</f>
        <v>2511312.7102202289</v>
      </c>
      <c r="AJ11" s="4">
        <f ca="1">Financing!AJ72+Financing!AJ76+'For Sale'!AJ85</f>
        <v>2495480.6255942974</v>
      </c>
      <c r="AK11" s="4">
        <f ca="1">Financing!AK72+Financing!AK76+'For Sale'!AK85</f>
        <v>2479500.1151749976</v>
      </c>
      <c r="AL11" s="4">
        <f ca="1">Financing!AL72+Financing!AL76+'For Sale'!AL85</f>
        <v>2463369.7874705172</v>
      </c>
      <c r="AM11" s="4">
        <f ca="1">Financing!AM72+Financing!AM76+'For Sale'!AM85</f>
        <v>2447088.2379438072</v>
      </c>
      <c r="AN11" s="4">
        <f ca="1">Financing!AN72+Financing!AN76+'For Sale'!AN85</f>
        <v>2430654.0488902843</v>
      </c>
      <c r="AO11" s="4">
        <f ca="1">Financing!AO72+Financing!AO76+'For Sale'!AO85</f>
        <v>2414065.7893143846</v>
      </c>
      <c r="AP11" s="4">
        <f ca="1">Financing!AP72+Financing!AP76+'For Sale'!AP85</f>
        <v>2397322.0148049607</v>
      </c>
      <c r="AQ11" s="4">
        <f ca="1">Financing!AQ72+Financing!AQ76+'For Sale'!AQ85</f>
        <v>2380421.2674095109</v>
      </c>
      <c r="AR11" s="4">
        <f ca="1">Financing!AR72+Financing!AR76+'For Sale'!AR85</f>
        <v>2363362.0755072287</v>
      </c>
      <c r="AS11" s="4">
        <f ca="1">Financing!AS72+Financing!AS76+'For Sale'!AS85</f>
        <v>2346142.9536808627</v>
      </c>
      <c r="AT11" s="4">
        <f ca="1">Financing!AT72+Financing!AT76+'For Sale'!AT85</f>
        <v>2328762.4025873742</v>
      </c>
      <c r="AU11" s="4">
        <f ca="1">Financing!AU72+Financing!AU76+'For Sale'!AU85</f>
        <v>2311218.9088273849</v>
      </c>
      <c r="AV11" s="4">
        <f ca="1">Financing!AV72+Financing!AV76+'For Sale'!AV85</f>
        <v>2293510.9448133954</v>
      </c>
      <c r="AW11" s="4">
        <f ca="1">Financing!AW72+Financing!AW76+'For Sale'!AW85</f>
        <v>2275636.9686367749</v>
      </c>
      <c r="AX11" s="4">
        <f ca="1">Financing!AX72+Financing!AX76+'For Sale'!AX85</f>
        <v>2257595.4239334981</v>
      </c>
      <c r="AY11" s="4">
        <f ca="1">Financing!AY72+Financing!AY76+'For Sale'!AY85</f>
        <v>2239384.7397486288</v>
      </c>
      <c r="AZ11" s="4">
        <f ca="1">Financing!AZ72+Financing!AZ76+'For Sale'!AZ85</f>
        <v>2221003.3303995258</v>
      </c>
      <c r="BA11" s="4">
        <f ca="1">Financing!BA72+Financing!BA76+'For Sale'!BA85</f>
        <v>2202449.5953377751</v>
      </c>
      <c r="BB11" s="4">
        <f ca="1">Financing!BB72+Financing!BB76+'For Sale'!BB85</f>
        <v>2183721.9190098206</v>
      </c>
      <c r="BC11" s="4">
        <f ca="1">Financing!BC72+Financing!BC76+'For Sale'!BC85</f>
        <v>2164818.6707162913</v>
      </c>
      <c r="BD11" s="4">
        <f ca="1">Financing!BD72+Financing!BD76+'For Sale'!BD85</f>
        <v>2145738.2044700105</v>
      </c>
      <c r="BE11" s="4">
        <f ca="1">Financing!BE72+Financing!BE76+'For Sale'!BE85</f>
        <v>2126478.8588526705</v>
      </c>
      <c r="BF11" s="4">
        <f ca="1">Financing!BF72+Financing!BF76+'For Sale'!BF85</f>
        <v>2107038.956870168</v>
      </c>
      <c r="BG11" s="4">
        <f ca="1">Financing!BG72+Financing!BG76+'For Sale'!BG85</f>
        <v>2087416.8058065795</v>
      </c>
      <c r="BH11" s="4">
        <f ca="1">Financing!BH72+Financing!BH76+'For Sale'!BH85</f>
        <v>2067610.69707677</v>
      </c>
      <c r="BI11" s="4">
        <f ca="1">Financing!BI72+Financing!BI76+'For Sale'!BI85</f>
        <v>2047618.9060776185</v>
      </c>
    </row>
    <row r="12" spans="1:95" x14ac:dyDescent="0.25">
      <c r="A12" t="s">
        <v>114</v>
      </c>
      <c r="C12" s="5">
        <f ca="1">C7-SUM(C8:C11)</f>
        <v>5129905.3467180002</v>
      </c>
      <c r="D12" s="5">
        <f t="shared" ref="D12:BI12" ca="1" si="0">D7-SUM(D8:D11)</f>
        <v>5169085.8855934758</v>
      </c>
      <c r="E12" s="5">
        <f t="shared" ca="1" si="0"/>
        <v>5355793.1846707556</v>
      </c>
      <c r="F12" s="5">
        <f t="shared" ca="1" si="0"/>
        <v>5544809.4241311587</v>
      </c>
      <c r="G12" s="5">
        <f t="shared" ca="1" si="0"/>
        <v>5717394.175269777</v>
      </c>
      <c r="H12" s="5">
        <f t="shared" ca="1" si="0"/>
        <v>5911100.4636943638</v>
      </c>
      <c r="I12" s="5">
        <f t="shared" ca="1" si="0"/>
        <v>6107188.3201706726</v>
      </c>
      <c r="J12" s="5">
        <f t="shared" ca="1" si="0"/>
        <v>6305682.4168659784</v>
      </c>
      <c r="K12" s="5">
        <f t="shared" ca="1" si="0"/>
        <v>6487280.3201268055</v>
      </c>
      <c r="L12" s="5">
        <f t="shared" ca="1" si="0"/>
        <v>6690661.8557838043</v>
      </c>
      <c r="M12" s="5">
        <f t="shared" ca="1" si="0"/>
        <v>6909299.1453181608</v>
      </c>
      <c r="N12" s="5">
        <f t="shared" ca="1" si="0"/>
        <v>7130563.4918398028</v>
      </c>
      <c r="O12" s="5">
        <f t="shared" ca="1" si="0"/>
        <v>7336027.3695129827</v>
      </c>
      <c r="P12" s="5">
        <f t="shared" ca="1" si="0"/>
        <v>7528787.489422258</v>
      </c>
      <c r="Q12" s="5">
        <f t="shared" ca="1" si="0"/>
        <v>7723738.12077324</v>
      </c>
      <c r="R12" s="5">
        <f t="shared" ca="1" si="0"/>
        <v>7920901.2039829865</v>
      </c>
      <c r="S12" s="5">
        <f t="shared" ca="1" si="0"/>
        <v>8099794.5090529453</v>
      </c>
      <c r="T12" s="5">
        <f t="shared" ca="1" si="0"/>
        <v>8301449.1408078391</v>
      </c>
      <c r="U12" s="5">
        <f t="shared" ca="1" si="0"/>
        <v>8505383.285665568</v>
      </c>
      <c r="V12" s="5">
        <f t="shared" ca="1" si="0"/>
        <v>8711619.7169084307</v>
      </c>
      <c r="W12" s="5">
        <f t="shared" ca="1" si="0"/>
        <v>8899061.9136042371</v>
      </c>
      <c r="X12" s="5">
        <f t="shared" ca="1" si="0"/>
        <v>9109972.0910122283</v>
      </c>
      <c r="Y12" s="5">
        <f t="shared" ca="1" si="0"/>
        <v>9323254.1597660892</v>
      </c>
      <c r="Z12" s="5">
        <f t="shared" ca="1" si="0"/>
        <v>9538931.7563133799</v>
      </c>
      <c r="AA12" s="5">
        <f t="shared" ca="1" si="0"/>
        <v>9735275.6454143934</v>
      </c>
      <c r="AB12" s="5">
        <f t="shared" ca="1" si="0"/>
        <v>9955816.0914704837</v>
      </c>
      <c r="AC12" s="5">
        <f t="shared" ca="1" si="0"/>
        <v>10178824.306492893</v>
      </c>
      <c r="AD12" s="5">
        <f t="shared" ca="1" si="0"/>
        <v>10404324.821465647</v>
      </c>
      <c r="AE12" s="5">
        <f t="shared" ca="1" si="0"/>
        <v>10609936.710929977</v>
      </c>
      <c r="AF12" s="5">
        <f t="shared" ca="1" si="0"/>
        <v>10721784.312121635</v>
      </c>
      <c r="AG12" s="5">
        <f t="shared" ca="1" si="0"/>
        <v>10907188.632350443</v>
      </c>
      <c r="AH12" s="5">
        <f t="shared" ca="1" si="0"/>
        <v>11132352.673384754</v>
      </c>
      <c r="AI12" s="5">
        <f t="shared" ca="1" si="0"/>
        <v>10930388.946351178</v>
      </c>
      <c r="AJ12" s="5">
        <f t="shared" ca="1" si="0"/>
        <v>11160658.609758666</v>
      </c>
      <c r="AK12" s="5">
        <f t="shared" ca="1" si="0"/>
        <v>11393519.351292435</v>
      </c>
      <c r="AL12" s="5">
        <f t="shared" ca="1" si="0"/>
        <v>11628997.000255084</v>
      </c>
      <c r="AM12" s="5">
        <f t="shared" ca="1" si="0"/>
        <v>11843347.435800003</v>
      </c>
      <c r="AN12" s="5">
        <f t="shared" ca="1" si="0"/>
        <v>12084137.354417037</v>
      </c>
      <c r="AO12" s="5">
        <f t="shared" ca="1" si="0"/>
        <v>12327623.124128198</v>
      </c>
      <c r="AP12" s="5">
        <f t="shared" ca="1" si="0"/>
        <v>12573831.552011168</v>
      </c>
      <c r="AQ12" s="5">
        <f t="shared" ca="1" si="0"/>
        <v>12832643.671495892</v>
      </c>
      <c r="AR12" s="5">
        <f t="shared" ca="1" si="0"/>
        <v>13098182.522415789</v>
      </c>
      <c r="AS12" s="5">
        <f t="shared" ca="1" si="0"/>
        <v>13355775.46573282</v>
      </c>
      <c r="AT12" s="5">
        <f t="shared" ca="1" si="0"/>
        <v>13616223.463167436</v>
      </c>
      <c r="AU12" s="5">
        <f t="shared" ca="1" si="0"/>
        <v>13854336.966079898</v>
      </c>
      <c r="AV12" s="5">
        <f t="shared" ca="1" si="0"/>
        <v>14120580.076358253</v>
      </c>
      <c r="AW12" s="5">
        <f t="shared" ca="1" si="0"/>
        <v>14389763.772867722</v>
      </c>
      <c r="AX12" s="5">
        <f t="shared" ca="1" si="0"/>
        <v>14661917.097749885</v>
      </c>
      <c r="AY12" s="5">
        <f t="shared" ca="1" si="0"/>
        <v>14911095.032965222</v>
      </c>
      <c r="AZ12" s="5">
        <f t="shared" ca="1" si="0"/>
        <v>15189275.822151661</v>
      </c>
      <c r="BA12" s="5">
        <f t="shared" ca="1" si="0"/>
        <v>15470514.993879665</v>
      </c>
      <c r="BB12" s="5">
        <f t="shared" ca="1" si="0"/>
        <v>15754842.68355279</v>
      </c>
      <c r="BC12" s="5">
        <f t="shared" ca="1" si="0"/>
        <v>16015535.746259289</v>
      </c>
      <c r="BD12" s="5">
        <f t="shared" ca="1" si="0"/>
        <v>16306131.998298589</v>
      </c>
      <c r="BE12" s="5">
        <f t="shared" ca="1" si="0"/>
        <v>16599908.861147262</v>
      </c>
      <c r="BF12" s="5">
        <f t="shared" ca="1" si="0"/>
        <v>16896897.60302908</v>
      </c>
      <c r="BG12" s="5">
        <f t="shared" ca="1" si="0"/>
        <v>17169573.615165107</v>
      </c>
      <c r="BH12" s="5">
        <f t="shared" ca="1" si="0"/>
        <v>17363580.46929485</v>
      </c>
      <c r="BI12" s="5">
        <f t="shared" ca="1" si="0"/>
        <v>17624462.611039527</v>
      </c>
    </row>
    <row r="13" spans="1:95" x14ac:dyDescent="0.25">
      <c r="A13" t="s">
        <v>115</v>
      </c>
      <c r="C13" s="4">
        <f ca="1">Valuation!C74</f>
        <v>22594137.670137711</v>
      </c>
      <c r="D13" s="4">
        <f ca="1">Valuation!D74</f>
        <v>-25486794.019434474</v>
      </c>
      <c r="E13" s="4">
        <f ca="1">Valuation!E74</f>
        <v>-17533846.607026115</v>
      </c>
      <c r="F13" s="4">
        <f ca="1">Valuation!F74</f>
        <v>-19621243.102873847</v>
      </c>
      <c r="G13" s="4">
        <f ca="1">Valuation!G74</f>
        <v>-22689417.437178284</v>
      </c>
      <c r="H13" s="4">
        <f ca="1">Valuation!H74</f>
        <v>-23406896.825474396</v>
      </c>
      <c r="I13" s="4">
        <f ca="1">Valuation!I74</f>
        <v>-25598432.160764545</v>
      </c>
      <c r="J13" s="4">
        <f ca="1">Valuation!J74</f>
        <v>-27828031.220153391</v>
      </c>
      <c r="K13" s="4">
        <f ca="1">Valuation!K74</f>
        <v>-30987516.13896659</v>
      </c>
      <c r="L13" s="4">
        <f ca="1">Valuation!L74</f>
        <v>-33412164.974431157</v>
      </c>
      <c r="M13" s="4">
        <f ca="1">Valuation!M74</f>
        <v>-35088144.563987017</v>
      </c>
      <c r="N13" s="4">
        <f ca="1">Valuation!N74</f>
        <v>-36795339.317233443</v>
      </c>
      <c r="O13" s="4">
        <f ca="1">Valuation!O74</f>
        <v>-39388923.974618554</v>
      </c>
      <c r="P13" s="4">
        <f ca="1">Valuation!P74</f>
        <v>-39666187.357299626</v>
      </c>
      <c r="Q13" s="4">
        <f ca="1">Valuation!Q74</f>
        <v>-41596267.769551694</v>
      </c>
      <c r="R13" s="4">
        <f ca="1">Valuation!R74</f>
        <v>-43650481.446088195</v>
      </c>
      <c r="S13" s="4">
        <f ca="1">Valuation!S74</f>
        <v>-46798225.100012779</v>
      </c>
      <c r="T13" s="4">
        <f ca="1">Valuation!T74</f>
        <v>-47442521.052429557</v>
      </c>
      <c r="U13" s="4">
        <f ca="1">Valuation!U74</f>
        <v>-49620539.651439905</v>
      </c>
      <c r="V13" s="4">
        <f ca="1">Valuation!V74</f>
        <v>-51843315.380465388</v>
      </c>
      <c r="W13" s="4">
        <f ca="1">Valuation!W74</f>
        <v>6670729.5524386168</v>
      </c>
      <c r="X13" s="4">
        <f ca="1">Valuation!X74</f>
        <v>8238434.8472911119</v>
      </c>
      <c r="Y13" s="4">
        <f ca="1">Valuation!Y74</f>
        <v>8297378.580801487</v>
      </c>
      <c r="Z13" s="4">
        <f ca="1">Valuation!Z74</f>
        <v>8356846.427614212</v>
      </c>
      <c r="AA13" s="4">
        <f ca="1">Valuation!AA74</f>
        <v>6892882.7534626722</v>
      </c>
      <c r="AB13" s="4">
        <f ca="1">Valuation!AB74</f>
        <v>1185833.6938917637</v>
      </c>
      <c r="AC13" s="4">
        <f ca="1">Valuation!AC74</f>
        <v>5634078.5114091635</v>
      </c>
      <c r="AD13" s="4">
        <f ca="1">Valuation!AD74</f>
        <v>7979076.285097003</v>
      </c>
      <c r="AE13" s="4">
        <f ca="1">Valuation!AE74</f>
        <v>6496890.2548582554</v>
      </c>
      <c r="AF13" s="4">
        <f ca="1">Valuation!AF74</f>
        <v>7562317.7731325626</v>
      </c>
      <c r="AG13" s="4">
        <f ca="1">Valuation!AG74</f>
        <v>7163400.0154573917</v>
      </c>
      <c r="AH13" s="4">
        <f ca="1">Valuation!AH74</f>
        <v>7134384.7651324272</v>
      </c>
      <c r="AI13" s="4">
        <f ca="1">Valuation!AI74</f>
        <v>5634224.696852684</v>
      </c>
      <c r="AJ13" s="4">
        <f ca="1">Valuation!AJ74</f>
        <v>-87335314.04918468</v>
      </c>
      <c r="AK13" s="4">
        <f ca="1">Valuation!AK74</f>
        <v>7336731.6510155201</v>
      </c>
      <c r="AL13" s="4">
        <f ca="1">Valuation!AL74</f>
        <v>7403584.7514301538</v>
      </c>
      <c r="AM13" s="4">
        <f ca="1">Valuation!AM74</f>
        <v>7903510.3200955391</v>
      </c>
      <c r="AN13" s="4">
        <f ca="1">Valuation!AN74</f>
        <v>8349528.23454988</v>
      </c>
      <c r="AO13" s="4">
        <f ca="1">Valuation!AO74</f>
        <v>7785891.639637351</v>
      </c>
      <c r="AP13" s="4">
        <f ca="1">Valuation!AP74</f>
        <v>7854871.6416358948</v>
      </c>
      <c r="AQ13" s="4">
        <f ca="1">Valuation!AQ74</f>
        <v>6472736.2463374138</v>
      </c>
      <c r="AR13" s="4">
        <f ca="1">Valuation!AR74</f>
        <v>8291000.6287760735</v>
      </c>
      <c r="AS13" s="4">
        <f ca="1">Valuation!AS74</f>
        <v>8388418.6702120304</v>
      </c>
      <c r="AT13" s="4">
        <f ca="1">Valuation!AT74</f>
        <v>8459264.2405951023</v>
      </c>
      <c r="AU13" s="4">
        <f ca="1">Valuation!AU74</f>
        <v>6897722.4412499666</v>
      </c>
      <c r="AV13" s="4">
        <f ca="1">Valuation!AV74</f>
        <v>8607367.497677803</v>
      </c>
      <c r="AW13" s="4">
        <f ca="1">Valuation!AW74</f>
        <v>8679880.4350466728</v>
      </c>
      <c r="AX13" s="4">
        <f ca="1">Valuation!AX74</f>
        <v>8752972.0030568838</v>
      </c>
      <c r="AY13" s="4">
        <f ca="1">Valuation!AY74</f>
        <v>7169783.1929615736</v>
      </c>
      <c r="AZ13" s="4">
        <f ca="1">Valuation!AZ74</f>
        <v>8905563.9737672806</v>
      </c>
      <c r="BA13" s="4">
        <f ca="1">Valuation!BA74</f>
        <v>8980366.981369257</v>
      </c>
      <c r="BB13" s="4">
        <f ca="1">Valuation!BB74</f>
        <v>9055763.3320410252</v>
      </c>
      <c r="BC13" s="4">
        <f ca="1">Valuation!BC74</f>
        <v>7450262.2298506498</v>
      </c>
      <c r="BD13" s="4">
        <f ca="1">Valuation!BD74</f>
        <v>3172929.3634580374</v>
      </c>
      <c r="BE13" s="4">
        <f ca="1">Valuation!BE74</f>
        <v>6768830.7999618053</v>
      </c>
      <c r="BF13" s="4">
        <f ca="1">Valuation!BF74</f>
        <v>-6413108.9528815746</v>
      </c>
      <c r="BG13" s="4">
        <f ca="1">Valuation!BG74</f>
        <v>-6395068.3162990808</v>
      </c>
      <c r="BH13" s="4">
        <f ca="1">Valuation!BH74</f>
        <v>-6880030.6973332167</v>
      </c>
      <c r="BI13" s="4">
        <f ca="1">Valuation!BI74</f>
        <v>-7515170.2857046127</v>
      </c>
    </row>
    <row r="14" spans="1:95" x14ac:dyDescent="0.25">
      <c r="A14" t="s">
        <v>116</v>
      </c>
      <c r="C14" s="5">
        <f ca="1">C12+C13</f>
        <v>27724043.016855709</v>
      </c>
      <c r="D14" s="5">
        <f t="shared" ref="D14:BI14" ca="1" si="1">D12+D13</f>
        <v>-20317708.133841</v>
      </c>
      <c r="E14" s="5">
        <f t="shared" ca="1" si="1"/>
        <v>-12178053.422355359</v>
      </c>
      <c r="F14" s="5">
        <f t="shared" ca="1" si="1"/>
        <v>-14076433.678742688</v>
      </c>
      <c r="G14" s="5">
        <f t="shared" ca="1" si="1"/>
        <v>-16972023.261908509</v>
      </c>
      <c r="H14" s="5">
        <f t="shared" ca="1" si="1"/>
        <v>-17495796.361780033</v>
      </c>
      <c r="I14" s="5">
        <f t="shared" ca="1" si="1"/>
        <v>-19491243.840593874</v>
      </c>
      <c r="J14" s="5">
        <f t="shared" ca="1" si="1"/>
        <v>-21522348.803287413</v>
      </c>
      <c r="K14" s="5">
        <f t="shared" ca="1" si="1"/>
        <v>-24500235.818839785</v>
      </c>
      <c r="L14" s="5">
        <f t="shared" ca="1" si="1"/>
        <v>-26721503.118647352</v>
      </c>
      <c r="M14" s="5">
        <f t="shared" ca="1" si="1"/>
        <v>-28178845.418668855</v>
      </c>
      <c r="N14" s="5">
        <f t="shared" ca="1" si="1"/>
        <v>-29664775.82539364</v>
      </c>
      <c r="O14" s="5">
        <f t="shared" ca="1" si="1"/>
        <v>-32052896.605105571</v>
      </c>
      <c r="P14" s="5">
        <f t="shared" ca="1" si="1"/>
        <v>-32137399.867877368</v>
      </c>
      <c r="Q14" s="5">
        <f t="shared" ca="1" si="1"/>
        <v>-33872529.648778453</v>
      </c>
      <c r="R14" s="5">
        <f t="shared" ca="1" si="1"/>
        <v>-35729580.242105208</v>
      </c>
      <c r="S14" s="5">
        <f t="shared" ca="1" si="1"/>
        <v>-38698430.590959832</v>
      </c>
      <c r="T14" s="5">
        <f t="shared" ca="1" si="1"/>
        <v>-39141071.91162172</v>
      </c>
      <c r="U14" s="5">
        <f t="shared" ca="1" si="1"/>
        <v>-41115156.365774333</v>
      </c>
      <c r="V14" s="5">
        <f t="shared" ca="1" si="1"/>
        <v>-43131695.663556956</v>
      </c>
      <c r="W14" s="5">
        <f t="shared" ca="1" si="1"/>
        <v>15569791.466042854</v>
      </c>
      <c r="X14" s="5">
        <f t="shared" ca="1" si="1"/>
        <v>17348406.93830334</v>
      </c>
      <c r="Y14" s="5">
        <f t="shared" ca="1" si="1"/>
        <v>17620632.740567576</v>
      </c>
      <c r="Z14" s="5">
        <f t="shared" ca="1" si="1"/>
        <v>17895778.183927592</v>
      </c>
      <c r="AA14" s="5">
        <f t="shared" ca="1" si="1"/>
        <v>16628158.398877066</v>
      </c>
      <c r="AB14" s="5">
        <f t="shared" ca="1" si="1"/>
        <v>11141649.785362247</v>
      </c>
      <c r="AC14" s="5">
        <f t="shared" ca="1" si="1"/>
        <v>15812902.817902057</v>
      </c>
      <c r="AD14" s="5">
        <f t="shared" ca="1" si="1"/>
        <v>18383401.106562652</v>
      </c>
      <c r="AE14" s="5">
        <f t="shared" ca="1" si="1"/>
        <v>17106826.96578823</v>
      </c>
      <c r="AF14" s="5">
        <f t="shared" ca="1" si="1"/>
        <v>18284102.0852542</v>
      </c>
      <c r="AG14" s="5">
        <f t="shared" ca="1" si="1"/>
        <v>18070588.647807837</v>
      </c>
      <c r="AH14" s="5">
        <f t="shared" ca="1" si="1"/>
        <v>18266737.438517183</v>
      </c>
      <c r="AI14" s="5">
        <f t="shared" ca="1" si="1"/>
        <v>16564613.643203862</v>
      </c>
      <c r="AJ14" s="5">
        <f t="shared" ca="1" si="1"/>
        <v>-76174655.43942602</v>
      </c>
      <c r="AK14" s="5">
        <f t="shared" ca="1" si="1"/>
        <v>18730251.002307955</v>
      </c>
      <c r="AL14" s="5">
        <f t="shared" ca="1" si="1"/>
        <v>19032581.751685239</v>
      </c>
      <c r="AM14" s="5">
        <f t="shared" ca="1" si="1"/>
        <v>19746857.75589554</v>
      </c>
      <c r="AN14" s="5">
        <f t="shared" ca="1" si="1"/>
        <v>20433665.588966917</v>
      </c>
      <c r="AO14" s="5">
        <f t="shared" ca="1" si="1"/>
        <v>20113514.763765551</v>
      </c>
      <c r="AP14" s="5">
        <f t="shared" ca="1" si="1"/>
        <v>20428703.193647064</v>
      </c>
      <c r="AQ14" s="5">
        <f t="shared" ca="1" si="1"/>
        <v>19305379.917833306</v>
      </c>
      <c r="AR14" s="5">
        <f t="shared" ca="1" si="1"/>
        <v>21389183.15119186</v>
      </c>
      <c r="AS14" s="5">
        <f t="shared" ca="1" si="1"/>
        <v>21744194.135944851</v>
      </c>
      <c r="AT14" s="5">
        <f t="shared" ca="1" si="1"/>
        <v>22075487.703762539</v>
      </c>
      <c r="AU14" s="5">
        <f t="shared" ca="1" si="1"/>
        <v>20752059.407329865</v>
      </c>
      <c r="AV14" s="5">
        <f t="shared" ca="1" si="1"/>
        <v>22727947.574036054</v>
      </c>
      <c r="AW14" s="5">
        <f t="shared" ca="1" si="1"/>
        <v>23069644.207914397</v>
      </c>
      <c r="AX14" s="5">
        <f t="shared" ca="1" si="1"/>
        <v>23414889.100806769</v>
      </c>
      <c r="AY14" s="5">
        <f t="shared" ca="1" si="1"/>
        <v>22080878.225926794</v>
      </c>
      <c r="AZ14" s="5">
        <f t="shared" ca="1" si="1"/>
        <v>24094839.795918941</v>
      </c>
      <c r="BA14" s="5">
        <f t="shared" ca="1" si="1"/>
        <v>24450881.975248922</v>
      </c>
      <c r="BB14" s="5">
        <f t="shared" ca="1" si="1"/>
        <v>24810606.015593816</v>
      </c>
      <c r="BC14" s="5">
        <f t="shared" ca="1" si="1"/>
        <v>23465797.976109937</v>
      </c>
      <c r="BD14" s="5">
        <f t="shared" ca="1" si="1"/>
        <v>19479061.361756627</v>
      </c>
      <c r="BE14" s="5">
        <f t="shared" ca="1" si="1"/>
        <v>23368739.661109067</v>
      </c>
      <c r="BF14" s="5">
        <f t="shared" ca="1" si="1"/>
        <v>10483788.650147505</v>
      </c>
      <c r="BG14" s="5">
        <f t="shared" ca="1" si="1"/>
        <v>10774505.298866026</v>
      </c>
      <c r="BH14" s="5">
        <f t="shared" ca="1" si="1"/>
        <v>10483549.771961633</v>
      </c>
      <c r="BI14" s="5">
        <f t="shared" ca="1" si="1"/>
        <v>10109292.325334914</v>
      </c>
    </row>
    <row r="24" spans="4:4" x14ac:dyDescent="0.25">
      <c r="D2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BJ29"/>
  <sheetViews>
    <sheetView workbookViewId="0">
      <selection activeCell="B23" sqref="B23"/>
    </sheetView>
  </sheetViews>
  <sheetFormatPr defaultRowHeight="15" x14ac:dyDescent="0.25"/>
  <cols>
    <col min="1" max="1" width="30.7109375" bestFit="1" customWidth="1"/>
    <col min="2" max="2" width="13.42578125" customWidth="1"/>
    <col min="3" max="5" width="13" customWidth="1"/>
  </cols>
  <sheetData>
    <row r="2" spans="1:61" x14ac:dyDescent="0.25">
      <c r="A2" t="s">
        <v>403</v>
      </c>
      <c r="B2" s="97">
        <v>42005</v>
      </c>
    </row>
    <row r="3" spans="1:61" x14ac:dyDescent="0.25">
      <c r="A3" t="s">
        <v>404</v>
      </c>
      <c r="B3" s="96">
        <f>DATE(YEAR(B2),1,1)</f>
        <v>42005</v>
      </c>
    </row>
    <row r="4" spans="1:61" x14ac:dyDescent="0.25">
      <c r="A4" t="s">
        <v>405</v>
      </c>
      <c r="B4">
        <f>YEARFRAC(B3,B2,)</f>
        <v>0</v>
      </c>
      <c r="C4" t="s">
        <v>406</v>
      </c>
    </row>
    <row r="5" spans="1:61" x14ac:dyDescent="0.25">
      <c r="A5" t="s">
        <v>409</v>
      </c>
      <c r="B5">
        <f>IF(B4&lt;1,INT(B4*4)/4,0.75)</f>
        <v>0</v>
      </c>
    </row>
    <row r="6" spans="1:61" x14ac:dyDescent="0.25">
      <c r="A6" t="s">
        <v>407</v>
      </c>
      <c r="B6" s="96">
        <f>DATE(YEAR(B2),12,31)</f>
        <v>42369</v>
      </c>
    </row>
    <row r="7" spans="1:61" s="119" customFormat="1" x14ac:dyDescent="0.25">
      <c r="A7" s="154"/>
      <c r="B7" s="156" t="s">
        <v>629</v>
      </c>
      <c r="C7" s="154" t="s">
        <v>630</v>
      </c>
      <c r="D7" s="154" t="s">
        <v>631</v>
      </c>
      <c r="E7" s="154" t="s">
        <v>632</v>
      </c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4"/>
      <c r="BE7" s="154"/>
      <c r="BF7" s="154"/>
      <c r="BG7" s="154"/>
      <c r="BH7" s="154"/>
      <c r="BI7" s="154"/>
    </row>
    <row r="8" spans="1:61" s="119" customFormat="1" x14ac:dyDescent="0.25">
      <c r="A8" s="154" t="s">
        <v>633</v>
      </c>
      <c r="B8" s="156">
        <v>42005</v>
      </c>
      <c r="C8" s="156">
        <v>42095</v>
      </c>
      <c r="D8" s="156">
        <v>42186</v>
      </c>
      <c r="E8" s="156">
        <v>42278</v>
      </c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4"/>
      <c r="BI8" s="154"/>
    </row>
    <row r="9" spans="1:61" s="119" customFormat="1" x14ac:dyDescent="0.25">
      <c r="A9" s="154" t="s">
        <v>634</v>
      </c>
      <c r="B9" s="156">
        <v>42094</v>
      </c>
      <c r="C9" s="156">
        <v>42185</v>
      </c>
      <c r="D9" s="156">
        <v>42277</v>
      </c>
      <c r="E9" s="156">
        <v>42369</v>
      </c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</row>
    <row r="10" spans="1:61" s="153" customFormat="1" x14ac:dyDescent="0.25">
      <c r="A10" s="154" t="s">
        <v>635</v>
      </c>
      <c r="B10" s="157">
        <v>90</v>
      </c>
      <c r="C10" s="157">
        <v>0</v>
      </c>
      <c r="D10" s="157">
        <v>0</v>
      </c>
      <c r="E10" s="157">
        <v>0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4"/>
      <c r="BG10" s="154"/>
      <c r="BH10" s="154"/>
      <c r="BI10" s="154"/>
    </row>
    <row r="11" spans="1:61" x14ac:dyDescent="0.25">
      <c r="A11" s="154" t="s">
        <v>408</v>
      </c>
      <c r="B11" s="155">
        <f>SUM(B10:E10)</f>
        <v>90</v>
      </c>
      <c r="C11" s="154" t="s">
        <v>410</v>
      </c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4"/>
      <c r="AV11" s="154"/>
      <c r="AW11" s="154"/>
      <c r="AX11" s="154"/>
      <c r="AY11" s="154"/>
      <c r="AZ11" s="154"/>
      <c r="BA11" s="154"/>
      <c r="BB11" s="154"/>
      <c r="BC11" s="154"/>
      <c r="BD11" s="154"/>
      <c r="BE11" s="154"/>
      <c r="BF11" s="154"/>
      <c r="BG11" s="154"/>
      <c r="BH11" s="154"/>
      <c r="BI11" s="154"/>
    </row>
    <row r="12" spans="1:61" x14ac:dyDescent="0.25">
      <c r="A12" t="s">
        <v>466</v>
      </c>
      <c r="B12">
        <f>B11/90</f>
        <v>1</v>
      </c>
    </row>
    <row r="15" spans="1:61" x14ac:dyDescent="0.25">
      <c r="A15" t="s">
        <v>95</v>
      </c>
    </row>
    <row r="16" spans="1:61" x14ac:dyDescent="0.25">
      <c r="C16" s="16">
        <f>C17+B5</f>
        <v>2015</v>
      </c>
      <c r="D16">
        <f>C16+0.25</f>
        <v>2015.25</v>
      </c>
      <c r="E16">
        <f t="shared" ref="E16:BI16" si="0">D16+0.25</f>
        <v>2015.5</v>
      </c>
      <c r="F16">
        <f t="shared" si="0"/>
        <v>2015.75</v>
      </c>
      <c r="G16">
        <f t="shared" si="0"/>
        <v>2016</v>
      </c>
      <c r="H16">
        <f t="shared" si="0"/>
        <v>2016.25</v>
      </c>
      <c r="I16">
        <f t="shared" si="0"/>
        <v>2016.5</v>
      </c>
      <c r="J16">
        <f t="shared" si="0"/>
        <v>2016.75</v>
      </c>
      <c r="K16">
        <f t="shared" si="0"/>
        <v>2017</v>
      </c>
      <c r="L16">
        <f t="shared" si="0"/>
        <v>2017.25</v>
      </c>
      <c r="M16">
        <f t="shared" si="0"/>
        <v>2017.5</v>
      </c>
      <c r="N16">
        <f t="shared" si="0"/>
        <v>2017.75</v>
      </c>
      <c r="O16">
        <f t="shared" si="0"/>
        <v>2018</v>
      </c>
      <c r="P16">
        <f t="shared" si="0"/>
        <v>2018.25</v>
      </c>
      <c r="Q16">
        <f t="shared" si="0"/>
        <v>2018.5</v>
      </c>
      <c r="R16">
        <f t="shared" si="0"/>
        <v>2018.75</v>
      </c>
      <c r="S16">
        <f t="shared" si="0"/>
        <v>2019</v>
      </c>
      <c r="T16">
        <f t="shared" si="0"/>
        <v>2019.25</v>
      </c>
      <c r="U16">
        <f t="shared" si="0"/>
        <v>2019.5</v>
      </c>
      <c r="V16">
        <f t="shared" si="0"/>
        <v>2019.75</v>
      </c>
      <c r="W16">
        <f t="shared" si="0"/>
        <v>2020</v>
      </c>
      <c r="X16">
        <f t="shared" si="0"/>
        <v>2020.25</v>
      </c>
      <c r="Y16">
        <f t="shared" si="0"/>
        <v>2020.5</v>
      </c>
      <c r="Z16">
        <f t="shared" si="0"/>
        <v>2020.75</v>
      </c>
      <c r="AA16">
        <f t="shared" si="0"/>
        <v>2021</v>
      </c>
      <c r="AB16">
        <f t="shared" si="0"/>
        <v>2021.25</v>
      </c>
      <c r="AC16">
        <f t="shared" si="0"/>
        <v>2021.5</v>
      </c>
      <c r="AD16">
        <f t="shared" si="0"/>
        <v>2021.75</v>
      </c>
      <c r="AE16">
        <f t="shared" si="0"/>
        <v>2022</v>
      </c>
      <c r="AF16">
        <f t="shared" si="0"/>
        <v>2022.25</v>
      </c>
      <c r="AG16">
        <f t="shared" si="0"/>
        <v>2022.5</v>
      </c>
      <c r="AH16">
        <f t="shared" si="0"/>
        <v>2022.75</v>
      </c>
      <c r="AI16">
        <f t="shared" si="0"/>
        <v>2023</v>
      </c>
      <c r="AJ16">
        <f t="shared" si="0"/>
        <v>2023.25</v>
      </c>
      <c r="AK16">
        <f t="shared" si="0"/>
        <v>2023.5</v>
      </c>
      <c r="AL16">
        <f t="shared" si="0"/>
        <v>2023.75</v>
      </c>
      <c r="AM16">
        <f t="shared" si="0"/>
        <v>2024</v>
      </c>
      <c r="AN16">
        <f t="shared" si="0"/>
        <v>2024.25</v>
      </c>
      <c r="AO16">
        <f t="shared" si="0"/>
        <v>2024.5</v>
      </c>
      <c r="AP16">
        <f t="shared" si="0"/>
        <v>2024.75</v>
      </c>
      <c r="AQ16">
        <f t="shared" si="0"/>
        <v>2025</v>
      </c>
      <c r="AR16">
        <f t="shared" si="0"/>
        <v>2025.25</v>
      </c>
      <c r="AS16">
        <f t="shared" si="0"/>
        <v>2025.5</v>
      </c>
      <c r="AT16">
        <f t="shared" si="0"/>
        <v>2025.75</v>
      </c>
      <c r="AU16">
        <f t="shared" si="0"/>
        <v>2026</v>
      </c>
      <c r="AV16">
        <f t="shared" si="0"/>
        <v>2026.25</v>
      </c>
      <c r="AW16">
        <f t="shared" si="0"/>
        <v>2026.5</v>
      </c>
      <c r="AX16">
        <f t="shared" si="0"/>
        <v>2026.75</v>
      </c>
      <c r="AY16">
        <f t="shared" si="0"/>
        <v>2027</v>
      </c>
      <c r="AZ16">
        <f t="shared" si="0"/>
        <v>2027.25</v>
      </c>
      <c r="BA16">
        <f t="shared" si="0"/>
        <v>2027.5</v>
      </c>
      <c r="BB16">
        <f t="shared" si="0"/>
        <v>2027.75</v>
      </c>
      <c r="BC16">
        <f t="shared" si="0"/>
        <v>2028</v>
      </c>
      <c r="BD16">
        <f t="shared" si="0"/>
        <v>2028.25</v>
      </c>
      <c r="BE16">
        <f t="shared" si="0"/>
        <v>2028.5</v>
      </c>
      <c r="BF16">
        <f t="shared" si="0"/>
        <v>2028.75</v>
      </c>
      <c r="BG16">
        <f t="shared" si="0"/>
        <v>2029</v>
      </c>
      <c r="BH16">
        <f t="shared" si="0"/>
        <v>2029.25</v>
      </c>
      <c r="BI16">
        <f t="shared" si="0"/>
        <v>2029.5</v>
      </c>
    </row>
    <row r="17" spans="1:62" x14ac:dyDescent="0.25">
      <c r="C17">
        <f>YEAR(B2)</f>
        <v>2015</v>
      </c>
      <c r="D17">
        <f t="shared" ref="D17:BI17" si="1">INT(D16)</f>
        <v>2015</v>
      </c>
      <c r="E17">
        <f t="shared" si="1"/>
        <v>2015</v>
      </c>
      <c r="F17">
        <f t="shared" si="1"/>
        <v>2015</v>
      </c>
      <c r="G17">
        <f t="shared" si="1"/>
        <v>2016</v>
      </c>
      <c r="H17">
        <f t="shared" si="1"/>
        <v>2016</v>
      </c>
      <c r="I17">
        <f t="shared" si="1"/>
        <v>2016</v>
      </c>
      <c r="J17">
        <f t="shared" si="1"/>
        <v>2016</v>
      </c>
      <c r="K17">
        <f t="shared" si="1"/>
        <v>2017</v>
      </c>
      <c r="L17">
        <f t="shared" si="1"/>
        <v>2017</v>
      </c>
      <c r="M17">
        <f t="shared" si="1"/>
        <v>2017</v>
      </c>
      <c r="N17">
        <f t="shared" si="1"/>
        <v>2017</v>
      </c>
      <c r="O17">
        <f t="shared" si="1"/>
        <v>2018</v>
      </c>
      <c r="P17">
        <f t="shared" si="1"/>
        <v>2018</v>
      </c>
      <c r="Q17">
        <f t="shared" si="1"/>
        <v>2018</v>
      </c>
      <c r="R17">
        <f t="shared" si="1"/>
        <v>2018</v>
      </c>
      <c r="S17">
        <f t="shared" si="1"/>
        <v>2019</v>
      </c>
      <c r="T17">
        <f t="shared" si="1"/>
        <v>2019</v>
      </c>
      <c r="U17">
        <f t="shared" si="1"/>
        <v>2019</v>
      </c>
      <c r="V17">
        <f t="shared" si="1"/>
        <v>2019</v>
      </c>
      <c r="W17">
        <f t="shared" si="1"/>
        <v>2020</v>
      </c>
      <c r="X17">
        <f t="shared" si="1"/>
        <v>2020</v>
      </c>
      <c r="Y17">
        <f t="shared" si="1"/>
        <v>2020</v>
      </c>
      <c r="Z17">
        <f t="shared" si="1"/>
        <v>2020</v>
      </c>
      <c r="AA17">
        <f t="shared" si="1"/>
        <v>2021</v>
      </c>
      <c r="AB17">
        <f t="shared" si="1"/>
        <v>2021</v>
      </c>
      <c r="AC17">
        <f t="shared" si="1"/>
        <v>2021</v>
      </c>
      <c r="AD17">
        <f t="shared" si="1"/>
        <v>2021</v>
      </c>
      <c r="AE17">
        <f t="shared" si="1"/>
        <v>2022</v>
      </c>
      <c r="AF17">
        <f t="shared" si="1"/>
        <v>2022</v>
      </c>
      <c r="AG17">
        <f t="shared" si="1"/>
        <v>2022</v>
      </c>
      <c r="AH17">
        <f t="shared" si="1"/>
        <v>2022</v>
      </c>
      <c r="AI17">
        <f t="shared" si="1"/>
        <v>2023</v>
      </c>
      <c r="AJ17">
        <f t="shared" si="1"/>
        <v>2023</v>
      </c>
      <c r="AK17">
        <f t="shared" si="1"/>
        <v>2023</v>
      </c>
      <c r="AL17">
        <f t="shared" si="1"/>
        <v>2023</v>
      </c>
      <c r="AM17">
        <f t="shared" si="1"/>
        <v>2024</v>
      </c>
      <c r="AN17">
        <f t="shared" si="1"/>
        <v>2024</v>
      </c>
      <c r="AO17">
        <f t="shared" si="1"/>
        <v>2024</v>
      </c>
      <c r="AP17">
        <f t="shared" si="1"/>
        <v>2024</v>
      </c>
      <c r="AQ17">
        <f t="shared" si="1"/>
        <v>2025</v>
      </c>
      <c r="AR17">
        <f t="shared" si="1"/>
        <v>2025</v>
      </c>
      <c r="AS17">
        <f t="shared" si="1"/>
        <v>2025</v>
      </c>
      <c r="AT17">
        <f t="shared" si="1"/>
        <v>2025</v>
      </c>
      <c r="AU17">
        <f t="shared" si="1"/>
        <v>2026</v>
      </c>
      <c r="AV17">
        <f t="shared" si="1"/>
        <v>2026</v>
      </c>
      <c r="AW17">
        <f t="shared" si="1"/>
        <v>2026</v>
      </c>
      <c r="AX17">
        <f t="shared" si="1"/>
        <v>2026</v>
      </c>
      <c r="AY17">
        <f t="shared" si="1"/>
        <v>2027</v>
      </c>
      <c r="AZ17">
        <f t="shared" si="1"/>
        <v>2027</v>
      </c>
      <c r="BA17">
        <f t="shared" si="1"/>
        <v>2027</v>
      </c>
      <c r="BB17">
        <f t="shared" si="1"/>
        <v>2027</v>
      </c>
      <c r="BC17">
        <f t="shared" si="1"/>
        <v>2028</v>
      </c>
      <c r="BD17">
        <f t="shared" si="1"/>
        <v>2028</v>
      </c>
      <c r="BE17">
        <f t="shared" si="1"/>
        <v>2028</v>
      </c>
      <c r="BF17">
        <f t="shared" si="1"/>
        <v>2028</v>
      </c>
      <c r="BG17">
        <f t="shared" si="1"/>
        <v>2029</v>
      </c>
      <c r="BH17">
        <f t="shared" si="1"/>
        <v>2029</v>
      </c>
      <c r="BI17">
        <f t="shared" si="1"/>
        <v>2029</v>
      </c>
    </row>
    <row r="18" spans="1:62" s="2" customFormat="1" x14ac:dyDescent="0.25">
      <c r="C18" s="1" t="str">
        <f>VLOOKUP(C16-C17,$A$21:$B$24,2)</f>
        <v>Q1</v>
      </c>
      <c r="D18" s="1" t="str">
        <f t="shared" ref="D18:BI18" si="2">VLOOKUP(D16-D17,$A$21:$B$24,2)</f>
        <v>Q2</v>
      </c>
      <c r="E18" s="1" t="str">
        <f t="shared" si="2"/>
        <v>Q3</v>
      </c>
      <c r="F18" s="1" t="str">
        <f t="shared" si="2"/>
        <v>Q4</v>
      </c>
      <c r="G18" s="1" t="str">
        <f t="shared" si="2"/>
        <v>Q1</v>
      </c>
      <c r="H18" s="1" t="str">
        <f t="shared" si="2"/>
        <v>Q2</v>
      </c>
      <c r="I18" s="1" t="str">
        <f t="shared" si="2"/>
        <v>Q3</v>
      </c>
      <c r="J18" s="1" t="str">
        <f t="shared" si="2"/>
        <v>Q4</v>
      </c>
      <c r="K18" s="1" t="str">
        <f t="shared" si="2"/>
        <v>Q1</v>
      </c>
      <c r="L18" s="1" t="str">
        <f t="shared" si="2"/>
        <v>Q2</v>
      </c>
      <c r="M18" s="1" t="str">
        <f t="shared" si="2"/>
        <v>Q3</v>
      </c>
      <c r="N18" s="1" t="str">
        <f t="shared" si="2"/>
        <v>Q4</v>
      </c>
      <c r="O18" s="1" t="str">
        <f t="shared" si="2"/>
        <v>Q1</v>
      </c>
      <c r="P18" s="1" t="str">
        <f t="shared" si="2"/>
        <v>Q2</v>
      </c>
      <c r="Q18" s="1" t="str">
        <f t="shared" si="2"/>
        <v>Q3</v>
      </c>
      <c r="R18" s="1" t="str">
        <f t="shared" si="2"/>
        <v>Q4</v>
      </c>
      <c r="S18" s="1" t="str">
        <f t="shared" si="2"/>
        <v>Q1</v>
      </c>
      <c r="T18" s="1" t="str">
        <f t="shared" si="2"/>
        <v>Q2</v>
      </c>
      <c r="U18" s="1" t="str">
        <f t="shared" si="2"/>
        <v>Q3</v>
      </c>
      <c r="V18" s="1" t="str">
        <f t="shared" si="2"/>
        <v>Q4</v>
      </c>
      <c r="W18" s="1" t="str">
        <f t="shared" si="2"/>
        <v>Q1</v>
      </c>
      <c r="X18" s="1" t="str">
        <f t="shared" si="2"/>
        <v>Q2</v>
      </c>
      <c r="Y18" s="1" t="str">
        <f t="shared" si="2"/>
        <v>Q3</v>
      </c>
      <c r="Z18" s="1" t="str">
        <f t="shared" si="2"/>
        <v>Q4</v>
      </c>
      <c r="AA18" s="1" t="str">
        <f t="shared" si="2"/>
        <v>Q1</v>
      </c>
      <c r="AB18" s="1" t="str">
        <f t="shared" si="2"/>
        <v>Q2</v>
      </c>
      <c r="AC18" s="1" t="str">
        <f t="shared" si="2"/>
        <v>Q3</v>
      </c>
      <c r="AD18" s="1" t="str">
        <f t="shared" si="2"/>
        <v>Q4</v>
      </c>
      <c r="AE18" s="1" t="str">
        <f t="shared" si="2"/>
        <v>Q1</v>
      </c>
      <c r="AF18" s="1" t="str">
        <f t="shared" si="2"/>
        <v>Q2</v>
      </c>
      <c r="AG18" s="1" t="str">
        <f t="shared" si="2"/>
        <v>Q3</v>
      </c>
      <c r="AH18" s="1" t="str">
        <f t="shared" si="2"/>
        <v>Q4</v>
      </c>
      <c r="AI18" s="1" t="str">
        <f t="shared" si="2"/>
        <v>Q1</v>
      </c>
      <c r="AJ18" s="1" t="str">
        <f t="shared" si="2"/>
        <v>Q2</v>
      </c>
      <c r="AK18" s="1" t="str">
        <f t="shared" si="2"/>
        <v>Q3</v>
      </c>
      <c r="AL18" s="1" t="str">
        <f t="shared" si="2"/>
        <v>Q4</v>
      </c>
      <c r="AM18" s="1" t="str">
        <f t="shared" si="2"/>
        <v>Q1</v>
      </c>
      <c r="AN18" s="1" t="str">
        <f t="shared" si="2"/>
        <v>Q2</v>
      </c>
      <c r="AO18" s="1" t="str">
        <f t="shared" si="2"/>
        <v>Q3</v>
      </c>
      <c r="AP18" s="1" t="str">
        <f t="shared" si="2"/>
        <v>Q4</v>
      </c>
      <c r="AQ18" s="1" t="str">
        <f t="shared" si="2"/>
        <v>Q1</v>
      </c>
      <c r="AR18" s="1" t="str">
        <f t="shared" si="2"/>
        <v>Q2</v>
      </c>
      <c r="AS18" s="1" t="str">
        <f t="shared" si="2"/>
        <v>Q3</v>
      </c>
      <c r="AT18" s="1" t="str">
        <f t="shared" si="2"/>
        <v>Q4</v>
      </c>
      <c r="AU18" s="1" t="str">
        <f t="shared" si="2"/>
        <v>Q1</v>
      </c>
      <c r="AV18" s="1" t="str">
        <f t="shared" si="2"/>
        <v>Q2</v>
      </c>
      <c r="AW18" s="1" t="str">
        <f t="shared" si="2"/>
        <v>Q3</v>
      </c>
      <c r="AX18" s="1" t="str">
        <f t="shared" si="2"/>
        <v>Q4</v>
      </c>
      <c r="AY18" s="1" t="str">
        <f t="shared" si="2"/>
        <v>Q1</v>
      </c>
      <c r="AZ18" s="1" t="str">
        <f t="shared" si="2"/>
        <v>Q2</v>
      </c>
      <c r="BA18" s="1" t="str">
        <f t="shared" si="2"/>
        <v>Q3</v>
      </c>
      <c r="BB18" s="1" t="str">
        <f t="shared" si="2"/>
        <v>Q4</v>
      </c>
      <c r="BC18" s="1" t="str">
        <f t="shared" si="2"/>
        <v>Q1</v>
      </c>
      <c r="BD18" s="1" t="str">
        <f t="shared" si="2"/>
        <v>Q2</v>
      </c>
      <c r="BE18" s="1" t="str">
        <f t="shared" si="2"/>
        <v>Q3</v>
      </c>
      <c r="BF18" s="1" t="str">
        <f t="shared" si="2"/>
        <v>Q4</v>
      </c>
      <c r="BG18" s="1" t="str">
        <f t="shared" si="2"/>
        <v>Q1</v>
      </c>
      <c r="BH18" s="1" t="str">
        <f t="shared" si="2"/>
        <v>Q2</v>
      </c>
      <c r="BI18" s="1" t="str">
        <f t="shared" si="2"/>
        <v>Q3</v>
      </c>
      <c r="BJ18" s="1"/>
    </row>
    <row r="19" spans="1:62" x14ac:dyDescent="0.25">
      <c r="C19" s="2">
        <v>1</v>
      </c>
      <c r="D19" s="2">
        <f>C19</f>
        <v>1</v>
      </c>
      <c r="E19" s="2">
        <f t="shared" ref="E19:BI19" si="3">D19</f>
        <v>1</v>
      </c>
      <c r="F19" s="2">
        <f t="shared" si="3"/>
        <v>1</v>
      </c>
      <c r="G19" s="2">
        <f t="shared" si="3"/>
        <v>1</v>
      </c>
      <c r="H19" s="2">
        <f t="shared" si="3"/>
        <v>1</v>
      </c>
      <c r="I19" s="2">
        <f t="shared" si="3"/>
        <v>1</v>
      </c>
      <c r="J19" s="2">
        <f t="shared" si="3"/>
        <v>1</v>
      </c>
      <c r="K19" s="2">
        <f t="shared" si="3"/>
        <v>1</v>
      </c>
      <c r="L19" s="2">
        <f t="shared" si="3"/>
        <v>1</v>
      </c>
      <c r="M19" s="2">
        <f t="shared" si="3"/>
        <v>1</v>
      </c>
      <c r="N19" s="2">
        <f t="shared" si="3"/>
        <v>1</v>
      </c>
      <c r="O19" s="2">
        <f t="shared" si="3"/>
        <v>1</v>
      </c>
      <c r="P19" s="2">
        <f t="shared" si="3"/>
        <v>1</v>
      </c>
      <c r="Q19" s="2">
        <f t="shared" si="3"/>
        <v>1</v>
      </c>
      <c r="R19" s="2">
        <f t="shared" si="3"/>
        <v>1</v>
      </c>
      <c r="S19" s="2">
        <f t="shared" si="3"/>
        <v>1</v>
      </c>
      <c r="T19" s="2">
        <f t="shared" si="3"/>
        <v>1</v>
      </c>
      <c r="U19" s="2">
        <f t="shared" si="3"/>
        <v>1</v>
      </c>
      <c r="V19" s="2">
        <f t="shared" si="3"/>
        <v>1</v>
      </c>
      <c r="W19" s="2">
        <f t="shared" si="3"/>
        <v>1</v>
      </c>
      <c r="X19" s="2">
        <f t="shared" si="3"/>
        <v>1</v>
      </c>
      <c r="Y19" s="2">
        <f t="shared" si="3"/>
        <v>1</v>
      </c>
      <c r="Z19" s="2">
        <f t="shared" si="3"/>
        <v>1</v>
      </c>
      <c r="AA19" s="2">
        <f t="shared" si="3"/>
        <v>1</v>
      </c>
      <c r="AB19" s="2">
        <f t="shared" si="3"/>
        <v>1</v>
      </c>
      <c r="AC19" s="2">
        <f t="shared" si="3"/>
        <v>1</v>
      </c>
      <c r="AD19" s="2">
        <f t="shared" si="3"/>
        <v>1</v>
      </c>
      <c r="AE19" s="2">
        <f t="shared" si="3"/>
        <v>1</v>
      </c>
      <c r="AF19" s="2">
        <f t="shared" si="3"/>
        <v>1</v>
      </c>
      <c r="AG19" s="2">
        <f t="shared" si="3"/>
        <v>1</v>
      </c>
      <c r="AH19" s="2">
        <f t="shared" si="3"/>
        <v>1</v>
      </c>
      <c r="AI19" s="2">
        <f t="shared" si="3"/>
        <v>1</v>
      </c>
      <c r="AJ19" s="2">
        <f t="shared" si="3"/>
        <v>1</v>
      </c>
      <c r="AK19" s="2">
        <f t="shared" si="3"/>
        <v>1</v>
      </c>
      <c r="AL19" s="2">
        <f t="shared" si="3"/>
        <v>1</v>
      </c>
      <c r="AM19" s="2">
        <f t="shared" si="3"/>
        <v>1</v>
      </c>
      <c r="AN19" s="2">
        <f t="shared" si="3"/>
        <v>1</v>
      </c>
      <c r="AO19" s="2">
        <f t="shared" si="3"/>
        <v>1</v>
      </c>
      <c r="AP19" s="2">
        <f t="shared" si="3"/>
        <v>1</v>
      </c>
      <c r="AQ19" s="2">
        <f t="shared" si="3"/>
        <v>1</v>
      </c>
      <c r="AR19" s="2">
        <f t="shared" si="3"/>
        <v>1</v>
      </c>
      <c r="AS19" s="2">
        <f t="shared" si="3"/>
        <v>1</v>
      </c>
      <c r="AT19" s="2">
        <f t="shared" si="3"/>
        <v>1</v>
      </c>
      <c r="AU19" s="2">
        <f t="shared" si="3"/>
        <v>1</v>
      </c>
      <c r="AV19" s="2">
        <f t="shared" si="3"/>
        <v>1</v>
      </c>
      <c r="AW19" s="2">
        <f t="shared" si="3"/>
        <v>1</v>
      </c>
      <c r="AX19" s="2">
        <f t="shared" si="3"/>
        <v>1</v>
      </c>
      <c r="AY19" s="2">
        <f t="shared" si="3"/>
        <v>1</v>
      </c>
      <c r="AZ19" s="2">
        <f t="shared" si="3"/>
        <v>1</v>
      </c>
      <c r="BA19" s="2">
        <f t="shared" si="3"/>
        <v>1</v>
      </c>
      <c r="BB19" s="2">
        <f t="shared" si="3"/>
        <v>1</v>
      </c>
      <c r="BC19" s="2">
        <f t="shared" si="3"/>
        <v>1</v>
      </c>
      <c r="BD19" s="2">
        <f t="shared" si="3"/>
        <v>1</v>
      </c>
      <c r="BE19" s="2">
        <f t="shared" si="3"/>
        <v>1</v>
      </c>
      <c r="BF19" s="2">
        <f t="shared" si="3"/>
        <v>1</v>
      </c>
      <c r="BG19" s="2">
        <f t="shared" si="3"/>
        <v>1</v>
      </c>
      <c r="BH19" s="2">
        <f t="shared" si="3"/>
        <v>1</v>
      </c>
      <c r="BI19" s="2">
        <f t="shared" si="3"/>
        <v>1</v>
      </c>
      <c r="BJ19" s="2"/>
    </row>
    <row r="21" spans="1:62" x14ac:dyDescent="0.25">
      <c r="A21">
        <v>0</v>
      </c>
      <c r="B21" t="s">
        <v>0</v>
      </c>
    </row>
    <row r="22" spans="1:62" x14ac:dyDescent="0.25">
      <c r="A22">
        <v>0.25</v>
      </c>
      <c r="B22" t="s">
        <v>1</v>
      </c>
    </row>
    <row r="23" spans="1:62" x14ac:dyDescent="0.25">
      <c r="A23">
        <v>0.5</v>
      </c>
      <c r="B23" t="s">
        <v>2</v>
      </c>
    </row>
    <row r="24" spans="1:62" x14ac:dyDescent="0.25">
      <c r="A24">
        <v>0.75</v>
      </c>
      <c r="B24" t="s">
        <v>3</v>
      </c>
    </row>
    <row r="26" spans="1:62" x14ac:dyDescent="0.25">
      <c r="A26" t="s">
        <v>96</v>
      </c>
    </row>
    <row r="27" spans="1:62" x14ac:dyDescent="0.25">
      <c r="C27">
        <f>C17</f>
        <v>2015</v>
      </c>
      <c r="D27">
        <f>C27+1</f>
        <v>2016</v>
      </c>
      <c r="E27">
        <f t="shared" ref="E27:W27" si="4">D27+1</f>
        <v>2017</v>
      </c>
      <c r="F27">
        <f t="shared" si="4"/>
        <v>2018</v>
      </c>
      <c r="G27">
        <f t="shared" si="4"/>
        <v>2019</v>
      </c>
      <c r="H27">
        <f t="shared" si="4"/>
        <v>2020</v>
      </c>
      <c r="I27">
        <f t="shared" si="4"/>
        <v>2021</v>
      </c>
      <c r="J27">
        <f t="shared" si="4"/>
        <v>2022</v>
      </c>
      <c r="K27">
        <f t="shared" si="4"/>
        <v>2023</v>
      </c>
      <c r="L27">
        <f t="shared" si="4"/>
        <v>2024</v>
      </c>
      <c r="M27">
        <f t="shared" si="4"/>
        <v>2025</v>
      </c>
      <c r="N27">
        <f t="shared" si="4"/>
        <v>2026</v>
      </c>
      <c r="O27">
        <f t="shared" si="4"/>
        <v>2027</v>
      </c>
      <c r="P27">
        <f t="shared" si="4"/>
        <v>2028</v>
      </c>
      <c r="Q27">
        <f t="shared" si="4"/>
        <v>2029</v>
      </c>
      <c r="R27">
        <f t="shared" si="4"/>
        <v>2030</v>
      </c>
      <c r="S27">
        <f t="shared" si="4"/>
        <v>2031</v>
      </c>
      <c r="T27">
        <f t="shared" si="4"/>
        <v>2032</v>
      </c>
      <c r="U27">
        <f t="shared" si="4"/>
        <v>2033</v>
      </c>
      <c r="V27">
        <f t="shared" si="4"/>
        <v>2034</v>
      </c>
      <c r="W27">
        <f t="shared" si="4"/>
        <v>2035</v>
      </c>
    </row>
    <row r="28" spans="1:62" x14ac:dyDescent="0.25">
      <c r="A28" t="s">
        <v>97</v>
      </c>
      <c r="C28">
        <f>SUMIF($C$17:$BI$17,C27,$C$19:$BI$19)</f>
        <v>4</v>
      </c>
      <c r="D28">
        <f t="shared" ref="D28:W28" si="5">SUMIF($C$17:$BI$17,D27,$C$19:$BI$19)</f>
        <v>4</v>
      </c>
      <c r="E28">
        <f t="shared" si="5"/>
        <v>4</v>
      </c>
      <c r="F28">
        <f t="shared" si="5"/>
        <v>4</v>
      </c>
      <c r="G28">
        <f t="shared" si="5"/>
        <v>4</v>
      </c>
      <c r="H28">
        <f t="shared" si="5"/>
        <v>4</v>
      </c>
      <c r="I28">
        <f t="shared" si="5"/>
        <v>4</v>
      </c>
      <c r="J28">
        <f t="shared" si="5"/>
        <v>4</v>
      </c>
      <c r="K28">
        <f t="shared" si="5"/>
        <v>4</v>
      </c>
      <c r="L28">
        <f t="shared" si="5"/>
        <v>4</v>
      </c>
      <c r="M28">
        <f t="shared" si="5"/>
        <v>4</v>
      </c>
      <c r="N28">
        <f t="shared" si="5"/>
        <v>4</v>
      </c>
      <c r="O28">
        <f t="shared" si="5"/>
        <v>4</v>
      </c>
      <c r="P28">
        <f t="shared" si="5"/>
        <v>4</v>
      </c>
      <c r="Q28">
        <f t="shared" si="5"/>
        <v>3</v>
      </c>
      <c r="R28">
        <f t="shared" si="5"/>
        <v>0</v>
      </c>
      <c r="S28">
        <f t="shared" si="5"/>
        <v>0</v>
      </c>
      <c r="T28">
        <f t="shared" si="5"/>
        <v>0</v>
      </c>
      <c r="U28">
        <f t="shared" si="5"/>
        <v>0</v>
      </c>
      <c r="V28">
        <f t="shared" si="5"/>
        <v>0</v>
      </c>
      <c r="W28">
        <f t="shared" si="5"/>
        <v>0</v>
      </c>
    </row>
    <row r="29" spans="1:62" x14ac:dyDescent="0.25">
      <c r="A29" t="s">
        <v>131</v>
      </c>
      <c r="C29">
        <f>C28</f>
        <v>4</v>
      </c>
      <c r="D29">
        <f>C29+D28</f>
        <v>8</v>
      </c>
      <c r="E29">
        <f t="shared" ref="E29:W29" si="6">D29+E28</f>
        <v>12</v>
      </c>
      <c r="F29">
        <f t="shared" si="6"/>
        <v>16</v>
      </c>
      <c r="G29">
        <f t="shared" si="6"/>
        <v>20</v>
      </c>
      <c r="H29">
        <f t="shared" si="6"/>
        <v>24</v>
      </c>
      <c r="I29">
        <f t="shared" si="6"/>
        <v>28</v>
      </c>
      <c r="J29">
        <f t="shared" si="6"/>
        <v>32</v>
      </c>
      <c r="K29">
        <f t="shared" si="6"/>
        <v>36</v>
      </c>
      <c r="L29">
        <f t="shared" si="6"/>
        <v>40</v>
      </c>
      <c r="M29">
        <f t="shared" si="6"/>
        <v>44</v>
      </c>
      <c r="N29">
        <f t="shared" si="6"/>
        <v>48</v>
      </c>
      <c r="O29">
        <f t="shared" si="6"/>
        <v>52</v>
      </c>
      <c r="P29">
        <f t="shared" si="6"/>
        <v>56</v>
      </c>
      <c r="Q29">
        <f t="shared" si="6"/>
        <v>59</v>
      </c>
      <c r="R29">
        <f t="shared" si="6"/>
        <v>59</v>
      </c>
      <c r="S29">
        <f t="shared" si="6"/>
        <v>59</v>
      </c>
      <c r="T29">
        <f t="shared" si="6"/>
        <v>59</v>
      </c>
      <c r="U29">
        <f t="shared" si="6"/>
        <v>59</v>
      </c>
      <c r="V29">
        <f t="shared" si="6"/>
        <v>59</v>
      </c>
      <c r="W29">
        <f t="shared" si="6"/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CR90"/>
  <sheetViews>
    <sheetView topLeftCell="A60" workbookViewId="0">
      <selection activeCell="M79" sqref="M79"/>
    </sheetView>
  </sheetViews>
  <sheetFormatPr defaultRowHeight="15" x14ac:dyDescent="0.25"/>
  <cols>
    <col min="1" max="1" width="43.140625" bestFit="1" customWidth="1"/>
    <col min="2" max="2" width="11.42578125" bestFit="1" customWidth="1"/>
    <col min="3" max="3" width="14.28515625" bestFit="1" customWidth="1"/>
    <col min="4" max="4" width="14.5703125" bestFit="1" customWidth="1"/>
    <col min="5" max="5" width="14.42578125" bestFit="1" customWidth="1"/>
    <col min="6" max="14" width="13.28515625" bestFit="1" customWidth="1"/>
    <col min="15" max="35" width="10.5703125" bestFit="1" customWidth="1"/>
    <col min="36" max="36" width="12.5703125" bestFit="1" customWidth="1"/>
    <col min="37" max="40" width="10.5703125" bestFit="1" customWidth="1"/>
    <col min="41" max="42" width="5" bestFit="1" customWidth="1"/>
    <col min="43" max="44" width="9" bestFit="1" customWidth="1"/>
    <col min="45" max="53" width="5" bestFit="1" customWidth="1"/>
  </cols>
  <sheetData>
    <row r="1" spans="1:61" x14ac:dyDescent="0.25">
      <c r="A1" t="s">
        <v>263</v>
      </c>
      <c r="B1" s="120" t="s">
        <v>641</v>
      </c>
    </row>
    <row r="2" spans="1:61" x14ac:dyDescent="0.25">
      <c r="A2" t="s">
        <v>258</v>
      </c>
      <c r="B2" s="120" t="s">
        <v>642</v>
      </c>
    </row>
    <row r="3" spans="1:61" x14ac:dyDescent="0.25">
      <c r="A3" t="s">
        <v>255</v>
      </c>
      <c r="B3" s="120" t="s">
        <v>636</v>
      </c>
    </row>
    <row r="4" spans="1:61" x14ac:dyDescent="0.25">
      <c r="A4" t="s">
        <v>256</v>
      </c>
      <c r="B4" s="13">
        <v>9</v>
      </c>
      <c r="C4" t="str">
        <f>VLOOKUP(B4,'Risk '!A4:B14,2)</f>
        <v>Retail</v>
      </c>
    </row>
    <row r="5" spans="1:61" x14ac:dyDescent="0.25">
      <c r="A5" t="s">
        <v>301</v>
      </c>
      <c r="B5" s="13">
        <v>7</v>
      </c>
      <c r="C5" t="str">
        <f>VLOOKUP('Acquisition and CapEx'!B5,'Risk '!A18:B24,2)</f>
        <v>W &amp; SW</v>
      </c>
    </row>
    <row r="7" spans="1:61" x14ac:dyDescent="0.25">
      <c r="A7" t="s">
        <v>550</v>
      </c>
      <c r="B7" s="20">
        <v>0.03</v>
      </c>
    </row>
    <row r="8" spans="1:61" x14ac:dyDescent="0.25">
      <c r="A8" t="s">
        <v>551</v>
      </c>
      <c r="C8" s="57">
        <f>$B$7*'Rental Revenue'!C7*('Rental Revenue'!$B$19-'Rental Revenue'!$B$20/12)</f>
        <v>9.2249999999999979</v>
      </c>
      <c r="D8" s="57">
        <f>$B$7*'Rental Revenue'!D7*('Rental Revenue'!$B$19-'Rental Revenue'!$B$20/12)</f>
        <v>9.2934224871495861</v>
      </c>
      <c r="E8" s="57">
        <f>$B$7*'Rental Revenue'!E7*('Rental Revenue'!$B$19-'Rental Revenue'!$B$20/12)</f>
        <v>9.362352468797571</v>
      </c>
      <c r="F8" s="57">
        <f>$B$7*'Rental Revenue'!F7*('Rental Revenue'!$B$19-'Rental Revenue'!$B$20/12)</f>
        <v>9.4317937090670778</v>
      </c>
      <c r="G8" s="57">
        <f>$B$7*'Rental Revenue'!G7*('Rental Revenue'!$B$19-'Rental Revenue'!$B$20/12)</f>
        <v>9.5017499999999977</v>
      </c>
      <c r="H8" s="57">
        <f>$B$7*'Rental Revenue'!H7*('Rental Revenue'!$B$19-'Rental Revenue'!$B$20/12)</f>
        <v>9.5722251617640701</v>
      </c>
      <c r="I8" s="57">
        <f>$B$7*'Rental Revenue'!I7*('Rental Revenue'!$B$19-'Rental Revenue'!$B$20/12)</f>
        <v>9.6432230428614947</v>
      </c>
      <c r="J8" s="57">
        <f>$B$7*'Rental Revenue'!J7*('Rental Revenue'!$B$19-'Rental Revenue'!$B$20/12)</f>
        <v>9.7147475203390865</v>
      </c>
      <c r="K8" s="57">
        <f>$B$7*'Rental Revenue'!K7*('Rental Revenue'!$B$19-'Rental Revenue'!$B$20/12)</f>
        <v>9.7868024999999914</v>
      </c>
      <c r="L8" s="57">
        <f>$B$7*'Rental Revenue'!L7*('Rental Revenue'!$B$19-'Rental Revenue'!$B$20/12)</f>
        <v>9.859391916616989</v>
      </c>
      <c r="M8" s="57">
        <f>$B$7*'Rental Revenue'!M7*('Rental Revenue'!$B$19-'Rental Revenue'!$B$20/12)</f>
        <v>9.9325197341473359</v>
      </c>
      <c r="N8" s="57">
        <f>$B$7*'Rental Revenue'!N7*('Rental Revenue'!$B$19-'Rental Revenue'!$B$20/12)</f>
        <v>10.006189945949254</v>
      </c>
      <c r="O8" s="57">
        <f>$B$7*'Rental Revenue'!O7*('Rental Revenue'!$B$19-'Rental Revenue'!$B$20/12)</f>
        <v>10.080406574999991</v>
      </c>
      <c r="P8" s="57">
        <f>$B$7*'Rental Revenue'!P7*('Rental Revenue'!$B$19-'Rental Revenue'!$B$20/12)</f>
        <v>10.155173674115494</v>
      </c>
      <c r="Q8" s="57">
        <f>$B$7*'Rental Revenue'!Q7*('Rental Revenue'!$B$19-'Rental Revenue'!$B$20/12)</f>
        <v>10.230495326171752</v>
      </c>
      <c r="R8" s="57">
        <f>$B$7*'Rental Revenue'!R7*('Rental Revenue'!$B$19-'Rental Revenue'!$B$20/12)</f>
        <v>10.30637564432773</v>
      </c>
      <c r="S8" s="57">
        <f>$B$7*'Rental Revenue'!S7*('Rental Revenue'!$B$19-'Rental Revenue'!$B$20/12)</f>
        <v>10.382818772249985</v>
      </c>
      <c r="T8" s="57">
        <f>$B$7*'Rental Revenue'!T7*('Rental Revenue'!$B$19-'Rental Revenue'!$B$20/12)</f>
        <v>10.459828884338956</v>
      </c>
      <c r="U8" s="57">
        <f>$B$7*'Rental Revenue'!U7*('Rental Revenue'!$B$19-'Rental Revenue'!$B$20/12)</f>
        <v>10.537410185956901</v>
      </c>
      <c r="V8" s="57">
        <f>$B$7*'Rental Revenue'!V7*('Rental Revenue'!$B$19-'Rental Revenue'!$B$20/12)</f>
        <v>10.615566913657558</v>
      </c>
      <c r="W8" s="57">
        <f>$B$7*'Rental Revenue'!W7*('Rental Revenue'!$B$19-'Rental Revenue'!$B$20/12)</f>
        <v>10.69430333541748</v>
      </c>
      <c r="X8" s="57">
        <f>$B$7*'Rental Revenue'!X7*('Rental Revenue'!$B$19-'Rental Revenue'!$B$20/12)</f>
        <v>10.77362375086912</v>
      </c>
      <c r="Y8" s="57">
        <f>$B$7*'Rental Revenue'!Y7*('Rental Revenue'!$B$19-'Rental Revenue'!$B$20/12)</f>
        <v>10.853532491535605</v>
      </c>
      <c r="Z8" s="57">
        <f>$B$7*'Rental Revenue'!Z7*('Rental Revenue'!$B$19-'Rental Revenue'!$B$20/12)</f>
        <v>10.934033921067281</v>
      </c>
      <c r="AA8" s="57">
        <f>$B$7*'Rental Revenue'!AA7*('Rental Revenue'!$B$19-'Rental Revenue'!$B$20/12)</f>
        <v>11.015132435480002</v>
      </c>
      <c r="AB8" s="57">
        <f>$B$7*'Rental Revenue'!AB7*('Rental Revenue'!$B$19-'Rental Revenue'!$B$20/12)</f>
        <v>11.096832463395192</v>
      </c>
      <c r="AC8" s="57">
        <f>$B$7*'Rental Revenue'!AC7*('Rental Revenue'!$B$19-'Rental Revenue'!$B$20/12)</f>
        <v>11.179138466281669</v>
      </c>
      <c r="AD8" s="57">
        <f>$B$7*'Rental Revenue'!AD7*('Rental Revenue'!$B$19-'Rental Revenue'!$B$20/12)</f>
        <v>11.262054938699295</v>
      </c>
      <c r="AE8" s="57">
        <f>$B$7*'Rental Revenue'!AE7*('Rental Revenue'!$B$19-'Rental Revenue'!$B$20/12)</f>
        <v>11.345586408544399</v>
      </c>
      <c r="AF8" s="57">
        <f>$B$7*'Rental Revenue'!AF7*('Rental Revenue'!$B$19-'Rental Revenue'!$B$20/12)</f>
        <v>11.429737437297042</v>
      </c>
      <c r="AG8" s="57">
        <f>$B$7*'Rental Revenue'!AG7*('Rental Revenue'!$B$19-'Rental Revenue'!$B$20/12)</f>
        <v>11.514512620270116</v>
      </c>
      <c r="AH8" s="57">
        <f>$B$7*'Rental Revenue'!AH7*('Rental Revenue'!$B$19-'Rental Revenue'!$B$20/12)</f>
        <v>11.599916586860269</v>
      </c>
      <c r="AI8" s="57">
        <f>$B$7*'Rental Revenue'!AI7*('Rental Revenue'!$B$19-'Rental Revenue'!$B$20/12)</f>
        <v>11.685954000800725</v>
      </c>
      <c r="AJ8" s="57">
        <f>$B$7*'Rental Revenue'!AJ7*('Rental Revenue'!$B$19-'Rental Revenue'!$B$20/12)</f>
        <v>11.77262956041595</v>
      </c>
      <c r="AK8" s="57">
        <f>$B$7*'Rental Revenue'!AK7*('Rental Revenue'!$B$19-'Rental Revenue'!$B$20/12)</f>
        <v>11.859947998878216</v>
      </c>
      <c r="AL8" s="57">
        <f>$B$7*'Rental Revenue'!AL7*('Rental Revenue'!$B$19-'Rental Revenue'!$B$20/12)</f>
        <v>11.947914084466076</v>
      </c>
      <c r="AM8" s="57">
        <f>$B$7*'Rental Revenue'!AM7*('Rental Revenue'!$B$19-'Rental Revenue'!$B$20/12)</f>
        <v>12.036532620824746</v>
      </c>
      <c r="AN8" s="57">
        <f>$B$7*'Rental Revenue'!AN7*('Rental Revenue'!$B$19-'Rental Revenue'!$B$20/12)</f>
        <v>12.125808447228426</v>
      </c>
      <c r="AO8" s="57">
        <f>$B$7*'Rental Revenue'!AO7*('Rental Revenue'!$B$19-'Rental Revenue'!$B$20/12)</f>
        <v>12.21574643884456</v>
      </c>
      <c r="AP8" s="57">
        <f>$B$7*'Rental Revenue'!AP7*('Rental Revenue'!$B$19-'Rental Revenue'!$B$20/12)</f>
        <v>12.306351507000054</v>
      </c>
      <c r="AQ8" s="57">
        <f>$B$7*'Rental Revenue'!AQ7*('Rental Revenue'!$B$19-'Rental Revenue'!$B$20/12)</f>
        <v>12.397628599449485</v>
      </c>
      <c r="AR8" s="57">
        <f>$B$7*'Rental Revenue'!AR7*('Rental Revenue'!$B$19-'Rental Revenue'!$B$20/12)</f>
        <v>12.489582700645276</v>
      </c>
      <c r="AS8" s="57">
        <f>$B$7*'Rental Revenue'!AS7*('Rental Revenue'!$B$19-'Rental Revenue'!$B$20/12)</f>
        <v>12.582218832009893</v>
      </c>
      <c r="AT8" s="57">
        <f>$B$7*'Rental Revenue'!AT7*('Rental Revenue'!$B$19-'Rental Revenue'!$B$20/12)</f>
        <v>12.675542052210051</v>
      </c>
      <c r="AU8" s="57">
        <f>$B$7*'Rental Revenue'!AU7*('Rental Revenue'!$B$19-'Rental Revenue'!$B$20/12)</f>
        <v>12.769557457432967</v>
      </c>
      <c r="AV8" s="57">
        <f>$B$7*'Rental Revenue'!AV7*('Rental Revenue'!$B$19-'Rental Revenue'!$B$20/12)</f>
        <v>12.864270181664629</v>
      </c>
      <c r="AW8" s="57">
        <f>$B$7*'Rental Revenue'!AW7*('Rental Revenue'!$B$19-'Rental Revenue'!$B$20/12)</f>
        <v>12.959685396970187</v>
      </c>
      <c r="AX8" s="57">
        <f>$B$7*'Rental Revenue'!AX7*('Rental Revenue'!$B$19-'Rental Revenue'!$B$20/12)</f>
        <v>13.055808313776351</v>
      </c>
      <c r="AY8" s="57">
        <f>$B$7*'Rental Revenue'!AY7*('Rental Revenue'!$B$19-'Rental Revenue'!$B$20/12)</f>
        <v>13.152644181155953</v>
      </c>
      <c r="AZ8" s="57">
        <f>$B$7*'Rental Revenue'!AZ7*('Rental Revenue'!$B$19-'Rental Revenue'!$B$20/12)</f>
        <v>13.250198287114566</v>
      </c>
      <c r="BA8" s="57">
        <f>$B$7*'Rental Revenue'!BA7*('Rental Revenue'!$B$19-'Rental Revenue'!$B$20/12)</f>
        <v>13.348475958879289</v>
      </c>
      <c r="BB8" s="57">
        <f>$B$7*'Rental Revenue'!BB7*('Rental Revenue'!$B$19-'Rental Revenue'!$B$20/12)</f>
        <v>13.447482563189638</v>
      </c>
      <c r="BC8" s="57">
        <f>$B$7*'Rental Revenue'!BC7*('Rental Revenue'!$B$19-'Rental Revenue'!$B$20/12)</f>
        <v>13.547223506590624</v>
      </c>
      <c r="BD8" s="57">
        <f>$B$7*'Rental Revenue'!BD7*('Rental Revenue'!$B$19-'Rental Revenue'!$B$20/12)</f>
        <v>13.647704235727998</v>
      </c>
      <c r="BE8" s="57">
        <f>$B$7*'Rental Revenue'!BE7*('Rental Revenue'!$B$19-'Rental Revenue'!$B$20/12)</f>
        <v>13.748930237645661</v>
      </c>
      <c r="BF8" s="57">
        <f>$B$7*'Rental Revenue'!BF7*('Rental Revenue'!$B$19-'Rental Revenue'!$B$20/12)</f>
        <v>13.850907040085321</v>
      </c>
      <c r="BG8" s="57">
        <f>$B$7*'Rental Revenue'!BG7*('Rental Revenue'!$B$19-'Rental Revenue'!$B$20/12)</f>
        <v>13.95364021178834</v>
      </c>
      <c r="BH8" s="57">
        <f>$B$7*'Rental Revenue'!BH7*('Rental Revenue'!$B$19-'Rental Revenue'!$B$20/12)</f>
        <v>14.057135362799833</v>
      </c>
      <c r="BI8" s="57">
        <f>$B$7*'Rental Revenue'!BI7*('Rental Revenue'!$B$19-'Rental Revenue'!$B$20/12)</f>
        <v>14.161398144775024</v>
      </c>
    </row>
    <row r="10" spans="1:61" x14ac:dyDescent="0.25">
      <c r="A10" t="s">
        <v>552</v>
      </c>
      <c r="B10" s="13">
        <v>1</v>
      </c>
      <c r="C10">
        <f>B10</f>
        <v>1</v>
      </c>
      <c r="D10" s="3">
        <f>C10*(1+$B$13)</f>
        <v>1.0074170717777329</v>
      </c>
      <c r="E10" s="3">
        <f t="shared" ref="E10:BI10" si="0">D10*(1+$B$13)</f>
        <v>1.0148891565092217</v>
      </c>
      <c r="F10" s="3">
        <f t="shared" si="0"/>
        <v>1.0224166622294935</v>
      </c>
      <c r="G10" s="3">
        <f t="shared" si="0"/>
        <v>1.0299999999999996</v>
      </c>
      <c r="H10" s="3">
        <f t="shared" si="0"/>
        <v>1.0376395839310644</v>
      </c>
      <c r="I10" s="3">
        <f t="shared" si="0"/>
        <v>1.045335831204498</v>
      </c>
      <c r="J10" s="3">
        <f t="shared" si="0"/>
        <v>1.0530891620963778</v>
      </c>
      <c r="K10" s="3">
        <f t="shared" si="0"/>
        <v>1.0608999999999993</v>
      </c>
      <c r="L10" s="3">
        <f t="shared" si="0"/>
        <v>1.0687687714489962</v>
      </c>
      <c r="M10" s="3">
        <f t="shared" si="0"/>
        <v>1.0766959061406327</v>
      </c>
      <c r="N10" s="3">
        <f t="shared" si="0"/>
        <v>1.084681836959269</v>
      </c>
      <c r="O10" s="3">
        <f t="shared" si="0"/>
        <v>1.0927269999999991</v>
      </c>
      <c r="P10" s="3">
        <f t="shared" si="0"/>
        <v>1.1008318345924659</v>
      </c>
      <c r="Q10" s="3">
        <f t="shared" si="0"/>
        <v>1.1089967833248515</v>
      </c>
      <c r="R10" s="3">
        <f t="shared" si="0"/>
        <v>1.1172222920680468</v>
      </c>
      <c r="S10" s="3">
        <f t="shared" si="0"/>
        <v>1.1255088099999988</v>
      </c>
      <c r="T10" s="3">
        <f t="shared" si="0"/>
        <v>1.1338567896302396</v>
      </c>
      <c r="U10" s="3">
        <f t="shared" si="0"/>
        <v>1.142266686824597</v>
      </c>
      <c r="V10" s="3">
        <f t="shared" si="0"/>
        <v>1.1507389608300882</v>
      </c>
      <c r="W10" s="3">
        <f t="shared" si="0"/>
        <v>1.1592740742999987</v>
      </c>
      <c r="X10" s="3">
        <f t="shared" si="0"/>
        <v>1.1678724933191467</v>
      </c>
      <c r="Y10" s="3">
        <f t="shared" si="0"/>
        <v>1.1765346874293345</v>
      </c>
      <c r="Z10" s="3">
        <f t="shared" si="0"/>
        <v>1.1852611296549904</v>
      </c>
      <c r="AA10" s="3">
        <f t="shared" si="0"/>
        <v>1.1940522965289981</v>
      </c>
      <c r="AB10" s="3">
        <f t="shared" si="0"/>
        <v>1.2029086681187204</v>
      </c>
      <c r="AC10" s="3">
        <f t="shared" si="0"/>
        <v>1.211830728052214</v>
      </c>
      <c r="AD10" s="3">
        <f t="shared" si="0"/>
        <v>1.2208189635446396</v>
      </c>
      <c r="AE10" s="3">
        <f t="shared" si="0"/>
        <v>1.2298738654248675</v>
      </c>
      <c r="AF10" s="3">
        <f t="shared" si="0"/>
        <v>1.2389959281622815</v>
      </c>
      <c r="AG10" s="3">
        <f t="shared" si="0"/>
        <v>1.24818564989378</v>
      </c>
      <c r="AH10" s="3">
        <f t="shared" si="0"/>
        <v>1.2574435324509783</v>
      </c>
      <c r="AI10" s="3">
        <f t="shared" si="0"/>
        <v>1.2667700813876133</v>
      </c>
      <c r="AJ10" s="3">
        <f t="shared" si="0"/>
        <v>1.2761658060071497</v>
      </c>
      <c r="AK10" s="3">
        <f t="shared" si="0"/>
        <v>1.285631219390593</v>
      </c>
      <c r="AL10" s="3">
        <f t="shared" si="0"/>
        <v>1.2951668384245072</v>
      </c>
      <c r="AM10" s="3">
        <f t="shared" si="0"/>
        <v>1.3047731838292411</v>
      </c>
      <c r="AN10" s="3">
        <f t="shared" si="0"/>
        <v>1.3144507801873637</v>
      </c>
      <c r="AO10" s="3">
        <f t="shared" si="0"/>
        <v>1.3242001559723104</v>
      </c>
      <c r="AP10" s="3">
        <f t="shared" si="0"/>
        <v>1.3340218435772422</v>
      </c>
      <c r="AQ10" s="3">
        <f t="shared" si="0"/>
        <v>1.3439163793441182</v>
      </c>
      <c r="AR10" s="3">
        <f t="shared" si="0"/>
        <v>1.3538843035929844</v>
      </c>
      <c r="AS10" s="3">
        <f t="shared" si="0"/>
        <v>1.3639261606514794</v>
      </c>
      <c r="AT10" s="3">
        <f t="shared" si="0"/>
        <v>1.374042498884559</v>
      </c>
      <c r="AU10" s="3">
        <f t="shared" si="0"/>
        <v>1.3842338707244413</v>
      </c>
      <c r="AV10" s="3">
        <f t="shared" si="0"/>
        <v>1.3945008327007735</v>
      </c>
      <c r="AW10" s="3">
        <f t="shared" si="0"/>
        <v>1.4048439454710233</v>
      </c>
      <c r="AX10" s="3">
        <f t="shared" si="0"/>
        <v>1.4152637738510954</v>
      </c>
      <c r="AY10" s="3">
        <f t="shared" si="0"/>
        <v>1.425760886846174</v>
      </c>
      <c r="AZ10" s="3">
        <f t="shared" si="0"/>
        <v>1.4363358576817962</v>
      </c>
      <c r="BA10" s="3">
        <f t="shared" si="0"/>
        <v>1.4469892638351536</v>
      </c>
      <c r="BB10" s="3">
        <f t="shared" si="0"/>
        <v>1.4577216870666279</v>
      </c>
      <c r="BC10" s="3">
        <f t="shared" si="0"/>
        <v>1.4685337134515588</v>
      </c>
      <c r="BD10" s="3">
        <f t="shared" si="0"/>
        <v>1.4794259334122497</v>
      </c>
      <c r="BE10" s="3">
        <f t="shared" si="0"/>
        <v>1.4903989417502079</v>
      </c>
      <c r="BF10" s="3">
        <f t="shared" si="0"/>
        <v>1.5014533376786263</v>
      </c>
      <c r="BG10" s="3">
        <f t="shared" si="0"/>
        <v>1.5125897248551052</v>
      </c>
      <c r="BH10" s="3">
        <f t="shared" si="0"/>
        <v>1.5238087114146168</v>
      </c>
      <c r="BI10" s="3">
        <f t="shared" si="0"/>
        <v>1.5351109100027136</v>
      </c>
    </row>
    <row r="11" spans="1:61" x14ac:dyDescent="0.25">
      <c r="A11" t="s">
        <v>553</v>
      </c>
      <c r="B11" s="13">
        <v>10</v>
      </c>
      <c r="C11">
        <f>B11</f>
        <v>10</v>
      </c>
      <c r="D11" s="3">
        <f>C11*(1+$B$13)</f>
        <v>10.074170717777328</v>
      </c>
      <c r="E11" s="3">
        <f t="shared" ref="E11:BI11" si="1">D11*(1+$B$13)</f>
        <v>10.148891565092217</v>
      </c>
      <c r="F11" s="3">
        <f t="shared" si="1"/>
        <v>10.224166622294934</v>
      </c>
      <c r="G11" s="3">
        <f t="shared" si="1"/>
        <v>10.299999999999997</v>
      </c>
      <c r="H11" s="3">
        <f t="shared" si="1"/>
        <v>10.376395839310646</v>
      </c>
      <c r="I11" s="3">
        <f t="shared" si="1"/>
        <v>10.453358312044982</v>
      </c>
      <c r="J11" s="3">
        <f t="shared" si="1"/>
        <v>10.53089162096378</v>
      </c>
      <c r="K11" s="3">
        <f t="shared" si="1"/>
        <v>10.608999999999995</v>
      </c>
      <c r="L11" s="3">
        <f t="shared" si="1"/>
        <v>10.687687714489963</v>
      </c>
      <c r="M11" s="3">
        <f t="shared" si="1"/>
        <v>10.766959061406329</v>
      </c>
      <c r="N11" s="3">
        <f t="shared" si="1"/>
        <v>10.846818369592691</v>
      </c>
      <c r="O11" s="3">
        <f t="shared" si="1"/>
        <v>10.927269999999991</v>
      </c>
      <c r="P11" s="3">
        <f t="shared" si="1"/>
        <v>11.008318345924659</v>
      </c>
      <c r="Q11" s="3">
        <f t="shared" si="1"/>
        <v>11.089967833248515</v>
      </c>
      <c r="R11" s="3">
        <f t="shared" si="1"/>
        <v>11.172222920680468</v>
      </c>
      <c r="S11" s="3">
        <f t="shared" si="1"/>
        <v>11.255088099999988</v>
      </c>
      <c r="T11" s="3">
        <f t="shared" si="1"/>
        <v>11.338567896302395</v>
      </c>
      <c r="U11" s="3">
        <f t="shared" si="1"/>
        <v>11.422666868245967</v>
      </c>
      <c r="V11" s="3">
        <f t="shared" si="1"/>
        <v>11.507389608300878</v>
      </c>
      <c r="W11" s="3">
        <f t="shared" si="1"/>
        <v>11.592740742999982</v>
      </c>
      <c r="X11" s="3">
        <f t="shared" si="1"/>
        <v>11.678724933191461</v>
      </c>
      <c r="Y11" s="3">
        <f t="shared" si="1"/>
        <v>11.765346874293341</v>
      </c>
      <c r="Z11" s="3">
        <f t="shared" si="1"/>
        <v>11.852611296549901</v>
      </c>
      <c r="AA11" s="3">
        <f t="shared" si="1"/>
        <v>11.940522965289979</v>
      </c>
      <c r="AB11" s="3">
        <f t="shared" si="1"/>
        <v>12.029086681187202</v>
      </c>
      <c r="AC11" s="3">
        <f t="shared" si="1"/>
        <v>12.118307280522139</v>
      </c>
      <c r="AD11" s="3">
        <f t="shared" si="1"/>
        <v>12.208189635446395</v>
      </c>
      <c r="AE11" s="3">
        <f t="shared" si="1"/>
        <v>12.298738654248675</v>
      </c>
      <c r="AF11" s="3">
        <f t="shared" si="1"/>
        <v>12.389959281622815</v>
      </c>
      <c r="AG11" s="3">
        <f t="shared" si="1"/>
        <v>12.481856498937798</v>
      </c>
      <c r="AH11" s="3">
        <f t="shared" si="1"/>
        <v>12.574435324509782</v>
      </c>
      <c r="AI11" s="3">
        <f t="shared" si="1"/>
        <v>12.667700813876131</v>
      </c>
      <c r="AJ11" s="3">
        <f t="shared" si="1"/>
        <v>12.761658060071495</v>
      </c>
      <c r="AK11" s="3">
        <f t="shared" si="1"/>
        <v>12.856312193905929</v>
      </c>
      <c r="AL11" s="3">
        <f t="shared" si="1"/>
        <v>12.951668384245071</v>
      </c>
      <c r="AM11" s="3">
        <f t="shared" si="1"/>
        <v>13.04773183829241</v>
      </c>
      <c r="AN11" s="3">
        <f t="shared" si="1"/>
        <v>13.144507801873635</v>
      </c>
      <c r="AO11" s="3">
        <f t="shared" si="1"/>
        <v>13.242001559723102</v>
      </c>
      <c r="AP11" s="3">
        <f t="shared" si="1"/>
        <v>13.340218435772419</v>
      </c>
      <c r="AQ11" s="3">
        <f t="shared" si="1"/>
        <v>13.439163793441178</v>
      </c>
      <c r="AR11" s="3">
        <f t="shared" si="1"/>
        <v>13.53884303592984</v>
      </c>
      <c r="AS11" s="3">
        <f t="shared" si="1"/>
        <v>13.639261606514792</v>
      </c>
      <c r="AT11" s="3">
        <f t="shared" si="1"/>
        <v>13.740424988845588</v>
      </c>
      <c r="AU11" s="3">
        <f t="shared" si="1"/>
        <v>13.84233870724441</v>
      </c>
      <c r="AV11" s="3">
        <f t="shared" si="1"/>
        <v>13.945008327007733</v>
      </c>
      <c r="AW11" s="3">
        <f t="shared" si="1"/>
        <v>14.048439454710232</v>
      </c>
      <c r="AX11" s="3">
        <f t="shared" si="1"/>
        <v>14.152637738510952</v>
      </c>
      <c r="AY11" s="3">
        <f t="shared" si="1"/>
        <v>14.257608868461739</v>
      </c>
      <c r="AZ11" s="3">
        <f t="shared" si="1"/>
        <v>14.36335857681796</v>
      </c>
      <c r="BA11" s="3">
        <f t="shared" si="1"/>
        <v>14.469892638351535</v>
      </c>
      <c r="BB11" s="3">
        <f t="shared" si="1"/>
        <v>14.577216870666277</v>
      </c>
      <c r="BC11" s="3">
        <f t="shared" si="1"/>
        <v>14.685337134515587</v>
      </c>
      <c r="BD11" s="3">
        <f t="shared" si="1"/>
        <v>14.794259334122495</v>
      </c>
      <c r="BE11" s="3">
        <f t="shared" si="1"/>
        <v>14.903989417502077</v>
      </c>
      <c r="BF11" s="3">
        <f t="shared" si="1"/>
        <v>15.014533376786261</v>
      </c>
      <c r="BG11" s="3">
        <f t="shared" si="1"/>
        <v>15.12589724855105</v>
      </c>
      <c r="BH11" s="3">
        <f t="shared" si="1"/>
        <v>15.238087114146165</v>
      </c>
      <c r="BI11" s="3">
        <f t="shared" si="1"/>
        <v>15.351109100027132</v>
      </c>
    </row>
    <row r="12" spans="1:61" x14ac:dyDescent="0.25">
      <c r="A12" t="s">
        <v>554</v>
      </c>
      <c r="B12" s="14">
        <v>0.03</v>
      </c>
    </row>
    <row r="13" spans="1:61" x14ac:dyDescent="0.25">
      <c r="A13" t="s">
        <v>555</v>
      </c>
      <c r="B13" s="103">
        <f>-1+(1+B12)^0.25</f>
        <v>7.4170717777328754E-3</v>
      </c>
    </row>
    <row r="14" spans="1:61" x14ac:dyDescent="0.25">
      <c r="A14" t="s">
        <v>622</v>
      </c>
      <c r="B14" s="114">
        <v>120</v>
      </c>
      <c r="C14" t="s">
        <v>16</v>
      </c>
      <c r="D14" s="117" t="str">
        <f>IF(B14&lt;1,"amortization period needs to be a positive number","")</f>
        <v/>
      </c>
    </row>
    <row r="15" spans="1:61" x14ac:dyDescent="0.25">
      <c r="B15" s="13"/>
    </row>
    <row r="16" spans="1:61" x14ac:dyDescent="0.25">
      <c r="C16" s="2">
        <f>Timeline!C16</f>
        <v>2015</v>
      </c>
      <c r="D16" s="2">
        <f>Timeline!D16</f>
        <v>2015.25</v>
      </c>
      <c r="E16" s="2">
        <f>Timeline!E16</f>
        <v>2015.5</v>
      </c>
      <c r="F16" s="2">
        <f>Timeline!F16</f>
        <v>2015.75</v>
      </c>
      <c r="G16" s="2">
        <f>Timeline!G16</f>
        <v>2016</v>
      </c>
      <c r="H16" s="2">
        <f>Timeline!H16</f>
        <v>2016.25</v>
      </c>
      <c r="I16" s="2">
        <f>Timeline!I16</f>
        <v>2016.5</v>
      </c>
      <c r="J16" s="2">
        <f>Timeline!J16</f>
        <v>2016.75</v>
      </c>
      <c r="K16" s="2">
        <f>Timeline!K16</f>
        <v>2017</v>
      </c>
      <c r="L16" s="2">
        <f>Timeline!L16</f>
        <v>2017.25</v>
      </c>
      <c r="M16" s="2">
        <f>Timeline!M16</f>
        <v>2017.5</v>
      </c>
      <c r="N16" s="2">
        <f>Timeline!N16</f>
        <v>2017.75</v>
      </c>
      <c r="O16" s="2">
        <f>Timeline!O16</f>
        <v>2018</v>
      </c>
      <c r="P16" s="2">
        <f>Timeline!P16</f>
        <v>2018.25</v>
      </c>
      <c r="Q16" s="2">
        <f>Timeline!Q16</f>
        <v>2018.5</v>
      </c>
      <c r="R16" s="2">
        <f>Timeline!R16</f>
        <v>2018.75</v>
      </c>
      <c r="S16" s="2">
        <f>Timeline!S16</f>
        <v>2019</v>
      </c>
      <c r="T16" s="2">
        <f>Timeline!T16</f>
        <v>2019.25</v>
      </c>
      <c r="U16" s="2">
        <f>Timeline!U16</f>
        <v>2019.5</v>
      </c>
      <c r="V16" s="2">
        <f>Timeline!V16</f>
        <v>2019.75</v>
      </c>
      <c r="W16" s="2">
        <f>Timeline!W16</f>
        <v>2020</v>
      </c>
      <c r="X16" s="2">
        <f>Timeline!X16</f>
        <v>2020.25</v>
      </c>
      <c r="Y16" s="2">
        <f>Timeline!Y16</f>
        <v>2020.5</v>
      </c>
      <c r="Z16" s="2">
        <f>Timeline!Z16</f>
        <v>2020.75</v>
      </c>
      <c r="AA16" s="2">
        <f>Timeline!AA16</f>
        <v>2021</v>
      </c>
      <c r="AB16" s="2">
        <f>Timeline!AB16</f>
        <v>2021.25</v>
      </c>
      <c r="AC16" s="2">
        <f>Timeline!AC16</f>
        <v>2021.5</v>
      </c>
      <c r="AD16" s="2">
        <f>Timeline!AD16</f>
        <v>2021.75</v>
      </c>
      <c r="AE16" s="2">
        <f>Timeline!AE16</f>
        <v>2022</v>
      </c>
      <c r="AF16" s="2">
        <f>Timeline!AF16</f>
        <v>2022.25</v>
      </c>
      <c r="AG16" s="2">
        <f>Timeline!AG16</f>
        <v>2022.5</v>
      </c>
      <c r="AH16" s="2">
        <f>Timeline!AH16</f>
        <v>2022.75</v>
      </c>
      <c r="AI16" s="2">
        <f>Timeline!AI16</f>
        <v>2023</v>
      </c>
      <c r="AJ16" s="2">
        <f>Timeline!AJ16</f>
        <v>2023.25</v>
      </c>
      <c r="AK16" s="2">
        <f>Timeline!AK16</f>
        <v>2023.5</v>
      </c>
      <c r="AL16" s="2">
        <f>Timeline!AL16</f>
        <v>2023.75</v>
      </c>
      <c r="AM16" s="2">
        <f>Timeline!AM16</f>
        <v>2024</v>
      </c>
      <c r="AN16" s="2">
        <f>Timeline!AN16</f>
        <v>2024.25</v>
      </c>
      <c r="AO16" s="2">
        <f>Timeline!AO16</f>
        <v>2024.5</v>
      </c>
      <c r="AP16" s="2">
        <f>Timeline!AP16</f>
        <v>2024.75</v>
      </c>
      <c r="AQ16" s="2">
        <f>Timeline!AQ16</f>
        <v>2025</v>
      </c>
      <c r="AR16" s="2">
        <f>Timeline!AR16</f>
        <v>2025.25</v>
      </c>
      <c r="AS16" s="2">
        <f>Timeline!AS16</f>
        <v>2025.5</v>
      </c>
      <c r="AT16" s="2">
        <f>Timeline!AT16</f>
        <v>2025.75</v>
      </c>
      <c r="AU16" s="2">
        <f>Timeline!AU16</f>
        <v>2026</v>
      </c>
      <c r="AV16" s="2">
        <f>Timeline!AV16</f>
        <v>2026.25</v>
      </c>
      <c r="AW16" s="2">
        <f>Timeline!AW16</f>
        <v>2026.5</v>
      </c>
      <c r="AX16" s="2">
        <f>Timeline!AX16</f>
        <v>2026.75</v>
      </c>
      <c r="AY16" s="2">
        <f>Timeline!AY16</f>
        <v>2027</v>
      </c>
      <c r="AZ16" s="2">
        <f>Timeline!AZ16</f>
        <v>2027.25</v>
      </c>
      <c r="BA16" s="2">
        <f>Timeline!BA16</f>
        <v>2027.5</v>
      </c>
      <c r="BB16" s="2">
        <f>Timeline!BB16</f>
        <v>2027.75</v>
      </c>
      <c r="BC16" s="2">
        <f>Timeline!BC16</f>
        <v>2028</v>
      </c>
      <c r="BD16" s="2">
        <f>Timeline!BD16</f>
        <v>2028.25</v>
      </c>
      <c r="BE16" s="2">
        <f>Timeline!BE16</f>
        <v>2028.5</v>
      </c>
      <c r="BF16" s="2">
        <f>Timeline!BF16</f>
        <v>2028.75</v>
      </c>
      <c r="BG16" s="2">
        <f>Timeline!BG16</f>
        <v>2029</v>
      </c>
      <c r="BH16" s="2">
        <f>Timeline!BH16</f>
        <v>2029.25</v>
      </c>
      <c r="BI16" s="2">
        <f>Timeline!BI16</f>
        <v>2029.5</v>
      </c>
    </row>
    <row r="17" spans="1:72" x14ac:dyDescent="0.25">
      <c r="C17" s="2">
        <f>Timeline!C17</f>
        <v>2015</v>
      </c>
      <c r="D17" s="2">
        <f>Timeline!D17</f>
        <v>2015</v>
      </c>
      <c r="E17" s="2">
        <f>Timeline!E17</f>
        <v>2015</v>
      </c>
      <c r="F17" s="2">
        <f>Timeline!F17</f>
        <v>2015</v>
      </c>
      <c r="G17" s="2">
        <f>Timeline!G17</f>
        <v>2016</v>
      </c>
      <c r="H17" s="2">
        <f>Timeline!H17</f>
        <v>2016</v>
      </c>
      <c r="I17" s="2">
        <f>Timeline!I17</f>
        <v>2016</v>
      </c>
      <c r="J17" s="2">
        <f>Timeline!J17</f>
        <v>2016</v>
      </c>
      <c r="K17" s="2">
        <f>Timeline!K17</f>
        <v>2017</v>
      </c>
      <c r="L17" s="2">
        <f>Timeline!L17</f>
        <v>2017</v>
      </c>
      <c r="M17" s="2">
        <f>Timeline!M17</f>
        <v>2017</v>
      </c>
      <c r="N17" s="2">
        <f>Timeline!N17</f>
        <v>2017</v>
      </c>
      <c r="O17" s="2">
        <f>Timeline!O17</f>
        <v>2018</v>
      </c>
      <c r="P17" s="2">
        <f>Timeline!P17</f>
        <v>2018</v>
      </c>
      <c r="Q17" s="2">
        <f>Timeline!Q17</f>
        <v>2018</v>
      </c>
      <c r="R17" s="2">
        <f>Timeline!R17</f>
        <v>2018</v>
      </c>
      <c r="S17" s="2">
        <f>Timeline!S17</f>
        <v>2019</v>
      </c>
      <c r="T17" s="2">
        <f>Timeline!T17</f>
        <v>2019</v>
      </c>
      <c r="U17" s="2">
        <f>Timeline!U17</f>
        <v>2019</v>
      </c>
      <c r="V17" s="2">
        <f>Timeline!V17</f>
        <v>2019</v>
      </c>
      <c r="W17" s="2">
        <f>Timeline!W17</f>
        <v>2020</v>
      </c>
      <c r="X17" s="2">
        <f>Timeline!X17</f>
        <v>2020</v>
      </c>
      <c r="Y17" s="2">
        <f>Timeline!Y17</f>
        <v>2020</v>
      </c>
      <c r="Z17" s="2">
        <f>Timeline!Z17</f>
        <v>2020</v>
      </c>
      <c r="AA17" s="2">
        <f>Timeline!AA17</f>
        <v>2021</v>
      </c>
      <c r="AB17" s="2">
        <f>Timeline!AB17</f>
        <v>2021</v>
      </c>
      <c r="AC17" s="2">
        <f>Timeline!AC17</f>
        <v>2021</v>
      </c>
      <c r="AD17" s="2">
        <f>Timeline!AD17</f>
        <v>2021</v>
      </c>
      <c r="AE17" s="2">
        <f>Timeline!AE17</f>
        <v>2022</v>
      </c>
      <c r="AF17" s="2">
        <f>Timeline!AF17</f>
        <v>2022</v>
      </c>
      <c r="AG17" s="2">
        <f>Timeline!AG17</f>
        <v>2022</v>
      </c>
      <c r="AH17" s="2">
        <f>Timeline!AH17</f>
        <v>2022</v>
      </c>
      <c r="AI17" s="2">
        <f>Timeline!AI17</f>
        <v>2023</v>
      </c>
      <c r="AJ17" s="2">
        <f>Timeline!AJ17</f>
        <v>2023</v>
      </c>
      <c r="AK17" s="2">
        <f>Timeline!AK17</f>
        <v>2023</v>
      </c>
      <c r="AL17" s="2">
        <f>Timeline!AL17</f>
        <v>2023</v>
      </c>
      <c r="AM17" s="2">
        <f>Timeline!AM17</f>
        <v>2024</v>
      </c>
      <c r="AN17" s="2">
        <f>Timeline!AN17</f>
        <v>2024</v>
      </c>
      <c r="AO17" s="2">
        <f>Timeline!AO17</f>
        <v>2024</v>
      </c>
      <c r="AP17" s="2">
        <f>Timeline!AP17</f>
        <v>2024</v>
      </c>
      <c r="AQ17" s="2">
        <f>Timeline!AQ17</f>
        <v>2025</v>
      </c>
      <c r="AR17" s="2">
        <f>Timeline!AR17</f>
        <v>2025</v>
      </c>
      <c r="AS17" s="2">
        <f>Timeline!AS17</f>
        <v>2025</v>
      </c>
      <c r="AT17" s="2">
        <f>Timeline!AT17</f>
        <v>2025</v>
      </c>
      <c r="AU17" s="2">
        <f>Timeline!AU17</f>
        <v>2026</v>
      </c>
      <c r="AV17" s="2">
        <f>Timeline!AV17</f>
        <v>2026</v>
      </c>
      <c r="AW17" s="2">
        <f>Timeline!AW17</f>
        <v>2026</v>
      </c>
      <c r="AX17" s="2">
        <f>Timeline!AX17</f>
        <v>2026</v>
      </c>
      <c r="AY17" s="2">
        <f>Timeline!AY17</f>
        <v>2027</v>
      </c>
      <c r="AZ17" s="2">
        <f>Timeline!AZ17</f>
        <v>2027</v>
      </c>
      <c r="BA17" s="2">
        <f>Timeline!BA17</f>
        <v>2027</v>
      </c>
      <c r="BB17" s="2">
        <f>Timeline!BB17</f>
        <v>2027</v>
      </c>
      <c r="BC17" s="2">
        <f>Timeline!BC17</f>
        <v>2028</v>
      </c>
      <c r="BD17" s="2">
        <f>Timeline!BD17</f>
        <v>2028</v>
      </c>
      <c r="BE17" s="2">
        <f>Timeline!BE17</f>
        <v>2028</v>
      </c>
      <c r="BF17" s="2">
        <f>Timeline!BF17</f>
        <v>2028</v>
      </c>
      <c r="BG17" s="2">
        <f>Timeline!BG17</f>
        <v>2029</v>
      </c>
      <c r="BH17" s="2">
        <f>Timeline!BH17</f>
        <v>2029</v>
      </c>
      <c r="BI17" s="2">
        <f>Timeline!BI17</f>
        <v>2029</v>
      </c>
      <c r="BJ17" s="2">
        <f>Timeline!BJ17</f>
        <v>0</v>
      </c>
      <c r="BK17" s="2">
        <f>Timeline!BK17</f>
        <v>0</v>
      </c>
      <c r="BL17" s="2">
        <f>Timeline!BL17</f>
        <v>0</v>
      </c>
      <c r="BM17" s="2">
        <f>Timeline!BM17</f>
        <v>0</v>
      </c>
      <c r="BN17" s="2">
        <f>Timeline!BN17</f>
        <v>0</v>
      </c>
      <c r="BO17" s="2">
        <f>Timeline!BO17</f>
        <v>0</v>
      </c>
      <c r="BP17" s="2">
        <f>Timeline!BP17</f>
        <v>0</v>
      </c>
      <c r="BQ17" s="2">
        <f>Timeline!BQ17</f>
        <v>0</v>
      </c>
      <c r="BR17" s="2">
        <f>Timeline!BR17</f>
        <v>0</v>
      </c>
      <c r="BS17" s="2">
        <f>Timeline!BS17</f>
        <v>0</v>
      </c>
      <c r="BT17" s="2">
        <f>Timeline!BT17</f>
        <v>0</v>
      </c>
    </row>
    <row r="18" spans="1:72" x14ac:dyDescent="0.25">
      <c r="C18" s="2" t="str">
        <f>Timeline!C18</f>
        <v>Q1</v>
      </c>
      <c r="D18" s="2" t="str">
        <f>Timeline!D18</f>
        <v>Q2</v>
      </c>
      <c r="E18" s="2" t="str">
        <f>Timeline!E18</f>
        <v>Q3</v>
      </c>
      <c r="F18" s="2" t="str">
        <f>Timeline!F18</f>
        <v>Q4</v>
      </c>
      <c r="G18" s="2" t="str">
        <f>Timeline!G18</f>
        <v>Q1</v>
      </c>
      <c r="H18" s="2" t="str">
        <f>Timeline!H18</f>
        <v>Q2</v>
      </c>
      <c r="I18" s="2" t="str">
        <f>Timeline!I18</f>
        <v>Q3</v>
      </c>
      <c r="J18" s="2" t="str">
        <f>Timeline!J18</f>
        <v>Q4</v>
      </c>
      <c r="K18" s="2" t="str">
        <f>Timeline!K18</f>
        <v>Q1</v>
      </c>
      <c r="L18" s="2" t="str">
        <f>Timeline!L18</f>
        <v>Q2</v>
      </c>
      <c r="M18" s="2" t="str">
        <f>Timeline!M18</f>
        <v>Q3</v>
      </c>
      <c r="N18" s="2" t="str">
        <f>Timeline!N18</f>
        <v>Q4</v>
      </c>
      <c r="O18" s="2" t="str">
        <f>Timeline!O18</f>
        <v>Q1</v>
      </c>
      <c r="P18" s="2" t="str">
        <f>Timeline!P18</f>
        <v>Q2</v>
      </c>
      <c r="Q18" s="2" t="str">
        <f>Timeline!Q18</f>
        <v>Q3</v>
      </c>
      <c r="R18" s="2" t="str">
        <f>Timeline!R18</f>
        <v>Q4</v>
      </c>
      <c r="S18" s="2" t="str">
        <f>Timeline!S18</f>
        <v>Q1</v>
      </c>
      <c r="T18" s="2" t="str">
        <f>Timeline!T18</f>
        <v>Q2</v>
      </c>
      <c r="U18" s="2" t="str">
        <f>Timeline!U18</f>
        <v>Q3</v>
      </c>
      <c r="V18" s="2" t="str">
        <f>Timeline!V18</f>
        <v>Q4</v>
      </c>
      <c r="W18" s="2" t="str">
        <f>Timeline!W18</f>
        <v>Q1</v>
      </c>
      <c r="X18" s="2" t="str">
        <f>Timeline!X18</f>
        <v>Q2</v>
      </c>
      <c r="Y18" s="2" t="str">
        <f>Timeline!Y18</f>
        <v>Q3</v>
      </c>
      <c r="Z18" s="2" t="str">
        <f>Timeline!Z18</f>
        <v>Q4</v>
      </c>
      <c r="AA18" s="2" t="str">
        <f>Timeline!AA18</f>
        <v>Q1</v>
      </c>
      <c r="AB18" s="2" t="str">
        <f>Timeline!AB18</f>
        <v>Q2</v>
      </c>
      <c r="AC18" s="2" t="str">
        <f>Timeline!AC18</f>
        <v>Q3</v>
      </c>
      <c r="AD18" s="2" t="str">
        <f>Timeline!AD18</f>
        <v>Q4</v>
      </c>
      <c r="AE18" s="2" t="str">
        <f>Timeline!AE18</f>
        <v>Q1</v>
      </c>
      <c r="AF18" s="2" t="str">
        <f>Timeline!AF18</f>
        <v>Q2</v>
      </c>
      <c r="AG18" s="2" t="str">
        <f>Timeline!AG18</f>
        <v>Q3</v>
      </c>
      <c r="AH18" s="2" t="str">
        <f>Timeline!AH18</f>
        <v>Q4</v>
      </c>
      <c r="AI18" s="2" t="str">
        <f>Timeline!AI18</f>
        <v>Q1</v>
      </c>
      <c r="AJ18" s="2" t="str">
        <f>Timeline!AJ18</f>
        <v>Q2</v>
      </c>
      <c r="AK18" s="2" t="str">
        <f>Timeline!AK18</f>
        <v>Q3</v>
      </c>
      <c r="AL18" s="2" t="str">
        <f>Timeline!AL18</f>
        <v>Q4</v>
      </c>
      <c r="AM18" s="2" t="str">
        <f>Timeline!AM18</f>
        <v>Q1</v>
      </c>
      <c r="AN18" s="2" t="str">
        <f>Timeline!AN18</f>
        <v>Q2</v>
      </c>
      <c r="AO18" s="2" t="str">
        <f>Timeline!AO18</f>
        <v>Q3</v>
      </c>
      <c r="AP18" s="2" t="str">
        <f>Timeline!AP18</f>
        <v>Q4</v>
      </c>
      <c r="AQ18" s="2" t="str">
        <f>Timeline!AQ18</f>
        <v>Q1</v>
      </c>
      <c r="AR18" s="2" t="str">
        <f>Timeline!AR18</f>
        <v>Q2</v>
      </c>
      <c r="AS18" s="2" t="str">
        <f>Timeline!AS18</f>
        <v>Q3</v>
      </c>
      <c r="AT18" s="2" t="str">
        <f>Timeline!AT18</f>
        <v>Q4</v>
      </c>
      <c r="AU18" s="2" t="str">
        <f>Timeline!AU18</f>
        <v>Q1</v>
      </c>
      <c r="AV18" s="2" t="str">
        <f>Timeline!AV18</f>
        <v>Q2</v>
      </c>
      <c r="AW18" s="2" t="str">
        <f>Timeline!AW18</f>
        <v>Q3</v>
      </c>
      <c r="AX18" s="2" t="str">
        <f>Timeline!AX18</f>
        <v>Q4</v>
      </c>
      <c r="AY18" s="2" t="str">
        <f>Timeline!AY18</f>
        <v>Q1</v>
      </c>
      <c r="AZ18" s="2" t="str">
        <f>Timeline!AZ18</f>
        <v>Q2</v>
      </c>
      <c r="BA18" s="2" t="str">
        <f>Timeline!BA18</f>
        <v>Q3</v>
      </c>
      <c r="BB18" s="2" t="str">
        <f>Timeline!BB18</f>
        <v>Q4</v>
      </c>
      <c r="BC18" s="2" t="str">
        <f>Timeline!BC18</f>
        <v>Q1</v>
      </c>
      <c r="BD18" s="2" t="str">
        <f>Timeline!BD18</f>
        <v>Q2</v>
      </c>
      <c r="BE18" s="2" t="str">
        <f>Timeline!BE18</f>
        <v>Q3</v>
      </c>
      <c r="BF18" s="2" t="str">
        <f>Timeline!BF18</f>
        <v>Q4</v>
      </c>
      <c r="BG18" s="2" t="str">
        <f>Timeline!BG18</f>
        <v>Q1</v>
      </c>
      <c r="BH18" s="2" t="str">
        <f>Timeline!BH18</f>
        <v>Q2</v>
      </c>
      <c r="BI18" s="2" t="str">
        <f>Timeline!BI18</f>
        <v>Q3</v>
      </c>
      <c r="BJ18" s="2">
        <f>Timeline!BJ18</f>
        <v>0</v>
      </c>
      <c r="BK18" s="2">
        <f>Timeline!BK18</f>
        <v>0</v>
      </c>
      <c r="BL18" s="2">
        <f>Timeline!BL18</f>
        <v>0</v>
      </c>
      <c r="BM18" s="2">
        <f>Timeline!BM18</f>
        <v>0</v>
      </c>
      <c r="BN18" s="2">
        <f>Timeline!BN18</f>
        <v>0</v>
      </c>
      <c r="BO18" s="2">
        <f>Timeline!BO18</f>
        <v>0</v>
      </c>
      <c r="BP18" s="2">
        <f>Timeline!BP18</f>
        <v>0</v>
      </c>
      <c r="BQ18" s="2">
        <f>Timeline!BQ18</f>
        <v>0</v>
      </c>
      <c r="BR18" s="2">
        <f>Timeline!BR18</f>
        <v>0</v>
      </c>
      <c r="BS18" s="2">
        <f>Timeline!BS18</f>
        <v>0</v>
      </c>
      <c r="BT18" s="2">
        <f>Timeline!BT18</f>
        <v>0</v>
      </c>
    </row>
    <row r="19" spans="1:72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</row>
    <row r="20" spans="1:72" x14ac:dyDescent="0.25">
      <c r="A20" s="9" t="s">
        <v>268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</row>
    <row r="21" spans="1:72" x14ac:dyDescent="0.25">
      <c r="A21" t="s">
        <v>70</v>
      </c>
      <c r="C21" s="26">
        <v>600000000</v>
      </c>
      <c r="D21" s="2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</row>
    <row r="22" spans="1:72" x14ac:dyDescent="0.25">
      <c r="A22" t="s">
        <v>71</v>
      </c>
      <c r="C22" s="12">
        <f>0.01*C21</f>
        <v>6000000</v>
      </c>
      <c r="D22" s="12"/>
    </row>
    <row r="23" spans="1:72" s="16" customFormat="1" x14ac:dyDescent="0.25">
      <c r="A23" s="16" t="s">
        <v>278</v>
      </c>
      <c r="C23" s="11"/>
      <c r="D23" s="11">
        <f>IF(AND(Operations!$B$18,NOT('Waterfall and TWR'!D29),('Waterfall and TWR'!C29)),'Qtr Balance Sheet'!C12-('Qtr Balance Sheet'!C13*Operations!$B$19),0)</f>
        <v>0</v>
      </c>
      <c r="E23" s="11">
        <f>IF(AND(Operations!$B$18,NOT('Waterfall and TWR'!E29),('Waterfall and TWR'!D29)),'Qtr Balance Sheet'!D12-('Qtr Balance Sheet'!D13*Operations!$B$19),0)</f>
        <v>0</v>
      </c>
      <c r="F23" s="11">
        <f>IF(AND(Operations!$B$18,NOT('Waterfall and TWR'!F29),('Waterfall and TWR'!E29)),'Qtr Balance Sheet'!E12-('Qtr Balance Sheet'!E13*Operations!$B$19),0)</f>
        <v>0</v>
      </c>
      <c r="G23" s="11">
        <f>IF(AND(Operations!$B$18,NOT('Waterfall and TWR'!G29),('Waterfall and TWR'!F29)),'Qtr Balance Sheet'!F12-('Qtr Balance Sheet'!F13*Operations!$B$19),0)</f>
        <v>0</v>
      </c>
      <c r="H23" s="11">
        <f>IF(AND(Operations!$B$18,NOT('Waterfall and TWR'!H29),('Waterfall and TWR'!G29)),'Qtr Balance Sheet'!G12-('Qtr Balance Sheet'!G13*Operations!$B$19),0)</f>
        <v>0</v>
      </c>
      <c r="I23" s="11">
        <f>IF(AND(Operations!$B$18,NOT('Waterfall and TWR'!I29),('Waterfall and TWR'!H29)),'Qtr Balance Sheet'!H12-('Qtr Balance Sheet'!H13*Operations!$B$19),0)</f>
        <v>0</v>
      </c>
      <c r="J23" s="11">
        <f>IF(AND(Operations!$B$18,NOT('Waterfall and TWR'!J29),('Waterfall and TWR'!I29)),'Qtr Balance Sheet'!I12-('Qtr Balance Sheet'!I13*Operations!$B$19),0)</f>
        <v>0</v>
      </c>
      <c r="K23" s="11">
        <f>IF(AND(Operations!$B$18,NOT('Waterfall and TWR'!K29),('Waterfall and TWR'!J29)),'Qtr Balance Sheet'!J12-('Qtr Balance Sheet'!J13*Operations!$B$19),0)</f>
        <v>0</v>
      </c>
      <c r="L23" s="11">
        <f>IF(AND(Operations!$B$18,NOT('Waterfall and TWR'!L29),('Waterfall and TWR'!K29)),'Qtr Balance Sheet'!K12-('Qtr Balance Sheet'!K13*Operations!$B$19),0)</f>
        <v>0</v>
      </c>
      <c r="M23" s="11">
        <f>IF(AND(Operations!$B$18,NOT('Waterfall and TWR'!M29),('Waterfall and TWR'!L29)),'Qtr Balance Sheet'!L12-('Qtr Balance Sheet'!L13*Operations!$B$19),0)</f>
        <v>0</v>
      </c>
      <c r="N23" s="11">
        <f>IF(AND(Operations!$B$18,NOT('Waterfall and TWR'!N29),('Waterfall and TWR'!M29)),'Qtr Balance Sheet'!M12-('Qtr Balance Sheet'!M13*Operations!$B$19),0)</f>
        <v>0</v>
      </c>
      <c r="O23" s="11">
        <f>IF(AND(Operations!$B$18,NOT('Waterfall and TWR'!O29),('Waterfall and TWR'!N29)),'Qtr Balance Sheet'!N12-('Qtr Balance Sheet'!N13*Operations!$B$19),0)</f>
        <v>0</v>
      </c>
      <c r="P23" s="11">
        <f>IF(AND(Operations!$B$18,NOT('Waterfall and TWR'!P29),('Waterfall and TWR'!O29)),'Qtr Balance Sheet'!O12-('Qtr Balance Sheet'!O13*Operations!$B$19),0)</f>
        <v>0</v>
      </c>
      <c r="Q23" s="11">
        <f>IF(AND(Operations!$B$18,NOT('Waterfall and TWR'!Q29),('Waterfall and TWR'!P29)),'Qtr Balance Sheet'!P12-('Qtr Balance Sheet'!P13*Operations!$B$19),0)</f>
        <v>0</v>
      </c>
      <c r="R23" s="11">
        <f>IF(AND(Operations!$B$18,NOT('Waterfall and TWR'!R29),('Waterfall and TWR'!Q29)),'Qtr Balance Sheet'!Q12-('Qtr Balance Sheet'!Q13*Operations!$B$19),0)</f>
        <v>0</v>
      </c>
      <c r="S23" s="11">
        <f>IF(AND(Operations!$B$18,NOT('Waterfall and TWR'!S29),('Waterfall and TWR'!R29)),'Qtr Balance Sheet'!R12-('Qtr Balance Sheet'!R13*Operations!$B$19),0)</f>
        <v>0</v>
      </c>
      <c r="T23" s="11">
        <f>IF(AND(Operations!$B$18,NOT('Waterfall and TWR'!T29),('Waterfall and TWR'!S29)),'Qtr Balance Sheet'!S12-('Qtr Balance Sheet'!S13*Operations!$B$19),0)</f>
        <v>0</v>
      </c>
      <c r="U23" s="11">
        <f>IF(AND(Operations!$B$18,NOT('Waterfall and TWR'!U29),('Waterfall and TWR'!T29)),'Qtr Balance Sheet'!T12-('Qtr Balance Sheet'!T13*Operations!$B$19),0)</f>
        <v>0</v>
      </c>
      <c r="V23" s="11">
        <f>IF(AND(Operations!$B$18,NOT('Waterfall and TWR'!V29),('Waterfall and TWR'!U29)),'Qtr Balance Sheet'!U12-('Qtr Balance Sheet'!U13*Operations!$B$19),0)</f>
        <v>0</v>
      </c>
      <c r="W23" s="11">
        <f>IF(AND(Operations!$B$18,NOT('Waterfall and TWR'!W29),('Waterfall and TWR'!V29)),'Qtr Balance Sheet'!V12-('Qtr Balance Sheet'!V13*Operations!$B$19),0)</f>
        <v>0</v>
      </c>
      <c r="X23" s="11">
        <f>IF(AND(Operations!$B$18,NOT('Waterfall and TWR'!X29),('Waterfall and TWR'!W29)),'Qtr Balance Sheet'!W12-('Qtr Balance Sheet'!W13*Operations!$B$19),0)</f>
        <v>0</v>
      </c>
      <c r="Y23" s="11">
        <f>IF(AND(Operations!$B$18,NOT('Waterfall and TWR'!Y29),('Waterfall and TWR'!X29)),'Qtr Balance Sheet'!X12-('Qtr Balance Sheet'!X13*Operations!$B$19),0)</f>
        <v>0</v>
      </c>
      <c r="Z23" s="11">
        <f>IF(AND(Operations!$B$18,NOT('Waterfall and TWR'!Z29),('Waterfall and TWR'!Y29)),'Qtr Balance Sheet'!Y12-('Qtr Balance Sheet'!Y13*Operations!$B$19),0)</f>
        <v>0</v>
      </c>
      <c r="AA23" s="11">
        <f>IF(AND(Operations!$B$18,NOT('Waterfall and TWR'!AA29),('Waterfall and TWR'!Z29)),'Qtr Balance Sheet'!Z12-('Qtr Balance Sheet'!Z13*Operations!$B$19),0)</f>
        <v>0</v>
      </c>
      <c r="AB23" s="11">
        <f>IF(AND(Operations!$B$18,NOT('Waterfall and TWR'!AB29),('Waterfall and TWR'!AA29)),'Qtr Balance Sheet'!AA12-('Qtr Balance Sheet'!AA13*Operations!$B$19),0)</f>
        <v>0</v>
      </c>
      <c r="AC23" s="11">
        <f>IF(AND(Operations!$B$18,NOT('Waterfall and TWR'!AC29),('Waterfall and TWR'!AB29)),'Qtr Balance Sheet'!AB12-('Qtr Balance Sheet'!AB13*Operations!$B$19),0)</f>
        <v>0</v>
      </c>
      <c r="AD23" s="11">
        <f>IF(AND(Operations!$B$18,NOT('Waterfall and TWR'!AD29),('Waterfall and TWR'!AC29)),'Qtr Balance Sheet'!AC12-('Qtr Balance Sheet'!AC13*Operations!$B$19),0)</f>
        <v>0</v>
      </c>
      <c r="AE23" s="11">
        <f>IF(AND(Operations!$B$18,NOT('Waterfall and TWR'!AE29),('Waterfall and TWR'!AD29)),'Qtr Balance Sheet'!AD12-('Qtr Balance Sheet'!AD13*Operations!$B$19),0)</f>
        <v>0</v>
      </c>
      <c r="AF23" s="11">
        <f>IF(AND(Operations!$B$18,NOT('Waterfall and TWR'!AF29),('Waterfall and TWR'!AE29)),'Qtr Balance Sheet'!AE12-('Qtr Balance Sheet'!AE13*Operations!$B$19),0)</f>
        <v>0</v>
      </c>
      <c r="AG23" s="11">
        <f>IF(AND(Operations!$B$18,NOT('Waterfall and TWR'!AG29),('Waterfall and TWR'!AF29)),'Qtr Balance Sheet'!AF12-('Qtr Balance Sheet'!AF13*Operations!$B$19),0)</f>
        <v>0</v>
      </c>
      <c r="AH23" s="11">
        <f>IF(AND(Operations!$B$18,NOT('Waterfall and TWR'!AH29),('Waterfall and TWR'!AG29)),'Qtr Balance Sheet'!AG12-('Qtr Balance Sheet'!AG13*Operations!$B$19),0)</f>
        <v>0</v>
      </c>
      <c r="AI23" s="11">
        <f>IF(AND(Operations!$B$18,NOT('Waterfall and TWR'!AI29),('Waterfall and TWR'!AH29)),'Qtr Balance Sheet'!AH12-('Qtr Balance Sheet'!AH13*Operations!$B$19),0)</f>
        <v>0</v>
      </c>
      <c r="AJ23" s="11">
        <f ca="1">IF(AND(Operations!$B$18,NOT('Waterfall and TWR'!AJ29),('Waterfall and TWR'!AI29)),'Qtr Balance Sheet'!AI12-('Qtr Balance Sheet'!AI13*Operations!$B$19),0)</f>
        <v>94605722.334160149</v>
      </c>
      <c r="AK23" s="11">
        <f>IF(AND(Operations!$B$18,NOT('Waterfall and TWR'!AK29),('Waterfall and TWR'!AJ29)),'Qtr Balance Sheet'!AJ12-('Qtr Balance Sheet'!AJ13*Operations!$B$19),0)</f>
        <v>0</v>
      </c>
      <c r="AL23" s="11">
        <f>IF(AND(Operations!$B$18,NOT('Waterfall and TWR'!AL29),('Waterfall and TWR'!AK29)),'Qtr Balance Sheet'!AK12-('Qtr Balance Sheet'!AK13*Operations!$B$19),0)</f>
        <v>0</v>
      </c>
      <c r="AM23" s="11">
        <f>IF(AND(Operations!$B$18,NOT('Waterfall and TWR'!AM29),('Waterfall and TWR'!AL29)),'Qtr Balance Sheet'!AL12-('Qtr Balance Sheet'!AL13*Operations!$B$19),0)</f>
        <v>0</v>
      </c>
      <c r="AN23" s="11">
        <f>IF(AND(Operations!$B$18,NOT('Waterfall and TWR'!AN29),('Waterfall and TWR'!AM29)),'Qtr Balance Sheet'!AM12-('Qtr Balance Sheet'!AM13*Operations!$B$19),0)</f>
        <v>0</v>
      </c>
      <c r="AO23" s="11">
        <f>IF(AND(Operations!$B$18,NOT('Waterfall and TWR'!AO29),('Waterfall and TWR'!AN29)),'Qtr Balance Sheet'!AN12-('Qtr Balance Sheet'!AN13*Operations!$B$19),0)</f>
        <v>0</v>
      </c>
      <c r="AP23" s="11">
        <f>IF(AND(Operations!$B$18,NOT('Waterfall and TWR'!AP29),('Waterfall and TWR'!AO29)),'Qtr Balance Sheet'!AO12-('Qtr Balance Sheet'!AO13*Operations!$B$19),0)</f>
        <v>0</v>
      </c>
      <c r="AQ23" s="11">
        <f>IF(AND(Operations!$B$18,NOT('Waterfall and TWR'!AQ29),('Waterfall and TWR'!AP29)),'Qtr Balance Sheet'!AP12-('Qtr Balance Sheet'!AP13*Operations!$B$19),0)</f>
        <v>0</v>
      </c>
      <c r="AR23" s="11">
        <f>IF(AND(Operations!$B$18,NOT('Waterfall and TWR'!AR29),('Waterfall and TWR'!AQ29)),'Qtr Balance Sheet'!AQ12-('Qtr Balance Sheet'!AQ13*Operations!$B$19),0)</f>
        <v>0</v>
      </c>
      <c r="AS23" s="11">
        <f>IF(AND(Operations!$B$18,NOT('Waterfall and TWR'!AS29),('Waterfall and TWR'!AR29)),'Qtr Balance Sheet'!AR12-('Qtr Balance Sheet'!AR13*Operations!$B$19),0)</f>
        <v>0</v>
      </c>
      <c r="AT23" s="11">
        <f>IF(AND(Operations!$B$18,NOT('Waterfall and TWR'!AT29),('Waterfall and TWR'!AS29)),'Qtr Balance Sheet'!AS12-('Qtr Balance Sheet'!AS13*Operations!$B$19),0)</f>
        <v>0</v>
      </c>
      <c r="AU23" s="11">
        <f>IF(AND(Operations!$B$18,NOT('Waterfall and TWR'!AU29),('Waterfall and TWR'!AT29)),'Qtr Balance Sheet'!AT12-('Qtr Balance Sheet'!AT13*Operations!$B$19),0)</f>
        <v>0</v>
      </c>
      <c r="AV23" s="11">
        <f>IF(AND(Operations!$B$18,NOT('Waterfall and TWR'!AV29),('Waterfall and TWR'!AU29)),'Qtr Balance Sheet'!AU12-('Qtr Balance Sheet'!AU13*Operations!$B$19),0)</f>
        <v>0</v>
      </c>
      <c r="AW23" s="11">
        <f>IF(AND(Operations!$B$18,NOT('Waterfall and TWR'!AW29),('Waterfall and TWR'!AV29)),'Qtr Balance Sheet'!AV12-('Qtr Balance Sheet'!AV13*Operations!$B$19),0)</f>
        <v>0</v>
      </c>
      <c r="AX23" s="11">
        <f>IF(AND(Operations!$B$18,NOT('Waterfall and TWR'!AX29),('Waterfall and TWR'!AW29)),'Qtr Balance Sheet'!AW12-('Qtr Balance Sheet'!AW13*Operations!$B$19),0)</f>
        <v>0</v>
      </c>
      <c r="AY23" s="11">
        <f>IF(AND(Operations!$B$18,NOT('Waterfall and TWR'!AY29),('Waterfall and TWR'!AX29)),'Qtr Balance Sheet'!AX12-('Qtr Balance Sheet'!AX13*Operations!$B$19),0)</f>
        <v>0</v>
      </c>
      <c r="AZ23" s="11">
        <f>IF(AND(Operations!$B$18,NOT('Waterfall and TWR'!AZ29),('Waterfall and TWR'!AY29)),'Qtr Balance Sheet'!AY12-('Qtr Balance Sheet'!AY13*Operations!$B$19),0)</f>
        <v>0</v>
      </c>
      <c r="BA23" s="11">
        <f>IF(AND(Operations!$B$18,NOT('Waterfall and TWR'!BA29),('Waterfall and TWR'!AZ29)),'Qtr Balance Sheet'!AZ12-('Qtr Balance Sheet'!AZ13*Operations!$B$19),0)</f>
        <v>0</v>
      </c>
      <c r="BB23" s="11">
        <f>IF(AND(Operations!$B$18,NOT('Waterfall and TWR'!BB29),('Waterfall and TWR'!BA29)),'Qtr Balance Sheet'!BA12-('Qtr Balance Sheet'!BA13*Operations!$B$19),0)</f>
        <v>0</v>
      </c>
      <c r="BC23" s="11">
        <f>IF(AND(Operations!$B$18,NOT('Waterfall and TWR'!BC29),('Waterfall and TWR'!BB29)),'Qtr Balance Sheet'!BB12-('Qtr Balance Sheet'!BB13*Operations!$B$19),0)</f>
        <v>0</v>
      </c>
      <c r="BD23" s="11">
        <f>IF(AND(Operations!$B$18,NOT('Waterfall and TWR'!BD29),('Waterfall and TWR'!BC29)),'Qtr Balance Sheet'!BC12-('Qtr Balance Sheet'!BC13*Operations!$B$19),0)</f>
        <v>0</v>
      </c>
      <c r="BE23" s="11">
        <f>IF(AND(Operations!$B$18,NOT('Waterfall and TWR'!BE29),('Waterfall and TWR'!BD29)),'Qtr Balance Sheet'!BD12-('Qtr Balance Sheet'!BD13*Operations!$B$19),0)</f>
        <v>0</v>
      </c>
      <c r="BF23" s="11">
        <f>IF(AND(Operations!$B$18,NOT('Waterfall and TWR'!BF29),('Waterfall and TWR'!BE29)),'Qtr Balance Sheet'!BE12-('Qtr Balance Sheet'!BE13*Operations!$B$19),0)</f>
        <v>0</v>
      </c>
      <c r="BG23" s="11">
        <f>IF(AND(Operations!$B$18,NOT('Waterfall and TWR'!BG29),('Waterfall and TWR'!BF29)),'Qtr Balance Sheet'!BF12-('Qtr Balance Sheet'!BF13*Operations!$B$19),0)</f>
        <v>0</v>
      </c>
      <c r="BH23" s="11">
        <f>IF(AND(Operations!$B$18,NOT('Waterfall and TWR'!BH29),('Waterfall and TWR'!BG29)),'Qtr Balance Sheet'!BG12-('Qtr Balance Sheet'!BG13*Operations!$B$19),0)</f>
        <v>0</v>
      </c>
      <c r="BI23" s="11">
        <f>IF(AND(Operations!$B$18,NOT('Waterfall and TWR'!BI29),('Waterfall and TWR'!BH29)),'Qtr Balance Sheet'!BH12-('Qtr Balance Sheet'!BH13*Operations!$B$19),0)</f>
        <v>0</v>
      </c>
    </row>
    <row r="24" spans="1:72" s="40" customFormat="1" x14ac:dyDescent="0.25">
      <c r="A24" s="65" t="s">
        <v>193</v>
      </c>
      <c r="C24" s="39">
        <f>SUM(C21:C23)</f>
        <v>606000000</v>
      </c>
      <c r="D24" s="39">
        <f t="shared" ref="D24:BI24" si="2">SUM(D21:D23)</f>
        <v>0</v>
      </c>
      <c r="E24" s="39">
        <f t="shared" si="2"/>
        <v>0</v>
      </c>
      <c r="F24" s="39">
        <f t="shared" si="2"/>
        <v>0</v>
      </c>
      <c r="G24" s="39">
        <f t="shared" si="2"/>
        <v>0</v>
      </c>
      <c r="H24" s="39">
        <f t="shared" si="2"/>
        <v>0</v>
      </c>
      <c r="I24" s="39">
        <f t="shared" si="2"/>
        <v>0</v>
      </c>
      <c r="J24" s="39">
        <f t="shared" si="2"/>
        <v>0</v>
      </c>
      <c r="K24" s="39">
        <f t="shared" si="2"/>
        <v>0</v>
      </c>
      <c r="L24" s="39">
        <f t="shared" si="2"/>
        <v>0</v>
      </c>
      <c r="M24" s="39">
        <f t="shared" si="2"/>
        <v>0</v>
      </c>
      <c r="N24" s="39">
        <f t="shared" si="2"/>
        <v>0</v>
      </c>
      <c r="O24" s="39">
        <f t="shared" si="2"/>
        <v>0</v>
      </c>
      <c r="P24" s="39">
        <f t="shared" si="2"/>
        <v>0</v>
      </c>
      <c r="Q24" s="39">
        <f t="shared" si="2"/>
        <v>0</v>
      </c>
      <c r="R24" s="39">
        <f t="shared" si="2"/>
        <v>0</v>
      </c>
      <c r="S24" s="39">
        <f t="shared" si="2"/>
        <v>0</v>
      </c>
      <c r="T24" s="39">
        <f t="shared" si="2"/>
        <v>0</v>
      </c>
      <c r="U24" s="39">
        <f t="shared" si="2"/>
        <v>0</v>
      </c>
      <c r="V24" s="39">
        <f t="shared" si="2"/>
        <v>0</v>
      </c>
      <c r="W24" s="39">
        <f t="shared" si="2"/>
        <v>0</v>
      </c>
      <c r="X24" s="39">
        <f t="shared" si="2"/>
        <v>0</v>
      </c>
      <c r="Y24" s="39">
        <f t="shared" si="2"/>
        <v>0</v>
      </c>
      <c r="Z24" s="39">
        <f t="shared" si="2"/>
        <v>0</v>
      </c>
      <c r="AA24" s="39">
        <f t="shared" si="2"/>
        <v>0</v>
      </c>
      <c r="AB24" s="39">
        <f t="shared" si="2"/>
        <v>0</v>
      </c>
      <c r="AC24" s="39">
        <f t="shared" si="2"/>
        <v>0</v>
      </c>
      <c r="AD24" s="39">
        <f t="shared" si="2"/>
        <v>0</v>
      </c>
      <c r="AE24" s="39">
        <f t="shared" si="2"/>
        <v>0</v>
      </c>
      <c r="AF24" s="39">
        <f t="shared" si="2"/>
        <v>0</v>
      </c>
      <c r="AG24" s="39">
        <f t="shared" si="2"/>
        <v>0</v>
      </c>
      <c r="AH24" s="39">
        <f t="shared" si="2"/>
        <v>0</v>
      </c>
      <c r="AI24" s="39">
        <f t="shared" si="2"/>
        <v>0</v>
      </c>
      <c r="AJ24" s="39">
        <f t="shared" ca="1" si="2"/>
        <v>94605722.334160149</v>
      </c>
      <c r="AK24" s="39">
        <f t="shared" si="2"/>
        <v>0</v>
      </c>
      <c r="AL24" s="39">
        <f t="shared" si="2"/>
        <v>0</v>
      </c>
      <c r="AM24" s="39">
        <f t="shared" si="2"/>
        <v>0</v>
      </c>
      <c r="AN24" s="39">
        <f t="shared" si="2"/>
        <v>0</v>
      </c>
      <c r="AO24" s="39">
        <f t="shared" si="2"/>
        <v>0</v>
      </c>
      <c r="AP24" s="39">
        <f t="shared" si="2"/>
        <v>0</v>
      </c>
      <c r="AQ24" s="39">
        <f t="shared" si="2"/>
        <v>0</v>
      </c>
      <c r="AR24" s="39">
        <f t="shared" si="2"/>
        <v>0</v>
      </c>
      <c r="AS24" s="39">
        <f t="shared" si="2"/>
        <v>0</v>
      </c>
      <c r="AT24" s="39">
        <f t="shared" si="2"/>
        <v>0</v>
      </c>
      <c r="AU24" s="39">
        <f t="shared" si="2"/>
        <v>0</v>
      </c>
      <c r="AV24" s="39">
        <f t="shared" si="2"/>
        <v>0</v>
      </c>
      <c r="AW24" s="39">
        <f t="shared" si="2"/>
        <v>0</v>
      </c>
      <c r="AX24" s="39">
        <f t="shared" si="2"/>
        <v>0</v>
      </c>
      <c r="AY24" s="39">
        <f t="shared" si="2"/>
        <v>0</v>
      </c>
      <c r="AZ24" s="39">
        <f t="shared" si="2"/>
        <v>0</v>
      </c>
      <c r="BA24" s="39">
        <f t="shared" si="2"/>
        <v>0</v>
      </c>
      <c r="BB24" s="39">
        <f t="shared" si="2"/>
        <v>0</v>
      </c>
      <c r="BC24" s="39">
        <f t="shared" si="2"/>
        <v>0</v>
      </c>
      <c r="BD24" s="39">
        <f t="shared" si="2"/>
        <v>0</v>
      </c>
      <c r="BE24" s="39">
        <f t="shared" si="2"/>
        <v>0</v>
      </c>
      <c r="BF24" s="39">
        <f t="shared" si="2"/>
        <v>0</v>
      </c>
      <c r="BG24" s="39">
        <f t="shared" si="2"/>
        <v>0</v>
      </c>
      <c r="BH24" s="39">
        <f t="shared" si="2"/>
        <v>0</v>
      </c>
      <c r="BI24" s="39">
        <f t="shared" si="2"/>
        <v>0</v>
      </c>
    </row>
    <row r="25" spans="1:72" s="4" customFormat="1" x14ac:dyDescent="0.25">
      <c r="C25" s="64"/>
      <c r="D25" s="11"/>
      <c r="E25" s="12"/>
      <c r="F25" s="12"/>
    </row>
    <row r="26" spans="1:72" s="4" customFormat="1" x14ac:dyDescent="0.25">
      <c r="A26" s="19" t="s">
        <v>279</v>
      </c>
      <c r="C26" s="64"/>
      <c r="D26" s="11"/>
      <c r="E26" s="12"/>
      <c r="F26" s="12"/>
    </row>
    <row r="27" spans="1:72" s="4" customFormat="1" x14ac:dyDescent="0.25">
      <c r="A27" s="4" t="s">
        <v>269</v>
      </c>
      <c r="C27" s="64"/>
      <c r="D27" s="11"/>
      <c r="E27" s="12"/>
      <c r="F27" s="12"/>
    </row>
    <row r="28" spans="1:72" s="4" customFormat="1" x14ac:dyDescent="0.25">
      <c r="A28" s="4" t="s">
        <v>270</v>
      </c>
      <c r="C28" s="64"/>
      <c r="D28" s="11"/>
      <c r="E28" s="12"/>
      <c r="F28" s="12"/>
    </row>
    <row r="29" spans="1:72" s="40" customFormat="1" x14ac:dyDescent="0.25">
      <c r="A29" s="65" t="s">
        <v>271</v>
      </c>
      <c r="C29" s="39">
        <f>SUM(C27:C28)</f>
        <v>0</v>
      </c>
      <c r="D29" s="39">
        <f t="shared" ref="D29:BI29" si="3">SUM(D27:D28)</f>
        <v>0</v>
      </c>
      <c r="E29" s="39">
        <f t="shared" si="3"/>
        <v>0</v>
      </c>
      <c r="F29" s="39">
        <f t="shared" si="3"/>
        <v>0</v>
      </c>
      <c r="G29" s="39">
        <f t="shared" si="3"/>
        <v>0</v>
      </c>
      <c r="H29" s="39">
        <f t="shared" si="3"/>
        <v>0</v>
      </c>
      <c r="I29" s="39">
        <f t="shared" si="3"/>
        <v>0</v>
      </c>
      <c r="J29" s="39">
        <f t="shared" si="3"/>
        <v>0</v>
      </c>
      <c r="K29" s="39">
        <f t="shared" si="3"/>
        <v>0</v>
      </c>
      <c r="L29" s="39">
        <f t="shared" si="3"/>
        <v>0</v>
      </c>
      <c r="M29" s="39">
        <f t="shared" si="3"/>
        <v>0</v>
      </c>
      <c r="N29" s="39">
        <f t="shared" si="3"/>
        <v>0</v>
      </c>
      <c r="O29" s="39">
        <f t="shared" si="3"/>
        <v>0</v>
      </c>
      <c r="P29" s="39">
        <f t="shared" si="3"/>
        <v>0</v>
      </c>
      <c r="Q29" s="39">
        <f t="shared" si="3"/>
        <v>0</v>
      </c>
      <c r="R29" s="39">
        <f t="shared" si="3"/>
        <v>0</v>
      </c>
      <c r="S29" s="39">
        <f t="shared" si="3"/>
        <v>0</v>
      </c>
      <c r="T29" s="39">
        <f t="shared" si="3"/>
        <v>0</v>
      </c>
      <c r="U29" s="39">
        <f t="shared" si="3"/>
        <v>0</v>
      </c>
      <c r="V29" s="39">
        <f t="shared" si="3"/>
        <v>0</v>
      </c>
      <c r="W29" s="39">
        <f t="shared" si="3"/>
        <v>0</v>
      </c>
      <c r="X29" s="39">
        <f t="shared" si="3"/>
        <v>0</v>
      </c>
      <c r="Y29" s="39">
        <f t="shared" si="3"/>
        <v>0</v>
      </c>
      <c r="Z29" s="39">
        <f t="shared" si="3"/>
        <v>0</v>
      </c>
      <c r="AA29" s="39">
        <f t="shared" si="3"/>
        <v>0</v>
      </c>
      <c r="AB29" s="39">
        <f t="shared" si="3"/>
        <v>0</v>
      </c>
      <c r="AC29" s="39">
        <f t="shared" si="3"/>
        <v>0</v>
      </c>
      <c r="AD29" s="39">
        <f t="shared" si="3"/>
        <v>0</v>
      </c>
      <c r="AE29" s="39">
        <f t="shared" si="3"/>
        <v>0</v>
      </c>
      <c r="AF29" s="39">
        <f t="shared" si="3"/>
        <v>0</v>
      </c>
      <c r="AG29" s="39">
        <f t="shared" si="3"/>
        <v>0</v>
      </c>
      <c r="AH29" s="39">
        <f t="shared" si="3"/>
        <v>0</v>
      </c>
      <c r="AI29" s="39">
        <f t="shared" si="3"/>
        <v>0</v>
      </c>
      <c r="AJ29" s="39">
        <f t="shared" si="3"/>
        <v>0</v>
      </c>
      <c r="AK29" s="39">
        <f t="shared" si="3"/>
        <v>0</v>
      </c>
      <c r="AL29" s="39">
        <f t="shared" si="3"/>
        <v>0</v>
      </c>
      <c r="AM29" s="39">
        <f t="shared" si="3"/>
        <v>0</v>
      </c>
      <c r="AN29" s="39">
        <f t="shared" si="3"/>
        <v>0</v>
      </c>
      <c r="AO29" s="39">
        <f t="shared" si="3"/>
        <v>0</v>
      </c>
      <c r="AP29" s="39">
        <f t="shared" si="3"/>
        <v>0</v>
      </c>
      <c r="AQ29" s="39">
        <f t="shared" si="3"/>
        <v>0</v>
      </c>
      <c r="AR29" s="39">
        <f t="shared" si="3"/>
        <v>0</v>
      </c>
      <c r="AS29" s="39">
        <f t="shared" si="3"/>
        <v>0</v>
      </c>
      <c r="AT29" s="39">
        <f t="shared" si="3"/>
        <v>0</v>
      </c>
      <c r="AU29" s="39">
        <f t="shared" si="3"/>
        <v>0</v>
      </c>
      <c r="AV29" s="39">
        <f t="shared" si="3"/>
        <v>0</v>
      </c>
      <c r="AW29" s="39">
        <f t="shared" si="3"/>
        <v>0</v>
      </c>
      <c r="AX29" s="39">
        <f t="shared" si="3"/>
        <v>0</v>
      </c>
      <c r="AY29" s="39">
        <f t="shared" si="3"/>
        <v>0</v>
      </c>
      <c r="AZ29" s="39">
        <f t="shared" si="3"/>
        <v>0</v>
      </c>
      <c r="BA29" s="39">
        <f t="shared" si="3"/>
        <v>0</v>
      </c>
      <c r="BB29" s="39">
        <f t="shared" si="3"/>
        <v>0</v>
      </c>
      <c r="BC29" s="39">
        <f t="shared" si="3"/>
        <v>0</v>
      </c>
      <c r="BD29" s="39">
        <f t="shared" si="3"/>
        <v>0</v>
      </c>
      <c r="BE29" s="39">
        <f t="shared" si="3"/>
        <v>0</v>
      </c>
      <c r="BF29" s="39">
        <f t="shared" si="3"/>
        <v>0</v>
      </c>
      <c r="BG29" s="39">
        <f t="shared" si="3"/>
        <v>0</v>
      </c>
      <c r="BH29" s="39">
        <f t="shared" si="3"/>
        <v>0</v>
      </c>
      <c r="BI29" s="39">
        <f t="shared" si="3"/>
        <v>0</v>
      </c>
    </row>
    <row r="30" spans="1:72" s="4" customFormat="1" x14ac:dyDescent="0.25">
      <c r="C30" s="64"/>
      <c r="D30" s="11"/>
      <c r="E30" s="12"/>
      <c r="F30" s="12"/>
    </row>
    <row r="31" spans="1:72" s="4" customFormat="1" x14ac:dyDescent="0.25">
      <c r="A31" s="19" t="s">
        <v>15</v>
      </c>
      <c r="C31" s="64"/>
      <c r="D31" s="11"/>
    </row>
    <row r="32" spans="1:72" s="4" customFormat="1" x14ac:dyDescent="0.25">
      <c r="A32" s="4" t="s">
        <v>265</v>
      </c>
      <c r="C32" s="64"/>
      <c r="D32" s="11"/>
      <c r="E32" s="12">
        <v>0</v>
      </c>
      <c r="F32" s="12">
        <v>0</v>
      </c>
    </row>
    <row r="33" spans="1:96" s="4" customFormat="1" x14ac:dyDescent="0.25">
      <c r="A33" s="4" t="s">
        <v>266</v>
      </c>
      <c r="C33" s="64"/>
      <c r="D33" s="11"/>
      <c r="E33" s="12"/>
      <c r="F33" s="12"/>
    </row>
    <row r="34" spans="1:96" s="40" customFormat="1" x14ac:dyDescent="0.25">
      <c r="A34" s="65" t="s">
        <v>267</v>
      </c>
      <c r="C34" s="39">
        <f>SUM(C32:C33)</f>
        <v>0</v>
      </c>
      <c r="D34" s="39">
        <f t="shared" ref="D34:BI34" si="4">SUM(D32:D33)</f>
        <v>0</v>
      </c>
      <c r="E34" s="39">
        <f>SUM(E32:E33)</f>
        <v>0</v>
      </c>
      <c r="F34" s="39">
        <f>SUM(F32:F33)</f>
        <v>0</v>
      </c>
      <c r="G34" s="39">
        <f t="shared" si="4"/>
        <v>0</v>
      </c>
      <c r="H34" s="39">
        <f t="shared" si="4"/>
        <v>0</v>
      </c>
      <c r="I34" s="39">
        <f t="shared" si="4"/>
        <v>0</v>
      </c>
      <c r="J34" s="39">
        <f t="shared" si="4"/>
        <v>0</v>
      </c>
      <c r="K34" s="39">
        <f t="shared" si="4"/>
        <v>0</v>
      </c>
      <c r="L34" s="39">
        <f t="shared" si="4"/>
        <v>0</v>
      </c>
      <c r="M34" s="39">
        <f t="shared" si="4"/>
        <v>0</v>
      </c>
      <c r="N34" s="39">
        <f t="shared" si="4"/>
        <v>0</v>
      </c>
      <c r="O34" s="39">
        <f t="shared" si="4"/>
        <v>0</v>
      </c>
      <c r="P34" s="39">
        <f t="shared" si="4"/>
        <v>0</v>
      </c>
      <c r="Q34" s="39">
        <f t="shared" si="4"/>
        <v>0</v>
      </c>
      <c r="R34" s="39">
        <f t="shared" si="4"/>
        <v>0</v>
      </c>
      <c r="S34" s="39">
        <f t="shared" si="4"/>
        <v>0</v>
      </c>
      <c r="T34" s="39">
        <f t="shared" si="4"/>
        <v>0</v>
      </c>
      <c r="U34" s="39">
        <f t="shared" si="4"/>
        <v>0</v>
      </c>
      <c r="V34" s="39">
        <f t="shared" si="4"/>
        <v>0</v>
      </c>
      <c r="W34" s="39">
        <f t="shared" si="4"/>
        <v>0</v>
      </c>
      <c r="X34" s="39">
        <f t="shared" si="4"/>
        <v>0</v>
      </c>
      <c r="Y34" s="39">
        <f t="shared" si="4"/>
        <v>0</v>
      </c>
      <c r="Z34" s="39">
        <f t="shared" si="4"/>
        <v>0</v>
      </c>
      <c r="AA34" s="39">
        <f t="shared" si="4"/>
        <v>0</v>
      </c>
      <c r="AB34" s="39">
        <f t="shared" si="4"/>
        <v>0</v>
      </c>
      <c r="AC34" s="39">
        <f t="shared" si="4"/>
        <v>0</v>
      </c>
      <c r="AD34" s="39">
        <f t="shared" si="4"/>
        <v>0</v>
      </c>
      <c r="AE34" s="39">
        <f t="shared" si="4"/>
        <v>0</v>
      </c>
      <c r="AF34" s="39">
        <f t="shared" si="4"/>
        <v>0</v>
      </c>
      <c r="AG34" s="39">
        <f t="shared" si="4"/>
        <v>0</v>
      </c>
      <c r="AH34" s="39">
        <f t="shared" si="4"/>
        <v>0</v>
      </c>
      <c r="AI34" s="39">
        <f t="shared" si="4"/>
        <v>0</v>
      </c>
      <c r="AJ34" s="39">
        <f t="shared" si="4"/>
        <v>0</v>
      </c>
      <c r="AK34" s="39">
        <f t="shared" si="4"/>
        <v>0</v>
      </c>
      <c r="AL34" s="39">
        <f t="shared" si="4"/>
        <v>0</v>
      </c>
      <c r="AM34" s="39">
        <f t="shared" si="4"/>
        <v>0</v>
      </c>
      <c r="AN34" s="39">
        <f t="shared" si="4"/>
        <v>0</v>
      </c>
      <c r="AO34" s="39">
        <f t="shared" si="4"/>
        <v>0</v>
      </c>
      <c r="AP34" s="39">
        <f t="shared" si="4"/>
        <v>0</v>
      </c>
      <c r="AQ34" s="39">
        <f t="shared" si="4"/>
        <v>0</v>
      </c>
      <c r="AR34" s="39">
        <f t="shared" si="4"/>
        <v>0</v>
      </c>
      <c r="AS34" s="39">
        <f t="shared" si="4"/>
        <v>0</v>
      </c>
      <c r="AT34" s="39">
        <f t="shared" si="4"/>
        <v>0</v>
      </c>
      <c r="AU34" s="39">
        <f t="shared" si="4"/>
        <v>0</v>
      </c>
      <c r="AV34" s="39">
        <f t="shared" si="4"/>
        <v>0</v>
      </c>
      <c r="AW34" s="39">
        <f t="shared" si="4"/>
        <v>0</v>
      </c>
      <c r="AX34" s="39">
        <f t="shared" si="4"/>
        <v>0</v>
      </c>
      <c r="AY34" s="39">
        <f t="shared" si="4"/>
        <v>0</v>
      </c>
      <c r="AZ34" s="39">
        <f t="shared" si="4"/>
        <v>0</v>
      </c>
      <c r="BA34" s="39">
        <f t="shared" si="4"/>
        <v>0</v>
      </c>
      <c r="BB34" s="39">
        <f t="shared" si="4"/>
        <v>0</v>
      </c>
      <c r="BC34" s="39">
        <f t="shared" si="4"/>
        <v>0</v>
      </c>
      <c r="BD34" s="39">
        <f t="shared" si="4"/>
        <v>0</v>
      </c>
      <c r="BE34" s="39">
        <f t="shared" si="4"/>
        <v>0</v>
      </c>
      <c r="BF34" s="39">
        <f t="shared" si="4"/>
        <v>0</v>
      </c>
      <c r="BG34" s="39">
        <f t="shared" si="4"/>
        <v>0</v>
      </c>
      <c r="BH34" s="39">
        <f t="shared" si="4"/>
        <v>0</v>
      </c>
      <c r="BI34" s="39">
        <f t="shared" si="4"/>
        <v>0</v>
      </c>
    </row>
    <row r="35" spans="1:96" s="72" customFormat="1" x14ac:dyDescent="0.25">
      <c r="A35" s="71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</row>
    <row r="36" spans="1:96" s="72" customFormat="1" x14ac:dyDescent="0.25">
      <c r="A36" s="73" t="s">
        <v>308</v>
      </c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</row>
    <row r="37" spans="1:96" s="72" customFormat="1" x14ac:dyDescent="0.25">
      <c r="A37" s="72" t="s">
        <v>560</v>
      </c>
      <c r="B37" s="74"/>
      <c r="C37" s="74">
        <f ca="1">C44</f>
        <v>420747.47280000005</v>
      </c>
      <c r="D37" s="74">
        <f t="shared" ref="D37:BI37" ca="1" si="5">D44</f>
        <v>423601.19116648275</v>
      </c>
      <c r="E37" s="74">
        <f t="shared" ca="1" si="5"/>
        <v>431613.95212175103</v>
      </c>
      <c r="F37" s="74">
        <f t="shared" ca="1" si="5"/>
        <v>439724.25229787128</v>
      </c>
      <c r="G37" s="74">
        <f t="shared" ca="1" si="5"/>
        <v>449013.02198399982</v>
      </c>
      <c r="H37" s="74">
        <f t="shared" ca="1" si="5"/>
        <v>457321.42847608111</v>
      </c>
      <c r="I37" s="74">
        <f t="shared" ca="1" si="5"/>
        <v>465730.4212672945</v>
      </c>
      <c r="J37" s="74">
        <f t="shared" ca="1" si="5"/>
        <v>474241.03539925884</v>
      </c>
      <c r="K37" s="74">
        <f t="shared" ca="1" si="5"/>
        <v>483966.63764351973</v>
      </c>
      <c r="L37" s="74">
        <f t="shared" ca="1" si="5"/>
        <v>492683.63895220566</v>
      </c>
      <c r="M37" s="74">
        <f t="shared" ca="1" si="5"/>
        <v>501505.42600466113</v>
      </c>
      <c r="N37" s="74">
        <f t="shared" ca="1" si="5"/>
        <v>510433.07365966181</v>
      </c>
      <c r="O37" s="74">
        <f t="shared" ca="1" si="5"/>
        <v>520613.35852282512</v>
      </c>
      <c r="P37" s="74">
        <f t="shared" ca="1" si="5"/>
        <v>528269.86979456933</v>
      </c>
      <c r="Q37" s="74">
        <f t="shared" ca="1" si="5"/>
        <v>536013.48233215185</v>
      </c>
      <c r="R37" s="74">
        <f t="shared" ca="1" si="5"/>
        <v>543845.06700095383</v>
      </c>
      <c r="S37" s="74">
        <f t="shared" ca="1" si="5"/>
        <v>552945.56510700984</v>
      </c>
      <c r="T37" s="74">
        <f t="shared" ca="1" si="5"/>
        <v>560955.73921441531</v>
      </c>
      <c r="U37" s="74">
        <f t="shared" ca="1" si="5"/>
        <v>569056.54710146156</v>
      </c>
      <c r="V37" s="74">
        <f t="shared" ca="1" si="5"/>
        <v>577248.89257930906</v>
      </c>
      <c r="W37" s="74">
        <f t="shared" ca="1" si="5"/>
        <v>586749.15206357487</v>
      </c>
      <c r="X37" s="74">
        <f t="shared" ca="1" si="5"/>
        <v>595127.31791663705</v>
      </c>
      <c r="Y37" s="74">
        <f t="shared" ca="1" si="5"/>
        <v>603599.78362283087</v>
      </c>
      <c r="Z37" s="74">
        <f t="shared" ca="1" si="5"/>
        <v>612167.48713206465</v>
      </c>
      <c r="AA37" s="74">
        <f t="shared" ca="1" si="5"/>
        <v>622083.30322893756</v>
      </c>
      <c r="AB37" s="74">
        <f t="shared" ca="1" si="5"/>
        <v>630844.33117569878</v>
      </c>
      <c r="AC37" s="74">
        <f t="shared" ca="1" si="5"/>
        <v>639703.46344309126</v>
      </c>
      <c r="AD37" s="74">
        <f t="shared" ca="1" si="5"/>
        <v>648661.67335466412</v>
      </c>
      <c r="AE37" s="74">
        <f t="shared" ca="1" si="5"/>
        <v>659009.42922736506</v>
      </c>
      <c r="AF37" s="74">
        <f t="shared" ca="1" si="5"/>
        <v>663464.43797943811</v>
      </c>
      <c r="AG37" s="74">
        <f t="shared" ca="1" si="5"/>
        <v>671111.18439471896</v>
      </c>
      <c r="AH37" s="74">
        <f t="shared" ca="1" si="5"/>
        <v>680428.75212916813</v>
      </c>
      <c r="AI37" s="74">
        <f t="shared" ca="1" si="5"/>
        <v>691178.22427576652</v>
      </c>
      <c r="AJ37" s="74">
        <f t="shared" ca="1" si="5"/>
        <v>700704.28598979954</v>
      </c>
      <c r="AK37" s="74">
        <f t="shared" ca="1" si="5"/>
        <v>710336.14353451016</v>
      </c>
      <c r="AL37" s="74">
        <f t="shared" ca="1" si="5"/>
        <v>720074.84224364674</v>
      </c>
      <c r="AM37" s="74">
        <f t="shared" ca="1" si="5"/>
        <v>731289.45278390381</v>
      </c>
      <c r="AN37" s="74">
        <f t="shared" ca="1" si="5"/>
        <v>741245.00865527568</v>
      </c>
      <c r="AO37" s="74">
        <f t="shared" ca="1" si="5"/>
        <v>751310.60015673412</v>
      </c>
      <c r="AP37" s="74">
        <f t="shared" ca="1" si="5"/>
        <v>761487.31188807811</v>
      </c>
      <c r="AQ37" s="74">
        <f t="shared" ca="1" si="5"/>
        <v>774546.0099347668</v>
      </c>
      <c r="AR37" s="74">
        <f t="shared" ca="1" si="5"/>
        <v>785415.28463313985</v>
      </c>
      <c r="AS37" s="74">
        <f t="shared" ca="1" si="5"/>
        <v>795945.52196399018</v>
      </c>
      <c r="AT37" s="74">
        <f t="shared" ca="1" si="5"/>
        <v>806591.41972665</v>
      </c>
      <c r="AU37" s="74">
        <f t="shared" ca="1" si="5"/>
        <v>818805.44214443688</v>
      </c>
      <c r="AV37" s="74">
        <f t="shared" ca="1" si="5"/>
        <v>829686.08053774096</v>
      </c>
      <c r="AW37" s="74">
        <f t="shared" ca="1" si="5"/>
        <v>840685.82021315454</v>
      </c>
      <c r="AX37" s="74">
        <f t="shared" ca="1" si="5"/>
        <v>851805.82936013839</v>
      </c>
      <c r="AY37" s="74">
        <f t="shared" ca="1" si="5"/>
        <v>864542.154578435</v>
      </c>
      <c r="AZ37" s="74">
        <f t="shared" ca="1" si="5"/>
        <v>875906.25044044701</v>
      </c>
      <c r="BA37" s="74">
        <f t="shared" ca="1" si="5"/>
        <v>887394.18538750114</v>
      </c>
      <c r="BB37" s="74">
        <f t="shared" ca="1" si="5"/>
        <v>899007.17129388079</v>
      </c>
      <c r="BC37" s="74">
        <f t="shared" ca="1" si="5"/>
        <v>912286.14486054436</v>
      </c>
      <c r="BD37" s="74">
        <f t="shared" ca="1" si="5"/>
        <v>924152.91306483187</v>
      </c>
      <c r="BE37" s="74">
        <f t="shared" ca="1" si="5"/>
        <v>936148.43523411569</v>
      </c>
      <c r="BF37" s="74">
        <f t="shared" ca="1" si="5"/>
        <v>948273.9684972245</v>
      </c>
      <c r="BG37" s="74">
        <f t="shared" ca="1" si="5"/>
        <v>962116.68662045826</v>
      </c>
      <c r="BH37" s="74">
        <f t="shared" ca="1" si="5"/>
        <v>970166.77642041969</v>
      </c>
      <c r="BI37" s="74">
        <f t="shared" ca="1" si="5"/>
        <v>981200.6610682623</v>
      </c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</row>
    <row r="38" spans="1:96" s="72" customFormat="1" x14ac:dyDescent="0.25">
      <c r="A38" s="72" t="s">
        <v>324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>
        <v>0</v>
      </c>
      <c r="AR38" s="74">
        <v>0</v>
      </c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</row>
    <row r="39" spans="1:96" s="40" customFormat="1" x14ac:dyDescent="0.25">
      <c r="A39" s="71" t="s">
        <v>309</v>
      </c>
      <c r="C39" s="39">
        <f ca="1">SUM(C37:C38)</f>
        <v>420747.47280000005</v>
      </c>
      <c r="D39" s="39">
        <f t="shared" ref="D39:BI39" ca="1" si="6">SUM(D37:D38)</f>
        <v>423601.19116648275</v>
      </c>
      <c r="E39" s="39">
        <f t="shared" ca="1" si="6"/>
        <v>431613.95212175103</v>
      </c>
      <c r="F39" s="39">
        <f t="shared" ca="1" si="6"/>
        <v>439724.25229787128</v>
      </c>
      <c r="G39" s="39">
        <f t="shared" ca="1" si="6"/>
        <v>449013.02198399982</v>
      </c>
      <c r="H39" s="39">
        <f t="shared" ca="1" si="6"/>
        <v>457321.42847608111</v>
      </c>
      <c r="I39" s="39">
        <f t="shared" ca="1" si="6"/>
        <v>465730.4212672945</v>
      </c>
      <c r="J39" s="39">
        <f t="shared" ca="1" si="6"/>
        <v>474241.03539925884</v>
      </c>
      <c r="K39" s="39">
        <f t="shared" ca="1" si="6"/>
        <v>483966.63764351973</v>
      </c>
      <c r="L39" s="39">
        <f t="shared" ca="1" si="6"/>
        <v>492683.63895220566</v>
      </c>
      <c r="M39" s="39">
        <f t="shared" ca="1" si="6"/>
        <v>501505.42600466113</v>
      </c>
      <c r="N39" s="39">
        <f t="shared" ca="1" si="6"/>
        <v>510433.07365966181</v>
      </c>
      <c r="O39" s="39">
        <f t="shared" ca="1" si="6"/>
        <v>520613.35852282512</v>
      </c>
      <c r="P39" s="39">
        <f t="shared" ca="1" si="6"/>
        <v>528269.86979456933</v>
      </c>
      <c r="Q39" s="39">
        <f t="shared" ca="1" si="6"/>
        <v>536013.48233215185</v>
      </c>
      <c r="R39" s="39">
        <f t="shared" ca="1" si="6"/>
        <v>543845.06700095383</v>
      </c>
      <c r="S39" s="39">
        <f t="shared" ca="1" si="6"/>
        <v>552945.56510700984</v>
      </c>
      <c r="T39" s="39">
        <f t="shared" ca="1" si="6"/>
        <v>560955.73921441531</v>
      </c>
      <c r="U39" s="39">
        <f t="shared" ca="1" si="6"/>
        <v>569056.54710146156</v>
      </c>
      <c r="V39" s="39">
        <f t="shared" ca="1" si="6"/>
        <v>577248.89257930906</v>
      </c>
      <c r="W39" s="39">
        <f t="shared" ca="1" si="6"/>
        <v>586749.15206357487</v>
      </c>
      <c r="X39" s="39">
        <f t="shared" ca="1" si="6"/>
        <v>595127.31791663705</v>
      </c>
      <c r="Y39" s="39">
        <f t="shared" ca="1" si="6"/>
        <v>603599.78362283087</v>
      </c>
      <c r="Z39" s="39">
        <f t="shared" ca="1" si="6"/>
        <v>612167.48713206465</v>
      </c>
      <c r="AA39" s="39">
        <f t="shared" ca="1" si="6"/>
        <v>622083.30322893756</v>
      </c>
      <c r="AB39" s="39">
        <f t="shared" ca="1" si="6"/>
        <v>630844.33117569878</v>
      </c>
      <c r="AC39" s="39">
        <f ca="1">SUM(AC37:AC38)</f>
        <v>639703.46344309126</v>
      </c>
      <c r="AD39" s="39">
        <f ca="1">SUM(AD37:AD38)</f>
        <v>648661.67335466412</v>
      </c>
      <c r="AE39" s="39">
        <f t="shared" ca="1" si="6"/>
        <v>659009.42922736506</v>
      </c>
      <c r="AF39" s="39">
        <f t="shared" ca="1" si="6"/>
        <v>663464.43797943811</v>
      </c>
      <c r="AG39" s="39">
        <f t="shared" ca="1" si="6"/>
        <v>671111.18439471896</v>
      </c>
      <c r="AH39" s="39">
        <f t="shared" ca="1" si="6"/>
        <v>680428.75212916813</v>
      </c>
      <c r="AI39" s="39">
        <f t="shared" ca="1" si="6"/>
        <v>691178.22427576652</v>
      </c>
      <c r="AJ39" s="39">
        <f t="shared" ca="1" si="6"/>
        <v>700704.28598979954</v>
      </c>
      <c r="AK39" s="39">
        <f t="shared" ca="1" si="6"/>
        <v>710336.14353451016</v>
      </c>
      <c r="AL39" s="39">
        <f t="shared" ca="1" si="6"/>
        <v>720074.84224364674</v>
      </c>
      <c r="AM39" s="39">
        <f t="shared" ca="1" si="6"/>
        <v>731289.45278390381</v>
      </c>
      <c r="AN39" s="39">
        <f t="shared" ca="1" si="6"/>
        <v>741245.00865527568</v>
      </c>
      <c r="AO39" s="39">
        <f t="shared" ca="1" si="6"/>
        <v>751310.60015673412</v>
      </c>
      <c r="AP39" s="39">
        <f t="shared" ca="1" si="6"/>
        <v>761487.31188807811</v>
      </c>
      <c r="AQ39" s="39">
        <f t="shared" ca="1" si="6"/>
        <v>774546.0099347668</v>
      </c>
      <c r="AR39" s="39">
        <f t="shared" ca="1" si="6"/>
        <v>785415.28463313985</v>
      </c>
      <c r="AS39" s="39">
        <f t="shared" ca="1" si="6"/>
        <v>795945.52196399018</v>
      </c>
      <c r="AT39" s="39">
        <f t="shared" ca="1" si="6"/>
        <v>806591.41972665</v>
      </c>
      <c r="AU39" s="39">
        <f t="shared" ca="1" si="6"/>
        <v>818805.44214443688</v>
      </c>
      <c r="AV39" s="39">
        <f t="shared" ca="1" si="6"/>
        <v>829686.08053774096</v>
      </c>
      <c r="AW39" s="39">
        <f t="shared" ca="1" si="6"/>
        <v>840685.82021315454</v>
      </c>
      <c r="AX39" s="39">
        <f t="shared" ca="1" si="6"/>
        <v>851805.82936013839</v>
      </c>
      <c r="AY39" s="39">
        <f t="shared" ca="1" si="6"/>
        <v>864542.154578435</v>
      </c>
      <c r="AZ39" s="39">
        <f t="shared" ca="1" si="6"/>
        <v>875906.25044044701</v>
      </c>
      <c r="BA39" s="39">
        <f t="shared" ca="1" si="6"/>
        <v>887394.18538750114</v>
      </c>
      <c r="BB39" s="39">
        <f t="shared" ca="1" si="6"/>
        <v>899007.17129388079</v>
      </c>
      <c r="BC39" s="39">
        <f t="shared" ca="1" si="6"/>
        <v>912286.14486054436</v>
      </c>
      <c r="BD39" s="39">
        <f t="shared" ca="1" si="6"/>
        <v>924152.91306483187</v>
      </c>
      <c r="BE39" s="39">
        <f t="shared" ca="1" si="6"/>
        <v>936148.43523411569</v>
      </c>
      <c r="BF39" s="39">
        <f t="shared" ca="1" si="6"/>
        <v>948273.9684972245</v>
      </c>
      <c r="BG39" s="39">
        <f t="shared" ca="1" si="6"/>
        <v>962116.68662045826</v>
      </c>
      <c r="BH39" s="39">
        <f t="shared" ca="1" si="6"/>
        <v>970166.77642041969</v>
      </c>
      <c r="BI39" s="39">
        <f t="shared" ca="1" si="6"/>
        <v>981200.6610682623</v>
      </c>
    </row>
    <row r="40" spans="1:96" s="4" customFormat="1" x14ac:dyDescent="0.25">
      <c r="D40" s="12"/>
    </row>
    <row r="41" spans="1:96" s="4" customFormat="1" x14ac:dyDescent="0.25">
      <c r="A41" s="19" t="s">
        <v>320</v>
      </c>
      <c r="D41" s="12"/>
    </row>
    <row r="42" spans="1:96" s="4" customFormat="1" x14ac:dyDescent="0.25">
      <c r="A42" s="4" t="s">
        <v>380</v>
      </c>
      <c r="C42" s="4">
        <v>0</v>
      </c>
      <c r="D42" s="12"/>
    </row>
    <row r="43" spans="1:96" s="4" customFormat="1" x14ac:dyDescent="0.25">
      <c r="A43" s="4" t="s">
        <v>382</v>
      </c>
      <c r="B43" s="4">
        <v>0</v>
      </c>
      <c r="C43" s="4">
        <f ca="1">-MIN(MAX(0,B90-$B$43),C39)</f>
        <v>0</v>
      </c>
      <c r="D43" s="4">
        <f t="shared" ref="D43:BI43" ca="1" si="7">-MIN(MAX(0,C90-$B$43),D39)</f>
        <v>-420747.47280000005</v>
      </c>
      <c r="E43" s="4">
        <f t="shared" ca="1" si="7"/>
        <v>-423601.19116648275</v>
      </c>
      <c r="F43" s="4">
        <f t="shared" ca="1" si="7"/>
        <v>-431613.95212175103</v>
      </c>
      <c r="G43" s="4">
        <f t="shared" ca="1" si="7"/>
        <v>-439724.25229787128</v>
      </c>
      <c r="H43" s="4">
        <f t="shared" ca="1" si="7"/>
        <v>-449013.02198399982</v>
      </c>
      <c r="I43" s="4">
        <f t="shared" ca="1" si="7"/>
        <v>-457321.42847608111</v>
      </c>
      <c r="J43" s="4">
        <f t="shared" ca="1" si="7"/>
        <v>-465730.4212672945</v>
      </c>
      <c r="K43" s="4">
        <f t="shared" ca="1" si="7"/>
        <v>-474241.03539925884</v>
      </c>
      <c r="L43" s="4">
        <f t="shared" ca="1" si="7"/>
        <v>-483966.63764351973</v>
      </c>
      <c r="M43" s="4">
        <f t="shared" ca="1" si="7"/>
        <v>-492683.63895220566</v>
      </c>
      <c r="N43" s="4">
        <f t="shared" ca="1" si="7"/>
        <v>-501505.42600466113</v>
      </c>
      <c r="O43" s="4">
        <f t="shared" ca="1" si="7"/>
        <v>-510433.07365966181</v>
      </c>
      <c r="P43" s="4">
        <f t="shared" ca="1" si="7"/>
        <v>-520613.35852282512</v>
      </c>
      <c r="Q43" s="4">
        <f t="shared" ca="1" si="7"/>
        <v>-528269.86979456933</v>
      </c>
      <c r="R43" s="4">
        <f t="shared" ca="1" si="7"/>
        <v>-536013.48233215185</v>
      </c>
      <c r="S43" s="4">
        <f t="shared" ca="1" si="7"/>
        <v>-543845.06700095383</v>
      </c>
      <c r="T43" s="4">
        <f t="shared" ca="1" si="7"/>
        <v>-552945.56510700984</v>
      </c>
      <c r="U43" s="4">
        <f t="shared" ca="1" si="7"/>
        <v>-560955.73921441531</v>
      </c>
      <c r="V43" s="4">
        <f t="shared" ca="1" si="7"/>
        <v>-569056.54710146156</v>
      </c>
      <c r="W43" s="4">
        <f t="shared" ca="1" si="7"/>
        <v>-577248.89257930906</v>
      </c>
      <c r="X43" s="4">
        <f t="shared" ca="1" si="7"/>
        <v>-586749.15206357487</v>
      </c>
      <c r="Y43" s="4">
        <f t="shared" ca="1" si="7"/>
        <v>-595127.31791663705</v>
      </c>
      <c r="Z43" s="4">
        <f t="shared" ca="1" si="7"/>
        <v>-603599.78362283087</v>
      </c>
      <c r="AA43" s="4">
        <f t="shared" ca="1" si="7"/>
        <v>-612167.48713206465</v>
      </c>
      <c r="AB43" s="4">
        <f t="shared" ca="1" si="7"/>
        <v>-622083.30322893756</v>
      </c>
      <c r="AC43" s="4">
        <f t="shared" ca="1" si="7"/>
        <v>-630844.33117569878</v>
      </c>
      <c r="AD43" s="4">
        <f t="shared" ca="1" si="7"/>
        <v>-639703.46344309126</v>
      </c>
      <c r="AE43" s="4">
        <f t="shared" ca="1" si="7"/>
        <v>-648661.67335466412</v>
      </c>
      <c r="AF43" s="4">
        <f t="shared" ca="1" si="7"/>
        <v>-659009.42922736506</v>
      </c>
      <c r="AG43" s="4">
        <f t="shared" ca="1" si="7"/>
        <v>-663464.43797943811</v>
      </c>
      <c r="AH43" s="4">
        <f t="shared" ca="1" si="7"/>
        <v>-671111.18439471896</v>
      </c>
      <c r="AI43" s="4">
        <f t="shared" ca="1" si="7"/>
        <v>-680428.75212916813</v>
      </c>
      <c r="AJ43" s="4">
        <f t="shared" ca="1" si="7"/>
        <v>-691178.22427576652</v>
      </c>
      <c r="AK43" s="4">
        <f t="shared" ca="1" si="7"/>
        <v>-700704.28598979954</v>
      </c>
      <c r="AL43" s="4">
        <f t="shared" ca="1" si="7"/>
        <v>-710336.14353451016</v>
      </c>
      <c r="AM43" s="4">
        <f t="shared" ca="1" si="7"/>
        <v>-720074.84224364674</v>
      </c>
      <c r="AN43" s="4">
        <f t="shared" ca="1" si="7"/>
        <v>-731289.45278390381</v>
      </c>
      <c r="AO43" s="4">
        <f t="shared" ca="1" si="7"/>
        <v>-741245.00865527568</v>
      </c>
      <c r="AP43" s="4">
        <f t="shared" ca="1" si="7"/>
        <v>-751310.60015673412</v>
      </c>
      <c r="AQ43" s="4">
        <f t="shared" ca="1" si="7"/>
        <v>-761487.31188807811</v>
      </c>
      <c r="AR43" s="4">
        <f t="shared" ca="1" si="7"/>
        <v>-774546.0099347668</v>
      </c>
      <c r="AS43" s="4">
        <f t="shared" ca="1" si="7"/>
        <v>-785415.28463313985</v>
      </c>
      <c r="AT43" s="4">
        <f t="shared" ca="1" si="7"/>
        <v>-795945.52196399018</v>
      </c>
      <c r="AU43" s="4">
        <f t="shared" ca="1" si="7"/>
        <v>-806591.41972665</v>
      </c>
      <c r="AV43" s="4">
        <f t="shared" ca="1" si="7"/>
        <v>-818805.44214443688</v>
      </c>
      <c r="AW43" s="4">
        <f t="shared" ca="1" si="7"/>
        <v>-829686.08053774096</v>
      </c>
      <c r="AX43" s="4">
        <f t="shared" ca="1" si="7"/>
        <v>-840685.82021315454</v>
      </c>
      <c r="AY43" s="4">
        <f t="shared" ca="1" si="7"/>
        <v>-851805.82936013839</v>
      </c>
      <c r="AZ43" s="4">
        <f t="shared" ca="1" si="7"/>
        <v>-864542.154578435</v>
      </c>
      <c r="BA43" s="4">
        <f t="shared" ca="1" si="7"/>
        <v>-875906.25044044701</v>
      </c>
      <c r="BB43" s="4">
        <f t="shared" ca="1" si="7"/>
        <v>-887394.18538750114</v>
      </c>
      <c r="BC43" s="4">
        <f t="shared" ca="1" si="7"/>
        <v>-899007.17129388079</v>
      </c>
      <c r="BD43" s="4">
        <f t="shared" ca="1" si="7"/>
        <v>-912286.14486054436</v>
      </c>
      <c r="BE43" s="4">
        <f t="shared" ca="1" si="7"/>
        <v>-924152.91306483187</v>
      </c>
      <c r="BF43" s="4">
        <f t="shared" ca="1" si="7"/>
        <v>-936148.43523411569</v>
      </c>
      <c r="BG43" s="4">
        <f t="shared" ca="1" si="7"/>
        <v>-948273.9684972245</v>
      </c>
      <c r="BH43" s="4">
        <f t="shared" ca="1" si="7"/>
        <v>-962116.68662045826</v>
      </c>
      <c r="BI43" s="4">
        <f t="shared" ca="1" si="7"/>
        <v>-970166.77642041969</v>
      </c>
    </row>
    <row r="44" spans="1:96" s="4" customFormat="1" x14ac:dyDescent="0.25">
      <c r="A44" s="4" t="s">
        <v>381</v>
      </c>
      <c r="C44" s="4">
        <f ca="1">Operations!C50</f>
        <v>420747.47280000005</v>
      </c>
      <c r="D44" s="4">
        <f ca="1">Operations!D50</f>
        <v>423601.19116648275</v>
      </c>
      <c r="E44" s="4">
        <f ca="1">Operations!E50</f>
        <v>431613.95212175103</v>
      </c>
      <c r="F44" s="4">
        <f ca="1">Operations!F50</f>
        <v>439724.25229787128</v>
      </c>
      <c r="G44" s="4">
        <f ca="1">Operations!G50</f>
        <v>449013.02198399982</v>
      </c>
      <c r="H44" s="4">
        <f ca="1">Operations!H50</f>
        <v>457321.42847608111</v>
      </c>
      <c r="I44" s="4">
        <f ca="1">Operations!I50</f>
        <v>465730.4212672945</v>
      </c>
      <c r="J44" s="4">
        <f ca="1">Operations!J50</f>
        <v>474241.03539925884</v>
      </c>
      <c r="K44" s="4">
        <f ca="1">Operations!K50</f>
        <v>483966.63764351973</v>
      </c>
      <c r="L44" s="4">
        <f ca="1">Operations!L50</f>
        <v>492683.63895220566</v>
      </c>
      <c r="M44" s="4">
        <f ca="1">Operations!M50</f>
        <v>501505.42600466113</v>
      </c>
      <c r="N44" s="4">
        <f ca="1">Operations!N50</f>
        <v>510433.07365966181</v>
      </c>
      <c r="O44" s="4">
        <f ca="1">Operations!O50</f>
        <v>520613.35852282512</v>
      </c>
      <c r="P44" s="4">
        <f ca="1">Operations!P50</f>
        <v>528269.86979456933</v>
      </c>
      <c r="Q44" s="4">
        <f ca="1">Operations!Q50</f>
        <v>536013.48233215185</v>
      </c>
      <c r="R44" s="4">
        <f ca="1">Operations!R50</f>
        <v>543845.06700095383</v>
      </c>
      <c r="S44" s="4">
        <f ca="1">Operations!S50</f>
        <v>552945.56510700984</v>
      </c>
      <c r="T44" s="4">
        <f ca="1">Operations!T50</f>
        <v>560955.73921441531</v>
      </c>
      <c r="U44" s="4">
        <f ca="1">Operations!U50</f>
        <v>569056.54710146156</v>
      </c>
      <c r="V44" s="4">
        <f ca="1">Operations!V50</f>
        <v>577248.89257930906</v>
      </c>
      <c r="W44" s="4">
        <f ca="1">Operations!W50</f>
        <v>586749.15206357487</v>
      </c>
      <c r="X44" s="4">
        <f ca="1">Operations!X50</f>
        <v>595127.31791663705</v>
      </c>
      <c r="Y44" s="4">
        <f ca="1">Operations!Y50</f>
        <v>603599.78362283087</v>
      </c>
      <c r="Z44" s="4">
        <f ca="1">Operations!Z50</f>
        <v>612167.48713206465</v>
      </c>
      <c r="AA44" s="4">
        <f ca="1">Operations!AA50</f>
        <v>622083.30322893756</v>
      </c>
      <c r="AB44" s="4">
        <f ca="1">Operations!AB50</f>
        <v>630844.33117569878</v>
      </c>
      <c r="AC44" s="4">
        <f ca="1">Operations!AC50</f>
        <v>639703.46344309126</v>
      </c>
      <c r="AD44" s="4">
        <f ca="1">Operations!AD50</f>
        <v>648661.67335466412</v>
      </c>
      <c r="AE44" s="4">
        <f ca="1">Operations!AE50</f>
        <v>659009.42922736506</v>
      </c>
      <c r="AF44" s="4">
        <f ca="1">Operations!AF50</f>
        <v>663464.43797943811</v>
      </c>
      <c r="AG44" s="4">
        <f ca="1">Operations!AG50</f>
        <v>671111.18439471896</v>
      </c>
      <c r="AH44" s="4">
        <f ca="1">Operations!AH50</f>
        <v>680428.75212916813</v>
      </c>
      <c r="AI44" s="4">
        <f ca="1">Operations!AI50</f>
        <v>691178.22427576652</v>
      </c>
      <c r="AJ44" s="4">
        <f ca="1">Operations!AJ50</f>
        <v>700704.28598979954</v>
      </c>
      <c r="AK44" s="4">
        <f ca="1">Operations!AK50</f>
        <v>710336.14353451016</v>
      </c>
      <c r="AL44" s="4">
        <f ca="1">Operations!AL50</f>
        <v>720074.84224364674</v>
      </c>
      <c r="AM44" s="4">
        <f ca="1">Operations!AM50</f>
        <v>731289.45278390381</v>
      </c>
      <c r="AN44" s="4">
        <f ca="1">Operations!AN50</f>
        <v>741245.00865527568</v>
      </c>
      <c r="AO44" s="4">
        <f ca="1">Operations!AO50</f>
        <v>751310.60015673412</v>
      </c>
      <c r="AP44" s="4">
        <f ca="1">Operations!AP50</f>
        <v>761487.31188807811</v>
      </c>
      <c r="AQ44" s="4">
        <f ca="1">Operations!AQ50</f>
        <v>774546.0099347668</v>
      </c>
      <c r="AR44" s="4">
        <f ca="1">Operations!AR50</f>
        <v>785415.28463313985</v>
      </c>
      <c r="AS44" s="4">
        <f ca="1">Operations!AS50</f>
        <v>795945.52196399018</v>
      </c>
      <c r="AT44" s="4">
        <f ca="1">Operations!AT50</f>
        <v>806591.41972665</v>
      </c>
      <c r="AU44" s="4">
        <f ca="1">Operations!AU50</f>
        <v>818805.44214443688</v>
      </c>
      <c r="AV44" s="4">
        <f ca="1">Operations!AV50</f>
        <v>829686.08053774096</v>
      </c>
      <c r="AW44" s="4">
        <f ca="1">Operations!AW50</f>
        <v>840685.82021315454</v>
      </c>
      <c r="AX44" s="4">
        <f ca="1">Operations!AX50</f>
        <v>851805.82936013839</v>
      </c>
      <c r="AY44" s="4">
        <f ca="1">Operations!AY50</f>
        <v>864542.154578435</v>
      </c>
      <c r="AZ44" s="4">
        <f ca="1">Operations!AZ50</f>
        <v>875906.25044044701</v>
      </c>
      <c r="BA44" s="4">
        <f ca="1">Operations!BA50</f>
        <v>887394.18538750114</v>
      </c>
      <c r="BB44" s="4">
        <f ca="1">Operations!BB50</f>
        <v>899007.17129388079</v>
      </c>
      <c r="BC44" s="4">
        <f ca="1">Operations!BC50</f>
        <v>912286.14486054436</v>
      </c>
      <c r="BD44" s="4">
        <f ca="1">Operations!BD50</f>
        <v>924152.91306483187</v>
      </c>
      <c r="BE44" s="4">
        <f ca="1">Operations!BE50</f>
        <v>936148.43523411569</v>
      </c>
      <c r="BF44" s="4">
        <f ca="1">Operations!BF50</f>
        <v>948273.9684972245</v>
      </c>
      <c r="BG44" s="4">
        <f ca="1">Operations!BG50</f>
        <v>962116.68662045826</v>
      </c>
      <c r="BH44" s="4">
        <f ca="1">Operations!BH50</f>
        <v>970166.77642041969</v>
      </c>
      <c r="BI44" s="4">
        <f ca="1">Operations!BI50</f>
        <v>981200.6610682623</v>
      </c>
    </row>
    <row r="45" spans="1:96" s="4" customFormat="1" x14ac:dyDescent="0.25">
      <c r="A45" s="75" t="s">
        <v>321</v>
      </c>
      <c r="C45" s="39">
        <f ca="1">SUM(C42:C44)</f>
        <v>420747.47280000005</v>
      </c>
      <c r="D45" s="39">
        <f t="shared" ref="D45:BH45" ca="1" si="8">SUM(D42:D44)</f>
        <v>2853.7183664827025</v>
      </c>
      <c r="E45" s="39">
        <f t="shared" ca="1" si="8"/>
        <v>8012.7609552682843</v>
      </c>
      <c r="F45" s="39">
        <f t="shared" ca="1" si="8"/>
        <v>8110.3001761202468</v>
      </c>
      <c r="G45" s="39">
        <f t="shared" ca="1" si="8"/>
        <v>9288.7696861285367</v>
      </c>
      <c r="H45" s="39">
        <f t="shared" ca="1" si="8"/>
        <v>8308.4064920812962</v>
      </c>
      <c r="I45" s="39">
        <f t="shared" ca="1" si="8"/>
        <v>8408.9927912133862</v>
      </c>
      <c r="J45" s="39">
        <f t="shared" ca="1" si="8"/>
        <v>8510.6141319643357</v>
      </c>
      <c r="K45" s="39">
        <f t="shared" ca="1" si="8"/>
        <v>9725.6022442608955</v>
      </c>
      <c r="L45" s="39">
        <f t="shared" ca="1" si="8"/>
        <v>8717.0013086859253</v>
      </c>
      <c r="M45" s="39">
        <f t="shared" ca="1" si="8"/>
        <v>8821.7870524554746</v>
      </c>
      <c r="N45" s="39">
        <f t="shared" ca="1" si="8"/>
        <v>8927.6476550006773</v>
      </c>
      <c r="O45" s="39">
        <f t="shared" ca="1" si="8"/>
        <v>10180.28486316331</v>
      </c>
      <c r="P45" s="39">
        <f t="shared" ca="1" si="8"/>
        <v>7656.5112717442098</v>
      </c>
      <c r="Q45" s="39">
        <f t="shared" ca="1" si="8"/>
        <v>7743.6125375825213</v>
      </c>
      <c r="R45" s="39">
        <f t="shared" ca="1" si="8"/>
        <v>7831.584668801981</v>
      </c>
      <c r="S45" s="39">
        <f t="shared" ca="1" si="8"/>
        <v>9100.4981060560094</v>
      </c>
      <c r="T45" s="39">
        <f t="shared" ca="1" si="8"/>
        <v>8010.1741074054735</v>
      </c>
      <c r="U45" s="39">
        <f t="shared" ca="1" si="8"/>
        <v>8100.8078870462487</v>
      </c>
      <c r="V45" s="39">
        <f t="shared" ca="1" si="8"/>
        <v>8192.3454778474988</v>
      </c>
      <c r="W45" s="39">
        <f t="shared" ca="1" si="8"/>
        <v>9500.2594842658145</v>
      </c>
      <c r="X45" s="39">
        <f t="shared" ca="1" si="8"/>
        <v>8378.1658530621789</v>
      </c>
      <c r="Y45" s="39">
        <f t="shared" ca="1" si="8"/>
        <v>8472.4657061938196</v>
      </c>
      <c r="Z45" s="39">
        <f t="shared" ca="1" si="8"/>
        <v>8567.7035092337755</v>
      </c>
      <c r="AA45" s="39">
        <f t="shared" ca="1" si="8"/>
        <v>9915.8160968729062</v>
      </c>
      <c r="AB45" s="39">
        <f t="shared" ca="1" si="8"/>
        <v>8761.0279467612272</v>
      </c>
      <c r="AC45" s="39">
        <f t="shared" ca="1" si="8"/>
        <v>8859.1322673924733</v>
      </c>
      <c r="AD45" s="39">
        <f t="shared" ca="1" si="8"/>
        <v>8958.2099115728633</v>
      </c>
      <c r="AE45" s="39">
        <f t="shared" ca="1" si="8"/>
        <v>10347.755872700945</v>
      </c>
      <c r="AF45" s="39">
        <f t="shared" ca="1" si="8"/>
        <v>4455.0087520730449</v>
      </c>
      <c r="AG45" s="39">
        <f t="shared" ca="1" si="8"/>
        <v>7646.7464152808534</v>
      </c>
      <c r="AH45" s="39">
        <f t="shared" ca="1" si="8"/>
        <v>9317.5677344491705</v>
      </c>
      <c r="AI45" s="39">
        <f t="shared" ca="1" si="8"/>
        <v>10749.472146598389</v>
      </c>
      <c r="AJ45" s="39">
        <f t="shared" ca="1" si="8"/>
        <v>9526.0617140330141</v>
      </c>
      <c r="AK45" s="39">
        <f t="shared" ca="1" si="8"/>
        <v>9631.8575447106268</v>
      </c>
      <c r="AL45" s="39">
        <f t="shared" ca="1" si="8"/>
        <v>9738.6987091365736</v>
      </c>
      <c r="AM45" s="39">
        <f t="shared" ca="1" si="8"/>
        <v>11214.610540257068</v>
      </c>
      <c r="AN45" s="39">
        <f t="shared" ca="1" si="8"/>
        <v>9955.5558713718783</v>
      </c>
      <c r="AO45" s="39">
        <f t="shared" ca="1" si="8"/>
        <v>10065.591501458432</v>
      </c>
      <c r="AP45" s="39">
        <f t="shared" ca="1" si="8"/>
        <v>10176.711731343996</v>
      </c>
      <c r="AQ45" s="39">
        <f t="shared" ca="1" si="8"/>
        <v>13058.698046688689</v>
      </c>
      <c r="AR45" s="39">
        <f t="shared" ca="1" si="8"/>
        <v>10869.274698373047</v>
      </c>
      <c r="AS45" s="39">
        <f t="shared" ca="1" si="8"/>
        <v>10530.23733085033</v>
      </c>
      <c r="AT45" s="39">
        <f t="shared" ca="1" si="8"/>
        <v>10645.897762659821</v>
      </c>
      <c r="AU45" s="39">
        <f t="shared" ca="1" si="8"/>
        <v>12214.02241778688</v>
      </c>
      <c r="AV45" s="39">
        <f t="shared" ca="1" si="8"/>
        <v>10880.638393304078</v>
      </c>
      <c r="AW45" s="39">
        <f t="shared" ca="1" si="8"/>
        <v>10999.739675413584</v>
      </c>
      <c r="AX45" s="39">
        <f t="shared" ca="1" si="8"/>
        <v>11120.009146983852</v>
      </c>
      <c r="AY45" s="39">
        <f t="shared" ca="1" si="8"/>
        <v>12736.32521829661</v>
      </c>
      <c r="AZ45" s="39">
        <f t="shared" ca="1" si="8"/>
        <v>11364.095862012007</v>
      </c>
      <c r="BA45" s="39">
        <f t="shared" ca="1" si="8"/>
        <v>11487.934947054135</v>
      </c>
      <c r="BB45" s="39">
        <f t="shared" ca="1" si="8"/>
        <v>11612.985906379647</v>
      </c>
      <c r="BC45" s="39">
        <f t="shared" ca="1" si="8"/>
        <v>13278.973566663568</v>
      </c>
      <c r="BD45" s="39">
        <f t="shared" ca="1" si="8"/>
        <v>11866.768204287509</v>
      </c>
      <c r="BE45" s="39">
        <f t="shared" ca="1" si="8"/>
        <v>11995.522169283824</v>
      </c>
      <c r="BF45" s="39">
        <f t="shared" ca="1" si="8"/>
        <v>12125.533263108809</v>
      </c>
      <c r="BG45" s="39">
        <f t="shared" ca="1" si="8"/>
        <v>13842.718123233761</v>
      </c>
      <c r="BH45" s="39">
        <f t="shared" ca="1" si="8"/>
        <v>8050.0897999614244</v>
      </c>
      <c r="BI45" s="39">
        <f ca="1">-SUM(C45:BH45)</f>
        <v>-970166.77642041969</v>
      </c>
    </row>
    <row r="46" spans="1:96" s="4" customFormat="1" x14ac:dyDescent="0.25">
      <c r="A46" s="75" t="s">
        <v>322</v>
      </c>
      <c r="B46" s="4" t="b">
        <f ca="1">(SUM(C45:BI45)=0)</f>
        <v>1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</row>
    <row r="47" spans="1:96" s="4" customFormat="1" x14ac:dyDescent="0.25">
      <c r="D47" s="12"/>
    </row>
    <row r="48" spans="1:96" s="4" customFormat="1" x14ac:dyDescent="0.25">
      <c r="A48" s="19" t="s">
        <v>272</v>
      </c>
    </row>
    <row r="49" spans="1:61" s="4" customFormat="1" x14ac:dyDescent="0.25">
      <c r="A49" s="4" t="s">
        <v>558</v>
      </c>
      <c r="C49" s="4">
        <f ca="1">'Rental Revenue'!C46*C10</f>
        <v>0</v>
      </c>
      <c r="D49" s="4">
        <f ca="1">'Rental Revenue'!D46*D10</f>
        <v>34000.326172498484</v>
      </c>
      <c r="E49" s="4">
        <f ca="1">'Rental Revenue'!E46*E10</f>
        <v>34252.509032186237</v>
      </c>
      <c r="F49" s="4">
        <f ca="1">'Rental Revenue'!F46*F10</f>
        <v>34506.562350245404</v>
      </c>
      <c r="G49" s="4">
        <f ca="1">'Rental Revenue'!G46*G10</f>
        <v>34762.499999999985</v>
      </c>
      <c r="H49" s="4">
        <f ca="1">'Rental Revenue'!H46*H10</f>
        <v>35020.335957673422</v>
      </c>
      <c r="I49" s="4">
        <f ca="1">'Rental Revenue'!I46*I10</f>
        <v>35280.084303151809</v>
      </c>
      <c r="J49" s="4">
        <f ca="1">'Rental Revenue'!J46*J10</f>
        <v>35541.759220752749</v>
      </c>
      <c r="K49" s="4">
        <f ca="1">'Rental Revenue'!K46*K10</f>
        <v>35805.374999999978</v>
      </c>
      <c r="L49" s="4">
        <f ca="1">'Rental Revenue'!L46*L10</f>
        <v>36070.94603640362</v>
      </c>
      <c r="M49" s="4">
        <f ca="1">'Rental Revenue'!M46*M10</f>
        <v>36338.486832246352</v>
      </c>
      <c r="N49" s="4">
        <f ca="1">'Rental Revenue'!N46*N10</f>
        <v>36608.011997375332</v>
      </c>
      <c r="O49" s="4">
        <f ca="1">'Rental Revenue'!O46*O10</f>
        <v>27044.993249999978</v>
      </c>
      <c r="P49" s="4">
        <f ca="1">'Rental Revenue'!P46*P10</f>
        <v>27245.587906163531</v>
      </c>
      <c r="Q49" s="4">
        <f ca="1">'Rental Revenue'!Q46*Q10</f>
        <v>27447.670387290076</v>
      </c>
      <c r="R49" s="4">
        <f ca="1">'Rental Revenue'!R46*R10</f>
        <v>27651.251728684158</v>
      </c>
      <c r="S49" s="4">
        <f ca="1">'Rental Revenue'!S46*S10</f>
        <v>27856.34304749997</v>
      </c>
      <c r="T49" s="4">
        <f ca="1">'Rental Revenue'!T46*T10</f>
        <v>28062.955543348431</v>
      </c>
      <c r="U49" s="4">
        <f ca="1">'Rental Revenue'!U46*U10</f>
        <v>28271.100498908774</v>
      </c>
      <c r="V49" s="4">
        <f ca="1">'Rental Revenue'!V46*V10</f>
        <v>28480.789280544683</v>
      </c>
      <c r="W49" s="4">
        <f ca="1">'Rental Revenue'!W46*W10</f>
        <v>28692.033338924968</v>
      </c>
      <c r="X49" s="4">
        <f ca="1">'Rental Revenue'!X46*X10</f>
        <v>28904.84420964888</v>
      </c>
      <c r="Y49" s="4">
        <f ca="1">'Rental Revenue'!Y46*Y10</f>
        <v>29119.233513876028</v>
      </c>
      <c r="Z49" s="4">
        <f ca="1">'Rental Revenue'!Z46*Z10</f>
        <v>29335.212958961012</v>
      </c>
      <c r="AA49" s="4">
        <f ca="1">'Rental Revenue'!AA46*AA10</f>
        <v>29552.794339092703</v>
      </c>
      <c r="AB49" s="4">
        <f ca="1">'Rental Revenue'!AB46*AB10</f>
        <v>29771.98953593833</v>
      </c>
      <c r="AC49" s="4">
        <f ca="1">'Rental Revenue'!AC46*AC10</f>
        <v>29992.810519292296</v>
      </c>
      <c r="AD49" s="4">
        <f ca="1">'Rental Revenue'!AD46*AD10</f>
        <v>30215.269347729831</v>
      </c>
      <c r="AE49" s="4">
        <f ca="1">'Rental Revenue'!AE46*AE10</f>
        <v>30439.37816926547</v>
      </c>
      <c r="AF49" s="4">
        <f ca="1">'Rental Revenue'!AF46*AF10</f>
        <v>62027.233653624222</v>
      </c>
      <c r="AG49" s="4">
        <f ca="1">'Rental Revenue'!AG46*AG10</f>
        <v>73018.860518786125</v>
      </c>
      <c r="AH49" s="4">
        <f ca="1">'Rental Revenue'!AH46*AH10</f>
        <v>73560.446648382233</v>
      </c>
      <c r="AI49" s="4">
        <f ca="1">'Rental Revenue'!AI46*AI10</f>
        <v>74106.049761175382</v>
      </c>
      <c r="AJ49" s="4">
        <f ca="1">'Rental Revenue'!AJ46*AJ10</f>
        <v>74655.699651418254</v>
      </c>
      <c r="AK49" s="4">
        <f ca="1">'Rental Revenue'!AK46*AK10</f>
        <v>75209.426334349686</v>
      </c>
      <c r="AL49" s="4">
        <f ca="1">'Rental Revenue'!AL46*AL10</f>
        <v>75767.260047833668</v>
      </c>
      <c r="AM49" s="4">
        <f ca="1">'Rental Revenue'!AM46*AM10</f>
        <v>76329.231254010607</v>
      </c>
      <c r="AN49" s="4">
        <f ca="1">'Rental Revenue'!AN46*AN10</f>
        <v>76895.370640960784</v>
      </c>
      <c r="AO49" s="4">
        <f ca="1">'Rental Revenue'!AO46*AO10</f>
        <v>77465.709124380155</v>
      </c>
      <c r="AP49" s="4">
        <f ca="1">'Rental Revenue'!AP46*AP10</f>
        <v>78040.277849268663</v>
      </c>
      <c r="AQ49" s="4">
        <f ca="1">'Rental Revenue'!AQ46*AQ10</f>
        <v>69547.672631058114</v>
      </c>
      <c r="AR49" s="4">
        <f ca="1">'Rental Revenue'!AR46*AR10</f>
        <v>67017.273027852731</v>
      </c>
      <c r="AS49" s="4">
        <f ca="1">'Rental Revenue'!AS46*AS10</f>
        <v>67514.344952248226</v>
      </c>
      <c r="AT49" s="4">
        <f ca="1">'Rental Revenue'!AT46*AT10</f>
        <v>68015.103694785663</v>
      </c>
      <c r="AU49" s="4">
        <f ca="1">'Rental Revenue'!AU46*AU10</f>
        <v>68519.576600859844</v>
      </c>
      <c r="AV49" s="4">
        <f ca="1">'Rental Revenue'!AV46*AV10</f>
        <v>69027.79121868829</v>
      </c>
      <c r="AW49" s="4">
        <f ca="1">'Rental Revenue'!AW46*AW10</f>
        <v>69539.775300815658</v>
      </c>
      <c r="AX49" s="4">
        <f ca="1">'Rental Revenue'!AX46*AX10</f>
        <v>70055.556805629225</v>
      </c>
      <c r="AY49" s="4">
        <f ca="1">'Rental Revenue'!AY46*AY10</f>
        <v>70575.163898885614</v>
      </c>
      <c r="AZ49" s="4">
        <f ca="1">'Rental Revenue'!AZ46*AZ10</f>
        <v>71098.624955248917</v>
      </c>
      <c r="BA49" s="4">
        <f ca="1">'Rental Revenue'!BA46*BA10</f>
        <v>71625.968559840097</v>
      </c>
      <c r="BB49" s="4">
        <f ca="1">'Rental Revenue'!BB46*BB10</f>
        <v>72157.223509798074</v>
      </c>
      <c r="BC49" s="4">
        <f ca="1">'Rental Revenue'!BC46*BC10</f>
        <v>72692.418815852157</v>
      </c>
      <c r="BD49" s="4">
        <f ca="1">'Rental Revenue'!BD46*BD10</f>
        <v>73231.583703906363</v>
      </c>
      <c r="BE49" s="4">
        <f ca="1">'Rental Revenue'!BE46*BE10</f>
        <v>73774.747616635286</v>
      </c>
      <c r="BF49" s="4">
        <f ca="1">'Rental Revenue'!BF46*BF10</f>
        <v>74321.940215092007</v>
      </c>
      <c r="BG49" s="4">
        <f ca="1">'Rental Revenue'!BG46*BG10</f>
        <v>74873.191380327713</v>
      </c>
      <c r="BH49" s="4">
        <f ca="1">'Rental Revenue'!BH46*BH10</f>
        <v>104357.0872207854</v>
      </c>
      <c r="BI49" s="4">
        <f ca="1">'Rental Revenue'!BI46*BI10</f>
        <v>127797.98325772591</v>
      </c>
    </row>
    <row r="50" spans="1:61" s="4" customFormat="1" x14ac:dyDescent="0.25">
      <c r="A50" s="4" t="s">
        <v>559</v>
      </c>
      <c r="C50" s="4">
        <f ca="1">'Rental Revenue'!C49*C11</f>
        <v>0</v>
      </c>
      <c r="D50" s="4">
        <f ca="1">'Rental Revenue'!D49*D11</f>
        <v>0</v>
      </c>
      <c r="E50" s="4">
        <f ca="1">'Rental Revenue'!E49*E11</f>
        <v>114175.03010728744</v>
      </c>
      <c r="F50" s="4">
        <f ca="1">'Rental Revenue'!F49*F11</f>
        <v>115021.87450081801</v>
      </c>
      <c r="G50" s="4">
        <f ca="1">'Rental Revenue'!G49*G11</f>
        <v>115874.99999999997</v>
      </c>
      <c r="H50" s="4">
        <f ca="1">'Rental Revenue'!H49*H11</f>
        <v>116734.45319224478</v>
      </c>
      <c r="I50" s="4">
        <f ca="1">'Rental Revenue'!I49*I11</f>
        <v>117600.28101050605</v>
      </c>
      <c r="J50" s="4">
        <f ca="1">'Rental Revenue'!J49*J11</f>
        <v>118472.53073584253</v>
      </c>
      <c r="K50" s="4">
        <f ca="1">'Rental Revenue'!K49*K11</f>
        <v>119351.24999999994</v>
      </c>
      <c r="L50" s="4">
        <f ca="1">'Rental Revenue'!L49*L11</f>
        <v>120236.48678801209</v>
      </c>
      <c r="M50" s="4">
        <f ca="1">'Rental Revenue'!M49*M11</f>
        <v>121128.2894408212</v>
      </c>
      <c r="N50" s="4">
        <f ca="1">'Rental Revenue'!N49*N11</f>
        <v>122026.70665791778</v>
      </c>
      <c r="O50" s="4">
        <f ca="1">'Rental Revenue'!O49*O11</f>
        <v>122931.7874999999</v>
      </c>
      <c r="P50" s="4">
        <f ca="1">'Rental Revenue'!P49*P11</f>
        <v>90818.626353878441</v>
      </c>
      <c r="Q50" s="4">
        <f ca="1">'Rental Revenue'!Q49*Q11</f>
        <v>91492.234624300254</v>
      </c>
      <c r="R50" s="4">
        <f ca="1">'Rental Revenue'!R49*R11</f>
        <v>92170.839095613861</v>
      </c>
      <c r="S50" s="4">
        <f ca="1">'Rental Revenue'!S49*S11</f>
        <v>92854.476824999903</v>
      </c>
      <c r="T50" s="4">
        <f ca="1">'Rental Revenue'!T49*T11</f>
        <v>93543.185144494768</v>
      </c>
      <c r="U50" s="4">
        <f ca="1">'Rental Revenue'!U49*U11</f>
        <v>94237.001663029223</v>
      </c>
      <c r="V50" s="4">
        <f ca="1">'Rental Revenue'!V49*V11</f>
        <v>94935.964268482247</v>
      </c>
      <c r="W50" s="4">
        <f ca="1">'Rental Revenue'!W49*W11</f>
        <v>95640.111129749857</v>
      </c>
      <c r="X50" s="4">
        <f ca="1">'Rental Revenue'!X49*X11</f>
        <v>96349.480698829546</v>
      </c>
      <c r="Y50" s="4">
        <f ca="1">'Rental Revenue'!Y49*Y11</f>
        <v>97064.111712920057</v>
      </c>
      <c r="Z50" s="4">
        <f ca="1">'Rental Revenue'!Z49*Z11</f>
        <v>97784.043196536673</v>
      </c>
      <c r="AA50" s="4">
        <f ca="1">'Rental Revenue'!AA49*AA11</f>
        <v>98509.314463642324</v>
      </c>
      <c r="AB50" s="4">
        <f ca="1">'Rental Revenue'!AB49*AB11</f>
        <v>99239.965119794419</v>
      </c>
      <c r="AC50" s="4">
        <f ca="1">'Rental Revenue'!AC49*AC11</f>
        <v>99976.035064307638</v>
      </c>
      <c r="AD50" s="4">
        <f ca="1">'Rental Revenue'!AD49*AD11</f>
        <v>100717.56449243276</v>
      </c>
      <c r="AE50" s="4">
        <f ca="1">'Rental Revenue'!AE49*AE11</f>
        <v>101464.59389755157</v>
      </c>
      <c r="AF50" s="4">
        <f ca="1">'Rental Revenue'!AF49*AF11</f>
        <v>102217.16407338822</v>
      </c>
      <c r="AG50" s="4">
        <f ca="1">'Rental Revenue'!AG49*AG11</f>
        <v>208290.9803260245</v>
      </c>
      <c r="AH50" s="4">
        <f ca="1">'Rental Revenue'!AH49*AH11</f>
        <v>245201.48882794075</v>
      </c>
      <c r="AI50" s="4">
        <f ca="1">'Rental Revenue'!AI49*AI11</f>
        <v>247020.16587058455</v>
      </c>
      <c r="AJ50" s="4">
        <f ca="1">'Rental Revenue'!AJ49*AJ11</f>
        <v>248852.33217139414</v>
      </c>
      <c r="AK50" s="4">
        <f ca="1">'Rental Revenue'!AK49*AK11</f>
        <v>250698.08778116561</v>
      </c>
      <c r="AL50" s="4">
        <f ca="1">'Rental Revenue'!AL49*AL11</f>
        <v>252557.53349277889</v>
      </c>
      <c r="AM50" s="4">
        <f ca="1">'Rental Revenue'!AM49*AM11</f>
        <v>254430.77084670201</v>
      </c>
      <c r="AN50" s="4">
        <f ca="1">'Rental Revenue'!AN49*AN11</f>
        <v>256317.90213653588</v>
      </c>
      <c r="AO50" s="4">
        <f ca="1">'Rental Revenue'!AO49*AO11</f>
        <v>258219.03041460048</v>
      </c>
      <c r="AP50" s="4">
        <f ca="1">'Rental Revenue'!AP49*AP11</f>
        <v>260134.25949756216</v>
      </c>
      <c r="AQ50" s="4">
        <f ca="1">'Rental Revenue'!AQ49*AQ11</f>
        <v>262063.69397210298</v>
      </c>
      <c r="AR50" s="4">
        <f ca="1">'Rental Revenue'!AR49*AR11</f>
        <v>233545.04236978973</v>
      </c>
      <c r="AS50" s="4">
        <f ca="1">'Rental Revenue'!AS49*AS11</f>
        <v>225047.81650749405</v>
      </c>
      <c r="AT50" s="4">
        <f ca="1">'Rental Revenue'!AT49*AT11</f>
        <v>226717.01231595219</v>
      </c>
      <c r="AU50" s="4">
        <f ca="1">'Rental Revenue'!AU49*AU11</f>
        <v>228398.58866953276</v>
      </c>
      <c r="AV50" s="4">
        <f ca="1">'Rental Revenue'!AV49*AV11</f>
        <v>230092.63739562759</v>
      </c>
      <c r="AW50" s="4">
        <f ca="1">'Rental Revenue'!AW49*AW11</f>
        <v>231799.25100271884</v>
      </c>
      <c r="AX50" s="4">
        <f ca="1">'Rental Revenue'!AX49*AX11</f>
        <v>233518.52268543071</v>
      </c>
      <c r="AY50" s="4">
        <f ca="1">'Rental Revenue'!AY49*AY11</f>
        <v>235250.54632961869</v>
      </c>
      <c r="AZ50" s="4">
        <f ca="1">'Rental Revenue'!AZ49*AZ11</f>
        <v>236995.41651749634</v>
      </c>
      <c r="BA50" s="4">
        <f ca="1">'Rental Revenue'!BA49*BA11</f>
        <v>238753.22853280033</v>
      </c>
      <c r="BB50" s="4">
        <f ca="1">'Rental Revenue'!BB49*BB11</f>
        <v>240524.07836599357</v>
      </c>
      <c r="BC50" s="4">
        <f ca="1">'Rental Revenue'!BC49*BC11</f>
        <v>242308.06271950717</v>
      </c>
      <c r="BD50" s="4">
        <f ca="1">'Rental Revenue'!BD49*BD11</f>
        <v>244105.27901302118</v>
      </c>
      <c r="BE50" s="4">
        <f ca="1">'Rental Revenue'!BE49*BE11</f>
        <v>245915.82538878426</v>
      </c>
      <c r="BF50" s="4">
        <f ca="1">'Rental Revenue'!BF49*BF11</f>
        <v>247739.80071697332</v>
      </c>
      <c r="BG50" s="4">
        <f ca="1">'Rental Revenue'!BG49*BG11</f>
        <v>249577.30460109233</v>
      </c>
      <c r="BH50" s="4">
        <f ca="1">'Rental Revenue'!BH49*BH11</f>
        <v>251428.43738341171</v>
      </c>
      <c r="BI50" s="4">
        <f ca="1">'Rental Revenue'!BI49*BI11</f>
        <v>350437.03742405691</v>
      </c>
    </row>
    <row r="51" spans="1:61" s="4" customFormat="1" x14ac:dyDescent="0.25">
      <c r="A51" s="4" t="s">
        <v>556</v>
      </c>
      <c r="C51" s="4">
        <f ca="1">('Rental Revenue'!C46+'Rental Revenue'!C49)*C8</f>
        <v>0</v>
      </c>
      <c r="D51" s="4">
        <f ca="1">('Rental Revenue'!D46+'Rental Revenue'!D49)*D8</f>
        <v>313653.00894129853</v>
      </c>
      <c r="E51" s="4">
        <f ca="1">('Rental Revenue'!E46+'Rental Revenue'!E49)*E8</f>
        <v>421305.86109589069</v>
      </c>
      <c r="F51" s="4">
        <f ca="1">('Rental Revenue'!F46+'Rental Revenue'!F49)*F8</f>
        <v>424430.71690801851</v>
      </c>
      <c r="G51" s="4">
        <f ca="1">('Rental Revenue'!G46+'Rental Revenue'!G49)*G8</f>
        <v>427578.74999999988</v>
      </c>
      <c r="H51" s="4">
        <f ca="1">('Rental Revenue'!H46+'Rental Revenue'!H49)*H8</f>
        <v>430750.13227938314</v>
      </c>
      <c r="I51" s="4">
        <f ca="1">('Rental Revenue'!I46+'Rental Revenue'!I49)*I8</f>
        <v>433945.03692876728</v>
      </c>
      <c r="J51" s="4">
        <f ca="1">('Rental Revenue'!J46+'Rental Revenue'!J49)*J8</f>
        <v>437163.6384152589</v>
      </c>
      <c r="K51" s="4">
        <f ca="1">('Rental Revenue'!K46+'Rental Revenue'!K49)*K8</f>
        <v>440406.11249999964</v>
      </c>
      <c r="L51" s="4">
        <f ca="1">('Rental Revenue'!L46+'Rental Revenue'!L49)*L8</f>
        <v>443672.63624776452</v>
      </c>
      <c r="M51" s="4">
        <f ca="1">('Rental Revenue'!M46+'Rental Revenue'!M49)*M8</f>
        <v>446963.38803663012</v>
      </c>
      <c r="N51" s="4">
        <f ca="1">('Rental Revenue'!N46+'Rental Revenue'!N49)*N8</f>
        <v>450278.54756771645</v>
      </c>
      <c r="O51" s="4">
        <f ca="1">('Rental Revenue'!O46+'Rental Revenue'!O49)*O8</f>
        <v>362894.63669999968</v>
      </c>
      <c r="P51" s="4">
        <f ca="1">('Rental Revenue'!P46+'Rental Revenue'!P49)*P8</f>
        <v>335120.73124581127</v>
      </c>
      <c r="Q51" s="4">
        <f ca="1">('Rental Revenue'!Q46+'Rental Revenue'!Q49)*Q8</f>
        <v>337606.34576366784</v>
      </c>
      <c r="R51" s="4">
        <f ca="1">('Rental Revenue'!R46+'Rental Revenue'!R49)*R8</f>
        <v>340110.39626281511</v>
      </c>
      <c r="S51" s="4">
        <f ca="1">('Rental Revenue'!S46+'Rental Revenue'!S49)*S8</f>
        <v>342633.01948424953</v>
      </c>
      <c r="T51" s="4">
        <f ca="1">('Rental Revenue'!T46+'Rental Revenue'!T49)*T8</f>
        <v>345174.35318318557</v>
      </c>
      <c r="U51" s="4">
        <f ca="1">('Rental Revenue'!U46+'Rental Revenue'!U49)*U8</f>
        <v>347734.53613657772</v>
      </c>
      <c r="V51" s="4">
        <f ca="1">('Rental Revenue'!V46+'Rental Revenue'!V49)*V8</f>
        <v>350313.70815069939</v>
      </c>
      <c r="W51" s="4">
        <f ca="1">('Rental Revenue'!W46+'Rental Revenue'!W49)*W8</f>
        <v>352912.01006877684</v>
      </c>
      <c r="X51" s="4">
        <f ca="1">('Rental Revenue'!X46+'Rental Revenue'!X49)*X8</f>
        <v>355529.583778681</v>
      </c>
      <c r="Y51" s="4">
        <f ca="1">('Rental Revenue'!Y46+'Rental Revenue'!Y49)*Y8</f>
        <v>358166.57222067495</v>
      </c>
      <c r="Z51" s="4">
        <f ca="1">('Rental Revenue'!Z46+'Rental Revenue'!Z49)*Z8</f>
        <v>360823.11939522024</v>
      </c>
      <c r="AA51" s="4">
        <f ca="1">('Rental Revenue'!AA46+'Rental Revenue'!AA49)*AA8</f>
        <v>363499.37037084007</v>
      </c>
      <c r="AB51" s="4">
        <f ca="1">('Rental Revenue'!AB46+'Rental Revenue'!AB49)*AB8</f>
        <v>366195.4712920413</v>
      </c>
      <c r="AC51" s="4">
        <f ca="1">('Rental Revenue'!AC46+'Rental Revenue'!AC49)*AC8</f>
        <v>368911.56938729511</v>
      </c>
      <c r="AD51" s="4">
        <f ca="1">('Rental Revenue'!AD46+'Rental Revenue'!AD49)*AD8</f>
        <v>371647.81297707674</v>
      </c>
      <c r="AE51" s="4">
        <f ca="1">('Rental Revenue'!AE46+'Rental Revenue'!AE49)*AE8</f>
        <v>374404.35148196516</v>
      </c>
      <c r="AF51" s="4">
        <f ca="1">('Rental Revenue'!AF46+'Rental Revenue'!AF49)*AF8</f>
        <v>666496.56431238377</v>
      </c>
      <c r="AG51" s="4">
        <f ca="1">('Rental Revenue'!AG46+'Rental Revenue'!AG49)*AG8</f>
        <v>865747.41763655934</v>
      </c>
      <c r="AH51" s="4">
        <f ca="1">('Rental Revenue'!AH46+'Rental Revenue'!AH49)*AH8</f>
        <v>904793.49377510103</v>
      </c>
      <c r="AI51" s="4">
        <f ca="1">('Rental Revenue'!AI46+'Rental Revenue'!AI49)*AI8</f>
        <v>911504.4120624566</v>
      </c>
      <c r="AJ51" s="4">
        <f ca="1">('Rental Revenue'!AJ46+'Rental Revenue'!AJ49)*AJ8</f>
        <v>918265.10571244417</v>
      </c>
      <c r="AK51" s="4">
        <f ca="1">('Rental Revenue'!AK46+'Rental Revenue'!AK49)*AK8</f>
        <v>925075.94391250086</v>
      </c>
      <c r="AL51" s="4">
        <f ca="1">('Rental Revenue'!AL46+'Rental Revenue'!AL49)*AL8</f>
        <v>931937.29858835391</v>
      </c>
      <c r="AM51" s="4">
        <f ca="1">('Rental Revenue'!AM46+'Rental Revenue'!AM49)*AM8</f>
        <v>938849.54442433012</v>
      </c>
      <c r="AN51" s="4">
        <f ca="1">('Rental Revenue'!AN46+'Rental Revenue'!AN49)*AN8</f>
        <v>945813.05888381728</v>
      </c>
      <c r="AO51" s="4">
        <f ca="1">('Rental Revenue'!AO46+'Rental Revenue'!AO49)*AO8</f>
        <v>952828.22222987562</v>
      </c>
      <c r="AP51" s="4">
        <f ca="1">('Rental Revenue'!AP46+'Rental Revenue'!AP49)*AP8</f>
        <v>959895.41754600417</v>
      </c>
      <c r="AQ51" s="4">
        <f ca="1">('Rental Revenue'!AQ46+'Rental Revenue'!AQ49)*AQ8</f>
        <v>883331.03771077574</v>
      </c>
      <c r="AR51" s="4">
        <f ca="1">('Rental Revenue'!AR46+'Rental Revenue'!AR49)*AR8</f>
        <v>833679.64526807214</v>
      </c>
      <c r="AS51" s="4">
        <f ca="1">('Rental Revenue'!AS46+'Rental Revenue'!AS49)*AS8</f>
        <v>830426.44291265297</v>
      </c>
      <c r="AT51" s="4">
        <f ca="1">('Rental Revenue'!AT46+'Rental Revenue'!AT49)*AT8</f>
        <v>836585.77544586337</v>
      </c>
      <c r="AU51" s="4">
        <f ca="1">('Rental Revenue'!AU46+'Rental Revenue'!AU49)*AU8</f>
        <v>842790.79219057586</v>
      </c>
      <c r="AV51" s="4">
        <f ca="1">('Rental Revenue'!AV46+'Rental Revenue'!AV49)*AV8</f>
        <v>849041.83198986552</v>
      </c>
      <c r="AW51" s="4">
        <f ca="1">('Rental Revenue'!AW46+'Rental Revenue'!AW49)*AW8</f>
        <v>855339.23620003229</v>
      </c>
      <c r="AX51" s="4">
        <f ca="1">('Rental Revenue'!AX46+'Rental Revenue'!AX49)*AX8</f>
        <v>861683.34870923916</v>
      </c>
      <c r="AY51" s="4">
        <f ca="1">('Rental Revenue'!AY46+'Rental Revenue'!AY49)*AY8</f>
        <v>868074.51595629286</v>
      </c>
      <c r="AZ51" s="4">
        <f ca="1">('Rental Revenue'!AZ46+'Rental Revenue'!AZ49)*AZ8</f>
        <v>874513.08694956137</v>
      </c>
      <c r="BA51" s="4">
        <f ca="1">('Rental Revenue'!BA46+'Rental Revenue'!BA49)*BA8</f>
        <v>880999.41328603309</v>
      </c>
      <c r="BB51" s="4">
        <f ca="1">('Rental Revenue'!BB46+'Rental Revenue'!BB49)*BB8</f>
        <v>887533.84917051613</v>
      </c>
      <c r="BC51" s="4">
        <f ca="1">('Rental Revenue'!BC46+'Rental Revenue'!BC49)*BC8</f>
        <v>894116.75143498124</v>
      </c>
      <c r="BD51" s="4">
        <f ca="1">('Rental Revenue'!BD46+'Rental Revenue'!BD49)*BD8</f>
        <v>900748.47955804784</v>
      </c>
      <c r="BE51" s="4">
        <f ca="1">('Rental Revenue'!BE46+'Rental Revenue'!BE49)*BE8</f>
        <v>907429.39568461361</v>
      </c>
      <c r="BF51" s="4">
        <f ca="1">('Rental Revenue'!BF46+'Rental Revenue'!BF49)*BF8</f>
        <v>914159.86464563117</v>
      </c>
      <c r="BG51" s="4">
        <f ca="1">('Rental Revenue'!BG46+'Rental Revenue'!BG49)*BG8</f>
        <v>920940.25397803041</v>
      </c>
      <c r="BH51" s="4">
        <f ca="1">('Rental Revenue'!BH46+'Rental Revenue'!BH49)*BH8</f>
        <v>1194636.8630979422</v>
      </c>
      <c r="BI51" s="4">
        <f ca="1">('Rental Revenue'!BI46+'Rental Revenue'!BI49)*BI8</f>
        <v>1502214.5625762132</v>
      </c>
    </row>
    <row r="52" spans="1:61" s="4" customFormat="1" x14ac:dyDescent="0.25">
      <c r="A52" s="4" t="s">
        <v>557</v>
      </c>
      <c r="C52" s="4">
        <f ca="1">IF('Rental Revenue'!$B$28,'Rental Revenue'!C449,0)</f>
        <v>0</v>
      </c>
      <c r="D52" s="4">
        <f ca="1">IF('Rental Revenue'!$B$28,'Rental Revenue'!D449,0)</f>
        <v>255002.44629373861</v>
      </c>
      <c r="E52" s="4">
        <f ca="1">IF('Rental Revenue'!$B$28,'Rental Revenue'!E449,0)</f>
        <v>342525.09032186237</v>
      </c>
      <c r="F52" s="4">
        <f ca="1">IF('Rental Revenue'!$B$28,'Rental Revenue'!F449,0)</f>
        <v>345065.62350245402</v>
      </c>
      <c r="G52" s="4">
        <f ca="1">IF('Rental Revenue'!$B$28,'Rental Revenue'!G449,0)</f>
        <v>347624.99999999988</v>
      </c>
      <c r="H52" s="4">
        <f ca="1">IF('Rental Revenue'!$B$28,'Rental Revenue'!H449,0)</f>
        <v>350203.35957673431</v>
      </c>
      <c r="I52" s="4">
        <f ca="1">IF('Rental Revenue'!$B$28,'Rental Revenue'!I449,0)</f>
        <v>352800.84303151816</v>
      </c>
      <c r="J52" s="4">
        <f ca="1">IF('Rental Revenue'!$B$28,'Rental Revenue'!J449,0)</f>
        <v>355417.59220752754</v>
      </c>
      <c r="K52" s="4">
        <f ca="1">IF('Rental Revenue'!$B$28,'Rental Revenue'!K449,0)</f>
        <v>358053.74999999977</v>
      </c>
      <c r="L52" s="4">
        <f ca="1">IF('Rental Revenue'!$B$28,'Rental Revenue'!L449,0)</f>
        <v>360709.46036403615</v>
      </c>
      <c r="M52" s="4">
        <f ca="1">IF('Rental Revenue'!$B$28,'Rental Revenue'!M449,0)</f>
        <v>363384.86832246353</v>
      </c>
      <c r="N52" s="4">
        <f ca="1">IF('Rental Revenue'!$B$28,'Rental Revenue'!N449,0)</f>
        <v>366080.11997375323</v>
      </c>
      <c r="O52" s="4">
        <f ca="1">IF('Rental Revenue'!$B$28,'Rental Revenue'!O449,0)</f>
        <v>295036.28999999969</v>
      </c>
      <c r="P52" s="4">
        <f ca="1">IF('Rental Revenue'!$B$28,'Rental Revenue'!P449,0)</f>
        <v>272455.87906163523</v>
      </c>
      <c r="Q52" s="4">
        <f ca="1">IF('Rental Revenue'!$B$28,'Rental Revenue'!Q449,0)</f>
        <v>274476.70387290069</v>
      </c>
      <c r="R52" s="4">
        <f ca="1">IF('Rental Revenue'!$B$28,'Rental Revenue'!R449,0)</f>
        <v>276512.51728684152</v>
      </c>
      <c r="S52" s="4">
        <f ca="1">IF('Rental Revenue'!$B$28,'Rental Revenue'!S449,0)</f>
        <v>278563.43047499959</v>
      </c>
      <c r="T52" s="4">
        <f ca="1">IF('Rental Revenue'!$B$28,'Rental Revenue'!T449,0)</f>
        <v>280629.55543348414</v>
      </c>
      <c r="U52" s="4">
        <f ca="1">IF('Rental Revenue'!$B$28,'Rental Revenue'!U449,0)</f>
        <v>282711.00498908758</v>
      </c>
      <c r="V52" s="4">
        <f ca="1">IF('Rental Revenue'!$B$28,'Rental Revenue'!V449,0)</f>
        <v>284807.89280544664</v>
      </c>
      <c r="W52" s="4">
        <f ca="1">IF('Rental Revenue'!$B$28,'Rental Revenue'!W449,0)</f>
        <v>286920.33338924951</v>
      </c>
      <c r="X52" s="4">
        <f ca="1">IF('Rental Revenue'!$B$28,'Rental Revenue'!X449,0)</f>
        <v>289048.44209648861</v>
      </c>
      <c r="Y52" s="4">
        <f ca="1">IF('Rental Revenue'!$B$28,'Rental Revenue'!Y449,0)</f>
        <v>291192.33513876016</v>
      </c>
      <c r="Z52" s="4">
        <f ca="1">IF('Rental Revenue'!$B$28,'Rental Revenue'!Z449,0)</f>
        <v>293352.12958960998</v>
      </c>
      <c r="AA52" s="4">
        <f ca="1">IF('Rental Revenue'!$B$28,'Rental Revenue'!AA449,0)</f>
        <v>295527.94339092693</v>
      </c>
      <c r="AB52" s="4">
        <f ca="1">IF('Rental Revenue'!$B$28,'Rental Revenue'!AB449,0)</f>
        <v>297719.8953593832</v>
      </c>
      <c r="AC52" s="4">
        <f ca="1">IF('Rental Revenue'!$B$28,'Rental Revenue'!AC449,0)</f>
        <v>299928.10519292287</v>
      </c>
      <c r="AD52" s="4">
        <f ca="1">IF('Rental Revenue'!$B$28,'Rental Revenue'!AD449,0)</f>
        <v>302152.69347729813</v>
      </c>
      <c r="AE52" s="4">
        <f ca="1">IF('Rental Revenue'!$B$28,'Rental Revenue'!AE449,0)</f>
        <v>304393.78169265459</v>
      </c>
      <c r="AF52" s="4">
        <f ca="1">IF('Rental Revenue'!$B$28,'Rental Revenue'!AF449,0)</f>
        <v>541867.12545722257</v>
      </c>
      <c r="AG52" s="4">
        <f ca="1">IF('Rental Revenue'!$B$28,'Rental Revenue'!AG449,0)</f>
        <v>703859.68913541408</v>
      </c>
      <c r="AH52" s="4">
        <f ca="1">IF('Rental Revenue'!$B$28,'Rental Revenue'!AH449,0)</f>
        <v>735604.46648382209</v>
      </c>
      <c r="AI52" s="4">
        <f ca="1">IF('Rental Revenue'!$B$28,'Rental Revenue'!AI449,0)</f>
        <v>741060.49761175341</v>
      </c>
      <c r="AJ52" s="4">
        <f ca="1">IF('Rental Revenue'!$B$28,'Rental Revenue'!AJ449,0)</f>
        <v>746556.99651418219</v>
      </c>
      <c r="AK52" s="4">
        <f ca="1">IF('Rental Revenue'!$B$28,'Rental Revenue'!AK449,0)</f>
        <v>752094.26334349671</v>
      </c>
      <c r="AL52" s="4">
        <f ca="1">IF('Rental Revenue'!$B$28,'Rental Revenue'!AL449,0)</f>
        <v>757672.60047833645</v>
      </c>
      <c r="AM52" s="4">
        <f ca="1">IF('Rental Revenue'!$B$28,'Rental Revenue'!AM449,0)</f>
        <v>763292.31254010578</v>
      </c>
      <c r="AN52" s="4">
        <f ca="1">IF('Rental Revenue'!$B$28,'Rental Revenue'!AN449,0)</f>
        <v>768953.70640960755</v>
      </c>
      <c r="AO52" s="4">
        <f ca="1">IF('Rental Revenue'!$B$28,'Rental Revenue'!AO449,0)</f>
        <v>774657.09124380129</v>
      </c>
      <c r="AP52" s="4">
        <f ca="1">IF('Rental Revenue'!$B$28,'Rental Revenue'!AP449,0)</f>
        <v>780402.77849268634</v>
      </c>
      <c r="AQ52" s="4">
        <f ca="1">IF('Rental Revenue'!$B$28,'Rental Revenue'!AQ449,0)</f>
        <v>718155.31521201285</v>
      </c>
      <c r="AR52" s="4">
        <f ca="1">IF('Rental Revenue'!$B$28,'Rental Revenue'!AR449,0)</f>
        <v>677788.32948623761</v>
      </c>
      <c r="AS52" s="4">
        <f ca="1">IF('Rental Revenue'!$B$28,'Rental Revenue'!AS449,0)</f>
        <v>675143.449522482</v>
      </c>
      <c r="AT52" s="4">
        <f ca="1">IF('Rental Revenue'!$B$28,'Rental Revenue'!AT449,0)</f>
        <v>680151.03694785642</v>
      </c>
      <c r="AU52" s="4">
        <f ca="1">IF('Rental Revenue'!$B$28,'Rental Revenue'!AU449,0)</f>
        <v>685195.76600859826</v>
      </c>
      <c r="AV52" s="4">
        <f ca="1">IF('Rental Revenue'!$B$28,'Rental Revenue'!AV449,0)</f>
        <v>690277.91218688258</v>
      </c>
      <c r="AW52" s="4">
        <f ca="1">IF('Rental Revenue'!$B$28,'Rental Revenue'!AW449,0)</f>
        <v>695397.75300815632</v>
      </c>
      <c r="AX52" s="4">
        <f ca="1">IF('Rental Revenue'!$B$28,'Rental Revenue'!AX449,0)</f>
        <v>700555.56805629202</v>
      </c>
      <c r="AY52" s="4">
        <f ca="1">IF('Rental Revenue'!$B$28,'Rental Revenue'!AY449,0)</f>
        <v>705751.63898885599</v>
      </c>
      <c r="AZ52" s="4">
        <f ca="1">IF('Rental Revenue'!$B$28,'Rental Revenue'!AZ449,0)</f>
        <v>710986.24955248903</v>
      </c>
      <c r="BA52" s="4">
        <f ca="1">IF('Rental Revenue'!$B$28,'Rental Revenue'!BA449,0)</f>
        <v>716259.68559840089</v>
      </c>
      <c r="BB52" s="4">
        <f ca="1">IF('Rental Revenue'!$B$28,'Rental Revenue'!BB449,0)</f>
        <v>721572.23509798059</v>
      </c>
      <c r="BC52" s="4">
        <f ca="1">IF('Rental Revenue'!$B$28,'Rental Revenue'!BC449,0)</f>
        <v>726924.18815852143</v>
      </c>
      <c r="BD52" s="4">
        <f ca="1">IF('Rental Revenue'!$B$28,'Rental Revenue'!BD449,0)</f>
        <v>732315.83703906334</v>
      </c>
      <c r="BE52" s="4">
        <f ca="1">IF('Rental Revenue'!$B$28,'Rental Revenue'!BE449,0)</f>
        <v>737747.47616635263</v>
      </c>
      <c r="BF52" s="4">
        <f ca="1">IF('Rental Revenue'!$B$28,'Rental Revenue'!BF449,0)</f>
        <v>743219.40215091978</v>
      </c>
      <c r="BG52" s="4">
        <f ca="1">IF('Rental Revenue'!$B$28,'Rental Revenue'!BG449,0)</f>
        <v>748731.91380327684</v>
      </c>
      <c r="BH52" s="4">
        <f ca="1">IF('Rental Revenue'!$B$28,'Rental Revenue'!BH449,0)</f>
        <v>971249.48219344881</v>
      </c>
      <c r="BI52" s="4">
        <f ca="1">IF('Rental Revenue'!$B$28,'Rental Revenue'!BI449,0)</f>
        <v>1221312.6525009864</v>
      </c>
    </row>
    <row r="53" spans="1:61" s="40" customFormat="1" x14ac:dyDescent="0.25">
      <c r="A53" s="65" t="s">
        <v>273</v>
      </c>
      <c r="C53" s="39">
        <f ca="1">SUM(C49:C52)</f>
        <v>0</v>
      </c>
      <c r="D53" s="39">
        <f t="shared" ref="D53:BI53" ca="1" si="9">SUM(D49:D52)</f>
        <v>602655.78140753554</v>
      </c>
      <c r="E53" s="39">
        <f t="shared" ca="1" si="9"/>
        <v>912258.49055722682</v>
      </c>
      <c r="F53" s="39">
        <f t="shared" ca="1" si="9"/>
        <v>919024.77726153599</v>
      </c>
      <c r="G53" s="39">
        <f t="shared" ca="1" si="9"/>
        <v>925841.24999999965</v>
      </c>
      <c r="H53" s="39">
        <f t="shared" ca="1" si="9"/>
        <v>932708.28100603563</v>
      </c>
      <c r="I53" s="39">
        <f t="shared" ca="1" si="9"/>
        <v>939626.24527394329</v>
      </c>
      <c r="J53" s="39">
        <f t="shared" ca="1" si="9"/>
        <v>946595.52057938161</v>
      </c>
      <c r="K53" s="39">
        <f t="shared" ca="1" si="9"/>
        <v>953616.48749999935</v>
      </c>
      <c r="L53" s="39">
        <f t="shared" ca="1" si="9"/>
        <v>960689.52943621634</v>
      </c>
      <c r="M53" s="39">
        <f t="shared" ca="1" si="9"/>
        <v>967815.03263216116</v>
      </c>
      <c r="N53" s="39">
        <f t="shared" ca="1" si="9"/>
        <v>974993.38619676279</v>
      </c>
      <c r="O53" s="39">
        <f t="shared" ca="1" si="9"/>
        <v>807907.70744999929</v>
      </c>
      <c r="P53" s="39">
        <f t="shared" ca="1" si="9"/>
        <v>725640.82456748851</v>
      </c>
      <c r="Q53" s="39">
        <f t="shared" ca="1" si="9"/>
        <v>731022.95464815886</v>
      </c>
      <c r="R53" s="39">
        <f t="shared" ca="1" si="9"/>
        <v>736445.00437395461</v>
      </c>
      <c r="S53" s="39">
        <f t="shared" ca="1" si="9"/>
        <v>741907.26983174903</v>
      </c>
      <c r="T53" s="39">
        <f t="shared" ca="1" si="9"/>
        <v>747410.04930451291</v>
      </c>
      <c r="U53" s="39">
        <f t="shared" ca="1" si="9"/>
        <v>752953.64328760328</v>
      </c>
      <c r="V53" s="39">
        <f t="shared" ca="1" si="9"/>
        <v>758538.35450517293</v>
      </c>
      <c r="W53" s="39">
        <f t="shared" ca="1" si="9"/>
        <v>764164.4879267012</v>
      </c>
      <c r="X53" s="39">
        <f t="shared" ca="1" si="9"/>
        <v>769832.35078364797</v>
      </c>
      <c r="Y53" s="39">
        <f t="shared" ca="1" si="9"/>
        <v>775542.25258623122</v>
      </c>
      <c r="Z53" s="39">
        <f t="shared" ca="1" si="9"/>
        <v>781294.50514032785</v>
      </c>
      <c r="AA53" s="39">
        <f t="shared" ca="1" si="9"/>
        <v>787089.42256450199</v>
      </c>
      <c r="AB53" s="39">
        <f t="shared" ca="1" si="9"/>
        <v>792927.32130715728</v>
      </c>
      <c r="AC53" s="39">
        <f t="shared" ca="1" si="9"/>
        <v>798808.52016381791</v>
      </c>
      <c r="AD53" s="39">
        <f t="shared" ca="1" si="9"/>
        <v>804733.34029453748</v>
      </c>
      <c r="AE53" s="39">
        <f t="shared" ca="1" si="9"/>
        <v>810702.10524143674</v>
      </c>
      <c r="AF53" s="39">
        <f t="shared" ca="1" si="9"/>
        <v>1372608.0874966187</v>
      </c>
      <c r="AG53" s="39">
        <f t="shared" ca="1" si="9"/>
        <v>1850916.9476167839</v>
      </c>
      <c r="AH53" s="39">
        <f t="shared" ca="1" si="9"/>
        <v>1959159.8957352461</v>
      </c>
      <c r="AI53" s="39">
        <f t="shared" ca="1" si="9"/>
        <v>1973691.12530597</v>
      </c>
      <c r="AJ53" s="39">
        <f t="shared" ca="1" si="9"/>
        <v>1988330.1340494389</v>
      </c>
      <c r="AK53" s="39">
        <f t="shared" ca="1" si="9"/>
        <v>2003077.7213715129</v>
      </c>
      <c r="AL53" s="39">
        <f t="shared" ca="1" si="9"/>
        <v>2017934.6926073029</v>
      </c>
      <c r="AM53" s="39">
        <f t="shared" ca="1" si="9"/>
        <v>2032901.8590651485</v>
      </c>
      <c r="AN53" s="39">
        <f t="shared" ca="1" si="9"/>
        <v>2047980.0380709216</v>
      </c>
      <c r="AO53" s="39">
        <f t="shared" ca="1" si="9"/>
        <v>2063170.0530126574</v>
      </c>
      <c r="AP53" s="39">
        <f t="shared" ca="1" si="9"/>
        <v>2078472.7333855215</v>
      </c>
      <c r="AQ53" s="39">
        <f t="shared" ca="1" si="9"/>
        <v>1933097.7195259496</v>
      </c>
      <c r="AR53" s="39">
        <f t="shared" ca="1" si="9"/>
        <v>1812030.2901519521</v>
      </c>
      <c r="AS53" s="39">
        <f t="shared" ca="1" si="9"/>
        <v>1798132.0538948772</v>
      </c>
      <c r="AT53" s="39">
        <f t="shared" ca="1" si="9"/>
        <v>1811468.9284044576</v>
      </c>
      <c r="AU53" s="39">
        <f t="shared" ca="1" si="9"/>
        <v>1824904.7234695668</v>
      </c>
      <c r="AV53" s="39">
        <f t="shared" ca="1" si="9"/>
        <v>1838440.1727910638</v>
      </c>
      <c r="AW53" s="39">
        <f t="shared" ca="1" si="9"/>
        <v>1852076.015511723</v>
      </c>
      <c r="AX53" s="39">
        <f t="shared" ca="1" si="9"/>
        <v>1865812.9962565913</v>
      </c>
      <c r="AY53" s="39">
        <f t="shared" ca="1" si="9"/>
        <v>1879651.8651736532</v>
      </c>
      <c r="AZ53" s="39">
        <f t="shared" ca="1" si="9"/>
        <v>1893593.3779747956</v>
      </c>
      <c r="BA53" s="39">
        <f t="shared" ca="1" si="9"/>
        <v>1907638.2959770744</v>
      </c>
      <c r="BB53" s="39">
        <f t="shared" ca="1" si="9"/>
        <v>1921787.3861442883</v>
      </c>
      <c r="BC53" s="39">
        <f t="shared" ca="1" si="9"/>
        <v>1936041.4211288621</v>
      </c>
      <c r="BD53" s="39">
        <f t="shared" ca="1" si="9"/>
        <v>1950401.1793140387</v>
      </c>
      <c r="BE53" s="39">
        <f t="shared" ca="1" si="9"/>
        <v>1964867.4448563857</v>
      </c>
      <c r="BF53" s="39">
        <f t="shared" ca="1" si="9"/>
        <v>1979441.0077286162</v>
      </c>
      <c r="BG53" s="39">
        <f t="shared" ca="1" si="9"/>
        <v>1994122.6637627273</v>
      </c>
      <c r="BH53" s="39">
        <f t="shared" ca="1" si="9"/>
        <v>2521671.8698955881</v>
      </c>
      <c r="BI53" s="39">
        <f t="shared" ca="1" si="9"/>
        <v>3201762.2357589826</v>
      </c>
    </row>
    <row r="54" spans="1:61" s="4" customFormat="1" x14ac:dyDescent="0.25"/>
    <row r="55" spans="1:61" s="4" customFormat="1" x14ac:dyDescent="0.25"/>
    <row r="56" spans="1:61" s="4" customFormat="1" ht="17.25" x14ac:dyDescent="0.4">
      <c r="A56" s="66" t="s">
        <v>264</v>
      </c>
      <c r="C56" s="4">
        <f ca="1">SUM(C53,C45, C39,C34,C29,C24)</f>
        <v>606841494.94560003</v>
      </c>
      <c r="D56" s="4">
        <f t="shared" ref="D56:BI56" ca="1" si="10">SUM(D53,D45, D39,D34,D29,D24)</f>
        <v>1029110.6909405011</v>
      </c>
      <c r="E56" s="4">
        <f t="shared" ca="1" si="10"/>
        <v>1351885.2036342463</v>
      </c>
      <c r="F56" s="4">
        <f t="shared" ca="1" si="10"/>
        <v>1366859.3297355275</v>
      </c>
      <c r="G56" s="4">
        <f t="shared" ca="1" si="10"/>
        <v>1384143.041670128</v>
      </c>
      <c r="H56" s="4">
        <f t="shared" ca="1" si="10"/>
        <v>1398338.1159741981</v>
      </c>
      <c r="I56" s="4">
        <f t="shared" ca="1" si="10"/>
        <v>1413765.6593324512</v>
      </c>
      <c r="J56" s="4">
        <f t="shared" ca="1" si="10"/>
        <v>1429347.1701106047</v>
      </c>
      <c r="K56" s="4">
        <f t="shared" ca="1" si="10"/>
        <v>1447308.7273877801</v>
      </c>
      <c r="L56" s="4">
        <f t="shared" ca="1" si="10"/>
        <v>1462090.169697108</v>
      </c>
      <c r="M56" s="4">
        <f t="shared" ca="1" si="10"/>
        <v>1478142.2456892778</v>
      </c>
      <c r="N56" s="4">
        <f t="shared" ca="1" si="10"/>
        <v>1494354.1075114254</v>
      </c>
      <c r="O56" s="4">
        <f t="shared" ca="1" si="10"/>
        <v>1338701.3508359878</v>
      </c>
      <c r="P56" s="4">
        <f t="shared" ca="1" si="10"/>
        <v>1261567.2056338019</v>
      </c>
      <c r="Q56" s="4">
        <f t="shared" ca="1" si="10"/>
        <v>1274780.0495178932</v>
      </c>
      <c r="R56" s="4">
        <f t="shared" ca="1" si="10"/>
        <v>1288121.6560437104</v>
      </c>
      <c r="S56" s="4">
        <f t="shared" ca="1" si="10"/>
        <v>1303953.3330448149</v>
      </c>
      <c r="T56" s="4">
        <f t="shared" ca="1" si="10"/>
        <v>1316375.9626263338</v>
      </c>
      <c r="U56" s="4">
        <f t="shared" ca="1" si="10"/>
        <v>1330110.9982761112</v>
      </c>
      <c r="V56" s="4">
        <f t="shared" ca="1" si="10"/>
        <v>1343979.5925623295</v>
      </c>
      <c r="W56" s="4">
        <f t="shared" ca="1" si="10"/>
        <v>1360413.8994745419</v>
      </c>
      <c r="X56" s="4">
        <f t="shared" ca="1" si="10"/>
        <v>1373337.8345533472</v>
      </c>
      <c r="Y56" s="4">
        <f t="shared" ca="1" si="10"/>
        <v>1387614.501915256</v>
      </c>
      <c r="Z56" s="4">
        <f t="shared" ca="1" si="10"/>
        <v>1402029.6957816263</v>
      </c>
      <c r="AA56" s="4">
        <f t="shared" ca="1" si="10"/>
        <v>1419088.5418903125</v>
      </c>
      <c r="AB56" s="4">
        <f t="shared" ca="1" si="10"/>
        <v>1432532.6804296174</v>
      </c>
      <c r="AC56" s="4">
        <f t="shared" ca="1" si="10"/>
        <v>1447371.1158743016</v>
      </c>
      <c r="AD56" s="4">
        <f t="shared" ca="1" si="10"/>
        <v>1462353.2235607745</v>
      </c>
      <c r="AE56" s="4">
        <f t="shared" ca="1" si="10"/>
        <v>1480059.2903415028</v>
      </c>
      <c r="AF56" s="4">
        <f t="shared" ca="1" si="10"/>
        <v>2040527.53422813</v>
      </c>
      <c r="AG56" s="4">
        <f t="shared" ca="1" si="10"/>
        <v>2529674.8784267837</v>
      </c>
      <c r="AH56" s="4">
        <f t="shared" ca="1" si="10"/>
        <v>2648906.2155988635</v>
      </c>
      <c r="AI56" s="4">
        <f t="shared" ca="1" si="10"/>
        <v>2675618.8217283348</v>
      </c>
      <c r="AJ56" s="4">
        <f t="shared" ca="1" si="10"/>
        <v>97304282.815913424</v>
      </c>
      <c r="AK56" s="4">
        <f t="shared" ca="1" si="10"/>
        <v>2723045.7224507337</v>
      </c>
      <c r="AL56" s="4">
        <f t="shared" ca="1" si="10"/>
        <v>2747748.2335600862</v>
      </c>
      <c r="AM56" s="4">
        <f t="shared" ca="1" si="10"/>
        <v>2775405.9223893094</v>
      </c>
      <c r="AN56" s="4">
        <f t="shared" ca="1" si="10"/>
        <v>2799180.6025975691</v>
      </c>
      <c r="AO56" s="4">
        <f t="shared" ca="1" si="10"/>
        <v>2824546.2446708502</v>
      </c>
      <c r="AP56" s="4">
        <f t="shared" ca="1" si="10"/>
        <v>2850136.7570049437</v>
      </c>
      <c r="AQ56" s="4">
        <f t="shared" ca="1" si="10"/>
        <v>2720702.4275074052</v>
      </c>
      <c r="AR56" s="4">
        <f t="shared" ca="1" si="10"/>
        <v>2608314.8494834648</v>
      </c>
      <c r="AS56" s="4">
        <f t="shared" ca="1" si="10"/>
        <v>2604607.8131897179</v>
      </c>
      <c r="AT56" s="4">
        <f t="shared" ca="1" si="10"/>
        <v>2628706.2458937671</v>
      </c>
      <c r="AU56" s="4">
        <f t="shared" ca="1" si="10"/>
        <v>2655924.1880317903</v>
      </c>
      <c r="AV56" s="4">
        <f t="shared" ca="1" si="10"/>
        <v>2679006.8917221087</v>
      </c>
      <c r="AW56" s="4">
        <f t="shared" ca="1" si="10"/>
        <v>2703761.575400291</v>
      </c>
      <c r="AX56" s="4">
        <f t="shared" ca="1" si="10"/>
        <v>2728738.8347637132</v>
      </c>
      <c r="AY56" s="4">
        <f t="shared" ca="1" si="10"/>
        <v>2756930.3449703846</v>
      </c>
      <c r="AZ56" s="4">
        <f t="shared" ca="1" si="10"/>
        <v>2780863.7242772547</v>
      </c>
      <c r="BA56" s="4">
        <f t="shared" ca="1" si="10"/>
        <v>2806520.4163116296</v>
      </c>
      <c r="BB56" s="4">
        <f t="shared" ca="1" si="10"/>
        <v>2832407.5433445489</v>
      </c>
      <c r="BC56" s="4">
        <f t="shared" ca="1" si="10"/>
        <v>2861606.5395560698</v>
      </c>
      <c r="BD56" s="4">
        <f t="shared" ca="1" si="10"/>
        <v>2886420.8605831582</v>
      </c>
      <c r="BE56" s="4">
        <f t="shared" ca="1" si="10"/>
        <v>2913011.4022597852</v>
      </c>
      <c r="BF56" s="4">
        <f t="shared" ca="1" si="10"/>
        <v>2939840.5094889496</v>
      </c>
      <c r="BG56" s="4">
        <f t="shared" ca="1" si="10"/>
        <v>2970082.0685064197</v>
      </c>
      <c r="BH56" s="4">
        <f t="shared" ca="1" si="10"/>
        <v>3499888.7361159693</v>
      </c>
      <c r="BI56" s="4">
        <f t="shared" ca="1" si="10"/>
        <v>3212796.1204068251</v>
      </c>
    </row>
    <row r="57" spans="1:61" s="4" customFormat="1" x14ac:dyDescent="0.25"/>
    <row r="58" spans="1:61" s="4" customFormat="1" x14ac:dyDescent="0.25">
      <c r="A58" s="4" t="s">
        <v>21</v>
      </c>
      <c r="C58" s="4">
        <f t="shared" ref="C58:AH58" ca="1" si="11">SUM(OFFSET($C$53,0,C73,$C$74,C71))</f>
        <v>0</v>
      </c>
      <c r="D58" s="4">
        <f t="shared" ca="1" si="11"/>
        <v>602655.78140753554</v>
      </c>
      <c r="E58" s="4">
        <f t="shared" ca="1" si="11"/>
        <v>1514914.2719647624</v>
      </c>
      <c r="F58" s="4">
        <f t="shared" ca="1" si="11"/>
        <v>2433939.0492262985</v>
      </c>
      <c r="G58" s="4">
        <f t="shared" ca="1" si="11"/>
        <v>3359780.299226298</v>
      </c>
      <c r="H58" s="4">
        <f t="shared" ca="1" si="11"/>
        <v>4292488.5802323334</v>
      </c>
      <c r="I58" s="4">
        <f t="shared" ca="1" si="11"/>
        <v>5232114.8255062765</v>
      </c>
      <c r="J58" s="4">
        <f t="shared" ca="1" si="11"/>
        <v>6178710.3460856583</v>
      </c>
      <c r="K58" s="4">
        <f t="shared" ca="1" si="11"/>
        <v>7132326.8335856572</v>
      </c>
      <c r="L58" s="4">
        <f t="shared" ca="1" si="11"/>
        <v>8093016.3630218739</v>
      </c>
      <c r="M58" s="4">
        <f t="shared" ca="1" si="11"/>
        <v>9060831.3956540357</v>
      </c>
      <c r="N58" s="4">
        <f t="shared" ca="1" si="11"/>
        <v>10035824.781850798</v>
      </c>
      <c r="O58" s="4">
        <f t="shared" ca="1" si="11"/>
        <v>10843732.489300797</v>
      </c>
      <c r="P58" s="4">
        <f t="shared" ca="1" si="11"/>
        <v>11569373.313868286</v>
      </c>
      <c r="Q58" s="4">
        <f t="shared" ca="1" si="11"/>
        <v>12300396.268516446</v>
      </c>
      <c r="R58" s="4">
        <f t="shared" ca="1" si="11"/>
        <v>13036841.2728904</v>
      </c>
      <c r="S58" s="4">
        <f t="shared" ca="1" si="11"/>
        <v>13778748.542722149</v>
      </c>
      <c r="T58" s="4">
        <f t="shared" ca="1" si="11"/>
        <v>14526158.592026662</v>
      </c>
      <c r="U58" s="4">
        <f t="shared" ca="1" si="11"/>
        <v>15279112.235314265</v>
      </c>
      <c r="V58" s="4">
        <f t="shared" ca="1" si="11"/>
        <v>16037650.589819439</v>
      </c>
      <c r="W58" s="4">
        <f t="shared" ca="1" si="11"/>
        <v>16801815.077746142</v>
      </c>
      <c r="X58" s="4">
        <f t="shared" ca="1" si="11"/>
        <v>17571647.428529792</v>
      </c>
      <c r="Y58" s="4">
        <f t="shared" ca="1" si="11"/>
        <v>18347189.681116022</v>
      </c>
      <c r="Z58" s="4">
        <f t="shared" ca="1" si="11"/>
        <v>19128484.186256349</v>
      </c>
      <c r="AA58" s="4">
        <f t="shared" ca="1" si="11"/>
        <v>19915573.608820852</v>
      </c>
      <c r="AB58" s="4">
        <f t="shared" ca="1" si="11"/>
        <v>20708500.930128008</v>
      </c>
      <c r="AC58" s="4">
        <f t="shared" ca="1" si="11"/>
        <v>21507309.450291827</v>
      </c>
      <c r="AD58" s="4">
        <f t="shared" ca="1" si="11"/>
        <v>22312042.790586364</v>
      </c>
      <c r="AE58" s="4">
        <f t="shared" ca="1" si="11"/>
        <v>23122744.8958278</v>
      </c>
      <c r="AF58" s="4">
        <f t="shared" ca="1" si="11"/>
        <v>24495352.98332442</v>
      </c>
      <c r="AG58" s="4">
        <f t="shared" ca="1" si="11"/>
        <v>26346269.930941202</v>
      </c>
      <c r="AH58" s="4">
        <f t="shared" ca="1" si="11"/>
        <v>28305429.826676447</v>
      </c>
      <c r="AI58" s="4">
        <f t="shared" ref="AI58:BI58" ca="1" si="12">SUM(OFFSET($C$53,0,AI73,$C$74,AI71))</f>
        <v>30279120.951982416</v>
      </c>
      <c r="AJ58" s="4">
        <f t="shared" ca="1" si="12"/>
        <v>32267451.086031854</v>
      </c>
      <c r="AK58" s="4">
        <f t="shared" ca="1" si="12"/>
        <v>34270528.807403371</v>
      </c>
      <c r="AL58" s="4">
        <f t="shared" ca="1" si="12"/>
        <v>36288463.500010677</v>
      </c>
      <c r="AM58" s="4">
        <f t="shared" ca="1" si="12"/>
        <v>38321365.359075822</v>
      </c>
      <c r="AN58" s="4">
        <f t="shared" ca="1" si="12"/>
        <v>40369345.397146747</v>
      </c>
      <c r="AO58" s="4">
        <f t="shared" ca="1" si="12"/>
        <v>42432515.450159401</v>
      </c>
      <c r="AP58" s="4">
        <f t="shared" ca="1" si="12"/>
        <v>44510988.183544919</v>
      </c>
      <c r="AQ58" s="4">
        <f t="shared" ca="1" si="12"/>
        <v>46444085.903070867</v>
      </c>
      <c r="AR58" s="4">
        <f t="shared" ca="1" si="12"/>
        <v>48256116.193222821</v>
      </c>
      <c r="AS58" s="4">
        <f t="shared" ca="1" si="12"/>
        <v>50054248.247117698</v>
      </c>
      <c r="AT58" s="4">
        <f t="shared" ca="1" si="12"/>
        <v>51865717.175522156</v>
      </c>
      <c r="AU58" s="4">
        <f t="shared" ca="1" si="12"/>
        <v>53690621.898991726</v>
      </c>
      <c r="AV58" s="4">
        <f t="shared" ca="1" si="12"/>
        <v>55529062.07178279</v>
      </c>
      <c r="AW58" s="4">
        <f t="shared" ca="1" si="12"/>
        <v>57381138.087294511</v>
      </c>
      <c r="AX58" s="4">
        <f t="shared" ca="1" si="12"/>
        <v>59246951.083551101</v>
      </c>
      <c r="AY58" s="4">
        <f t="shared" ca="1" si="12"/>
        <v>61126602.948724754</v>
      </c>
      <c r="AZ58" s="4">
        <f t="shared" ca="1" si="12"/>
        <v>63020196.326699547</v>
      </c>
      <c r="BA58" s="4">
        <f t="shared" ca="1" si="12"/>
        <v>64927834.622676618</v>
      </c>
      <c r="BB58" s="4">
        <f t="shared" ca="1" si="12"/>
        <v>66849622.008820906</v>
      </c>
      <c r="BC58" s="4">
        <f t="shared" ca="1" si="12"/>
        <v>68785663.429949775</v>
      </c>
      <c r="BD58" s="4">
        <f t="shared" ca="1" si="12"/>
        <v>70736064.609263808</v>
      </c>
      <c r="BE58" s="4">
        <f t="shared" ca="1" si="12"/>
        <v>72700932.054120198</v>
      </c>
      <c r="BF58" s="4">
        <f t="shared" ca="1" si="12"/>
        <v>74680373.061848819</v>
      </c>
      <c r="BG58" s="4">
        <f t="shared" ca="1" si="12"/>
        <v>76674495.725611553</v>
      </c>
      <c r="BH58" s="4">
        <f t="shared" ca="1" si="12"/>
        <v>79196167.595507145</v>
      </c>
      <c r="BI58" s="4">
        <f t="shared" ca="1" si="12"/>
        <v>82397929.831266135</v>
      </c>
    </row>
    <row r="59" spans="1:61" x14ac:dyDescent="0.25">
      <c r="A59" s="40" t="s">
        <v>22</v>
      </c>
      <c r="C59" s="5">
        <f ca="1">C58/MAX(1,$B$14)</f>
        <v>0</v>
      </c>
      <c r="D59" s="5">
        <f t="shared" ref="D59:BI59" ca="1" si="13">D58/MAX(1,$B$14)</f>
        <v>5022.1315117294625</v>
      </c>
      <c r="E59" s="5">
        <f t="shared" ca="1" si="13"/>
        <v>12624.285599706353</v>
      </c>
      <c r="F59" s="5">
        <f t="shared" ca="1" si="13"/>
        <v>20282.825410219153</v>
      </c>
      <c r="G59" s="5">
        <f t="shared" ca="1" si="13"/>
        <v>27998.169160219149</v>
      </c>
      <c r="H59" s="5">
        <f t="shared" ca="1" si="13"/>
        <v>35770.73816860278</v>
      </c>
      <c r="I59" s="5">
        <f t="shared" ca="1" si="13"/>
        <v>43600.956879218968</v>
      </c>
      <c r="J59" s="5">
        <f t="shared" ca="1" si="13"/>
        <v>51489.25288404715</v>
      </c>
      <c r="K59" s="5">
        <f t="shared" ca="1" si="13"/>
        <v>59436.056946547142</v>
      </c>
      <c r="L59" s="5">
        <f t="shared" ca="1" si="13"/>
        <v>67441.803025182278</v>
      </c>
      <c r="M59" s="5">
        <f t="shared" ca="1" si="13"/>
        <v>75506.92829711696</v>
      </c>
      <c r="N59" s="5">
        <f t="shared" ca="1" si="13"/>
        <v>83631.873182089985</v>
      </c>
      <c r="O59" s="5">
        <f t="shared" ca="1" si="13"/>
        <v>90364.437410839979</v>
      </c>
      <c r="P59" s="5">
        <f t="shared" ca="1" si="13"/>
        <v>96411.444282235723</v>
      </c>
      <c r="Q59" s="5">
        <f t="shared" ca="1" si="13"/>
        <v>102503.30223763705</v>
      </c>
      <c r="R59" s="5">
        <f t="shared" ca="1" si="13"/>
        <v>108640.34394075333</v>
      </c>
      <c r="S59" s="5">
        <f t="shared" ca="1" si="13"/>
        <v>114822.90452268458</v>
      </c>
      <c r="T59" s="5">
        <f t="shared" ca="1" si="13"/>
        <v>121051.32160022219</v>
      </c>
      <c r="U59" s="5">
        <f t="shared" ca="1" si="13"/>
        <v>127325.93529428555</v>
      </c>
      <c r="V59" s="5">
        <f t="shared" ca="1" si="13"/>
        <v>133647.08824849533</v>
      </c>
      <c r="W59" s="5">
        <f t="shared" ca="1" si="13"/>
        <v>140015.1256478845</v>
      </c>
      <c r="X59" s="5">
        <f t="shared" ca="1" si="13"/>
        <v>146430.39523774825</v>
      </c>
      <c r="Y59" s="5">
        <f t="shared" ca="1" si="13"/>
        <v>152893.24734263352</v>
      </c>
      <c r="Z59" s="5">
        <f t="shared" ca="1" si="13"/>
        <v>159404.03488546956</v>
      </c>
      <c r="AA59" s="5">
        <f t="shared" ca="1" si="13"/>
        <v>165963.11340684042</v>
      </c>
      <c r="AB59" s="5">
        <f t="shared" ca="1" si="13"/>
        <v>172570.84108440008</v>
      </c>
      <c r="AC59" s="5">
        <f t="shared" ca="1" si="13"/>
        <v>179227.5787524319</v>
      </c>
      <c r="AD59" s="5">
        <f t="shared" ca="1" si="13"/>
        <v>185933.68992155304</v>
      </c>
      <c r="AE59" s="5">
        <f t="shared" ca="1" si="13"/>
        <v>192689.54079856499</v>
      </c>
      <c r="AF59" s="5">
        <f t="shared" ca="1" si="13"/>
        <v>204127.94152770349</v>
      </c>
      <c r="AG59" s="5">
        <f t="shared" ca="1" si="13"/>
        <v>219552.24942451002</v>
      </c>
      <c r="AH59" s="5">
        <f t="shared" ca="1" si="13"/>
        <v>235878.5818889704</v>
      </c>
      <c r="AI59" s="5">
        <f t="shared" ca="1" si="13"/>
        <v>252326.0079331868</v>
      </c>
      <c r="AJ59" s="5">
        <f t="shared" ca="1" si="13"/>
        <v>268895.42571693211</v>
      </c>
      <c r="AK59" s="5">
        <f t="shared" ca="1" si="13"/>
        <v>285587.74006169476</v>
      </c>
      <c r="AL59" s="5">
        <f t="shared" ca="1" si="13"/>
        <v>302403.86250008899</v>
      </c>
      <c r="AM59" s="5">
        <f t="shared" ca="1" si="13"/>
        <v>319344.71132563183</v>
      </c>
      <c r="AN59" s="5">
        <f t="shared" ca="1" si="13"/>
        <v>336411.21164288954</v>
      </c>
      <c r="AO59" s="5">
        <f t="shared" ca="1" si="13"/>
        <v>353604.29541799502</v>
      </c>
      <c r="AP59" s="5">
        <f t="shared" ca="1" si="13"/>
        <v>370924.90152954101</v>
      </c>
      <c r="AQ59" s="5">
        <f t="shared" ca="1" si="13"/>
        <v>387034.04919225723</v>
      </c>
      <c r="AR59" s="5">
        <f t="shared" ca="1" si="13"/>
        <v>402134.30161019019</v>
      </c>
      <c r="AS59" s="5">
        <f t="shared" ca="1" si="13"/>
        <v>417118.7353926475</v>
      </c>
      <c r="AT59" s="5">
        <f t="shared" ca="1" si="13"/>
        <v>432214.30979601794</v>
      </c>
      <c r="AU59" s="5">
        <f t="shared" ca="1" si="13"/>
        <v>447421.84915826441</v>
      </c>
      <c r="AV59" s="5">
        <f t="shared" ca="1" si="13"/>
        <v>462742.18393152324</v>
      </c>
      <c r="AW59" s="5">
        <f t="shared" ca="1" si="13"/>
        <v>478176.15072745428</v>
      </c>
      <c r="AX59" s="5">
        <f t="shared" ca="1" si="13"/>
        <v>493724.59236292582</v>
      </c>
      <c r="AY59" s="5">
        <f t="shared" ca="1" si="13"/>
        <v>509388.35790603963</v>
      </c>
      <c r="AZ59" s="5">
        <f t="shared" ca="1" si="13"/>
        <v>525168.30272249621</v>
      </c>
      <c r="BA59" s="5">
        <f t="shared" ca="1" si="13"/>
        <v>541065.2885223052</v>
      </c>
      <c r="BB59" s="5">
        <f t="shared" ca="1" si="13"/>
        <v>557080.18340684089</v>
      </c>
      <c r="BC59" s="5">
        <f t="shared" ca="1" si="13"/>
        <v>573213.8619162481</v>
      </c>
      <c r="BD59" s="5">
        <f t="shared" ca="1" si="13"/>
        <v>589467.20507719845</v>
      </c>
      <c r="BE59" s="5">
        <f t="shared" ca="1" si="13"/>
        <v>605841.10045100166</v>
      </c>
      <c r="BF59" s="5">
        <f t="shared" ca="1" si="13"/>
        <v>622336.44218207349</v>
      </c>
      <c r="BG59" s="5">
        <f t="shared" ca="1" si="13"/>
        <v>638954.13104676292</v>
      </c>
      <c r="BH59" s="5">
        <f t="shared" ca="1" si="13"/>
        <v>659968.06329589291</v>
      </c>
      <c r="BI59" s="5">
        <f t="shared" ca="1" si="13"/>
        <v>686649.41526055115</v>
      </c>
    </row>
    <row r="61" spans="1:61" x14ac:dyDescent="0.25">
      <c r="A61" s="4" t="s">
        <v>23</v>
      </c>
      <c r="C61" s="5">
        <f ca="1">C56</f>
        <v>606841494.94560003</v>
      </c>
      <c r="D61" s="5">
        <f t="shared" ref="D61:AI61" ca="1" si="14">C61+D56</f>
        <v>607870605.63654053</v>
      </c>
      <c r="E61" s="5">
        <f t="shared" ca="1" si="14"/>
        <v>609222490.84017479</v>
      </c>
      <c r="F61" s="5">
        <f t="shared" ca="1" si="14"/>
        <v>610589350.16991031</v>
      </c>
      <c r="G61" s="5">
        <f t="shared" ca="1" si="14"/>
        <v>611973493.2115804</v>
      </c>
      <c r="H61" s="5">
        <f t="shared" ca="1" si="14"/>
        <v>613371831.32755458</v>
      </c>
      <c r="I61" s="5">
        <f t="shared" ca="1" si="14"/>
        <v>614785596.98688698</v>
      </c>
      <c r="J61" s="5">
        <f t="shared" ca="1" si="14"/>
        <v>616214944.15699756</v>
      </c>
      <c r="K61" s="5">
        <f t="shared" ca="1" si="14"/>
        <v>617662252.88438535</v>
      </c>
      <c r="L61" s="5">
        <f t="shared" ca="1" si="14"/>
        <v>619124343.05408251</v>
      </c>
      <c r="M61" s="5">
        <f t="shared" ca="1" si="14"/>
        <v>620602485.29977179</v>
      </c>
      <c r="N61" s="5">
        <f t="shared" ca="1" si="14"/>
        <v>622096839.40728319</v>
      </c>
      <c r="O61" s="5">
        <f t="shared" ca="1" si="14"/>
        <v>623435540.75811923</v>
      </c>
      <c r="P61" s="5">
        <f t="shared" ca="1" si="14"/>
        <v>624697107.96375299</v>
      </c>
      <c r="Q61" s="5">
        <f t="shared" ca="1" si="14"/>
        <v>625971888.01327085</v>
      </c>
      <c r="R61" s="5">
        <f t="shared" ca="1" si="14"/>
        <v>627260009.66931462</v>
      </c>
      <c r="S61" s="5">
        <f t="shared" ca="1" si="14"/>
        <v>628563963.00235939</v>
      </c>
      <c r="T61" s="5">
        <f t="shared" ca="1" si="14"/>
        <v>629880338.96498573</v>
      </c>
      <c r="U61" s="5">
        <f t="shared" ca="1" si="14"/>
        <v>631210449.96326184</v>
      </c>
      <c r="V61" s="5">
        <f t="shared" ca="1" si="14"/>
        <v>632554429.55582416</v>
      </c>
      <c r="W61" s="5">
        <f t="shared" ca="1" si="14"/>
        <v>633914843.45529866</v>
      </c>
      <c r="X61" s="5">
        <f t="shared" ca="1" si="14"/>
        <v>635288181.28985202</v>
      </c>
      <c r="Y61" s="5">
        <f t="shared" ca="1" si="14"/>
        <v>636675795.79176724</v>
      </c>
      <c r="Z61" s="5">
        <f t="shared" ca="1" si="14"/>
        <v>638077825.48754883</v>
      </c>
      <c r="AA61" s="5">
        <f t="shared" ca="1" si="14"/>
        <v>639496914.02943909</v>
      </c>
      <c r="AB61" s="5">
        <f t="shared" ca="1" si="14"/>
        <v>640929446.70986867</v>
      </c>
      <c r="AC61" s="5">
        <f t="shared" ca="1" si="14"/>
        <v>642376817.82574296</v>
      </c>
      <c r="AD61" s="5">
        <f t="shared" ca="1" si="14"/>
        <v>643839171.04930377</v>
      </c>
      <c r="AE61" s="5">
        <f t="shared" ca="1" si="14"/>
        <v>645319230.33964527</v>
      </c>
      <c r="AF61" s="5">
        <f t="shared" ca="1" si="14"/>
        <v>647359757.87387335</v>
      </c>
      <c r="AG61" s="5">
        <f t="shared" ca="1" si="14"/>
        <v>649889432.75230014</v>
      </c>
      <c r="AH61" s="5">
        <f t="shared" ca="1" si="14"/>
        <v>652538338.96789896</v>
      </c>
      <c r="AI61" s="5">
        <f t="shared" ca="1" si="14"/>
        <v>655213957.78962731</v>
      </c>
      <c r="AJ61" s="5">
        <f t="shared" ref="AJ61:BI61" ca="1" si="15">AI61+AJ56</f>
        <v>752518240.60554075</v>
      </c>
      <c r="AK61" s="5">
        <f t="shared" ca="1" si="15"/>
        <v>755241286.32799149</v>
      </c>
      <c r="AL61" s="5">
        <f t="shared" ca="1" si="15"/>
        <v>757989034.56155157</v>
      </c>
      <c r="AM61" s="5">
        <f t="shared" ca="1" si="15"/>
        <v>760764440.48394084</v>
      </c>
      <c r="AN61" s="5">
        <f t="shared" ca="1" si="15"/>
        <v>763563621.08653843</v>
      </c>
      <c r="AO61" s="5">
        <f t="shared" ca="1" si="15"/>
        <v>766388167.3312093</v>
      </c>
      <c r="AP61" s="5">
        <f t="shared" ca="1" si="15"/>
        <v>769238304.08821428</v>
      </c>
      <c r="AQ61" s="5">
        <f t="shared" ca="1" si="15"/>
        <v>771959006.51572168</v>
      </c>
      <c r="AR61" s="5">
        <f t="shared" ca="1" si="15"/>
        <v>774567321.36520517</v>
      </c>
      <c r="AS61" s="5">
        <f t="shared" ca="1" si="15"/>
        <v>777171929.17839491</v>
      </c>
      <c r="AT61" s="5">
        <f t="shared" ca="1" si="15"/>
        <v>779800635.42428863</v>
      </c>
      <c r="AU61" s="5">
        <f t="shared" ca="1" si="15"/>
        <v>782456559.61232042</v>
      </c>
      <c r="AV61" s="5">
        <f t="shared" ca="1" si="15"/>
        <v>785135566.50404251</v>
      </c>
      <c r="AW61" s="5">
        <f t="shared" ca="1" si="15"/>
        <v>787839328.07944274</v>
      </c>
      <c r="AX61" s="5">
        <f t="shared" ca="1" si="15"/>
        <v>790568066.9142065</v>
      </c>
      <c r="AY61" s="5">
        <f t="shared" ca="1" si="15"/>
        <v>793324997.25917685</v>
      </c>
      <c r="AZ61" s="5">
        <f t="shared" ca="1" si="15"/>
        <v>796105860.98345411</v>
      </c>
      <c r="BA61" s="5">
        <f t="shared" ca="1" si="15"/>
        <v>798912381.39976573</v>
      </c>
      <c r="BB61" s="5">
        <f t="shared" ca="1" si="15"/>
        <v>801744788.94311023</v>
      </c>
      <c r="BC61" s="5">
        <f t="shared" ca="1" si="15"/>
        <v>804606395.48266625</v>
      </c>
      <c r="BD61" s="5">
        <f t="shared" ca="1" si="15"/>
        <v>807492816.34324944</v>
      </c>
      <c r="BE61" s="5">
        <f t="shared" ca="1" si="15"/>
        <v>810405827.74550927</v>
      </c>
      <c r="BF61" s="5">
        <f t="shared" ca="1" si="15"/>
        <v>813345668.25499821</v>
      </c>
      <c r="BG61" s="5">
        <f t="shared" ca="1" si="15"/>
        <v>816315750.32350469</v>
      </c>
      <c r="BH61" s="5">
        <f t="shared" ca="1" si="15"/>
        <v>819815639.05962062</v>
      </c>
      <c r="BI61" s="5">
        <f t="shared" ca="1" si="15"/>
        <v>823028435.18002748</v>
      </c>
    </row>
    <row r="62" spans="1:61" x14ac:dyDescent="0.25">
      <c r="A62" s="4" t="s">
        <v>24</v>
      </c>
      <c r="C62" s="5">
        <f ca="1">C59</f>
        <v>0</v>
      </c>
      <c r="D62" s="5">
        <f ca="1">C62+D59</f>
        <v>5022.1315117294625</v>
      </c>
      <c r="E62" s="5">
        <f t="shared" ref="E62:BI62" ca="1" si="16">D62+E59</f>
        <v>17646.417111435814</v>
      </c>
      <c r="F62" s="5">
        <f t="shared" ca="1" si="16"/>
        <v>37929.242521654967</v>
      </c>
      <c r="G62" s="5">
        <f t="shared" ca="1" si="16"/>
        <v>65927.411681874117</v>
      </c>
      <c r="H62" s="5">
        <f t="shared" ca="1" si="16"/>
        <v>101698.1498504769</v>
      </c>
      <c r="I62" s="5">
        <f t="shared" ca="1" si="16"/>
        <v>145299.10672969586</v>
      </c>
      <c r="J62" s="5">
        <f t="shared" ca="1" si="16"/>
        <v>196788.35961374303</v>
      </c>
      <c r="K62" s="5">
        <f t="shared" ca="1" si="16"/>
        <v>256224.41656029018</v>
      </c>
      <c r="L62" s="5">
        <f t="shared" ca="1" si="16"/>
        <v>323666.21958547249</v>
      </c>
      <c r="M62" s="5">
        <f t="shared" ca="1" si="16"/>
        <v>399173.14788258943</v>
      </c>
      <c r="N62" s="5">
        <f t="shared" ca="1" si="16"/>
        <v>482805.02106467943</v>
      </c>
      <c r="O62" s="5">
        <f t="shared" ca="1" si="16"/>
        <v>573169.45847551944</v>
      </c>
      <c r="P62" s="5">
        <f t="shared" ca="1" si="16"/>
        <v>669580.90275775513</v>
      </c>
      <c r="Q62" s="5">
        <f t="shared" ca="1" si="16"/>
        <v>772084.20499539212</v>
      </c>
      <c r="R62" s="5">
        <f t="shared" ca="1" si="16"/>
        <v>880724.5489361455</v>
      </c>
      <c r="S62" s="5">
        <f t="shared" ca="1" si="16"/>
        <v>995547.45345883002</v>
      </c>
      <c r="T62" s="5">
        <f t="shared" ca="1" si="16"/>
        <v>1116598.7750590523</v>
      </c>
      <c r="U62" s="5">
        <f t="shared" ca="1" si="16"/>
        <v>1243924.7103533379</v>
      </c>
      <c r="V62" s="5">
        <f t="shared" ca="1" si="16"/>
        <v>1377571.7986018332</v>
      </c>
      <c r="W62" s="5">
        <f t="shared" ca="1" si="16"/>
        <v>1517586.9242497177</v>
      </c>
      <c r="X62" s="5">
        <f t="shared" ca="1" si="16"/>
        <v>1664017.319487466</v>
      </c>
      <c r="Y62" s="5">
        <f t="shared" ca="1" si="16"/>
        <v>1816910.5668300996</v>
      </c>
      <c r="Z62" s="5">
        <f t="shared" ca="1" si="16"/>
        <v>1976314.6017155692</v>
      </c>
      <c r="AA62" s="5">
        <f t="shared" ca="1" si="16"/>
        <v>2142277.7151224096</v>
      </c>
      <c r="AB62" s="5">
        <f t="shared" ca="1" si="16"/>
        <v>2314848.5562068098</v>
      </c>
      <c r="AC62" s="5">
        <f t="shared" ca="1" si="16"/>
        <v>2494076.1349592418</v>
      </c>
      <c r="AD62" s="5">
        <f t="shared" ca="1" si="16"/>
        <v>2680009.8248807951</v>
      </c>
      <c r="AE62" s="5">
        <f t="shared" ca="1" si="16"/>
        <v>2872699.36567936</v>
      </c>
      <c r="AF62" s="5">
        <f t="shared" ca="1" si="16"/>
        <v>3076827.3072070633</v>
      </c>
      <c r="AG62" s="5">
        <f t="shared" ca="1" si="16"/>
        <v>3296379.5566315735</v>
      </c>
      <c r="AH62" s="5">
        <f t="shared" ca="1" si="16"/>
        <v>3532258.1385205439</v>
      </c>
      <c r="AI62" s="5">
        <f t="shared" ca="1" si="16"/>
        <v>3784584.1464537308</v>
      </c>
      <c r="AJ62" s="5">
        <f t="shared" ca="1" si="16"/>
        <v>4053479.5721706627</v>
      </c>
      <c r="AK62" s="5">
        <f t="shared" ca="1" si="16"/>
        <v>4339067.3122323574</v>
      </c>
      <c r="AL62" s="5">
        <f t="shared" ca="1" si="16"/>
        <v>4641471.1747324467</v>
      </c>
      <c r="AM62" s="5">
        <f t="shared" ca="1" si="16"/>
        <v>4960815.8860580781</v>
      </c>
      <c r="AN62" s="5">
        <f t="shared" ca="1" si="16"/>
        <v>5297227.0977009675</v>
      </c>
      <c r="AO62" s="5">
        <f t="shared" ca="1" si="16"/>
        <v>5650831.3931189626</v>
      </c>
      <c r="AP62" s="5">
        <f t="shared" ca="1" si="16"/>
        <v>6021756.2946485039</v>
      </c>
      <c r="AQ62" s="5">
        <f t="shared" ca="1" si="16"/>
        <v>6408790.3438407611</v>
      </c>
      <c r="AR62" s="5">
        <f t="shared" ca="1" si="16"/>
        <v>6810924.6454509515</v>
      </c>
      <c r="AS62" s="5">
        <f t="shared" ca="1" si="16"/>
        <v>7228043.3808435993</v>
      </c>
      <c r="AT62" s="5">
        <f t="shared" ca="1" si="16"/>
        <v>7660257.6906396169</v>
      </c>
      <c r="AU62" s="5">
        <f t="shared" ca="1" si="16"/>
        <v>8107679.5397978816</v>
      </c>
      <c r="AV62" s="5">
        <f t="shared" ca="1" si="16"/>
        <v>8570421.7237294056</v>
      </c>
      <c r="AW62" s="5">
        <f t="shared" ca="1" si="16"/>
        <v>9048597.8744568601</v>
      </c>
      <c r="AX62" s="5">
        <f t="shared" ca="1" si="16"/>
        <v>9542322.4668197855</v>
      </c>
      <c r="AY62" s="5">
        <f t="shared" ca="1" si="16"/>
        <v>10051710.824725825</v>
      </c>
      <c r="AZ62" s="5">
        <f t="shared" ca="1" si="16"/>
        <v>10576879.127448322</v>
      </c>
      <c r="BA62" s="5">
        <f t="shared" ca="1" si="16"/>
        <v>11117944.415970627</v>
      </c>
      <c r="BB62" s="5">
        <f t="shared" ca="1" si="16"/>
        <v>11675024.599377468</v>
      </c>
      <c r="BC62" s="5">
        <f t="shared" ca="1" si="16"/>
        <v>12248238.461293716</v>
      </c>
      <c r="BD62" s="5">
        <f t="shared" ca="1" si="16"/>
        <v>12837705.666370915</v>
      </c>
      <c r="BE62" s="5">
        <f t="shared" ca="1" si="16"/>
        <v>13443546.766821917</v>
      </c>
      <c r="BF62" s="5">
        <f t="shared" ca="1" si="16"/>
        <v>14065883.209003991</v>
      </c>
      <c r="BG62" s="5">
        <f t="shared" ca="1" si="16"/>
        <v>14704837.340050753</v>
      </c>
      <c r="BH62" s="5">
        <f t="shared" ca="1" si="16"/>
        <v>15364805.403346647</v>
      </c>
      <c r="BI62" s="5">
        <f t="shared" ca="1" si="16"/>
        <v>16051454.818607198</v>
      </c>
    </row>
    <row r="63" spans="1:61" x14ac:dyDescent="0.25">
      <c r="A63" s="4" t="s">
        <v>145</v>
      </c>
      <c r="C63" s="4">
        <f>Financing!C77</f>
        <v>3000000</v>
      </c>
      <c r="D63" s="4">
        <f>Financing!D77</f>
        <v>2975000</v>
      </c>
      <c r="E63" s="4">
        <f>Financing!E77</f>
        <v>2950000</v>
      </c>
      <c r="F63" s="4">
        <f>Financing!F77</f>
        <v>2925000</v>
      </c>
      <c r="G63" s="4">
        <f>Financing!G77</f>
        <v>2900000</v>
      </c>
      <c r="H63" s="4">
        <f>Financing!H77</f>
        <v>2875000</v>
      </c>
      <c r="I63" s="4">
        <f>Financing!I77</f>
        <v>2850000</v>
      </c>
      <c r="J63" s="4">
        <f>Financing!J77</f>
        <v>2825000</v>
      </c>
      <c r="K63" s="4">
        <f>Financing!K77</f>
        <v>2800000</v>
      </c>
      <c r="L63" s="4">
        <f>Financing!L77</f>
        <v>2775000</v>
      </c>
      <c r="M63" s="4">
        <f>Financing!M77</f>
        <v>2750000</v>
      </c>
      <c r="N63" s="4">
        <f>Financing!N77</f>
        <v>2725000</v>
      </c>
      <c r="O63" s="4">
        <f>Financing!O77</f>
        <v>2700000</v>
      </c>
      <c r="P63" s="4">
        <f>Financing!P77</f>
        <v>2675000</v>
      </c>
      <c r="Q63" s="4">
        <f>Financing!Q77</f>
        <v>2650000</v>
      </c>
      <c r="R63" s="4">
        <f>Financing!R77</f>
        <v>2625000</v>
      </c>
      <c r="S63" s="4">
        <f>Financing!S77</f>
        <v>2600000</v>
      </c>
      <c r="T63" s="4">
        <f ca="1">Financing!T77</f>
        <v>2575000</v>
      </c>
      <c r="U63" s="4">
        <f ca="1">Financing!U77</f>
        <v>2550000</v>
      </c>
      <c r="V63" s="4">
        <f ca="1">Financing!V77</f>
        <v>2525000</v>
      </c>
      <c r="W63" s="4">
        <f ca="1">Financing!W77</f>
        <v>2500000</v>
      </c>
      <c r="X63" s="4">
        <f ca="1">Financing!X77</f>
        <v>2475000</v>
      </c>
      <c r="Y63" s="4">
        <f ca="1">Financing!Y77</f>
        <v>2450000</v>
      </c>
      <c r="Z63" s="4">
        <f ca="1">Financing!Z77</f>
        <v>2425000</v>
      </c>
      <c r="AA63" s="4">
        <f ca="1">Financing!AA77</f>
        <v>2400000</v>
      </c>
      <c r="AB63" s="4">
        <f ca="1">Financing!AB77</f>
        <v>2375000</v>
      </c>
      <c r="AC63" s="4">
        <f ca="1">Financing!AC77</f>
        <v>2350000</v>
      </c>
      <c r="AD63" s="4">
        <f ca="1">Financing!AD77</f>
        <v>2325000</v>
      </c>
      <c r="AE63" s="4">
        <f ca="1">Financing!AE77</f>
        <v>2300000</v>
      </c>
      <c r="AF63" s="4">
        <f ca="1">Financing!AF77</f>
        <v>2275000</v>
      </c>
      <c r="AG63" s="4">
        <f ca="1">Financing!AG77</f>
        <v>2250000</v>
      </c>
      <c r="AH63" s="4">
        <f ca="1">Financing!AH77</f>
        <v>2225000</v>
      </c>
      <c r="AI63" s="4">
        <f ca="1">Financing!AI77</f>
        <v>2200000</v>
      </c>
      <c r="AJ63" s="4">
        <f ca="1">Financing!AJ77</f>
        <v>2175000</v>
      </c>
      <c r="AK63" s="4">
        <f ca="1">Financing!AK77</f>
        <v>2150000</v>
      </c>
      <c r="AL63" s="4">
        <f ca="1">Financing!AL77</f>
        <v>2125000</v>
      </c>
      <c r="AM63" s="4">
        <f ca="1">Financing!AM77</f>
        <v>2100000</v>
      </c>
      <c r="AN63" s="4">
        <f ca="1">Financing!AN77</f>
        <v>2075000</v>
      </c>
      <c r="AO63" s="4">
        <f ca="1">Financing!AO77</f>
        <v>2050000</v>
      </c>
      <c r="AP63" s="4">
        <f ca="1">Financing!AP77</f>
        <v>2025000</v>
      </c>
      <c r="AQ63" s="4">
        <f ca="1">Financing!AQ77</f>
        <v>2000000</v>
      </c>
      <c r="AR63" s="4">
        <f ca="1">Financing!AR77</f>
        <v>1975000</v>
      </c>
      <c r="AS63" s="4">
        <f ca="1">Financing!AS77</f>
        <v>1950000</v>
      </c>
      <c r="AT63" s="4">
        <f ca="1">Financing!AT77</f>
        <v>1925000</v>
      </c>
      <c r="AU63" s="4">
        <f ca="1">Financing!AU77</f>
        <v>1900000</v>
      </c>
      <c r="AV63" s="4">
        <f ca="1">Financing!AV77</f>
        <v>1875000</v>
      </c>
      <c r="AW63" s="4">
        <f ca="1">Financing!AW77</f>
        <v>1850000</v>
      </c>
      <c r="AX63" s="4">
        <f ca="1">Financing!AX77</f>
        <v>1825000</v>
      </c>
      <c r="AY63" s="4">
        <f ca="1">Financing!AY77</f>
        <v>1800000</v>
      </c>
      <c r="AZ63" s="4">
        <f ca="1">Financing!AZ77</f>
        <v>1775000</v>
      </c>
      <c r="BA63" s="4">
        <f ca="1">Financing!BA77</f>
        <v>1750000</v>
      </c>
      <c r="BB63" s="4">
        <f ca="1">Financing!BB77</f>
        <v>1725000</v>
      </c>
      <c r="BC63" s="4">
        <f ca="1">Financing!BC77</f>
        <v>1700000</v>
      </c>
      <c r="BD63" s="4">
        <f ca="1">Financing!BD77</f>
        <v>1675000</v>
      </c>
      <c r="BE63" s="4">
        <f ca="1">Financing!BE77</f>
        <v>1650000</v>
      </c>
      <c r="BF63" s="4">
        <f ca="1">Financing!BF77</f>
        <v>1625000</v>
      </c>
      <c r="BG63" s="4">
        <f ca="1">Financing!BG77</f>
        <v>1600000</v>
      </c>
      <c r="BH63" s="4">
        <f ca="1">Financing!BH77</f>
        <v>1575000</v>
      </c>
      <c r="BI63" s="4">
        <f ca="1">Financing!BI77</f>
        <v>1550000</v>
      </c>
    </row>
    <row r="64" spans="1:61" x14ac:dyDescent="0.25">
      <c r="A64" s="40" t="s">
        <v>25</v>
      </c>
      <c r="C64" s="5">
        <f ca="1">C61-C62+C63</f>
        <v>609841494.94560003</v>
      </c>
      <c r="D64" s="5">
        <f t="shared" ref="D64:BI64" ca="1" si="17">D61-D62+D63</f>
        <v>610840583.50502884</v>
      </c>
      <c r="E64" s="5">
        <f t="shared" ca="1" si="17"/>
        <v>612154844.4230634</v>
      </c>
      <c r="F64" s="5">
        <f t="shared" ca="1" si="17"/>
        <v>613476420.92738867</v>
      </c>
      <c r="G64" s="5">
        <f t="shared" ca="1" si="17"/>
        <v>614807565.79989851</v>
      </c>
      <c r="H64" s="5">
        <f t="shared" ca="1" si="17"/>
        <v>616145133.1777041</v>
      </c>
      <c r="I64" s="5">
        <f t="shared" ca="1" si="17"/>
        <v>617490297.88015723</v>
      </c>
      <c r="J64" s="5">
        <f t="shared" ca="1" si="17"/>
        <v>618843155.79738379</v>
      </c>
      <c r="K64" s="5">
        <f t="shared" ca="1" si="17"/>
        <v>620206028.46782506</v>
      </c>
      <c r="L64" s="5">
        <f t="shared" ca="1" si="17"/>
        <v>621575676.83449709</v>
      </c>
      <c r="M64" s="5">
        <f t="shared" ca="1" si="17"/>
        <v>622953312.1518892</v>
      </c>
      <c r="N64" s="5">
        <f t="shared" ca="1" si="17"/>
        <v>624339034.38621855</v>
      </c>
      <c r="O64" s="5">
        <f t="shared" ca="1" si="17"/>
        <v>625562371.29964375</v>
      </c>
      <c r="P64" s="5">
        <f t="shared" ca="1" si="17"/>
        <v>626702527.06099522</v>
      </c>
      <c r="Q64" s="5">
        <f t="shared" ca="1" si="17"/>
        <v>627849803.80827546</v>
      </c>
      <c r="R64" s="5">
        <f t="shared" ca="1" si="17"/>
        <v>629004285.12037849</v>
      </c>
      <c r="S64" s="5">
        <f t="shared" ca="1" si="17"/>
        <v>630168415.5489006</v>
      </c>
      <c r="T64" s="5">
        <f t="shared" ca="1" si="17"/>
        <v>631338740.18992662</v>
      </c>
      <c r="U64" s="5">
        <f t="shared" ca="1" si="17"/>
        <v>632516525.25290847</v>
      </c>
      <c r="V64" s="5">
        <f t="shared" ca="1" si="17"/>
        <v>633701857.75722229</v>
      </c>
      <c r="W64" s="5">
        <f t="shared" ca="1" si="17"/>
        <v>634897256.53104889</v>
      </c>
      <c r="X64" s="5">
        <f t="shared" ca="1" si="17"/>
        <v>636099163.97036457</v>
      </c>
      <c r="Y64" s="5">
        <f t="shared" ca="1" si="17"/>
        <v>637308885.22493708</v>
      </c>
      <c r="Z64" s="5">
        <f t="shared" ca="1" si="17"/>
        <v>638526510.88583326</v>
      </c>
      <c r="AA64" s="5">
        <f t="shared" ca="1" si="17"/>
        <v>639754636.31431663</v>
      </c>
      <c r="AB64" s="5">
        <f t="shared" ca="1" si="17"/>
        <v>640989598.15366185</v>
      </c>
      <c r="AC64" s="5">
        <f t="shared" ca="1" si="17"/>
        <v>642232741.69078374</v>
      </c>
      <c r="AD64" s="5">
        <f t="shared" ca="1" si="17"/>
        <v>643484161.22442293</v>
      </c>
      <c r="AE64" s="5">
        <f t="shared" ca="1" si="17"/>
        <v>644746530.97396588</v>
      </c>
      <c r="AF64" s="5">
        <f t="shared" ca="1" si="17"/>
        <v>646557930.56666625</v>
      </c>
      <c r="AG64" s="5">
        <f t="shared" ca="1" si="17"/>
        <v>648843053.19566858</v>
      </c>
      <c r="AH64" s="5">
        <f t="shared" ca="1" si="17"/>
        <v>651231080.82937837</v>
      </c>
      <c r="AI64" s="5">
        <f t="shared" ca="1" si="17"/>
        <v>653629373.64317358</v>
      </c>
      <c r="AJ64" s="5">
        <f t="shared" ca="1" si="17"/>
        <v>750639761.03337014</v>
      </c>
      <c r="AK64" s="5">
        <f t="shared" ca="1" si="17"/>
        <v>753052219.01575911</v>
      </c>
      <c r="AL64" s="5">
        <f t="shared" ca="1" si="17"/>
        <v>755472563.38681912</v>
      </c>
      <c r="AM64" s="5">
        <f t="shared" ca="1" si="17"/>
        <v>757903624.59788275</v>
      </c>
      <c r="AN64" s="5">
        <f t="shared" ca="1" si="17"/>
        <v>760341393.98883748</v>
      </c>
      <c r="AO64" s="5">
        <f t="shared" ca="1" si="17"/>
        <v>762787335.93809032</v>
      </c>
      <c r="AP64" s="5">
        <f t="shared" ca="1" si="17"/>
        <v>765241547.79356575</v>
      </c>
      <c r="AQ64" s="5">
        <f t="shared" ca="1" si="17"/>
        <v>767550216.17188096</v>
      </c>
      <c r="AR64" s="5">
        <f t="shared" ca="1" si="17"/>
        <v>769731396.71975422</v>
      </c>
      <c r="AS64" s="5">
        <f t="shared" ca="1" si="17"/>
        <v>771893885.79755127</v>
      </c>
      <c r="AT64" s="5">
        <f t="shared" ca="1" si="17"/>
        <v>774065377.73364902</v>
      </c>
      <c r="AU64" s="5">
        <f t="shared" ca="1" si="17"/>
        <v>776248880.07252252</v>
      </c>
      <c r="AV64" s="5">
        <f t="shared" ca="1" si="17"/>
        <v>778440144.78031313</v>
      </c>
      <c r="AW64" s="5">
        <f t="shared" ca="1" si="17"/>
        <v>780640730.20498586</v>
      </c>
      <c r="AX64" s="5">
        <f t="shared" ca="1" si="17"/>
        <v>782850744.44738674</v>
      </c>
      <c r="AY64" s="5">
        <f t="shared" ca="1" si="17"/>
        <v>785073286.43445098</v>
      </c>
      <c r="AZ64" s="5">
        <f t="shared" ca="1" si="17"/>
        <v>787303981.85600579</v>
      </c>
      <c r="BA64" s="5">
        <f t="shared" ca="1" si="17"/>
        <v>789544436.98379505</v>
      </c>
      <c r="BB64" s="5">
        <f t="shared" ca="1" si="17"/>
        <v>791794764.34373271</v>
      </c>
      <c r="BC64" s="5">
        <f t="shared" ca="1" si="17"/>
        <v>794058157.02137256</v>
      </c>
      <c r="BD64" s="5">
        <f t="shared" ca="1" si="17"/>
        <v>796330110.67687857</v>
      </c>
      <c r="BE64" s="5">
        <f t="shared" ca="1" si="17"/>
        <v>798612280.97868741</v>
      </c>
      <c r="BF64" s="5">
        <f t="shared" ca="1" si="17"/>
        <v>800904785.04599416</v>
      </c>
      <c r="BG64" s="5">
        <f t="shared" ca="1" si="17"/>
        <v>803210912.98345399</v>
      </c>
      <c r="BH64" s="5">
        <f t="shared" ca="1" si="17"/>
        <v>806025833.65627396</v>
      </c>
      <c r="BI64" s="5">
        <f t="shared" ca="1" si="17"/>
        <v>808526980.36142027</v>
      </c>
    </row>
    <row r="65" spans="1:61" x14ac:dyDescent="0.25">
      <c r="A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</row>
    <row r="66" spans="1:61" x14ac:dyDescent="0.25">
      <c r="A66" s="4" t="s">
        <v>257</v>
      </c>
      <c r="C66" s="12">
        <v>4</v>
      </c>
      <c r="D66" s="12">
        <v>4</v>
      </c>
      <c r="E66" s="12">
        <v>4</v>
      </c>
      <c r="F66" s="12">
        <v>4</v>
      </c>
      <c r="G66" s="12">
        <v>4</v>
      </c>
      <c r="H66" s="12">
        <v>4</v>
      </c>
      <c r="I66" s="12">
        <v>4</v>
      </c>
      <c r="J66" s="12">
        <v>4</v>
      </c>
      <c r="K66" s="12">
        <v>4</v>
      </c>
      <c r="L66" s="12">
        <v>4</v>
      </c>
      <c r="M66" s="12">
        <v>4</v>
      </c>
      <c r="N66" s="12">
        <v>4</v>
      </c>
      <c r="O66" s="12">
        <v>4</v>
      </c>
      <c r="P66" s="12">
        <v>4</v>
      </c>
      <c r="Q66" s="12">
        <v>4</v>
      </c>
      <c r="R66" s="12">
        <v>4</v>
      </c>
      <c r="S66" s="12">
        <v>4</v>
      </c>
      <c r="T66" s="12">
        <v>4</v>
      </c>
      <c r="U66" s="12">
        <v>4</v>
      </c>
      <c r="V66" s="12">
        <v>4</v>
      </c>
      <c r="W66" s="12">
        <v>4</v>
      </c>
      <c r="X66" s="12">
        <v>4</v>
      </c>
      <c r="Y66" s="12">
        <v>4</v>
      </c>
      <c r="Z66" s="12">
        <v>4</v>
      </c>
      <c r="AA66" s="12">
        <v>4</v>
      </c>
      <c r="AB66" s="12">
        <v>4</v>
      </c>
      <c r="AC66" s="12">
        <v>4</v>
      </c>
      <c r="AD66" s="12">
        <v>4</v>
      </c>
      <c r="AE66" s="12">
        <v>4</v>
      </c>
      <c r="AF66" s="12">
        <v>4</v>
      </c>
      <c r="AG66" s="12">
        <v>4</v>
      </c>
      <c r="AH66" s="12">
        <v>4</v>
      </c>
      <c r="AI66" s="12">
        <v>4</v>
      </c>
      <c r="AJ66" s="12">
        <v>4</v>
      </c>
      <c r="AK66" s="12">
        <v>4</v>
      </c>
      <c r="AL66" s="12">
        <v>4</v>
      </c>
      <c r="AM66" s="12">
        <v>4</v>
      </c>
      <c r="AN66" s="12">
        <v>4</v>
      </c>
      <c r="AO66" s="12">
        <v>4</v>
      </c>
      <c r="AP66" s="12">
        <v>4</v>
      </c>
      <c r="AQ66" s="12">
        <v>4</v>
      </c>
      <c r="AR66" s="12">
        <v>4</v>
      </c>
      <c r="AS66" s="12">
        <v>4</v>
      </c>
      <c r="AT66" s="12">
        <v>4</v>
      </c>
      <c r="AU66" s="12">
        <v>4</v>
      </c>
      <c r="AV66" s="12">
        <v>4</v>
      </c>
      <c r="AW66" s="12">
        <v>4</v>
      </c>
      <c r="AX66" s="12">
        <v>4</v>
      </c>
      <c r="AY66" s="12">
        <v>4</v>
      </c>
      <c r="AZ66" s="12">
        <v>4</v>
      </c>
      <c r="BA66" s="12">
        <v>4</v>
      </c>
      <c r="BB66" s="12">
        <v>4</v>
      </c>
      <c r="BC66" s="12">
        <v>4</v>
      </c>
      <c r="BD66" s="12">
        <v>4</v>
      </c>
      <c r="BE66" s="12">
        <v>4</v>
      </c>
      <c r="BF66" s="12">
        <v>4</v>
      </c>
      <c r="BG66" s="12">
        <v>4</v>
      </c>
      <c r="BH66" s="12">
        <v>4</v>
      </c>
      <c r="BI66" s="12">
        <v>4</v>
      </c>
    </row>
    <row r="67" spans="1:61" x14ac:dyDescent="0.25">
      <c r="A67" s="4" t="s">
        <v>262</v>
      </c>
      <c r="C67" s="12">
        <v>4</v>
      </c>
      <c r="D67" s="12">
        <v>4</v>
      </c>
      <c r="E67" s="12">
        <v>4</v>
      </c>
      <c r="F67" s="12">
        <v>4</v>
      </c>
      <c r="G67" s="12">
        <v>4</v>
      </c>
      <c r="H67" s="12">
        <v>4</v>
      </c>
      <c r="I67" s="12">
        <v>4</v>
      </c>
      <c r="J67" s="12">
        <v>4</v>
      </c>
      <c r="K67" s="12">
        <v>4</v>
      </c>
      <c r="L67" s="12">
        <v>4</v>
      </c>
      <c r="M67" s="12">
        <v>4</v>
      </c>
      <c r="N67" s="12">
        <v>4</v>
      </c>
      <c r="O67" s="12">
        <v>4</v>
      </c>
      <c r="P67" s="12">
        <v>4</v>
      </c>
      <c r="Q67" s="12">
        <v>4</v>
      </c>
      <c r="R67" s="12">
        <v>4</v>
      </c>
      <c r="S67" s="12">
        <v>4</v>
      </c>
      <c r="T67" s="12">
        <v>4</v>
      </c>
      <c r="U67" s="12">
        <v>4</v>
      </c>
      <c r="V67" s="12">
        <v>4</v>
      </c>
      <c r="W67" s="12">
        <v>4</v>
      </c>
      <c r="X67" s="12">
        <v>4</v>
      </c>
      <c r="Y67" s="12">
        <v>4</v>
      </c>
      <c r="Z67" s="12">
        <v>4</v>
      </c>
      <c r="AA67" s="12">
        <v>4</v>
      </c>
      <c r="AB67" s="12">
        <v>4</v>
      </c>
      <c r="AC67" s="12">
        <v>4</v>
      </c>
      <c r="AD67" s="12">
        <v>4</v>
      </c>
      <c r="AE67" s="12">
        <v>4</v>
      </c>
      <c r="AF67" s="12">
        <v>4</v>
      </c>
      <c r="AG67" s="12">
        <v>4</v>
      </c>
      <c r="AH67" s="12">
        <v>4</v>
      </c>
      <c r="AI67" s="12">
        <v>4</v>
      </c>
      <c r="AJ67" s="12">
        <v>4</v>
      </c>
      <c r="AK67" s="12">
        <v>4</v>
      </c>
      <c r="AL67" s="12">
        <v>4</v>
      </c>
      <c r="AM67" s="12">
        <v>4</v>
      </c>
      <c r="AN67" s="12">
        <v>4</v>
      </c>
      <c r="AO67" s="12">
        <v>4</v>
      </c>
      <c r="AP67" s="12">
        <v>4</v>
      </c>
      <c r="AQ67" s="12">
        <v>4</v>
      </c>
      <c r="AR67" s="12">
        <v>4</v>
      </c>
      <c r="AS67" s="12">
        <v>4</v>
      </c>
      <c r="AT67" s="12">
        <v>4</v>
      </c>
      <c r="AU67" s="12">
        <v>4</v>
      </c>
      <c r="AV67" s="12">
        <v>4</v>
      </c>
      <c r="AW67" s="12">
        <v>4</v>
      </c>
      <c r="AX67" s="12">
        <v>4</v>
      </c>
      <c r="AY67" s="12">
        <v>4</v>
      </c>
      <c r="AZ67" s="12">
        <v>4</v>
      </c>
      <c r="BA67" s="12">
        <v>4</v>
      </c>
      <c r="BB67" s="12">
        <v>4</v>
      </c>
      <c r="BC67" s="12">
        <v>4</v>
      </c>
      <c r="BD67" s="12">
        <v>4</v>
      </c>
      <c r="BE67" s="12">
        <v>4</v>
      </c>
      <c r="BF67" s="12">
        <v>4</v>
      </c>
      <c r="BG67" s="12">
        <v>4</v>
      </c>
      <c r="BH67" s="12">
        <v>4</v>
      </c>
      <c r="BI67" s="12">
        <v>4</v>
      </c>
    </row>
    <row r="69" spans="1:61" s="4" customFormat="1" x14ac:dyDescent="0.25">
      <c r="A69" s="4" t="s">
        <v>17</v>
      </c>
      <c r="C69" s="4">
        <f>COLUMN()</f>
        <v>3</v>
      </c>
      <c r="D69" s="4">
        <f>COLUMN()</f>
        <v>4</v>
      </c>
      <c r="E69" s="4">
        <f>COLUMN()</f>
        <v>5</v>
      </c>
      <c r="F69" s="4">
        <f>COLUMN()</f>
        <v>6</v>
      </c>
      <c r="G69" s="4">
        <f>COLUMN()</f>
        <v>7</v>
      </c>
      <c r="H69" s="4">
        <f>COLUMN()</f>
        <v>8</v>
      </c>
      <c r="I69" s="4">
        <f>COLUMN()</f>
        <v>9</v>
      </c>
      <c r="J69" s="4">
        <f>COLUMN()</f>
        <v>10</v>
      </c>
      <c r="K69" s="4">
        <f>COLUMN()</f>
        <v>11</v>
      </c>
      <c r="L69" s="4">
        <f>COLUMN()</f>
        <v>12</v>
      </c>
      <c r="M69" s="4">
        <f>COLUMN()</f>
        <v>13</v>
      </c>
      <c r="N69" s="4">
        <f>COLUMN()</f>
        <v>14</v>
      </c>
      <c r="O69" s="4">
        <f>COLUMN()</f>
        <v>15</v>
      </c>
      <c r="P69" s="4">
        <f>COLUMN()</f>
        <v>16</v>
      </c>
      <c r="Q69" s="4">
        <f>COLUMN()</f>
        <v>17</v>
      </c>
      <c r="R69" s="4">
        <f>COLUMN()</f>
        <v>18</v>
      </c>
      <c r="S69" s="4">
        <f>COLUMN()</f>
        <v>19</v>
      </c>
      <c r="T69" s="4">
        <f>COLUMN()</f>
        <v>20</v>
      </c>
      <c r="U69" s="4">
        <f>COLUMN()</f>
        <v>21</v>
      </c>
      <c r="V69" s="4">
        <f>COLUMN()</f>
        <v>22</v>
      </c>
      <c r="W69" s="4">
        <f>COLUMN()</f>
        <v>23</v>
      </c>
      <c r="X69" s="4">
        <f>COLUMN()</f>
        <v>24</v>
      </c>
      <c r="Y69" s="4">
        <f>COLUMN()</f>
        <v>25</v>
      </c>
      <c r="Z69" s="4">
        <f>COLUMN()</f>
        <v>26</v>
      </c>
      <c r="AA69" s="4">
        <f>COLUMN()</f>
        <v>27</v>
      </c>
      <c r="AB69" s="4">
        <f>COLUMN()</f>
        <v>28</v>
      </c>
      <c r="AC69" s="4">
        <f>COLUMN()</f>
        <v>29</v>
      </c>
      <c r="AD69" s="4">
        <f>COLUMN()</f>
        <v>30</v>
      </c>
      <c r="AE69" s="4">
        <f>COLUMN()</f>
        <v>31</v>
      </c>
      <c r="AF69" s="4">
        <f>COLUMN()</f>
        <v>32</v>
      </c>
      <c r="AG69" s="4">
        <f>COLUMN()</f>
        <v>33</v>
      </c>
      <c r="AH69" s="4">
        <f>COLUMN()</f>
        <v>34</v>
      </c>
      <c r="AI69" s="4">
        <f>COLUMN()</f>
        <v>35</v>
      </c>
      <c r="AJ69" s="4">
        <f>COLUMN()</f>
        <v>36</v>
      </c>
      <c r="AK69" s="4">
        <f>COLUMN()</f>
        <v>37</v>
      </c>
      <c r="AL69" s="4">
        <f>COLUMN()</f>
        <v>38</v>
      </c>
      <c r="AM69" s="4">
        <f>COLUMN()</f>
        <v>39</v>
      </c>
      <c r="AN69" s="4">
        <f>COLUMN()</f>
        <v>40</v>
      </c>
      <c r="AO69" s="4">
        <f>COLUMN()</f>
        <v>41</v>
      </c>
      <c r="AP69" s="4">
        <f>COLUMN()</f>
        <v>42</v>
      </c>
      <c r="AQ69" s="4">
        <f>COLUMN()</f>
        <v>43</v>
      </c>
      <c r="AR69" s="4">
        <f>COLUMN()</f>
        <v>44</v>
      </c>
      <c r="AS69" s="4">
        <f>COLUMN()</f>
        <v>45</v>
      </c>
      <c r="AT69" s="4">
        <f>COLUMN()</f>
        <v>46</v>
      </c>
      <c r="AU69" s="4">
        <f>COLUMN()</f>
        <v>47</v>
      </c>
      <c r="AV69" s="4">
        <f>COLUMN()</f>
        <v>48</v>
      </c>
      <c r="AW69" s="4">
        <f>COLUMN()</f>
        <v>49</v>
      </c>
      <c r="AX69" s="4">
        <f>COLUMN()</f>
        <v>50</v>
      </c>
      <c r="AY69" s="4">
        <f>COLUMN()</f>
        <v>51</v>
      </c>
      <c r="AZ69" s="4">
        <f>COLUMN()</f>
        <v>52</v>
      </c>
      <c r="BA69" s="4">
        <f>COLUMN()</f>
        <v>53</v>
      </c>
      <c r="BB69" s="4">
        <f>COLUMN()</f>
        <v>54</v>
      </c>
      <c r="BC69" s="4">
        <f>COLUMN()</f>
        <v>55</v>
      </c>
      <c r="BD69" s="4">
        <f>COLUMN()</f>
        <v>56</v>
      </c>
      <c r="BE69" s="4">
        <f>COLUMN()</f>
        <v>57</v>
      </c>
      <c r="BF69" s="4">
        <f>COLUMN()</f>
        <v>58</v>
      </c>
      <c r="BG69" s="4">
        <f>COLUMN()</f>
        <v>59</v>
      </c>
      <c r="BH69" s="4">
        <f>COLUMN()</f>
        <v>60</v>
      </c>
      <c r="BI69" s="4">
        <f>COLUMN()</f>
        <v>61</v>
      </c>
    </row>
    <row r="70" spans="1:61" s="4" customFormat="1" x14ac:dyDescent="0.25">
      <c r="A70" s="4" t="s">
        <v>18</v>
      </c>
      <c r="C70" s="4">
        <f>C69</f>
        <v>3</v>
      </c>
    </row>
    <row r="71" spans="1:61" s="4" customFormat="1" x14ac:dyDescent="0.25">
      <c r="A71" s="4" t="s">
        <v>19</v>
      </c>
      <c r="C71" s="4">
        <f>MAX(1,MIN($B$14,1+C69-$C$70))</f>
        <v>1</v>
      </c>
      <c r="D71" s="4">
        <f t="shared" ref="D71:BI71" si="18">MAX(1,MIN($B$14,1+D69-$C$70))</f>
        <v>2</v>
      </c>
      <c r="E71" s="4">
        <f t="shared" si="18"/>
        <v>3</v>
      </c>
      <c r="F71" s="4">
        <f t="shared" si="18"/>
        <v>4</v>
      </c>
      <c r="G71" s="4">
        <f t="shared" si="18"/>
        <v>5</v>
      </c>
      <c r="H71" s="4">
        <f t="shared" si="18"/>
        <v>6</v>
      </c>
      <c r="I71" s="4">
        <f t="shared" si="18"/>
        <v>7</v>
      </c>
      <c r="J71" s="4">
        <f t="shared" si="18"/>
        <v>8</v>
      </c>
      <c r="K71" s="4">
        <f t="shared" si="18"/>
        <v>9</v>
      </c>
      <c r="L71" s="4">
        <f t="shared" si="18"/>
        <v>10</v>
      </c>
      <c r="M71" s="4">
        <f t="shared" si="18"/>
        <v>11</v>
      </c>
      <c r="N71" s="4">
        <f t="shared" si="18"/>
        <v>12</v>
      </c>
      <c r="O71" s="4">
        <f t="shared" si="18"/>
        <v>13</v>
      </c>
      <c r="P71" s="4">
        <f t="shared" si="18"/>
        <v>14</v>
      </c>
      <c r="Q71" s="4">
        <f t="shared" si="18"/>
        <v>15</v>
      </c>
      <c r="R71" s="4">
        <f t="shared" si="18"/>
        <v>16</v>
      </c>
      <c r="S71" s="4">
        <f t="shared" si="18"/>
        <v>17</v>
      </c>
      <c r="T71" s="4">
        <f t="shared" si="18"/>
        <v>18</v>
      </c>
      <c r="U71" s="4">
        <f t="shared" si="18"/>
        <v>19</v>
      </c>
      <c r="V71" s="4">
        <f t="shared" si="18"/>
        <v>20</v>
      </c>
      <c r="W71" s="4">
        <f t="shared" si="18"/>
        <v>21</v>
      </c>
      <c r="X71" s="4">
        <f t="shared" si="18"/>
        <v>22</v>
      </c>
      <c r="Y71" s="4">
        <f t="shared" si="18"/>
        <v>23</v>
      </c>
      <c r="Z71" s="4">
        <f t="shared" si="18"/>
        <v>24</v>
      </c>
      <c r="AA71" s="4">
        <f t="shared" si="18"/>
        <v>25</v>
      </c>
      <c r="AB71" s="4">
        <f t="shared" si="18"/>
        <v>26</v>
      </c>
      <c r="AC71" s="4">
        <f t="shared" si="18"/>
        <v>27</v>
      </c>
      <c r="AD71" s="4">
        <f t="shared" si="18"/>
        <v>28</v>
      </c>
      <c r="AE71" s="4">
        <f t="shared" si="18"/>
        <v>29</v>
      </c>
      <c r="AF71" s="4">
        <f t="shared" si="18"/>
        <v>30</v>
      </c>
      <c r="AG71" s="4">
        <f t="shared" si="18"/>
        <v>31</v>
      </c>
      <c r="AH71" s="4">
        <f t="shared" si="18"/>
        <v>32</v>
      </c>
      <c r="AI71" s="4">
        <f t="shared" si="18"/>
        <v>33</v>
      </c>
      <c r="AJ71" s="4">
        <f t="shared" si="18"/>
        <v>34</v>
      </c>
      <c r="AK71" s="4">
        <f t="shared" si="18"/>
        <v>35</v>
      </c>
      <c r="AL71" s="4">
        <f t="shared" si="18"/>
        <v>36</v>
      </c>
      <c r="AM71" s="4">
        <f t="shared" si="18"/>
        <v>37</v>
      </c>
      <c r="AN71" s="4">
        <f t="shared" si="18"/>
        <v>38</v>
      </c>
      <c r="AO71" s="4">
        <f t="shared" si="18"/>
        <v>39</v>
      </c>
      <c r="AP71" s="4">
        <f t="shared" si="18"/>
        <v>40</v>
      </c>
      <c r="AQ71" s="4">
        <f t="shared" si="18"/>
        <v>41</v>
      </c>
      <c r="AR71" s="4">
        <f t="shared" si="18"/>
        <v>42</v>
      </c>
      <c r="AS71" s="4">
        <f t="shared" si="18"/>
        <v>43</v>
      </c>
      <c r="AT71" s="4">
        <f t="shared" si="18"/>
        <v>44</v>
      </c>
      <c r="AU71" s="4">
        <f t="shared" si="18"/>
        <v>45</v>
      </c>
      <c r="AV71" s="4">
        <f t="shared" si="18"/>
        <v>46</v>
      </c>
      <c r="AW71" s="4">
        <f t="shared" si="18"/>
        <v>47</v>
      </c>
      <c r="AX71" s="4">
        <f t="shared" si="18"/>
        <v>48</v>
      </c>
      <c r="AY71" s="4">
        <f t="shared" si="18"/>
        <v>49</v>
      </c>
      <c r="AZ71" s="4">
        <f t="shared" si="18"/>
        <v>50</v>
      </c>
      <c r="BA71" s="4">
        <f t="shared" si="18"/>
        <v>51</v>
      </c>
      <c r="BB71" s="4">
        <f t="shared" si="18"/>
        <v>52</v>
      </c>
      <c r="BC71" s="4">
        <f t="shared" si="18"/>
        <v>53</v>
      </c>
      <c r="BD71" s="4">
        <f t="shared" si="18"/>
        <v>54</v>
      </c>
      <c r="BE71" s="4">
        <f t="shared" si="18"/>
        <v>55</v>
      </c>
      <c r="BF71" s="4">
        <f t="shared" si="18"/>
        <v>56</v>
      </c>
      <c r="BG71" s="4">
        <f t="shared" si="18"/>
        <v>57</v>
      </c>
      <c r="BH71" s="4">
        <f t="shared" si="18"/>
        <v>58</v>
      </c>
      <c r="BI71" s="4">
        <f t="shared" si="18"/>
        <v>59</v>
      </c>
    </row>
    <row r="72" spans="1:61" x14ac:dyDescent="0.25">
      <c r="A72" t="s">
        <v>261</v>
      </c>
      <c r="C72" s="5">
        <f>C69-C71</f>
        <v>2</v>
      </c>
      <c r="D72" s="5">
        <f t="shared" ref="D72:BI72" si="19">D69-D71</f>
        <v>2</v>
      </c>
      <c r="E72" s="5">
        <f t="shared" si="19"/>
        <v>2</v>
      </c>
      <c r="F72" s="5">
        <f t="shared" si="19"/>
        <v>2</v>
      </c>
      <c r="G72" s="5">
        <f t="shared" si="19"/>
        <v>2</v>
      </c>
      <c r="H72" s="5">
        <f t="shared" si="19"/>
        <v>2</v>
      </c>
      <c r="I72" s="5">
        <f t="shared" si="19"/>
        <v>2</v>
      </c>
      <c r="J72" s="5">
        <f t="shared" si="19"/>
        <v>2</v>
      </c>
      <c r="K72" s="5">
        <f t="shared" si="19"/>
        <v>2</v>
      </c>
      <c r="L72" s="5">
        <f t="shared" si="19"/>
        <v>2</v>
      </c>
      <c r="M72" s="5">
        <f t="shared" si="19"/>
        <v>2</v>
      </c>
      <c r="N72" s="5">
        <f t="shared" si="19"/>
        <v>2</v>
      </c>
      <c r="O72" s="5">
        <f t="shared" si="19"/>
        <v>2</v>
      </c>
      <c r="P72" s="5">
        <f t="shared" si="19"/>
        <v>2</v>
      </c>
      <c r="Q72" s="5">
        <f t="shared" si="19"/>
        <v>2</v>
      </c>
      <c r="R72" s="5">
        <f t="shared" si="19"/>
        <v>2</v>
      </c>
      <c r="S72" s="5">
        <f t="shared" si="19"/>
        <v>2</v>
      </c>
      <c r="T72" s="5">
        <f t="shared" si="19"/>
        <v>2</v>
      </c>
      <c r="U72" s="5">
        <f t="shared" si="19"/>
        <v>2</v>
      </c>
      <c r="V72" s="5">
        <f t="shared" si="19"/>
        <v>2</v>
      </c>
      <c r="W72" s="5">
        <f t="shared" si="19"/>
        <v>2</v>
      </c>
      <c r="X72" s="5">
        <f t="shared" si="19"/>
        <v>2</v>
      </c>
      <c r="Y72" s="5">
        <f t="shared" si="19"/>
        <v>2</v>
      </c>
      <c r="Z72" s="5">
        <f t="shared" si="19"/>
        <v>2</v>
      </c>
      <c r="AA72" s="5">
        <f t="shared" si="19"/>
        <v>2</v>
      </c>
      <c r="AB72" s="5">
        <f t="shared" si="19"/>
        <v>2</v>
      </c>
      <c r="AC72" s="5">
        <f t="shared" si="19"/>
        <v>2</v>
      </c>
      <c r="AD72" s="5">
        <f t="shared" si="19"/>
        <v>2</v>
      </c>
      <c r="AE72" s="5">
        <f t="shared" si="19"/>
        <v>2</v>
      </c>
      <c r="AF72" s="5">
        <f t="shared" si="19"/>
        <v>2</v>
      </c>
      <c r="AG72" s="5">
        <f t="shared" si="19"/>
        <v>2</v>
      </c>
      <c r="AH72" s="5">
        <f t="shared" si="19"/>
        <v>2</v>
      </c>
      <c r="AI72" s="5">
        <f t="shared" si="19"/>
        <v>2</v>
      </c>
      <c r="AJ72" s="5">
        <f t="shared" si="19"/>
        <v>2</v>
      </c>
      <c r="AK72" s="5">
        <f t="shared" si="19"/>
        <v>2</v>
      </c>
      <c r="AL72" s="5">
        <f t="shared" si="19"/>
        <v>2</v>
      </c>
      <c r="AM72" s="5">
        <f t="shared" si="19"/>
        <v>2</v>
      </c>
      <c r="AN72" s="5">
        <f t="shared" si="19"/>
        <v>2</v>
      </c>
      <c r="AO72" s="5">
        <f t="shared" si="19"/>
        <v>2</v>
      </c>
      <c r="AP72" s="5">
        <f t="shared" si="19"/>
        <v>2</v>
      </c>
      <c r="AQ72" s="5">
        <f t="shared" si="19"/>
        <v>2</v>
      </c>
      <c r="AR72" s="5">
        <f t="shared" si="19"/>
        <v>2</v>
      </c>
      <c r="AS72" s="5">
        <f t="shared" si="19"/>
        <v>2</v>
      </c>
      <c r="AT72" s="5">
        <f t="shared" si="19"/>
        <v>2</v>
      </c>
      <c r="AU72" s="5">
        <f t="shared" si="19"/>
        <v>2</v>
      </c>
      <c r="AV72" s="5">
        <f t="shared" si="19"/>
        <v>2</v>
      </c>
      <c r="AW72" s="5">
        <f t="shared" si="19"/>
        <v>2</v>
      </c>
      <c r="AX72" s="5">
        <f t="shared" si="19"/>
        <v>2</v>
      </c>
      <c r="AY72" s="5">
        <f t="shared" si="19"/>
        <v>2</v>
      </c>
      <c r="AZ72" s="5">
        <f t="shared" si="19"/>
        <v>2</v>
      </c>
      <c r="BA72" s="5">
        <f t="shared" si="19"/>
        <v>2</v>
      </c>
      <c r="BB72" s="5">
        <f t="shared" si="19"/>
        <v>2</v>
      </c>
      <c r="BC72" s="5">
        <f t="shared" si="19"/>
        <v>2</v>
      </c>
      <c r="BD72" s="5">
        <f t="shared" si="19"/>
        <v>2</v>
      </c>
      <c r="BE72" s="5">
        <f t="shared" si="19"/>
        <v>2</v>
      </c>
      <c r="BF72" s="5">
        <f t="shared" si="19"/>
        <v>2</v>
      </c>
      <c r="BG72" s="5">
        <f t="shared" si="19"/>
        <v>2</v>
      </c>
      <c r="BH72" s="5">
        <f t="shared" si="19"/>
        <v>2</v>
      </c>
      <c r="BI72" s="5">
        <f t="shared" si="19"/>
        <v>2</v>
      </c>
    </row>
    <row r="73" spans="1:61" x14ac:dyDescent="0.25">
      <c r="A73" s="4" t="s">
        <v>20</v>
      </c>
      <c r="C73" s="5">
        <f t="shared" ref="C73:AH73" si="20">1+C72-$C$70</f>
        <v>0</v>
      </c>
      <c r="D73" s="5">
        <f t="shared" si="20"/>
        <v>0</v>
      </c>
      <c r="E73" s="5">
        <f t="shared" si="20"/>
        <v>0</v>
      </c>
      <c r="F73" s="5">
        <f t="shared" si="20"/>
        <v>0</v>
      </c>
      <c r="G73" s="5">
        <f t="shared" si="20"/>
        <v>0</v>
      </c>
      <c r="H73" s="5">
        <f t="shared" si="20"/>
        <v>0</v>
      </c>
      <c r="I73" s="5">
        <f t="shared" si="20"/>
        <v>0</v>
      </c>
      <c r="J73" s="5">
        <f t="shared" si="20"/>
        <v>0</v>
      </c>
      <c r="K73" s="5">
        <f t="shared" si="20"/>
        <v>0</v>
      </c>
      <c r="L73" s="5">
        <f t="shared" si="20"/>
        <v>0</v>
      </c>
      <c r="M73" s="5">
        <f t="shared" si="20"/>
        <v>0</v>
      </c>
      <c r="N73" s="5">
        <f t="shared" si="20"/>
        <v>0</v>
      </c>
      <c r="O73" s="5">
        <f t="shared" si="20"/>
        <v>0</v>
      </c>
      <c r="P73" s="5">
        <f t="shared" si="20"/>
        <v>0</v>
      </c>
      <c r="Q73" s="5">
        <f t="shared" si="20"/>
        <v>0</v>
      </c>
      <c r="R73" s="5">
        <f t="shared" si="20"/>
        <v>0</v>
      </c>
      <c r="S73" s="5">
        <f t="shared" si="20"/>
        <v>0</v>
      </c>
      <c r="T73" s="5">
        <f t="shared" si="20"/>
        <v>0</v>
      </c>
      <c r="U73" s="5">
        <f t="shared" si="20"/>
        <v>0</v>
      </c>
      <c r="V73" s="5">
        <f t="shared" si="20"/>
        <v>0</v>
      </c>
      <c r="W73" s="5">
        <f t="shared" si="20"/>
        <v>0</v>
      </c>
      <c r="X73" s="5">
        <f t="shared" si="20"/>
        <v>0</v>
      </c>
      <c r="Y73" s="5">
        <f t="shared" si="20"/>
        <v>0</v>
      </c>
      <c r="Z73" s="5">
        <f t="shared" si="20"/>
        <v>0</v>
      </c>
      <c r="AA73" s="5">
        <f t="shared" si="20"/>
        <v>0</v>
      </c>
      <c r="AB73" s="5">
        <f t="shared" si="20"/>
        <v>0</v>
      </c>
      <c r="AC73" s="5">
        <f t="shared" si="20"/>
        <v>0</v>
      </c>
      <c r="AD73" s="5">
        <f t="shared" si="20"/>
        <v>0</v>
      </c>
      <c r="AE73" s="5">
        <f t="shared" si="20"/>
        <v>0</v>
      </c>
      <c r="AF73" s="5">
        <f t="shared" si="20"/>
        <v>0</v>
      </c>
      <c r="AG73" s="5">
        <f t="shared" si="20"/>
        <v>0</v>
      </c>
      <c r="AH73" s="5">
        <f t="shared" si="20"/>
        <v>0</v>
      </c>
      <c r="AI73" s="5">
        <f t="shared" ref="AI73:BI73" si="21">1+AI72-$C$70</f>
        <v>0</v>
      </c>
      <c r="AJ73" s="5">
        <f t="shared" si="21"/>
        <v>0</v>
      </c>
      <c r="AK73" s="5">
        <f t="shared" si="21"/>
        <v>0</v>
      </c>
      <c r="AL73" s="5">
        <f t="shared" si="21"/>
        <v>0</v>
      </c>
      <c r="AM73" s="5">
        <f t="shared" si="21"/>
        <v>0</v>
      </c>
      <c r="AN73" s="5">
        <f t="shared" si="21"/>
        <v>0</v>
      </c>
      <c r="AO73" s="5">
        <f t="shared" si="21"/>
        <v>0</v>
      </c>
      <c r="AP73" s="5">
        <f t="shared" si="21"/>
        <v>0</v>
      </c>
      <c r="AQ73" s="5">
        <f t="shared" si="21"/>
        <v>0</v>
      </c>
      <c r="AR73" s="5">
        <f t="shared" si="21"/>
        <v>0</v>
      </c>
      <c r="AS73" s="5">
        <f t="shared" si="21"/>
        <v>0</v>
      </c>
      <c r="AT73" s="5">
        <f t="shared" si="21"/>
        <v>0</v>
      </c>
      <c r="AU73" s="5">
        <f t="shared" si="21"/>
        <v>0</v>
      </c>
      <c r="AV73" s="5">
        <f t="shared" si="21"/>
        <v>0</v>
      </c>
      <c r="AW73" s="5">
        <f t="shared" si="21"/>
        <v>0</v>
      </c>
      <c r="AX73" s="5">
        <f t="shared" si="21"/>
        <v>0</v>
      </c>
      <c r="AY73" s="5">
        <f t="shared" si="21"/>
        <v>0</v>
      </c>
      <c r="AZ73" s="5">
        <f t="shared" si="21"/>
        <v>0</v>
      </c>
      <c r="BA73" s="5">
        <f t="shared" si="21"/>
        <v>0</v>
      </c>
      <c r="BB73" s="5">
        <f t="shared" si="21"/>
        <v>0</v>
      </c>
      <c r="BC73" s="5">
        <f t="shared" si="21"/>
        <v>0</v>
      </c>
      <c r="BD73" s="5">
        <f t="shared" si="21"/>
        <v>0</v>
      </c>
      <c r="BE73" s="5">
        <f t="shared" si="21"/>
        <v>0</v>
      </c>
      <c r="BF73" s="5">
        <f t="shared" si="21"/>
        <v>0</v>
      </c>
      <c r="BG73" s="5">
        <f t="shared" si="21"/>
        <v>0</v>
      </c>
      <c r="BH73" s="5">
        <f t="shared" si="21"/>
        <v>0</v>
      </c>
      <c r="BI73" s="5">
        <f t="shared" si="21"/>
        <v>0</v>
      </c>
    </row>
    <row r="74" spans="1:61" x14ac:dyDescent="0.25">
      <c r="A74" s="4" t="s">
        <v>28</v>
      </c>
      <c r="C74" s="5">
        <v>1</v>
      </c>
    </row>
    <row r="77" spans="1:61" x14ac:dyDescent="0.25">
      <c r="A77" s="9" t="s">
        <v>280</v>
      </c>
    </row>
    <row r="78" spans="1:61" x14ac:dyDescent="0.25">
      <c r="A78" s="68" t="s">
        <v>283</v>
      </c>
      <c r="C78" s="67">
        <f>SUM(C29:BI29)</f>
        <v>0</v>
      </c>
      <c r="D78" s="57">
        <f>C78</f>
        <v>0</v>
      </c>
      <c r="E78" s="57">
        <f t="shared" ref="E78:BI78" si="22">D78</f>
        <v>0</v>
      </c>
      <c r="F78" s="57">
        <f t="shared" si="22"/>
        <v>0</v>
      </c>
      <c r="G78" s="57">
        <f t="shared" si="22"/>
        <v>0</v>
      </c>
      <c r="H78" s="57">
        <f t="shared" si="22"/>
        <v>0</v>
      </c>
      <c r="I78" s="57">
        <f t="shared" si="22"/>
        <v>0</v>
      </c>
      <c r="J78" s="57">
        <f t="shared" si="22"/>
        <v>0</v>
      </c>
      <c r="K78" s="57">
        <f t="shared" si="22"/>
        <v>0</v>
      </c>
      <c r="L78" s="57">
        <f t="shared" si="22"/>
        <v>0</v>
      </c>
      <c r="M78" s="57">
        <f t="shared" si="22"/>
        <v>0</v>
      </c>
      <c r="N78" s="57">
        <f t="shared" si="22"/>
        <v>0</v>
      </c>
      <c r="O78" s="57">
        <f t="shared" si="22"/>
        <v>0</v>
      </c>
      <c r="P78" s="57">
        <f t="shared" si="22"/>
        <v>0</v>
      </c>
      <c r="Q78" s="57">
        <f t="shared" si="22"/>
        <v>0</v>
      </c>
      <c r="R78" s="57">
        <f t="shared" si="22"/>
        <v>0</v>
      </c>
      <c r="S78" s="57">
        <f t="shared" si="22"/>
        <v>0</v>
      </c>
      <c r="T78" s="57">
        <f t="shared" si="22"/>
        <v>0</v>
      </c>
      <c r="U78" s="57">
        <f t="shared" si="22"/>
        <v>0</v>
      </c>
      <c r="V78" s="57">
        <f t="shared" si="22"/>
        <v>0</v>
      </c>
      <c r="W78" s="57">
        <f t="shared" si="22"/>
        <v>0</v>
      </c>
      <c r="X78" s="57">
        <f t="shared" si="22"/>
        <v>0</v>
      </c>
      <c r="Y78" s="57">
        <f t="shared" si="22"/>
        <v>0</v>
      </c>
      <c r="Z78" s="57">
        <f t="shared" si="22"/>
        <v>0</v>
      </c>
      <c r="AA78" s="57">
        <f t="shared" si="22"/>
        <v>0</v>
      </c>
      <c r="AB78" s="57">
        <f t="shared" si="22"/>
        <v>0</v>
      </c>
      <c r="AC78" s="57">
        <f t="shared" si="22"/>
        <v>0</v>
      </c>
      <c r="AD78" s="57">
        <f t="shared" si="22"/>
        <v>0</v>
      </c>
      <c r="AE78" s="57">
        <f t="shared" si="22"/>
        <v>0</v>
      </c>
      <c r="AF78" s="57">
        <f t="shared" si="22"/>
        <v>0</v>
      </c>
      <c r="AG78" s="57">
        <f t="shared" si="22"/>
        <v>0</v>
      </c>
      <c r="AH78" s="57">
        <f t="shared" si="22"/>
        <v>0</v>
      </c>
      <c r="AI78" s="57">
        <f t="shared" si="22"/>
        <v>0</v>
      </c>
      <c r="AJ78" s="57">
        <f t="shared" si="22"/>
        <v>0</v>
      </c>
      <c r="AK78" s="57">
        <f t="shared" si="22"/>
        <v>0</v>
      </c>
      <c r="AL78" s="57">
        <f t="shared" si="22"/>
        <v>0</v>
      </c>
      <c r="AM78" s="57">
        <f t="shared" si="22"/>
        <v>0</v>
      </c>
      <c r="AN78" s="57">
        <f t="shared" si="22"/>
        <v>0</v>
      </c>
      <c r="AO78" s="57">
        <f t="shared" si="22"/>
        <v>0</v>
      </c>
      <c r="AP78" s="57">
        <f t="shared" si="22"/>
        <v>0</v>
      </c>
      <c r="AQ78" s="57">
        <f t="shared" si="22"/>
        <v>0</v>
      </c>
      <c r="AR78" s="57">
        <f t="shared" si="22"/>
        <v>0</v>
      </c>
      <c r="AS78" s="57">
        <f t="shared" si="22"/>
        <v>0</v>
      </c>
      <c r="AT78" s="57">
        <f t="shared" si="22"/>
        <v>0</v>
      </c>
      <c r="AU78" s="57">
        <f t="shared" si="22"/>
        <v>0</v>
      </c>
      <c r="AV78" s="57">
        <f t="shared" si="22"/>
        <v>0</v>
      </c>
      <c r="AW78" s="57">
        <f t="shared" si="22"/>
        <v>0</v>
      </c>
      <c r="AX78" s="57">
        <f t="shared" si="22"/>
        <v>0</v>
      </c>
      <c r="AY78" s="57">
        <f t="shared" si="22"/>
        <v>0</v>
      </c>
      <c r="AZ78" s="57">
        <f t="shared" si="22"/>
        <v>0</v>
      </c>
      <c r="BA78" s="57">
        <f t="shared" si="22"/>
        <v>0</v>
      </c>
      <c r="BB78" s="57">
        <f t="shared" si="22"/>
        <v>0</v>
      </c>
      <c r="BC78" s="57">
        <f t="shared" si="22"/>
        <v>0</v>
      </c>
      <c r="BD78" s="57">
        <f t="shared" si="22"/>
        <v>0</v>
      </c>
      <c r="BE78" s="57">
        <f t="shared" si="22"/>
        <v>0</v>
      </c>
      <c r="BF78" s="57">
        <f t="shared" si="22"/>
        <v>0</v>
      </c>
      <c r="BG78" s="57">
        <f t="shared" si="22"/>
        <v>0</v>
      </c>
      <c r="BH78" s="57">
        <f t="shared" si="22"/>
        <v>0</v>
      </c>
      <c r="BI78" s="57">
        <f t="shared" si="22"/>
        <v>0</v>
      </c>
    </row>
    <row r="79" spans="1:61" x14ac:dyDescent="0.25">
      <c r="A79" s="68" t="s">
        <v>284</v>
      </c>
      <c r="C79" s="4">
        <f>SUM('For Sale'!C30:BI30)</f>
        <v>0</v>
      </c>
      <c r="D79" s="5">
        <f>C79</f>
        <v>0</v>
      </c>
      <c r="E79" s="5">
        <f t="shared" ref="E79:BI79" si="23">D79</f>
        <v>0</v>
      </c>
      <c r="F79" s="5">
        <f t="shared" si="23"/>
        <v>0</v>
      </c>
      <c r="G79" s="5">
        <f t="shared" si="23"/>
        <v>0</v>
      </c>
      <c r="H79" s="5">
        <f t="shared" si="23"/>
        <v>0</v>
      </c>
      <c r="I79" s="5">
        <f t="shared" si="23"/>
        <v>0</v>
      </c>
      <c r="J79" s="5">
        <f t="shared" si="23"/>
        <v>0</v>
      </c>
      <c r="K79" s="5">
        <f t="shared" si="23"/>
        <v>0</v>
      </c>
      <c r="L79" s="5">
        <f t="shared" si="23"/>
        <v>0</v>
      </c>
      <c r="M79" s="5">
        <f t="shared" si="23"/>
        <v>0</v>
      </c>
      <c r="N79" s="5">
        <f t="shared" si="23"/>
        <v>0</v>
      </c>
      <c r="O79" s="5">
        <f t="shared" si="23"/>
        <v>0</v>
      </c>
      <c r="P79" s="5">
        <f t="shared" si="23"/>
        <v>0</v>
      </c>
      <c r="Q79" s="5">
        <f t="shared" si="23"/>
        <v>0</v>
      </c>
      <c r="R79" s="5">
        <f t="shared" si="23"/>
        <v>0</v>
      </c>
      <c r="S79" s="5">
        <f t="shared" si="23"/>
        <v>0</v>
      </c>
      <c r="T79" s="5">
        <f t="shared" si="23"/>
        <v>0</v>
      </c>
      <c r="U79" s="5">
        <f t="shared" si="23"/>
        <v>0</v>
      </c>
      <c r="V79" s="5">
        <f t="shared" si="23"/>
        <v>0</v>
      </c>
      <c r="W79" s="5">
        <f t="shared" si="23"/>
        <v>0</v>
      </c>
      <c r="X79" s="5">
        <f t="shared" si="23"/>
        <v>0</v>
      </c>
      <c r="Y79" s="5">
        <f t="shared" si="23"/>
        <v>0</v>
      </c>
      <c r="Z79" s="5">
        <f t="shared" si="23"/>
        <v>0</v>
      </c>
      <c r="AA79" s="5">
        <f t="shared" si="23"/>
        <v>0</v>
      </c>
      <c r="AB79" s="5">
        <f t="shared" si="23"/>
        <v>0</v>
      </c>
      <c r="AC79" s="5">
        <f t="shared" si="23"/>
        <v>0</v>
      </c>
      <c r="AD79" s="5">
        <f t="shared" si="23"/>
        <v>0</v>
      </c>
      <c r="AE79" s="5">
        <f t="shared" si="23"/>
        <v>0</v>
      </c>
      <c r="AF79" s="5">
        <f t="shared" si="23"/>
        <v>0</v>
      </c>
      <c r="AG79" s="5">
        <f t="shared" si="23"/>
        <v>0</v>
      </c>
      <c r="AH79" s="5">
        <f t="shared" si="23"/>
        <v>0</v>
      </c>
      <c r="AI79" s="5">
        <f t="shared" si="23"/>
        <v>0</v>
      </c>
      <c r="AJ79" s="5">
        <f t="shared" si="23"/>
        <v>0</v>
      </c>
      <c r="AK79" s="5">
        <f t="shared" si="23"/>
        <v>0</v>
      </c>
      <c r="AL79" s="5">
        <f t="shared" si="23"/>
        <v>0</v>
      </c>
      <c r="AM79" s="5">
        <f t="shared" si="23"/>
        <v>0</v>
      </c>
      <c r="AN79" s="5">
        <f t="shared" si="23"/>
        <v>0</v>
      </c>
      <c r="AO79" s="5">
        <f t="shared" si="23"/>
        <v>0</v>
      </c>
      <c r="AP79" s="5">
        <f t="shared" si="23"/>
        <v>0</v>
      </c>
      <c r="AQ79" s="5">
        <f t="shared" si="23"/>
        <v>0</v>
      </c>
      <c r="AR79" s="5">
        <f t="shared" si="23"/>
        <v>0</v>
      </c>
      <c r="AS79" s="5">
        <f t="shared" si="23"/>
        <v>0</v>
      </c>
      <c r="AT79" s="5">
        <f t="shared" si="23"/>
        <v>0</v>
      </c>
      <c r="AU79" s="5">
        <f t="shared" si="23"/>
        <v>0</v>
      </c>
      <c r="AV79" s="5">
        <f t="shared" si="23"/>
        <v>0</v>
      </c>
      <c r="AW79" s="5">
        <f t="shared" si="23"/>
        <v>0</v>
      </c>
      <c r="AX79" s="5">
        <f t="shared" si="23"/>
        <v>0</v>
      </c>
      <c r="AY79" s="5">
        <f t="shared" si="23"/>
        <v>0</v>
      </c>
      <c r="AZ79" s="5">
        <f t="shared" si="23"/>
        <v>0</v>
      </c>
      <c r="BA79" s="5">
        <f t="shared" si="23"/>
        <v>0</v>
      </c>
      <c r="BB79" s="5">
        <f t="shared" si="23"/>
        <v>0</v>
      </c>
      <c r="BC79" s="5">
        <f t="shared" si="23"/>
        <v>0</v>
      </c>
      <c r="BD79" s="5">
        <f t="shared" si="23"/>
        <v>0</v>
      </c>
      <c r="BE79" s="5">
        <f t="shared" si="23"/>
        <v>0</v>
      </c>
      <c r="BF79" s="5">
        <f t="shared" si="23"/>
        <v>0</v>
      </c>
      <c r="BG79" s="5">
        <f t="shared" si="23"/>
        <v>0</v>
      </c>
      <c r="BH79" s="5">
        <f t="shared" si="23"/>
        <v>0</v>
      </c>
      <c r="BI79" s="5">
        <f t="shared" si="23"/>
        <v>0</v>
      </c>
    </row>
    <row r="80" spans="1:61" x14ac:dyDescent="0.25">
      <c r="A80" s="68" t="s">
        <v>285</v>
      </c>
      <c r="C80" s="5">
        <f>SUM($C$29:C29)</f>
        <v>0</v>
      </c>
      <c r="D80" s="5">
        <f>SUM($C$29:D29)</f>
        <v>0</v>
      </c>
      <c r="E80" s="5">
        <f>SUM($C$29:E29)</f>
        <v>0</v>
      </c>
      <c r="F80" s="5">
        <f>SUM($C$29:F29)</f>
        <v>0</v>
      </c>
      <c r="G80" s="5">
        <f>SUM($C$29:G29)</f>
        <v>0</v>
      </c>
      <c r="H80" s="5">
        <f>SUM($C$29:H29)</f>
        <v>0</v>
      </c>
      <c r="I80" s="5">
        <f>SUM($C$29:I29)</f>
        <v>0</v>
      </c>
      <c r="J80" s="5">
        <f>SUM($C$29:J29)</f>
        <v>0</v>
      </c>
      <c r="K80" s="5">
        <f>SUM($C$29:K29)</f>
        <v>0</v>
      </c>
      <c r="L80" s="5">
        <f>SUM($C$29:L29)</f>
        <v>0</v>
      </c>
      <c r="M80" s="5">
        <f>SUM($C$29:M29)</f>
        <v>0</v>
      </c>
      <c r="N80" s="5">
        <f>SUM($C$29:N29)</f>
        <v>0</v>
      </c>
      <c r="O80" s="5">
        <f>SUM($C$29:O29)</f>
        <v>0</v>
      </c>
      <c r="P80" s="5">
        <f>SUM($C$29:P29)</f>
        <v>0</v>
      </c>
      <c r="Q80" s="5">
        <f>SUM($C$29:Q29)</f>
        <v>0</v>
      </c>
      <c r="R80" s="5">
        <f>SUM($C$29:R29)</f>
        <v>0</v>
      </c>
      <c r="S80" s="5">
        <f>SUM($C$29:S29)</f>
        <v>0</v>
      </c>
      <c r="T80" s="5">
        <f>SUM($C$29:T29)</f>
        <v>0</v>
      </c>
      <c r="U80" s="5">
        <f>SUM($C$29:U29)</f>
        <v>0</v>
      </c>
      <c r="V80" s="5">
        <f>SUM($C$29:V29)</f>
        <v>0</v>
      </c>
      <c r="W80" s="5">
        <f>SUM($C$29:W29)</f>
        <v>0</v>
      </c>
      <c r="X80" s="5">
        <f>SUM($C$29:X29)</f>
        <v>0</v>
      </c>
      <c r="Y80" s="5">
        <f>SUM($C$29:Y29)</f>
        <v>0</v>
      </c>
      <c r="Z80" s="5">
        <f>SUM($C$29:Z29)</f>
        <v>0</v>
      </c>
      <c r="AA80" s="5">
        <f>SUM($C$29:AA29)</f>
        <v>0</v>
      </c>
      <c r="AB80" s="5">
        <f>SUM($C$29:AB29)</f>
        <v>0</v>
      </c>
      <c r="AC80" s="5">
        <f>SUM($C$29:AC29)</f>
        <v>0</v>
      </c>
      <c r="AD80" s="5">
        <f>SUM($C$29:AD29)</f>
        <v>0</v>
      </c>
      <c r="AE80" s="5">
        <f>SUM($C$29:AE29)</f>
        <v>0</v>
      </c>
      <c r="AF80" s="5">
        <f>SUM($C$29:AF29)</f>
        <v>0</v>
      </c>
      <c r="AG80" s="5">
        <f>SUM($C$29:AG29)</f>
        <v>0</v>
      </c>
      <c r="AH80" s="5">
        <f>SUM($C$29:AH29)</f>
        <v>0</v>
      </c>
      <c r="AI80" s="5">
        <f>SUM($C$29:AI29)</f>
        <v>0</v>
      </c>
      <c r="AJ80" s="5">
        <f>SUM($C$29:AJ29)</f>
        <v>0</v>
      </c>
      <c r="AK80" s="5">
        <f>SUM($C$29:AK29)</f>
        <v>0</v>
      </c>
      <c r="AL80" s="5">
        <f>SUM($C$29:AL29)</f>
        <v>0</v>
      </c>
      <c r="AM80" s="5">
        <f>SUM($C$29:AM29)</f>
        <v>0</v>
      </c>
      <c r="AN80" s="5">
        <f>SUM($C$29:AN29)</f>
        <v>0</v>
      </c>
      <c r="AO80" s="5">
        <f>SUM($C$29:AO29)</f>
        <v>0</v>
      </c>
      <c r="AP80" s="5">
        <f>SUM($C$29:AP29)</f>
        <v>0</v>
      </c>
      <c r="AQ80" s="5">
        <f>SUM($C$29:AQ29)</f>
        <v>0</v>
      </c>
      <c r="AR80" s="5">
        <f>SUM($C$29:AR29)</f>
        <v>0</v>
      </c>
      <c r="AS80" s="5">
        <f>SUM($C$29:AS29)</f>
        <v>0</v>
      </c>
      <c r="AT80" s="5">
        <f>SUM($C$29:AT29)</f>
        <v>0</v>
      </c>
      <c r="AU80" s="5">
        <f>SUM($C$29:AU29)</f>
        <v>0</v>
      </c>
      <c r="AV80" s="5">
        <f>SUM($C$29:AV29)</f>
        <v>0</v>
      </c>
      <c r="AW80" s="5">
        <f>SUM($C$29:AW29)</f>
        <v>0</v>
      </c>
      <c r="AX80" s="5">
        <f>SUM($C$29:AX29)</f>
        <v>0</v>
      </c>
      <c r="AY80" s="5">
        <f>SUM($C$29:AY29)</f>
        <v>0</v>
      </c>
      <c r="AZ80" s="5">
        <f>SUM($C$29:AZ29)</f>
        <v>0</v>
      </c>
      <c r="BA80" s="5">
        <f>SUM($C$29:BA29)</f>
        <v>0</v>
      </c>
      <c r="BB80" s="5">
        <f>SUM($C$29:BB29)</f>
        <v>0</v>
      </c>
      <c r="BC80" s="5">
        <f>SUM($C$29:BC29)</f>
        <v>0</v>
      </c>
      <c r="BD80" s="5">
        <f>SUM($C$29:BD29)</f>
        <v>0</v>
      </c>
      <c r="BE80" s="5">
        <f>SUM($C$29:BE29)</f>
        <v>0</v>
      </c>
      <c r="BF80" s="5">
        <f>SUM($C$29:BF29)</f>
        <v>0</v>
      </c>
      <c r="BG80" s="5">
        <f>SUM($C$29:BG29)</f>
        <v>0</v>
      </c>
      <c r="BH80" s="5">
        <f>SUM($C$29:BH29)</f>
        <v>0</v>
      </c>
      <c r="BI80" s="5">
        <f>SUM($C$29:BI29)</f>
        <v>0</v>
      </c>
    </row>
    <row r="81" spans="1:61" x14ac:dyDescent="0.25">
      <c r="A81" s="68" t="s">
        <v>286</v>
      </c>
      <c r="C81" s="4">
        <f>SUM('For Sale'!$C$30:C30)</f>
        <v>0</v>
      </c>
      <c r="D81" s="4">
        <f>SUM('For Sale'!$C$30:D30)</f>
        <v>0</v>
      </c>
      <c r="E81" s="4">
        <f>SUM('For Sale'!$C$30:E30)</f>
        <v>0</v>
      </c>
      <c r="F81" s="4">
        <f>SUM('For Sale'!$C$30:F30)</f>
        <v>0</v>
      </c>
      <c r="G81" s="4">
        <f>SUM('For Sale'!$C$30:G30)</f>
        <v>0</v>
      </c>
      <c r="H81" s="4">
        <f>SUM('For Sale'!$C$30:H30)</f>
        <v>0</v>
      </c>
      <c r="I81" s="4">
        <f>SUM('For Sale'!$C$30:I30)</f>
        <v>0</v>
      </c>
      <c r="J81" s="4">
        <f>SUM('For Sale'!$C$30:J30)</f>
        <v>0</v>
      </c>
      <c r="K81" s="4">
        <f>SUM('For Sale'!$C$30:K30)</f>
        <v>0</v>
      </c>
      <c r="L81" s="4">
        <f>SUM('For Sale'!$C$30:L30)</f>
        <v>0</v>
      </c>
      <c r="M81" s="4">
        <f>SUM('For Sale'!$C$30:M30)</f>
        <v>0</v>
      </c>
      <c r="N81" s="4">
        <f>SUM('For Sale'!$C$30:N30)</f>
        <v>0</v>
      </c>
      <c r="O81" s="4">
        <f>SUM('For Sale'!$C$30:O30)</f>
        <v>0</v>
      </c>
      <c r="P81" s="4">
        <f>SUM('For Sale'!$C$30:P30)</f>
        <v>0</v>
      </c>
      <c r="Q81" s="4">
        <f>SUM('For Sale'!$C$30:Q30)</f>
        <v>0</v>
      </c>
      <c r="R81" s="4">
        <f>SUM('For Sale'!$C$30:R30)</f>
        <v>0</v>
      </c>
      <c r="S81" s="4">
        <f>SUM('For Sale'!$C$30:S30)</f>
        <v>0</v>
      </c>
      <c r="T81" s="4">
        <f>SUM('For Sale'!$C$30:T30)</f>
        <v>0</v>
      </c>
      <c r="U81" s="4">
        <f>SUM('For Sale'!$C$30:U30)</f>
        <v>0</v>
      </c>
      <c r="V81" s="4">
        <f>SUM('For Sale'!$C$30:V30)</f>
        <v>0</v>
      </c>
      <c r="W81" s="4">
        <f>SUM('For Sale'!$C$30:W30)</f>
        <v>0</v>
      </c>
      <c r="X81" s="4">
        <f>SUM('For Sale'!$C$30:X30)</f>
        <v>0</v>
      </c>
      <c r="Y81" s="4">
        <f>SUM('For Sale'!$C$30:Y30)</f>
        <v>0</v>
      </c>
      <c r="Z81" s="4">
        <f>SUM('For Sale'!$C$30:Z30)</f>
        <v>0</v>
      </c>
      <c r="AA81" s="4">
        <f>SUM('For Sale'!$C$30:AA30)</f>
        <v>0</v>
      </c>
      <c r="AB81" s="4">
        <f>SUM('For Sale'!$C$30:AB30)</f>
        <v>0</v>
      </c>
      <c r="AC81" s="4">
        <f>SUM('For Sale'!$C$30:AC30)</f>
        <v>0</v>
      </c>
      <c r="AD81" s="4">
        <f>SUM('For Sale'!$C$30:AD30)</f>
        <v>0</v>
      </c>
      <c r="AE81" s="4">
        <f>SUM('For Sale'!$C$30:AE30)</f>
        <v>0</v>
      </c>
      <c r="AF81" s="4">
        <f>SUM('For Sale'!$C$30:AF30)</f>
        <v>0</v>
      </c>
      <c r="AG81" s="4">
        <f>SUM('For Sale'!$C$30:AG30)</f>
        <v>0</v>
      </c>
      <c r="AH81" s="4">
        <f>SUM('For Sale'!$C$30:AH30)</f>
        <v>0</v>
      </c>
      <c r="AI81" s="4">
        <f>SUM('For Sale'!$C$30:AI30)</f>
        <v>0</v>
      </c>
      <c r="AJ81" s="4">
        <f>SUM('For Sale'!$C$30:AJ30)</f>
        <v>0</v>
      </c>
      <c r="AK81" s="4">
        <f>SUM('For Sale'!$C$30:AK30)</f>
        <v>0</v>
      </c>
      <c r="AL81" s="4">
        <f>SUM('For Sale'!$C$30:AL30)</f>
        <v>0</v>
      </c>
      <c r="AM81" s="4">
        <f>SUM('For Sale'!$C$30:AM30)</f>
        <v>0</v>
      </c>
      <c r="AN81" s="4">
        <f>SUM('For Sale'!$C$30:AN30)</f>
        <v>0</v>
      </c>
      <c r="AO81" s="4">
        <f>SUM('For Sale'!$C$30:AO30)</f>
        <v>0</v>
      </c>
      <c r="AP81" s="4">
        <f>SUM('For Sale'!$C$30:AP30)</f>
        <v>0</v>
      </c>
      <c r="AQ81" s="4">
        <f>SUM('For Sale'!$C$30:AQ30)</f>
        <v>0</v>
      </c>
      <c r="AR81" s="4">
        <f>SUM('For Sale'!$C$30:AR30)</f>
        <v>0</v>
      </c>
      <c r="AS81" s="4">
        <f>SUM('For Sale'!$C$30:AS30)</f>
        <v>0</v>
      </c>
      <c r="AT81" s="4">
        <f>SUM('For Sale'!$C$30:AT30)</f>
        <v>0</v>
      </c>
      <c r="AU81" s="4">
        <f>SUM('For Sale'!$C$30:AU30)</f>
        <v>0</v>
      </c>
      <c r="AV81" s="4">
        <f>SUM('For Sale'!$C$30:AV30)</f>
        <v>0</v>
      </c>
      <c r="AW81" s="4">
        <f>SUM('For Sale'!$C$30:AW30)</f>
        <v>0</v>
      </c>
      <c r="AX81" s="4">
        <f>SUM('For Sale'!$C$30:AX30)</f>
        <v>0</v>
      </c>
      <c r="AY81" s="4">
        <f>SUM('For Sale'!$C$30:AY30)</f>
        <v>0</v>
      </c>
      <c r="AZ81" s="4">
        <f>SUM('For Sale'!$C$30:AZ30)</f>
        <v>0</v>
      </c>
      <c r="BA81" s="4">
        <f>SUM('For Sale'!$C$30:BA30)</f>
        <v>0</v>
      </c>
      <c r="BB81" s="4">
        <f>SUM('For Sale'!$C$30:BB30)</f>
        <v>0</v>
      </c>
      <c r="BC81" s="4">
        <f>SUM('For Sale'!$C$30:BC30)</f>
        <v>0</v>
      </c>
      <c r="BD81" s="4">
        <f>SUM('For Sale'!$C$30:BD30)</f>
        <v>0</v>
      </c>
      <c r="BE81" s="4">
        <f>SUM('For Sale'!$C$30:BE30)</f>
        <v>0</v>
      </c>
      <c r="BF81" s="4">
        <f>SUM('For Sale'!$C$30:BF30)</f>
        <v>0</v>
      </c>
      <c r="BG81" s="4">
        <f>SUM('For Sale'!$C$30:BG30)</f>
        <v>0</v>
      </c>
      <c r="BH81" s="4">
        <f>SUM('For Sale'!$C$30:BH30)</f>
        <v>0</v>
      </c>
      <c r="BI81" s="4">
        <f>SUM('For Sale'!$C$30:BI30)</f>
        <v>0</v>
      </c>
    </row>
    <row r="82" spans="1:61" x14ac:dyDescent="0.25">
      <c r="A82" s="68" t="s">
        <v>287</v>
      </c>
      <c r="C82" s="4">
        <f>IF(AND(C80&gt;0,C78&gt;C80),C78,0)</f>
        <v>0</v>
      </c>
      <c r="D82" s="4">
        <f t="shared" ref="D82:BI82" si="24">IF(AND(D80&gt;0,D78&gt;D80),D78,0)</f>
        <v>0</v>
      </c>
      <c r="E82" s="4">
        <f t="shared" si="24"/>
        <v>0</v>
      </c>
      <c r="F82" s="4">
        <f t="shared" si="24"/>
        <v>0</v>
      </c>
      <c r="G82" s="4">
        <f t="shared" si="24"/>
        <v>0</v>
      </c>
      <c r="H82" s="4">
        <f t="shared" si="24"/>
        <v>0</v>
      </c>
      <c r="I82" s="4">
        <f t="shared" si="24"/>
        <v>0</v>
      </c>
      <c r="J82" s="4">
        <f t="shared" si="24"/>
        <v>0</v>
      </c>
      <c r="K82" s="4">
        <f t="shared" si="24"/>
        <v>0</v>
      </c>
      <c r="L82" s="4">
        <f t="shared" si="24"/>
        <v>0</v>
      </c>
      <c r="M82" s="4">
        <f t="shared" si="24"/>
        <v>0</v>
      </c>
      <c r="N82" s="4">
        <f t="shared" si="24"/>
        <v>0</v>
      </c>
      <c r="O82" s="4">
        <f t="shared" si="24"/>
        <v>0</v>
      </c>
      <c r="P82" s="4">
        <f t="shared" si="24"/>
        <v>0</v>
      </c>
      <c r="Q82" s="4">
        <f t="shared" si="24"/>
        <v>0</v>
      </c>
      <c r="R82" s="4">
        <f t="shared" si="24"/>
        <v>0</v>
      </c>
      <c r="S82" s="4">
        <f t="shared" si="24"/>
        <v>0</v>
      </c>
      <c r="T82" s="4">
        <f t="shared" si="24"/>
        <v>0</v>
      </c>
      <c r="U82" s="4">
        <f t="shared" si="24"/>
        <v>0</v>
      </c>
      <c r="V82" s="4">
        <f t="shared" si="24"/>
        <v>0</v>
      </c>
      <c r="W82" s="4">
        <f t="shared" si="24"/>
        <v>0</v>
      </c>
      <c r="X82" s="4">
        <f t="shared" si="24"/>
        <v>0</v>
      </c>
      <c r="Y82" s="4">
        <f t="shared" si="24"/>
        <v>0</v>
      </c>
      <c r="Z82" s="4">
        <f t="shared" si="24"/>
        <v>0</v>
      </c>
      <c r="AA82" s="4">
        <f t="shared" si="24"/>
        <v>0</v>
      </c>
      <c r="AB82" s="4">
        <f t="shared" si="24"/>
        <v>0</v>
      </c>
      <c r="AC82" s="4">
        <f t="shared" si="24"/>
        <v>0</v>
      </c>
      <c r="AD82" s="4">
        <f t="shared" si="24"/>
        <v>0</v>
      </c>
      <c r="AE82" s="4">
        <f t="shared" si="24"/>
        <v>0</v>
      </c>
      <c r="AF82" s="4">
        <f t="shared" si="24"/>
        <v>0</v>
      </c>
      <c r="AG82" s="4">
        <f t="shared" si="24"/>
        <v>0</v>
      </c>
      <c r="AH82" s="4">
        <f t="shared" si="24"/>
        <v>0</v>
      </c>
      <c r="AI82" s="4">
        <f t="shared" si="24"/>
        <v>0</v>
      </c>
      <c r="AJ82" s="4">
        <f t="shared" si="24"/>
        <v>0</v>
      </c>
      <c r="AK82" s="4">
        <f t="shared" si="24"/>
        <v>0</v>
      </c>
      <c r="AL82" s="4">
        <f t="shared" si="24"/>
        <v>0</v>
      </c>
      <c r="AM82" s="4">
        <f t="shared" si="24"/>
        <v>0</v>
      </c>
      <c r="AN82" s="4">
        <f t="shared" si="24"/>
        <v>0</v>
      </c>
      <c r="AO82" s="4">
        <f t="shared" si="24"/>
        <v>0</v>
      </c>
      <c r="AP82" s="4">
        <f t="shared" si="24"/>
        <v>0</v>
      </c>
      <c r="AQ82" s="4">
        <f t="shared" si="24"/>
        <v>0</v>
      </c>
      <c r="AR82" s="4">
        <f t="shared" si="24"/>
        <v>0</v>
      </c>
      <c r="AS82" s="4">
        <f t="shared" si="24"/>
        <v>0</v>
      </c>
      <c r="AT82" s="4">
        <f t="shared" si="24"/>
        <v>0</v>
      </c>
      <c r="AU82" s="4">
        <f t="shared" si="24"/>
        <v>0</v>
      </c>
      <c r="AV82" s="4">
        <f t="shared" si="24"/>
        <v>0</v>
      </c>
      <c r="AW82" s="4">
        <f t="shared" si="24"/>
        <v>0</v>
      </c>
      <c r="AX82" s="4">
        <f t="shared" si="24"/>
        <v>0</v>
      </c>
      <c r="AY82" s="4">
        <f t="shared" si="24"/>
        <v>0</v>
      </c>
      <c r="AZ82" s="4">
        <f t="shared" si="24"/>
        <v>0</v>
      </c>
      <c r="BA82" s="4">
        <f t="shared" si="24"/>
        <v>0</v>
      </c>
      <c r="BB82" s="4">
        <f t="shared" si="24"/>
        <v>0</v>
      </c>
      <c r="BC82" s="4">
        <f t="shared" si="24"/>
        <v>0</v>
      </c>
      <c r="BD82" s="4">
        <f t="shared" si="24"/>
        <v>0</v>
      </c>
      <c r="BE82" s="4">
        <f t="shared" si="24"/>
        <v>0</v>
      </c>
      <c r="BF82" s="4">
        <f t="shared" si="24"/>
        <v>0</v>
      </c>
      <c r="BG82" s="4">
        <f t="shared" si="24"/>
        <v>0</v>
      </c>
      <c r="BH82" s="4">
        <f t="shared" si="24"/>
        <v>0</v>
      </c>
      <c r="BI82" s="4">
        <f t="shared" si="24"/>
        <v>0</v>
      </c>
    </row>
    <row r="83" spans="1:61" x14ac:dyDescent="0.25">
      <c r="A83" s="68" t="s">
        <v>288</v>
      </c>
      <c r="C83" s="4">
        <f>IF(AND(C81&gt;0,C79&gt;C81),C79,0)</f>
        <v>0</v>
      </c>
      <c r="D83" s="4">
        <f t="shared" ref="D83:BI83" si="25">IF(AND(D81&gt;0,D79&gt;D81),D79,0)</f>
        <v>0</v>
      </c>
      <c r="E83" s="4">
        <f t="shared" si="25"/>
        <v>0</v>
      </c>
      <c r="F83" s="4">
        <f t="shared" si="25"/>
        <v>0</v>
      </c>
      <c r="G83" s="4">
        <f t="shared" si="25"/>
        <v>0</v>
      </c>
      <c r="H83" s="4">
        <f t="shared" si="25"/>
        <v>0</v>
      </c>
      <c r="I83" s="4">
        <f t="shared" si="25"/>
        <v>0</v>
      </c>
      <c r="J83" s="4">
        <f t="shared" si="25"/>
        <v>0</v>
      </c>
      <c r="K83" s="4">
        <f t="shared" si="25"/>
        <v>0</v>
      </c>
      <c r="L83" s="4">
        <f t="shared" si="25"/>
        <v>0</v>
      </c>
      <c r="M83" s="4">
        <f t="shared" si="25"/>
        <v>0</v>
      </c>
      <c r="N83" s="4">
        <f t="shared" si="25"/>
        <v>0</v>
      </c>
      <c r="O83" s="4">
        <f t="shared" si="25"/>
        <v>0</v>
      </c>
      <c r="P83" s="4">
        <f t="shared" si="25"/>
        <v>0</v>
      </c>
      <c r="Q83" s="4">
        <f t="shared" si="25"/>
        <v>0</v>
      </c>
      <c r="R83" s="4">
        <f t="shared" si="25"/>
        <v>0</v>
      </c>
      <c r="S83" s="4">
        <f t="shared" si="25"/>
        <v>0</v>
      </c>
      <c r="T83" s="4">
        <f t="shared" si="25"/>
        <v>0</v>
      </c>
      <c r="U83" s="4">
        <f t="shared" si="25"/>
        <v>0</v>
      </c>
      <c r="V83" s="4">
        <f t="shared" si="25"/>
        <v>0</v>
      </c>
      <c r="W83" s="4">
        <f t="shared" si="25"/>
        <v>0</v>
      </c>
      <c r="X83" s="4">
        <f t="shared" si="25"/>
        <v>0</v>
      </c>
      <c r="Y83" s="4">
        <f t="shared" si="25"/>
        <v>0</v>
      </c>
      <c r="Z83" s="4">
        <f t="shared" si="25"/>
        <v>0</v>
      </c>
      <c r="AA83" s="4">
        <f t="shared" si="25"/>
        <v>0</v>
      </c>
      <c r="AB83" s="4">
        <f t="shared" si="25"/>
        <v>0</v>
      </c>
      <c r="AC83" s="4">
        <f t="shared" si="25"/>
        <v>0</v>
      </c>
      <c r="AD83" s="4">
        <f t="shared" si="25"/>
        <v>0</v>
      </c>
      <c r="AE83" s="4">
        <f t="shared" si="25"/>
        <v>0</v>
      </c>
      <c r="AF83" s="4">
        <f t="shared" si="25"/>
        <v>0</v>
      </c>
      <c r="AG83" s="4">
        <f t="shared" si="25"/>
        <v>0</v>
      </c>
      <c r="AH83" s="4">
        <f t="shared" si="25"/>
        <v>0</v>
      </c>
      <c r="AI83" s="4">
        <f t="shared" si="25"/>
        <v>0</v>
      </c>
      <c r="AJ83" s="4">
        <f t="shared" si="25"/>
        <v>0</v>
      </c>
      <c r="AK83" s="4">
        <f t="shared" si="25"/>
        <v>0</v>
      </c>
      <c r="AL83" s="4">
        <f t="shared" si="25"/>
        <v>0</v>
      </c>
      <c r="AM83" s="4">
        <f t="shared" si="25"/>
        <v>0</v>
      </c>
      <c r="AN83" s="4">
        <f t="shared" si="25"/>
        <v>0</v>
      </c>
      <c r="AO83" s="4">
        <f t="shared" si="25"/>
        <v>0</v>
      </c>
      <c r="AP83" s="4">
        <f t="shared" si="25"/>
        <v>0</v>
      </c>
      <c r="AQ83" s="4">
        <f t="shared" si="25"/>
        <v>0</v>
      </c>
      <c r="AR83" s="4">
        <f t="shared" si="25"/>
        <v>0</v>
      </c>
      <c r="AS83" s="4">
        <f t="shared" si="25"/>
        <v>0</v>
      </c>
      <c r="AT83" s="4">
        <f t="shared" si="25"/>
        <v>0</v>
      </c>
      <c r="AU83" s="4">
        <f t="shared" si="25"/>
        <v>0</v>
      </c>
      <c r="AV83" s="4">
        <f t="shared" si="25"/>
        <v>0</v>
      </c>
      <c r="AW83" s="4">
        <f t="shared" si="25"/>
        <v>0</v>
      </c>
      <c r="AX83" s="4">
        <f t="shared" si="25"/>
        <v>0</v>
      </c>
      <c r="AY83" s="4">
        <f t="shared" si="25"/>
        <v>0</v>
      </c>
      <c r="AZ83" s="4">
        <f t="shared" si="25"/>
        <v>0</v>
      </c>
      <c r="BA83" s="4">
        <f t="shared" si="25"/>
        <v>0</v>
      </c>
      <c r="BB83" s="4">
        <f t="shared" si="25"/>
        <v>0</v>
      </c>
      <c r="BC83" s="4">
        <f t="shared" si="25"/>
        <v>0</v>
      </c>
      <c r="BD83" s="4">
        <f t="shared" si="25"/>
        <v>0</v>
      </c>
      <c r="BE83" s="4">
        <f t="shared" si="25"/>
        <v>0</v>
      </c>
      <c r="BF83" s="4">
        <f t="shared" si="25"/>
        <v>0</v>
      </c>
      <c r="BG83" s="4">
        <f t="shared" si="25"/>
        <v>0</v>
      </c>
      <c r="BH83" s="4">
        <f t="shared" si="25"/>
        <v>0</v>
      </c>
      <c r="BI83" s="4">
        <f t="shared" si="25"/>
        <v>0</v>
      </c>
    </row>
    <row r="84" spans="1:61" ht="30" x14ac:dyDescent="0.25">
      <c r="A84" s="27" t="s">
        <v>281</v>
      </c>
      <c r="C84" s="5">
        <f>IF(C82&gt;0,C82-C80,0)</f>
        <v>0</v>
      </c>
      <c r="D84" s="5">
        <f t="shared" ref="D84:BI84" si="26">IF(D82&gt;0,D82-D80,0)</f>
        <v>0</v>
      </c>
      <c r="E84" s="5">
        <f t="shared" si="26"/>
        <v>0</v>
      </c>
      <c r="F84" s="5">
        <f t="shared" si="26"/>
        <v>0</v>
      </c>
      <c r="G84" s="5">
        <f t="shared" si="26"/>
        <v>0</v>
      </c>
      <c r="H84" s="5">
        <f t="shared" si="26"/>
        <v>0</v>
      </c>
      <c r="I84" s="5">
        <f t="shared" si="26"/>
        <v>0</v>
      </c>
      <c r="J84" s="5">
        <f t="shared" si="26"/>
        <v>0</v>
      </c>
      <c r="K84" s="5">
        <f t="shared" si="26"/>
        <v>0</v>
      </c>
      <c r="L84" s="5">
        <f t="shared" si="26"/>
        <v>0</v>
      </c>
      <c r="M84" s="5">
        <f t="shared" si="26"/>
        <v>0</v>
      </c>
      <c r="N84" s="5">
        <f t="shared" si="26"/>
        <v>0</v>
      </c>
      <c r="O84" s="5">
        <f t="shared" si="26"/>
        <v>0</v>
      </c>
      <c r="P84" s="5">
        <f t="shared" si="26"/>
        <v>0</v>
      </c>
      <c r="Q84" s="5">
        <f t="shared" si="26"/>
        <v>0</v>
      </c>
      <c r="R84" s="5">
        <f t="shared" si="26"/>
        <v>0</v>
      </c>
      <c r="S84" s="5">
        <f t="shared" si="26"/>
        <v>0</v>
      </c>
      <c r="T84" s="5">
        <f t="shared" si="26"/>
        <v>0</v>
      </c>
      <c r="U84" s="5">
        <f t="shared" si="26"/>
        <v>0</v>
      </c>
      <c r="V84" s="5">
        <f t="shared" si="26"/>
        <v>0</v>
      </c>
      <c r="W84" s="5">
        <f t="shared" si="26"/>
        <v>0</v>
      </c>
      <c r="X84" s="5">
        <f t="shared" si="26"/>
        <v>0</v>
      </c>
      <c r="Y84" s="5">
        <f t="shared" si="26"/>
        <v>0</v>
      </c>
      <c r="Z84" s="5">
        <f t="shared" si="26"/>
        <v>0</v>
      </c>
      <c r="AA84" s="5">
        <f t="shared" si="26"/>
        <v>0</v>
      </c>
      <c r="AB84" s="5">
        <f t="shared" si="26"/>
        <v>0</v>
      </c>
      <c r="AC84" s="5">
        <f t="shared" si="26"/>
        <v>0</v>
      </c>
      <c r="AD84" s="5">
        <f t="shared" si="26"/>
        <v>0</v>
      </c>
      <c r="AE84" s="5">
        <f t="shared" si="26"/>
        <v>0</v>
      </c>
      <c r="AF84" s="5">
        <f t="shared" si="26"/>
        <v>0</v>
      </c>
      <c r="AG84" s="5">
        <f t="shared" si="26"/>
        <v>0</v>
      </c>
      <c r="AH84" s="5">
        <f t="shared" si="26"/>
        <v>0</v>
      </c>
      <c r="AI84" s="5">
        <f t="shared" si="26"/>
        <v>0</v>
      </c>
      <c r="AJ84" s="5">
        <f t="shared" si="26"/>
        <v>0</v>
      </c>
      <c r="AK84" s="5">
        <f t="shared" si="26"/>
        <v>0</v>
      </c>
      <c r="AL84" s="5">
        <f t="shared" si="26"/>
        <v>0</v>
      </c>
      <c r="AM84" s="5">
        <f t="shared" si="26"/>
        <v>0</v>
      </c>
      <c r="AN84" s="5">
        <f t="shared" si="26"/>
        <v>0</v>
      </c>
      <c r="AO84" s="5">
        <f t="shared" si="26"/>
        <v>0</v>
      </c>
      <c r="AP84" s="5">
        <f t="shared" si="26"/>
        <v>0</v>
      </c>
      <c r="AQ84" s="5">
        <f t="shared" si="26"/>
        <v>0</v>
      </c>
      <c r="AR84" s="5">
        <f t="shared" si="26"/>
        <v>0</v>
      </c>
      <c r="AS84" s="5">
        <f t="shared" si="26"/>
        <v>0</v>
      </c>
      <c r="AT84" s="5">
        <f t="shared" si="26"/>
        <v>0</v>
      </c>
      <c r="AU84" s="5">
        <f t="shared" si="26"/>
        <v>0</v>
      </c>
      <c r="AV84" s="5">
        <f t="shared" si="26"/>
        <v>0</v>
      </c>
      <c r="AW84" s="5">
        <f t="shared" si="26"/>
        <v>0</v>
      </c>
      <c r="AX84" s="5">
        <f t="shared" si="26"/>
        <v>0</v>
      </c>
      <c r="AY84" s="5">
        <f t="shared" si="26"/>
        <v>0</v>
      </c>
      <c r="AZ84" s="5">
        <f t="shared" si="26"/>
        <v>0</v>
      </c>
      <c r="BA84" s="5">
        <f t="shared" si="26"/>
        <v>0</v>
      </c>
      <c r="BB84" s="5">
        <f t="shared" si="26"/>
        <v>0</v>
      </c>
      <c r="BC84" s="5">
        <f t="shared" si="26"/>
        <v>0</v>
      </c>
      <c r="BD84" s="5">
        <f t="shared" si="26"/>
        <v>0</v>
      </c>
      <c r="BE84" s="5">
        <f t="shared" si="26"/>
        <v>0</v>
      </c>
      <c r="BF84" s="5">
        <f t="shared" si="26"/>
        <v>0</v>
      </c>
      <c r="BG84" s="5">
        <f t="shared" si="26"/>
        <v>0</v>
      </c>
      <c r="BH84" s="5">
        <f t="shared" si="26"/>
        <v>0</v>
      </c>
      <c r="BI84" s="5">
        <f t="shared" si="26"/>
        <v>0</v>
      </c>
    </row>
    <row r="85" spans="1:61" ht="30" x14ac:dyDescent="0.25">
      <c r="A85" s="27" t="s">
        <v>282</v>
      </c>
      <c r="C85" s="5">
        <f>IF(C83&gt;0,C83-C81,0)</f>
        <v>0</v>
      </c>
      <c r="D85" s="5">
        <f t="shared" ref="D85:BI85" si="27">IF(D83&gt;0,D83-D81,0)</f>
        <v>0</v>
      </c>
      <c r="E85" s="5">
        <f t="shared" si="27"/>
        <v>0</v>
      </c>
      <c r="F85" s="5">
        <f t="shared" si="27"/>
        <v>0</v>
      </c>
      <c r="G85" s="5">
        <f t="shared" si="27"/>
        <v>0</v>
      </c>
      <c r="H85" s="5">
        <f t="shared" si="27"/>
        <v>0</v>
      </c>
      <c r="I85" s="5">
        <f t="shared" si="27"/>
        <v>0</v>
      </c>
      <c r="J85" s="5">
        <f t="shared" si="27"/>
        <v>0</v>
      </c>
      <c r="K85" s="5">
        <f t="shared" si="27"/>
        <v>0</v>
      </c>
      <c r="L85" s="5">
        <f t="shared" si="27"/>
        <v>0</v>
      </c>
      <c r="M85" s="5">
        <f t="shared" si="27"/>
        <v>0</v>
      </c>
      <c r="N85" s="5">
        <f t="shared" si="27"/>
        <v>0</v>
      </c>
      <c r="O85" s="5">
        <f t="shared" si="27"/>
        <v>0</v>
      </c>
      <c r="P85" s="5">
        <f t="shared" si="27"/>
        <v>0</v>
      </c>
      <c r="Q85" s="5">
        <f t="shared" si="27"/>
        <v>0</v>
      </c>
      <c r="R85" s="5">
        <f t="shared" si="27"/>
        <v>0</v>
      </c>
      <c r="S85" s="5">
        <f t="shared" si="27"/>
        <v>0</v>
      </c>
      <c r="T85" s="5">
        <f t="shared" si="27"/>
        <v>0</v>
      </c>
      <c r="U85" s="5">
        <f t="shared" si="27"/>
        <v>0</v>
      </c>
      <c r="V85" s="5">
        <f t="shared" si="27"/>
        <v>0</v>
      </c>
      <c r="W85" s="5">
        <f t="shared" si="27"/>
        <v>0</v>
      </c>
      <c r="X85" s="5">
        <f t="shared" si="27"/>
        <v>0</v>
      </c>
      <c r="Y85" s="5">
        <f t="shared" si="27"/>
        <v>0</v>
      </c>
      <c r="Z85" s="5">
        <f t="shared" si="27"/>
        <v>0</v>
      </c>
      <c r="AA85" s="5">
        <f t="shared" si="27"/>
        <v>0</v>
      </c>
      <c r="AB85" s="5">
        <f t="shared" si="27"/>
        <v>0</v>
      </c>
      <c r="AC85" s="5">
        <f t="shared" si="27"/>
        <v>0</v>
      </c>
      <c r="AD85" s="5">
        <f t="shared" si="27"/>
        <v>0</v>
      </c>
      <c r="AE85" s="5">
        <f t="shared" si="27"/>
        <v>0</v>
      </c>
      <c r="AF85" s="5">
        <f t="shared" si="27"/>
        <v>0</v>
      </c>
      <c r="AG85" s="5">
        <f t="shared" si="27"/>
        <v>0</v>
      </c>
      <c r="AH85" s="5">
        <f t="shared" si="27"/>
        <v>0</v>
      </c>
      <c r="AI85" s="5">
        <f t="shared" si="27"/>
        <v>0</v>
      </c>
      <c r="AJ85" s="5">
        <f t="shared" si="27"/>
        <v>0</v>
      </c>
      <c r="AK85" s="5">
        <f t="shared" si="27"/>
        <v>0</v>
      </c>
      <c r="AL85" s="5">
        <f t="shared" si="27"/>
        <v>0</v>
      </c>
      <c r="AM85" s="5">
        <f t="shared" si="27"/>
        <v>0</v>
      </c>
      <c r="AN85" s="5">
        <f t="shared" si="27"/>
        <v>0</v>
      </c>
      <c r="AO85" s="5">
        <f t="shared" si="27"/>
        <v>0</v>
      </c>
      <c r="AP85" s="5">
        <f t="shared" si="27"/>
        <v>0</v>
      </c>
      <c r="AQ85" s="5">
        <f t="shared" si="27"/>
        <v>0</v>
      </c>
      <c r="AR85" s="5">
        <f t="shared" si="27"/>
        <v>0</v>
      </c>
      <c r="AS85" s="5">
        <f t="shared" si="27"/>
        <v>0</v>
      </c>
      <c r="AT85" s="5">
        <f t="shared" si="27"/>
        <v>0</v>
      </c>
      <c r="AU85" s="5">
        <f t="shared" si="27"/>
        <v>0</v>
      </c>
      <c r="AV85" s="5">
        <f t="shared" si="27"/>
        <v>0</v>
      </c>
      <c r="AW85" s="5">
        <f t="shared" si="27"/>
        <v>0</v>
      </c>
      <c r="AX85" s="5">
        <f t="shared" si="27"/>
        <v>0</v>
      </c>
      <c r="AY85" s="5">
        <f t="shared" si="27"/>
        <v>0</v>
      </c>
      <c r="AZ85" s="5">
        <f t="shared" si="27"/>
        <v>0</v>
      </c>
      <c r="BA85" s="5">
        <f t="shared" si="27"/>
        <v>0</v>
      </c>
      <c r="BB85" s="5">
        <f t="shared" si="27"/>
        <v>0</v>
      </c>
      <c r="BC85" s="5">
        <f t="shared" si="27"/>
        <v>0</v>
      </c>
      <c r="BD85" s="5">
        <f t="shared" si="27"/>
        <v>0</v>
      </c>
      <c r="BE85" s="5">
        <f t="shared" si="27"/>
        <v>0</v>
      </c>
      <c r="BF85" s="5">
        <f t="shared" si="27"/>
        <v>0</v>
      </c>
      <c r="BG85" s="5">
        <f t="shared" si="27"/>
        <v>0</v>
      </c>
      <c r="BH85" s="5">
        <f t="shared" si="27"/>
        <v>0</v>
      </c>
      <c r="BI85" s="5">
        <f t="shared" si="27"/>
        <v>0</v>
      </c>
    </row>
    <row r="86" spans="1:61" x14ac:dyDescent="0.25">
      <c r="A86" s="27" t="s">
        <v>289</v>
      </c>
      <c r="C86" s="5">
        <f>SUM(C82:C83)</f>
        <v>0</v>
      </c>
      <c r="D86" s="5">
        <f t="shared" ref="D86:BI86" si="28">SUM(D82:D83)</f>
        <v>0</v>
      </c>
      <c r="E86" s="5">
        <f t="shared" si="28"/>
        <v>0</v>
      </c>
      <c r="F86" s="5">
        <f t="shared" si="28"/>
        <v>0</v>
      </c>
      <c r="G86" s="5">
        <f t="shared" si="28"/>
        <v>0</v>
      </c>
      <c r="H86" s="5">
        <f t="shared" si="28"/>
        <v>0</v>
      </c>
      <c r="I86" s="5">
        <f t="shared" si="28"/>
        <v>0</v>
      </c>
      <c r="J86" s="5">
        <f t="shared" si="28"/>
        <v>0</v>
      </c>
      <c r="K86" s="5">
        <f t="shared" si="28"/>
        <v>0</v>
      </c>
      <c r="L86" s="5">
        <f t="shared" si="28"/>
        <v>0</v>
      </c>
      <c r="M86" s="5">
        <f t="shared" si="28"/>
        <v>0</v>
      </c>
      <c r="N86" s="5">
        <f t="shared" si="28"/>
        <v>0</v>
      </c>
      <c r="O86" s="5">
        <f t="shared" si="28"/>
        <v>0</v>
      </c>
      <c r="P86" s="5">
        <f t="shared" si="28"/>
        <v>0</v>
      </c>
      <c r="Q86" s="5">
        <f t="shared" si="28"/>
        <v>0</v>
      </c>
      <c r="R86" s="5">
        <f t="shared" si="28"/>
        <v>0</v>
      </c>
      <c r="S86" s="5">
        <f t="shared" si="28"/>
        <v>0</v>
      </c>
      <c r="T86" s="5">
        <f t="shared" si="28"/>
        <v>0</v>
      </c>
      <c r="U86" s="5">
        <f t="shared" si="28"/>
        <v>0</v>
      </c>
      <c r="V86" s="5">
        <f t="shared" si="28"/>
        <v>0</v>
      </c>
      <c r="W86" s="5">
        <f t="shared" si="28"/>
        <v>0</v>
      </c>
      <c r="X86" s="5">
        <f t="shared" si="28"/>
        <v>0</v>
      </c>
      <c r="Y86" s="5">
        <f t="shared" si="28"/>
        <v>0</v>
      </c>
      <c r="Z86" s="5">
        <f t="shared" si="28"/>
        <v>0</v>
      </c>
      <c r="AA86" s="5">
        <f t="shared" si="28"/>
        <v>0</v>
      </c>
      <c r="AB86" s="5">
        <f t="shared" si="28"/>
        <v>0</v>
      </c>
      <c r="AC86" s="5">
        <f t="shared" si="28"/>
        <v>0</v>
      </c>
      <c r="AD86" s="5">
        <f t="shared" si="28"/>
        <v>0</v>
      </c>
      <c r="AE86" s="5">
        <f t="shared" si="28"/>
        <v>0</v>
      </c>
      <c r="AF86" s="5">
        <f t="shared" si="28"/>
        <v>0</v>
      </c>
      <c r="AG86" s="5">
        <f t="shared" si="28"/>
        <v>0</v>
      </c>
      <c r="AH86" s="5">
        <f t="shared" si="28"/>
        <v>0</v>
      </c>
      <c r="AI86" s="5">
        <f t="shared" si="28"/>
        <v>0</v>
      </c>
      <c r="AJ86" s="5">
        <f t="shared" si="28"/>
        <v>0</v>
      </c>
      <c r="AK86" s="5">
        <f t="shared" si="28"/>
        <v>0</v>
      </c>
      <c r="AL86" s="5">
        <f t="shared" si="28"/>
        <v>0</v>
      </c>
      <c r="AM86" s="5">
        <f t="shared" si="28"/>
        <v>0</v>
      </c>
      <c r="AN86" s="5">
        <f t="shared" si="28"/>
        <v>0</v>
      </c>
      <c r="AO86" s="5">
        <f t="shared" si="28"/>
        <v>0</v>
      </c>
      <c r="AP86" s="5">
        <f t="shared" si="28"/>
        <v>0</v>
      </c>
      <c r="AQ86" s="5">
        <f t="shared" si="28"/>
        <v>0</v>
      </c>
      <c r="AR86" s="5">
        <f t="shared" si="28"/>
        <v>0</v>
      </c>
      <c r="AS86" s="5">
        <f t="shared" si="28"/>
        <v>0</v>
      </c>
      <c r="AT86" s="5">
        <f t="shared" si="28"/>
        <v>0</v>
      </c>
      <c r="AU86" s="5">
        <f t="shared" si="28"/>
        <v>0</v>
      </c>
      <c r="AV86" s="5">
        <f t="shared" si="28"/>
        <v>0</v>
      </c>
      <c r="AW86" s="5">
        <f t="shared" si="28"/>
        <v>0</v>
      </c>
      <c r="AX86" s="5">
        <f t="shared" si="28"/>
        <v>0</v>
      </c>
      <c r="AY86" s="5">
        <f t="shared" si="28"/>
        <v>0</v>
      </c>
      <c r="AZ86" s="5">
        <f t="shared" si="28"/>
        <v>0</v>
      </c>
      <c r="BA86" s="5">
        <f t="shared" si="28"/>
        <v>0</v>
      </c>
      <c r="BB86" s="5">
        <f t="shared" si="28"/>
        <v>0</v>
      </c>
      <c r="BC86" s="5">
        <f t="shared" si="28"/>
        <v>0</v>
      </c>
      <c r="BD86" s="5">
        <f t="shared" si="28"/>
        <v>0</v>
      </c>
      <c r="BE86" s="5">
        <f t="shared" si="28"/>
        <v>0</v>
      </c>
      <c r="BF86" s="5">
        <f t="shared" si="28"/>
        <v>0</v>
      </c>
      <c r="BG86" s="5">
        <f t="shared" si="28"/>
        <v>0</v>
      </c>
      <c r="BH86" s="5">
        <f t="shared" si="28"/>
        <v>0</v>
      </c>
      <c r="BI86" s="5">
        <f t="shared" si="28"/>
        <v>0</v>
      </c>
    </row>
    <row r="87" spans="1:61" x14ac:dyDescent="0.25">
      <c r="A87" s="27" t="s">
        <v>290</v>
      </c>
      <c r="C87" s="5">
        <f>SUM(C84:C85)</f>
        <v>0</v>
      </c>
      <c r="D87" s="5">
        <f t="shared" ref="D87:BI87" si="29">SUM(D84:D85)</f>
        <v>0</v>
      </c>
      <c r="E87" s="5">
        <f t="shared" si="29"/>
        <v>0</v>
      </c>
      <c r="F87" s="5">
        <f t="shared" si="29"/>
        <v>0</v>
      </c>
      <c r="G87" s="5">
        <f t="shared" si="29"/>
        <v>0</v>
      </c>
      <c r="H87" s="5">
        <f t="shared" si="29"/>
        <v>0</v>
      </c>
      <c r="I87" s="5">
        <f t="shared" si="29"/>
        <v>0</v>
      </c>
      <c r="J87" s="5">
        <f t="shared" si="29"/>
        <v>0</v>
      </c>
      <c r="K87" s="5">
        <f t="shared" si="29"/>
        <v>0</v>
      </c>
      <c r="L87" s="5">
        <f t="shared" si="29"/>
        <v>0</v>
      </c>
      <c r="M87" s="5">
        <f t="shared" si="29"/>
        <v>0</v>
      </c>
      <c r="N87" s="5">
        <f t="shared" si="29"/>
        <v>0</v>
      </c>
      <c r="O87" s="5">
        <f t="shared" si="29"/>
        <v>0</v>
      </c>
      <c r="P87" s="5">
        <f t="shared" si="29"/>
        <v>0</v>
      </c>
      <c r="Q87" s="5">
        <f t="shared" si="29"/>
        <v>0</v>
      </c>
      <c r="R87" s="5">
        <f t="shared" si="29"/>
        <v>0</v>
      </c>
      <c r="S87" s="5">
        <f t="shared" si="29"/>
        <v>0</v>
      </c>
      <c r="T87" s="5">
        <f t="shared" si="29"/>
        <v>0</v>
      </c>
      <c r="U87" s="5">
        <f t="shared" si="29"/>
        <v>0</v>
      </c>
      <c r="V87" s="5">
        <f t="shared" si="29"/>
        <v>0</v>
      </c>
      <c r="W87" s="5">
        <f t="shared" si="29"/>
        <v>0</v>
      </c>
      <c r="X87" s="5">
        <f t="shared" si="29"/>
        <v>0</v>
      </c>
      <c r="Y87" s="5">
        <f t="shared" si="29"/>
        <v>0</v>
      </c>
      <c r="Z87" s="5">
        <f t="shared" si="29"/>
        <v>0</v>
      </c>
      <c r="AA87" s="5">
        <f t="shared" si="29"/>
        <v>0</v>
      </c>
      <c r="AB87" s="5">
        <f t="shared" si="29"/>
        <v>0</v>
      </c>
      <c r="AC87" s="5">
        <f t="shared" si="29"/>
        <v>0</v>
      </c>
      <c r="AD87" s="5">
        <f t="shared" si="29"/>
        <v>0</v>
      </c>
      <c r="AE87" s="5">
        <f t="shared" si="29"/>
        <v>0</v>
      </c>
      <c r="AF87" s="5">
        <f t="shared" si="29"/>
        <v>0</v>
      </c>
      <c r="AG87" s="5">
        <f t="shared" si="29"/>
        <v>0</v>
      </c>
      <c r="AH87" s="5">
        <f t="shared" si="29"/>
        <v>0</v>
      </c>
      <c r="AI87" s="5">
        <f t="shared" si="29"/>
        <v>0</v>
      </c>
      <c r="AJ87" s="5">
        <f t="shared" si="29"/>
        <v>0</v>
      </c>
      <c r="AK87" s="5">
        <f t="shared" si="29"/>
        <v>0</v>
      </c>
      <c r="AL87" s="5">
        <f t="shared" si="29"/>
        <v>0</v>
      </c>
      <c r="AM87" s="5">
        <f t="shared" si="29"/>
        <v>0</v>
      </c>
      <c r="AN87" s="5">
        <f t="shared" si="29"/>
        <v>0</v>
      </c>
      <c r="AO87" s="5">
        <f t="shared" si="29"/>
        <v>0</v>
      </c>
      <c r="AP87" s="5">
        <f t="shared" si="29"/>
        <v>0</v>
      </c>
      <c r="AQ87" s="5">
        <f t="shared" si="29"/>
        <v>0</v>
      </c>
      <c r="AR87" s="5">
        <f t="shared" si="29"/>
        <v>0</v>
      </c>
      <c r="AS87" s="5">
        <f t="shared" si="29"/>
        <v>0</v>
      </c>
      <c r="AT87" s="5">
        <f t="shared" si="29"/>
        <v>0</v>
      </c>
      <c r="AU87" s="5">
        <f t="shared" si="29"/>
        <v>0</v>
      </c>
      <c r="AV87" s="5">
        <f t="shared" si="29"/>
        <v>0</v>
      </c>
      <c r="AW87" s="5">
        <f t="shared" si="29"/>
        <v>0</v>
      </c>
      <c r="AX87" s="5">
        <f t="shared" si="29"/>
        <v>0</v>
      </c>
      <c r="AY87" s="5">
        <f t="shared" si="29"/>
        <v>0</v>
      </c>
      <c r="AZ87" s="5">
        <f t="shared" si="29"/>
        <v>0</v>
      </c>
      <c r="BA87" s="5">
        <f t="shared" si="29"/>
        <v>0</v>
      </c>
      <c r="BB87" s="5">
        <f t="shared" si="29"/>
        <v>0</v>
      </c>
      <c r="BC87" s="5">
        <f t="shared" si="29"/>
        <v>0</v>
      </c>
      <c r="BD87" s="5">
        <f t="shared" si="29"/>
        <v>0</v>
      </c>
      <c r="BE87" s="5">
        <f t="shared" si="29"/>
        <v>0</v>
      </c>
      <c r="BF87" s="5">
        <f t="shared" si="29"/>
        <v>0</v>
      </c>
      <c r="BG87" s="5">
        <f t="shared" si="29"/>
        <v>0</v>
      </c>
      <c r="BH87" s="5">
        <f t="shared" si="29"/>
        <v>0</v>
      </c>
      <c r="BI87" s="5">
        <f t="shared" si="29"/>
        <v>0</v>
      </c>
    </row>
    <row r="90" spans="1:61" x14ac:dyDescent="0.25">
      <c r="A90" s="27" t="s">
        <v>323</v>
      </c>
      <c r="C90" s="5">
        <f ca="1">B90+C45</f>
        <v>420747.47280000005</v>
      </c>
      <c r="D90" s="5">
        <f t="shared" ref="D90:BI90" ca="1" si="30">C90+D45</f>
        <v>423601.19116648275</v>
      </c>
      <c r="E90" s="5">
        <f t="shared" ca="1" si="30"/>
        <v>431613.95212175103</v>
      </c>
      <c r="F90" s="5">
        <f t="shared" ca="1" si="30"/>
        <v>439724.25229787128</v>
      </c>
      <c r="G90" s="5">
        <f t="shared" ca="1" si="30"/>
        <v>449013.02198399982</v>
      </c>
      <c r="H90" s="5">
        <f t="shared" ca="1" si="30"/>
        <v>457321.42847608111</v>
      </c>
      <c r="I90" s="5">
        <f t="shared" ca="1" si="30"/>
        <v>465730.4212672945</v>
      </c>
      <c r="J90" s="5">
        <f t="shared" ca="1" si="30"/>
        <v>474241.03539925884</v>
      </c>
      <c r="K90" s="5">
        <f t="shared" ca="1" si="30"/>
        <v>483966.63764351973</v>
      </c>
      <c r="L90" s="5">
        <f t="shared" ca="1" si="30"/>
        <v>492683.63895220566</v>
      </c>
      <c r="M90" s="5">
        <f t="shared" ca="1" si="30"/>
        <v>501505.42600466113</v>
      </c>
      <c r="N90" s="5">
        <f t="shared" ca="1" si="30"/>
        <v>510433.07365966181</v>
      </c>
      <c r="O90" s="5">
        <f t="shared" ca="1" si="30"/>
        <v>520613.35852282512</v>
      </c>
      <c r="P90" s="5">
        <f t="shared" ca="1" si="30"/>
        <v>528269.86979456933</v>
      </c>
      <c r="Q90" s="5">
        <f t="shared" ca="1" si="30"/>
        <v>536013.48233215185</v>
      </c>
      <c r="R90" s="5">
        <f t="shared" ca="1" si="30"/>
        <v>543845.06700095383</v>
      </c>
      <c r="S90" s="5">
        <f t="shared" ca="1" si="30"/>
        <v>552945.56510700984</v>
      </c>
      <c r="T90" s="5">
        <f t="shared" ca="1" si="30"/>
        <v>560955.73921441531</v>
      </c>
      <c r="U90" s="5">
        <f t="shared" ca="1" si="30"/>
        <v>569056.54710146156</v>
      </c>
      <c r="V90" s="5">
        <f t="shared" ca="1" si="30"/>
        <v>577248.89257930906</v>
      </c>
      <c r="W90" s="5">
        <f t="shared" ca="1" si="30"/>
        <v>586749.15206357487</v>
      </c>
      <c r="X90" s="5">
        <f t="shared" ca="1" si="30"/>
        <v>595127.31791663705</v>
      </c>
      <c r="Y90" s="5">
        <f t="shared" ca="1" si="30"/>
        <v>603599.78362283087</v>
      </c>
      <c r="Z90" s="5">
        <f t="shared" ca="1" si="30"/>
        <v>612167.48713206465</v>
      </c>
      <c r="AA90" s="5">
        <f t="shared" ca="1" si="30"/>
        <v>622083.30322893756</v>
      </c>
      <c r="AB90" s="5">
        <f t="shared" ca="1" si="30"/>
        <v>630844.33117569878</v>
      </c>
      <c r="AC90" s="5">
        <f t="shared" ca="1" si="30"/>
        <v>639703.46344309126</v>
      </c>
      <c r="AD90" s="5">
        <f t="shared" ca="1" si="30"/>
        <v>648661.67335466412</v>
      </c>
      <c r="AE90" s="5">
        <f t="shared" ca="1" si="30"/>
        <v>659009.42922736506</v>
      </c>
      <c r="AF90" s="5">
        <f t="shared" ca="1" si="30"/>
        <v>663464.43797943811</v>
      </c>
      <c r="AG90" s="5">
        <f t="shared" ca="1" si="30"/>
        <v>671111.18439471896</v>
      </c>
      <c r="AH90" s="5">
        <f t="shared" ca="1" si="30"/>
        <v>680428.75212916813</v>
      </c>
      <c r="AI90" s="5">
        <f t="shared" ca="1" si="30"/>
        <v>691178.22427576652</v>
      </c>
      <c r="AJ90" s="5">
        <f t="shared" ca="1" si="30"/>
        <v>700704.28598979954</v>
      </c>
      <c r="AK90" s="5">
        <f t="shared" ca="1" si="30"/>
        <v>710336.14353451016</v>
      </c>
      <c r="AL90" s="5">
        <f t="shared" ca="1" si="30"/>
        <v>720074.84224364674</v>
      </c>
      <c r="AM90" s="5">
        <f t="shared" ca="1" si="30"/>
        <v>731289.45278390381</v>
      </c>
      <c r="AN90" s="5">
        <f t="shared" ca="1" si="30"/>
        <v>741245.00865527568</v>
      </c>
      <c r="AO90" s="5">
        <f t="shared" ca="1" si="30"/>
        <v>751310.60015673412</v>
      </c>
      <c r="AP90" s="5">
        <f t="shared" ca="1" si="30"/>
        <v>761487.31188807811</v>
      </c>
      <c r="AQ90" s="5">
        <f t="shared" ca="1" si="30"/>
        <v>774546.0099347668</v>
      </c>
      <c r="AR90" s="5">
        <f t="shared" ca="1" si="30"/>
        <v>785415.28463313985</v>
      </c>
      <c r="AS90" s="5">
        <f t="shared" ca="1" si="30"/>
        <v>795945.52196399018</v>
      </c>
      <c r="AT90" s="5">
        <f t="shared" ca="1" si="30"/>
        <v>806591.41972665</v>
      </c>
      <c r="AU90" s="5">
        <f t="shared" ca="1" si="30"/>
        <v>818805.44214443688</v>
      </c>
      <c r="AV90" s="5">
        <f t="shared" ca="1" si="30"/>
        <v>829686.08053774096</v>
      </c>
      <c r="AW90" s="5">
        <f t="shared" ca="1" si="30"/>
        <v>840685.82021315454</v>
      </c>
      <c r="AX90" s="5">
        <f t="shared" ca="1" si="30"/>
        <v>851805.82936013839</v>
      </c>
      <c r="AY90" s="5">
        <f t="shared" ca="1" si="30"/>
        <v>864542.154578435</v>
      </c>
      <c r="AZ90" s="5">
        <f t="shared" ca="1" si="30"/>
        <v>875906.25044044701</v>
      </c>
      <c r="BA90" s="5">
        <f t="shared" ca="1" si="30"/>
        <v>887394.18538750114</v>
      </c>
      <c r="BB90" s="5">
        <f t="shared" ca="1" si="30"/>
        <v>899007.17129388079</v>
      </c>
      <c r="BC90" s="5">
        <f t="shared" ca="1" si="30"/>
        <v>912286.14486054436</v>
      </c>
      <c r="BD90" s="5">
        <f t="shared" ca="1" si="30"/>
        <v>924152.91306483187</v>
      </c>
      <c r="BE90" s="5">
        <f t="shared" ca="1" si="30"/>
        <v>936148.43523411569</v>
      </c>
      <c r="BF90" s="5">
        <f t="shared" ca="1" si="30"/>
        <v>948273.9684972245</v>
      </c>
      <c r="BG90" s="5">
        <f t="shared" ca="1" si="30"/>
        <v>962116.68662045826</v>
      </c>
      <c r="BH90" s="5">
        <f t="shared" ca="1" si="30"/>
        <v>970166.77642041969</v>
      </c>
      <c r="BI90" s="5">
        <f t="shared" ca="1" si="30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CN84"/>
  <sheetViews>
    <sheetView topLeftCell="A51" workbookViewId="0">
      <selection activeCell="C64" sqref="C64"/>
    </sheetView>
  </sheetViews>
  <sheetFormatPr defaultRowHeight="15" x14ac:dyDescent="0.25"/>
  <cols>
    <col min="1" max="1" width="33.42578125" customWidth="1"/>
    <col min="2" max="2" width="11.7109375" customWidth="1"/>
    <col min="3" max="4" width="14.28515625" bestFit="1" customWidth="1"/>
    <col min="5" max="5" width="12.5703125" bestFit="1" customWidth="1"/>
    <col min="6" max="15" width="11.5703125" bestFit="1" customWidth="1"/>
    <col min="16" max="17" width="10.5703125" bestFit="1" customWidth="1"/>
    <col min="18" max="19" width="12.5703125" bestFit="1" customWidth="1"/>
    <col min="20" max="20" width="13.28515625" bestFit="1" customWidth="1"/>
    <col min="21" max="21" width="11.85546875" bestFit="1" customWidth="1"/>
    <col min="22" max="22" width="12.5703125" bestFit="1" customWidth="1"/>
    <col min="23" max="23" width="10.5703125" bestFit="1" customWidth="1"/>
    <col min="24" max="24" width="12.28515625" bestFit="1" customWidth="1"/>
    <col min="61" max="61" width="11.5703125" bestFit="1" customWidth="1"/>
  </cols>
  <sheetData>
    <row r="1" spans="1:92" x14ac:dyDescent="0.25">
      <c r="A1" s="9" t="s">
        <v>51</v>
      </c>
    </row>
    <row r="2" spans="1:92" x14ac:dyDescent="0.25">
      <c r="A2" t="s">
        <v>41</v>
      </c>
      <c r="B2" s="14">
        <v>0.5</v>
      </c>
      <c r="C2" t="s">
        <v>42</v>
      </c>
    </row>
    <row r="3" spans="1:92" x14ac:dyDescent="0.25">
      <c r="A3" t="s">
        <v>43</v>
      </c>
      <c r="B3" s="22" t="s">
        <v>44</v>
      </c>
    </row>
    <row r="4" spans="1:92" x14ac:dyDescent="0.25">
      <c r="A4" t="s">
        <v>22</v>
      </c>
      <c r="B4" s="120">
        <v>30</v>
      </c>
      <c r="C4" t="s">
        <v>49</v>
      </c>
    </row>
    <row r="5" spans="1:92" x14ac:dyDescent="0.25">
      <c r="A5" t="s">
        <v>45</v>
      </c>
      <c r="B5" s="14" t="s">
        <v>325</v>
      </c>
    </row>
    <row r="6" spans="1:92" x14ac:dyDescent="0.25">
      <c r="A6" t="s">
        <v>46</v>
      </c>
      <c r="B6" s="121">
        <v>3.7499999999999999E-2</v>
      </c>
    </row>
    <row r="7" spans="1:92" x14ac:dyDescent="0.25">
      <c r="A7" t="s">
        <v>52</v>
      </c>
      <c r="B7" s="21"/>
    </row>
    <row r="8" spans="1:92" x14ac:dyDescent="0.25">
      <c r="A8" t="s">
        <v>54</v>
      </c>
      <c r="B8" s="21"/>
      <c r="C8" s="59" t="str">
        <f>CONCATENATE(B8*100,"%")</f>
        <v>0%</v>
      </c>
    </row>
    <row r="9" spans="1:92" x14ac:dyDescent="0.25">
      <c r="A9" s="27" t="s">
        <v>140</v>
      </c>
      <c r="B9" s="12">
        <v>30</v>
      </c>
      <c r="C9" t="s">
        <v>49</v>
      </c>
      <c r="D9" s="116" t="str">
        <f>IF(B9&lt;0.25,"amoritization period needs to be .25 (one quarter) or greater","")</f>
        <v/>
      </c>
    </row>
    <row r="10" spans="1:92" x14ac:dyDescent="0.25">
      <c r="B10" s="21"/>
    </row>
    <row r="11" spans="1:92" x14ac:dyDescent="0.25">
      <c r="C11" s="2">
        <f>Timeline!C16</f>
        <v>2015</v>
      </c>
      <c r="D11" s="2">
        <f>Timeline!D16</f>
        <v>2015.25</v>
      </c>
      <c r="E11" s="2">
        <f>Timeline!E16</f>
        <v>2015.5</v>
      </c>
      <c r="F11" s="2">
        <f>Timeline!F16</f>
        <v>2015.75</v>
      </c>
      <c r="G11" s="2">
        <f>Timeline!G16</f>
        <v>2016</v>
      </c>
      <c r="H11" s="2">
        <f>Timeline!H16</f>
        <v>2016.25</v>
      </c>
      <c r="I11" s="2">
        <f>Timeline!I16</f>
        <v>2016.5</v>
      </c>
      <c r="J11" s="2">
        <f>Timeline!J16</f>
        <v>2016.75</v>
      </c>
      <c r="K11" s="2">
        <f>Timeline!K16</f>
        <v>2017</v>
      </c>
      <c r="L11" s="2">
        <f>Timeline!L16</f>
        <v>2017.25</v>
      </c>
      <c r="M11" s="2">
        <f>Timeline!M16</f>
        <v>2017.5</v>
      </c>
      <c r="N11" s="2">
        <f>Timeline!N16</f>
        <v>2017.75</v>
      </c>
      <c r="O11" s="2">
        <f>Timeline!O16</f>
        <v>2018</v>
      </c>
      <c r="P11" s="2">
        <f>Timeline!P16</f>
        <v>2018.25</v>
      </c>
      <c r="Q11" s="2">
        <f>Timeline!Q16</f>
        <v>2018.5</v>
      </c>
      <c r="R11" s="2">
        <f>Timeline!R16</f>
        <v>2018.75</v>
      </c>
      <c r="S11" s="2">
        <f>Timeline!S16</f>
        <v>2019</v>
      </c>
      <c r="T11" s="2">
        <f>Timeline!T16</f>
        <v>2019.25</v>
      </c>
      <c r="U11" s="2">
        <f>Timeline!U16</f>
        <v>2019.5</v>
      </c>
      <c r="V11" s="2">
        <f>Timeline!V16</f>
        <v>2019.75</v>
      </c>
      <c r="W11" s="2">
        <f>Timeline!W16</f>
        <v>2020</v>
      </c>
      <c r="X11" s="2">
        <f>Timeline!X16</f>
        <v>2020.25</v>
      </c>
      <c r="Y11" s="2">
        <f>Timeline!Y16</f>
        <v>2020.5</v>
      </c>
      <c r="Z11" s="2">
        <f>Timeline!Z16</f>
        <v>2020.75</v>
      </c>
      <c r="AA11" s="2">
        <f>Timeline!AA16</f>
        <v>2021</v>
      </c>
      <c r="AB11" s="2">
        <f>Timeline!AB16</f>
        <v>2021.25</v>
      </c>
      <c r="AC11" s="2">
        <f>Timeline!AC16</f>
        <v>2021.5</v>
      </c>
      <c r="AD11" s="2">
        <f>Timeline!AD16</f>
        <v>2021.75</v>
      </c>
      <c r="AE11" s="2">
        <f>Timeline!AE16</f>
        <v>2022</v>
      </c>
      <c r="AF11" s="2">
        <f>Timeline!AF16</f>
        <v>2022.25</v>
      </c>
      <c r="AG11" s="2">
        <f>Timeline!AG16</f>
        <v>2022.5</v>
      </c>
      <c r="AH11" s="2">
        <f>Timeline!AH16</f>
        <v>2022.75</v>
      </c>
      <c r="AI11" s="2">
        <f>Timeline!AI16</f>
        <v>2023</v>
      </c>
      <c r="AJ11" s="2">
        <f>Timeline!AJ16</f>
        <v>2023.25</v>
      </c>
      <c r="AK11" s="2">
        <f>Timeline!AK16</f>
        <v>2023.5</v>
      </c>
      <c r="AL11" s="2">
        <f>Timeline!AL16</f>
        <v>2023.75</v>
      </c>
      <c r="AM11" s="2">
        <f>Timeline!AM16</f>
        <v>2024</v>
      </c>
      <c r="AN11" s="2">
        <f>Timeline!AN16</f>
        <v>2024.25</v>
      </c>
      <c r="AO11" s="2">
        <f>Timeline!AO16</f>
        <v>2024.5</v>
      </c>
      <c r="AP11" s="2">
        <f>Timeline!AP16</f>
        <v>2024.75</v>
      </c>
      <c r="AQ11" s="2">
        <f>Timeline!AQ16</f>
        <v>2025</v>
      </c>
      <c r="AR11" s="2">
        <f>Timeline!AR16</f>
        <v>2025.25</v>
      </c>
      <c r="AS11" s="2">
        <f>Timeline!AS16</f>
        <v>2025.5</v>
      </c>
      <c r="AT11" s="2">
        <f>Timeline!AT16</f>
        <v>2025.75</v>
      </c>
      <c r="AU11" s="2">
        <f>Timeline!AU16</f>
        <v>2026</v>
      </c>
      <c r="AV11" s="2">
        <f>Timeline!AV16</f>
        <v>2026.25</v>
      </c>
      <c r="AW11" s="2">
        <f>Timeline!AW16</f>
        <v>2026.5</v>
      </c>
      <c r="AX11" s="2">
        <f>Timeline!AX16</f>
        <v>2026.75</v>
      </c>
      <c r="AY11" s="2">
        <f>Timeline!AY16</f>
        <v>2027</v>
      </c>
      <c r="AZ11" s="2">
        <f>Timeline!AZ16</f>
        <v>2027.25</v>
      </c>
      <c r="BA11" s="2">
        <f>Timeline!BA16</f>
        <v>2027.5</v>
      </c>
      <c r="BB11" s="2">
        <f>Timeline!BB16</f>
        <v>2027.75</v>
      </c>
      <c r="BC11" s="2">
        <f>Timeline!BC16</f>
        <v>2028</v>
      </c>
      <c r="BD11" s="2">
        <f>Timeline!BD16</f>
        <v>2028.25</v>
      </c>
      <c r="BE11" s="2">
        <f>Timeline!BE16</f>
        <v>2028.5</v>
      </c>
      <c r="BF11" s="2">
        <f>Timeline!BF16</f>
        <v>2028.75</v>
      </c>
      <c r="BG11" s="2">
        <f>Timeline!BG16</f>
        <v>2029</v>
      </c>
      <c r="BH11" s="2">
        <f>Timeline!BH16</f>
        <v>2029.25</v>
      </c>
      <c r="BI11" s="2">
        <f>Timeline!BI16</f>
        <v>2029.5</v>
      </c>
    </row>
    <row r="12" spans="1:92" x14ac:dyDescent="0.25">
      <c r="A12" s="2"/>
      <c r="B12" s="2"/>
      <c r="C12" s="2">
        <f>Timeline!C17</f>
        <v>2015</v>
      </c>
      <c r="D12" s="2">
        <f>Timeline!D17</f>
        <v>2015</v>
      </c>
      <c r="E12" s="2">
        <f>Timeline!E17</f>
        <v>2015</v>
      </c>
      <c r="F12" s="2">
        <f>Timeline!F17</f>
        <v>2015</v>
      </c>
      <c r="G12" s="2">
        <f>Timeline!G17</f>
        <v>2016</v>
      </c>
      <c r="H12" s="2">
        <f>Timeline!H17</f>
        <v>2016</v>
      </c>
      <c r="I12" s="2">
        <f>Timeline!I17</f>
        <v>2016</v>
      </c>
      <c r="J12" s="2">
        <f>Timeline!J17</f>
        <v>2016</v>
      </c>
      <c r="K12" s="2">
        <f>Timeline!K17</f>
        <v>2017</v>
      </c>
      <c r="L12" s="2">
        <f>Timeline!L17</f>
        <v>2017</v>
      </c>
      <c r="M12" s="2">
        <f>Timeline!M17</f>
        <v>2017</v>
      </c>
      <c r="N12" s="2">
        <f>Timeline!N17</f>
        <v>2017</v>
      </c>
      <c r="O12" s="2">
        <f>Timeline!O17</f>
        <v>2018</v>
      </c>
      <c r="P12" s="2">
        <f>Timeline!P17</f>
        <v>2018</v>
      </c>
      <c r="Q12" s="2">
        <f>Timeline!Q17</f>
        <v>2018</v>
      </c>
      <c r="R12" s="2">
        <f>Timeline!R17</f>
        <v>2018</v>
      </c>
      <c r="S12" s="2">
        <f>Timeline!S17</f>
        <v>2019</v>
      </c>
      <c r="T12" s="2">
        <f>Timeline!T17</f>
        <v>2019</v>
      </c>
      <c r="U12" s="2">
        <f>Timeline!U17</f>
        <v>2019</v>
      </c>
      <c r="V12" s="2">
        <f>Timeline!V17</f>
        <v>2019</v>
      </c>
      <c r="W12" s="2">
        <f>Timeline!W17</f>
        <v>2020</v>
      </c>
      <c r="X12" s="2">
        <f>Timeline!X17</f>
        <v>2020</v>
      </c>
      <c r="Y12" s="2">
        <f>Timeline!Y17</f>
        <v>2020</v>
      </c>
      <c r="Z12" s="2">
        <f>Timeline!Z17</f>
        <v>2020</v>
      </c>
      <c r="AA12" s="2">
        <f>Timeline!AA17</f>
        <v>2021</v>
      </c>
      <c r="AB12" s="2">
        <f>Timeline!AB17</f>
        <v>2021</v>
      </c>
      <c r="AC12" s="2">
        <f>Timeline!AC17</f>
        <v>2021</v>
      </c>
      <c r="AD12" s="2">
        <f>Timeline!AD17</f>
        <v>2021</v>
      </c>
      <c r="AE12" s="2">
        <f>Timeline!AE17</f>
        <v>2022</v>
      </c>
      <c r="AF12" s="2">
        <f>Timeline!AF17</f>
        <v>2022</v>
      </c>
      <c r="AG12" s="2">
        <f>Timeline!AG17</f>
        <v>2022</v>
      </c>
      <c r="AH12" s="2">
        <f>Timeline!AH17</f>
        <v>2022</v>
      </c>
      <c r="AI12" s="2">
        <f>Timeline!AI17</f>
        <v>2023</v>
      </c>
      <c r="AJ12" s="2">
        <f>Timeline!AJ17</f>
        <v>2023</v>
      </c>
      <c r="AK12" s="2">
        <f>Timeline!AK17</f>
        <v>2023</v>
      </c>
      <c r="AL12" s="2">
        <f>Timeline!AL17</f>
        <v>2023</v>
      </c>
      <c r="AM12" s="2">
        <f>Timeline!AM17</f>
        <v>2024</v>
      </c>
      <c r="AN12" s="2">
        <f>Timeline!AN17</f>
        <v>2024</v>
      </c>
      <c r="AO12" s="2">
        <f>Timeline!AO17</f>
        <v>2024</v>
      </c>
      <c r="AP12" s="2">
        <f>Timeline!AP17</f>
        <v>2024</v>
      </c>
      <c r="AQ12" s="2">
        <f>Timeline!AQ17</f>
        <v>2025</v>
      </c>
      <c r="AR12" s="2">
        <f>Timeline!AR17</f>
        <v>2025</v>
      </c>
      <c r="AS12" s="2">
        <f>Timeline!AS17</f>
        <v>2025</v>
      </c>
      <c r="AT12" s="2">
        <f>Timeline!AT17</f>
        <v>2025</v>
      </c>
      <c r="AU12" s="2">
        <f>Timeline!AU17</f>
        <v>2026</v>
      </c>
      <c r="AV12" s="2">
        <f>Timeline!AV17</f>
        <v>2026</v>
      </c>
      <c r="AW12" s="2">
        <f>Timeline!AW17</f>
        <v>2026</v>
      </c>
      <c r="AX12" s="2">
        <f>Timeline!AX17</f>
        <v>2026</v>
      </c>
      <c r="AY12" s="2">
        <f>Timeline!AY17</f>
        <v>2027</v>
      </c>
      <c r="AZ12" s="2">
        <f>Timeline!AZ17</f>
        <v>2027</v>
      </c>
      <c r="BA12" s="2">
        <f>Timeline!BA17</f>
        <v>2027</v>
      </c>
      <c r="BB12" s="2">
        <f>Timeline!BB17</f>
        <v>2027</v>
      </c>
      <c r="BC12" s="2">
        <f>Timeline!BC17</f>
        <v>2028</v>
      </c>
      <c r="BD12" s="2">
        <f>Timeline!BD17</f>
        <v>2028</v>
      </c>
      <c r="BE12" s="2">
        <f>Timeline!BE17</f>
        <v>2028</v>
      </c>
      <c r="BF12" s="2">
        <f>Timeline!BF17</f>
        <v>2028</v>
      </c>
      <c r="BG12" s="2">
        <f>Timeline!BG17</f>
        <v>2029</v>
      </c>
      <c r="BH12" s="2">
        <f>Timeline!BH17</f>
        <v>2029</v>
      </c>
      <c r="BI12" s="2">
        <f>Timeline!BI17</f>
        <v>2029</v>
      </c>
      <c r="BJ12" s="2">
        <f>Timeline!BJ17</f>
        <v>0</v>
      </c>
      <c r="BK12" s="2">
        <f>Timeline!BK17</f>
        <v>0</v>
      </c>
      <c r="BL12" s="2">
        <f>Timeline!BL17</f>
        <v>0</v>
      </c>
      <c r="BM12" s="2">
        <f>Timeline!BM17</f>
        <v>0</v>
      </c>
      <c r="BN12" s="2">
        <f>Timeline!BN17</f>
        <v>0</v>
      </c>
      <c r="BO12" s="2">
        <f>Timeline!BO17</f>
        <v>0</v>
      </c>
      <c r="BP12" s="2">
        <f>Timeline!BP17</f>
        <v>0</v>
      </c>
      <c r="BQ12" s="2">
        <f>Timeline!BQ17</f>
        <v>0</v>
      </c>
      <c r="BR12" s="2">
        <f>Timeline!BR17</f>
        <v>0</v>
      </c>
      <c r="BS12" s="2">
        <f>Timeline!BS17</f>
        <v>0</v>
      </c>
      <c r="BT12" s="2">
        <f>Timeline!BT17</f>
        <v>0</v>
      </c>
      <c r="BU12" s="2">
        <f>Timeline!BU17</f>
        <v>0</v>
      </c>
      <c r="BV12" s="2">
        <f>Timeline!BV17</f>
        <v>0</v>
      </c>
      <c r="BW12" s="2">
        <f>Timeline!BW17</f>
        <v>0</v>
      </c>
      <c r="BX12" s="2">
        <f>Timeline!BX17</f>
        <v>0</v>
      </c>
      <c r="BY12" s="2">
        <f>Timeline!BY17</f>
        <v>0</v>
      </c>
      <c r="BZ12" s="2">
        <f>Timeline!BZ17</f>
        <v>0</v>
      </c>
      <c r="CA12" s="2">
        <f>Timeline!CA17</f>
        <v>0</v>
      </c>
      <c r="CB12" s="2">
        <f>Timeline!CB17</f>
        <v>0</v>
      </c>
      <c r="CC12" s="2">
        <f>Timeline!CC17</f>
        <v>0</v>
      </c>
      <c r="CD12" s="2">
        <f>Timeline!CD17</f>
        <v>0</v>
      </c>
      <c r="CE12" s="2">
        <f>Timeline!CE17</f>
        <v>0</v>
      </c>
      <c r="CF12" s="2">
        <f>Timeline!CF17</f>
        <v>0</v>
      </c>
      <c r="CG12" s="2">
        <f>Timeline!CG17</f>
        <v>0</v>
      </c>
      <c r="CH12" s="2">
        <f>Timeline!CH17</f>
        <v>0</v>
      </c>
      <c r="CI12" s="2">
        <f>Timeline!CI17</f>
        <v>0</v>
      </c>
      <c r="CJ12" s="2">
        <f>Timeline!CJ17</f>
        <v>0</v>
      </c>
      <c r="CK12" s="2">
        <f>Timeline!CK17</f>
        <v>0</v>
      </c>
      <c r="CL12" s="2">
        <f>Timeline!CL17</f>
        <v>0</v>
      </c>
      <c r="CM12" s="2">
        <f>Timeline!CM17</f>
        <v>0</v>
      </c>
      <c r="CN12" s="2">
        <f>Timeline!CN17</f>
        <v>0</v>
      </c>
    </row>
    <row r="13" spans="1:92" x14ac:dyDescent="0.25">
      <c r="A13" s="2"/>
      <c r="B13" s="2"/>
      <c r="C13" s="2" t="str">
        <f>Timeline!C18</f>
        <v>Q1</v>
      </c>
      <c r="D13" s="2" t="str">
        <f>Timeline!D18</f>
        <v>Q2</v>
      </c>
      <c r="E13" s="2" t="str">
        <f>Timeline!E18</f>
        <v>Q3</v>
      </c>
      <c r="F13" s="2" t="str">
        <f>Timeline!F18</f>
        <v>Q4</v>
      </c>
      <c r="G13" s="2" t="str">
        <f>Timeline!G18</f>
        <v>Q1</v>
      </c>
      <c r="H13" s="2" t="str">
        <f>Timeline!H18</f>
        <v>Q2</v>
      </c>
      <c r="I13" s="2" t="str">
        <f>Timeline!I18</f>
        <v>Q3</v>
      </c>
      <c r="J13" s="2" t="str">
        <f>Timeline!J18</f>
        <v>Q4</v>
      </c>
      <c r="K13" s="2" t="str">
        <f>Timeline!K18</f>
        <v>Q1</v>
      </c>
      <c r="L13" s="2" t="str">
        <f>Timeline!L18</f>
        <v>Q2</v>
      </c>
      <c r="M13" s="2" t="str">
        <f>Timeline!M18</f>
        <v>Q3</v>
      </c>
      <c r="N13" s="2" t="str">
        <f>Timeline!N18</f>
        <v>Q4</v>
      </c>
      <c r="O13" s="2" t="str">
        <f>Timeline!O18</f>
        <v>Q1</v>
      </c>
      <c r="P13" s="2" t="str">
        <f>Timeline!P18</f>
        <v>Q2</v>
      </c>
      <c r="Q13" s="2" t="str">
        <f>Timeline!Q18</f>
        <v>Q3</v>
      </c>
      <c r="R13" s="2" t="str">
        <f>Timeline!R18</f>
        <v>Q4</v>
      </c>
      <c r="S13" s="2" t="str">
        <f>Timeline!S18</f>
        <v>Q1</v>
      </c>
      <c r="T13" s="2" t="str">
        <f>Timeline!T18</f>
        <v>Q2</v>
      </c>
      <c r="U13" s="2" t="str">
        <f>Timeline!U18</f>
        <v>Q3</v>
      </c>
      <c r="V13" s="2" t="str">
        <f>Timeline!V18</f>
        <v>Q4</v>
      </c>
      <c r="W13" s="2" t="str">
        <f>Timeline!W18</f>
        <v>Q1</v>
      </c>
      <c r="X13" s="2" t="str">
        <f>Timeline!X18</f>
        <v>Q2</v>
      </c>
      <c r="Y13" s="2" t="str">
        <f>Timeline!Y18</f>
        <v>Q3</v>
      </c>
      <c r="Z13" s="2" t="str">
        <f>Timeline!Z18</f>
        <v>Q4</v>
      </c>
      <c r="AA13" s="2" t="str">
        <f>Timeline!AA18</f>
        <v>Q1</v>
      </c>
      <c r="AB13" s="2" t="str">
        <f>Timeline!AB18</f>
        <v>Q2</v>
      </c>
      <c r="AC13" s="2" t="str">
        <f>Timeline!AC18</f>
        <v>Q3</v>
      </c>
      <c r="AD13" s="2" t="str">
        <f>Timeline!AD18</f>
        <v>Q4</v>
      </c>
      <c r="AE13" s="2" t="str">
        <f>Timeline!AE18</f>
        <v>Q1</v>
      </c>
      <c r="AF13" s="2" t="str">
        <f>Timeline!AF18</f>
        <v>Q2</v>
      </c>
      <c r="AG13" s="2" t="str">
        <f>Timeline!AG18</f>
        <v>Q3</v>
      </c>
      <c r="AH13" s="2" t="str">
        <f>Timeline!AH18</f>
        <v>Q4</v>
      </c>
      <c r="AI13" s="2" t="str">
        <f>Timeline!AI18</f>
        <v>Q1</v>
      </c>
      <c r="AJ13" s="2" t="str">
        <f>Timeline!AJ18</f>
        <v>Q2</v>
      </c>
      <c r="AK13" s="2" t="str">
        <f>Timeline!AK18</f>
        <v>Q3</v>
      </c>
      <c r="AL13" s="2" t="str">
        <f>Timeline!AL18</f>
        <v>Q4</v>
      </c>
      <c r="AM13" s="2" t="str">
        <f>Timeline!AM18</f>
        <v>Q1</v>
      </c>
      <c r="AN13" s="2" t="str">
        <f>Timeline!AN18</f>
        <v>Q2</v>
      </c>
      <c r="AO13" s="2" t="str">
        <f>Timeline!AO18</f>
        <v>Q3</v>
      </c>
      <c r="AP13" s="2" t="str">
        <f>Timeline!AP18</f>
        <v>Q4</v>
      </c>
      <c r="AQ13" s="2" t="str">
        <f>Timeline!AQ18</f>
        <v>Q1</v>
      </c>
      <c r="AR13" s="2" t="str">
        <f>Timeline!AR18</f>
        <v>Q2</v>
      </c>
      <c r="AS13" s="2" t="str">
        <f>Timeline!AS18</f>
        <v>Q3</v>
      </c>
      <c r="AT13" s="2" t="str">
        <f>Timeline!AT18</f>
        <v>Q4</v>
      </c>
      <c r="AU13" s="2" t="str">
        <f>Timeline!AU18</f>
        <v>Q1</v>
      </c>
      <c r="AV13" s="2" t="str">
        <f>Timeline!AV18</f>
        <v>Q2</v>
      </c>
      <c r="AW13" s="2" t="str">
        <f>Timeline!AW18</f>
        <v>Q3</v>
      </c>
      <c r="AX13" s="2" t="str">
        <f>Timeline!AX18</f>
        <v>Q4</v>
      </c>
      <c r="AY13" s="2" t="str">
        <f>Timeline!AY18</f>
        <v>Q1</v>
      </c>
      <c r="AZ13" s="2" t="str">
        <f>Timeline!AZ18</f>
        <v>Q2</v>
      </c>
      <c r="BA13" s="2" t="str">
        <f>Timeline!BA18</f>
        <v>Q3</v>
      </c>
      <c r="BB13" s="2" t="str">
        <f>Timeline!BB18</f>
        <v>Q4</v>
      </c>
      <c r="BC13" s="2" t="str">
        <f>Timeline!BC18</f>
        <v>Q1</v>
      </c>
      <c r="BD13" s="2" t="str">
        <f>Timeline!BD18</f>
        <v>Q2</v>
      </c>
      <c r="BE13" s="2" t="str">
        <f>Timeline!BE18</f>
        <v>Q3</v>
      </c>
      <c r="BF13" s="2" t="str">
        <f>Timeline!BF18</f>
        <v>Q4</v>
      </c>
      <c r="BG13" s="2" t="str">
        <f>Timeline!BG18</f>
        <v>Q1</v>
      </c>
      <c r="BH13" s="2" t="str">
        <f>Timeline!BH18</f>
        <v>Q2</v>
      </c>
      <c r="BI13" s="2" t="str">
        <f>Timeline!BI18</f>
        <v>Q3</v>
      </c>
      <c r="BJ13" s="2">
        <f>Timeline!BJ18</f>
        <v>0</v>
      </c>
      <c r="BK13" s="2">
        <f>Timeline!BK18</f>
        <v>0</v>
      </c>
      <c r="BL13" s="2">
        <f>Timeline!BL18</f>
        <v>0</v>
      </c>
      <c r="BM13" s="2">
        <f>Timeline!BM18</f>
        <v>0</v>
      </c>
      <c r="BN13" s="2">
        <f>Timeline!BN18</f>
        <v>0</v>
      </c>
      <c r="BO13" s="2">
        <f>Timeline!BO18</f>
        <v>0</v>
      </c>
      <c r="BP13" s="2">
        <f>Timeline!BP18</f>
        <v>0</v>
      </c>
      <c r="BQ13" s="2">
        <f>Timeline!BQ18</f>
        <v>0</v>
      </c>
      <c r="BR13" s="2">
        <f>Timeline!BR18</f>
        <v>0</v>
      </c>
      <c r="BS13" s="2">
        <f>Timeline!BS18</f>
        <v>0</v>
      </c>
      <c r="BT13" s="2">
        <f>Timeline!BT18</f>
        <v>0</v>
      </c>
      <c r="BU13" s="2">
        <f>Timeline!BU18</f>
        <v>0</v>
      </c>
      <c r="BV13" s="2">
        <f>Timeline!BV18</f>
        <v>0</v>
      </c>
      <c r="BW13" s="2">
        <f>Timeline!BW18</f>
        <v>0</v>
      </c>
      <c r="BX13" s="2">
        <f>Timeline!BX18</f>
        <v>0</v>
      </c>
      <c r="BY13" s="2">
        <f>Timeline!BY18</f>
        <v>0</v>
      </c>
      <c r="BZ13" s="2">
        <f>Timeline!BZ18</f>
        <v>0</v>
      </c>
      <c r="CA13" s="2">
        <f>Timeline!CA18</f>
        <v>0</v>
      </c>
      <c r="CB13" s="2">
        <f>Timeline!CB18</f>
        <v>0</v>
      </c>
      <c r="CC13" s="2">
        <f>Timeline!CC18</f>
        <v>0</v>
      </c>
      <c r="CD13" s="2">
        <f>Timeline!CD18</f>
        <v>0</v>
      </c>
      <c r="CE13" s="2">
        <f>Timeline!CE18</f>
        <v>0</v>
      </c>
      <c r="CF13" s="2">
        <f>Timeline!CF18</f>
        <v>0</v>
      </c>
      <c r="CG13" s="2">
        <f>Timeline!CG18</f>
        <v>0</v>
      </c>
      <c r="CH13" s="2">
        <f>Timeline!CH18</f>
        <v>0</v>
      </c>
      <c r="CI13" s="2">
        <f>Timeline!CI18</f>
        <v>0</v>
      </c>
      <c r="CJ13" s="2">
        <f>Timeline!CJ18</f>
        <v>0</v>
      </c>
      <c r="CK13" s="2">
        <f>Timeline!CK18</f>
        <v>0</v>
      </c>
      <c r="CL13" s="2">
        <f>Timeline!CL18</f>
        <v>0</v>
      </c>
      <c r="CM13" s="2">
        <f>Timeline!CM18</f>
        <v>0</v>
      </c>
      <c r="CN13" s="2">
        <f>Timeline!CN18</f>
        <v>0</v>
      </c>
    </row>
    <row r="14" spans="1:92" x14ac:dyDescent="0.25">
      <c r="A14" s="82" t="s">
        <v>343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25">
      <c r="A15" s="58" t="s">
        <v>46</v>
      </c>
      <c r="B15" s="84">
        <v>3.7499999999999999E-2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25">
      <c r="A16" s="58" t="s">
        <v>623</v>
      </c>
      <c r="B16" s="85">
        <v>30</v>
      </c>
      <c r="C16" s="2" t="s">
        <v>49</v>
      </c>
      <c r="D16" s="116" t="str">
        <f>IF(B16&lt;0.25,"amoritization period needs to be positive number","")</f>
        <v/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25">
      <c r="A17" s="46" t="s">
        <v>68</v>
      </c>
      <c r="B17" s="2"/>
      <c r="C17" s="26">
        <f>+B2*'Acquisition and CapEx'!C21</f>
        <v>300000000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25">
      <c r="A18" s="46" t="s">
        <v>45</v>
      </c>
      <c r="B18" s="2"/>
      <c r="C18" s="26">
        <f>0.01*C17</f>
        <v>3000000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25">
      <c r="A19" s="4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x14ac:dyDescent="0.25">
      <c r="A20" s="46" t="s">
        <v>47</v>
      </c>
      <c r="B20" s="2"/>
      <c r="C20" s="87">
        <f>C17</f>
        <v>300000000</v>
      </c>
      <c r="D20" s="87">
        <f>C24</f>
        <v>300000000</v>
      </c>
      <c r="E20" s="87">
        <f>D24</f>
        <v>300000000</v>
      </c>
      <c r="F20" s="87">
        <f t="shared" ref="F20:S20" si="0">E24</f>
        <v>300000000</v>
      </c>
      <c r="G20" s="87">
        <f t="shared" si="0"/>
        <v>300000000</v>
      </c>
      <c r="H20" s="87">
        <f t="shared" si="0"/>
        <v>300000000</v>
      </c>
      <c r="I20" s="87">
        <f t="shared" si="0"/>
        <v>300000000</v>
      </c>
      <c r="J20" s="87">
        <f t="shared" si="0"/>
        <v>300000000</v>
      </c>
      <c r="K20" s="87">
        <f t="shared" si="0"/>
        <v>300000000</v>
      </c>
      <c r="L20" s="87">
        <f t="shared" si="0"/>
        <v>300000000</v>
      </c>
      <c r="M20" s="87">
        <f t="shared" si="0"/>
        <v>298637431.59634709</v>
      </c>
      <c r="N20" s="87">
        <f t="shared" si="0"/>
        <v>297262089.1139099</v>
      </c>
      <c r="O20" s="87">
        <f t="shared" si="0"/>
        <v>295873852.79569989</v>
      </c>
      <c r="P20" s="87">
        <f t="shared" si="0"/>
        <v>294472601.76200664</v>
      </c>
      <c r="Q20" s="87">
        <f t="shared" si="0"/>
        <v>293058213.99987251</v>
      </c>
      <c r="R20" s="87">
        <f t="shared" si="0"/>
        <v>291630566.35246837</v>
      </c>
      <c r="S20" s="87">
        <f t="shared" si="0"/>
        <v>290189534.5083698</v>
      </c>
      <c r="T20" s="87">
        <f t="shared" ref="T20" si="1">S24</f>
        <v>288734992.99073285</v>
      </c>
      <c r="U20" s="87">
        <f t="shared" ref="U20" si="2">T24</f>
        <v>287266815.14636803</v>
      </c>
      <c r="V20" s="87">
        <f t="shared" ref="V20" si="3">U24</f>
        <v>285784873.13471228</v>
      </c>
      <c r="W20" s="87">
        <f t="shared" ref="W20" si="4">V24</f>
        <v>284289037.91669726</v>
      </c>
      <c r="X20" s="87">
        <f t="shared" ref="X20" si="5">W24</f>
        <v>282779179.24351335</v>
      </c>
      <c r="Y20" s="87">
        <f t="shared" ref="Y20" si="6">X24</f>
        <v>281255165.64526838</v>
      </c>
      <c r="Z20" s="87">
        <f t="shared" ref="Z20" si="7">Y24</f>
        <v>279716864.41953987</v>
      </c>
      <c r="AA20" s="87">
        <f t="shared" ref="AA20" si="8">Z24</f>
        <v>278164141.61982012</v>
      </c>
      <c r="AB20" s="87">
        <f t="shared" ref="AB20" si="9">AA24</f>
        <v>276596862.04385298</v>
      </c>
      <c r="AC20" s="87">
        <f t="shared" ref="AC20" si="10">AB24</f>
        <v>275014889.22186118</v>
      </c>
      <c r="AD20" s="87">
        <f t="shared" ref="AD20" si="11">AC24</f>
        <v>273418085.40466321</v>
      </c>
      <c r="AE20" s="87">
        <f t="shared" ref="AE20" si="12">AD24</f>
        <v>271806311.55167902</v>
      </c>
      <c r="AF20" s="87">
        <f t="shared" ref="AF20" si="13">AE24</f>
        <v>270179427.3188231</v>
      </c>
      <c r="AG20" s="87">
        <f t="shared" ref="AG20" si="14">AF24</f>
        <v>268537291.04628414</v>
      </c>
      <c r="AH20" s="87">
        <f t="shared" ref="AH20" si="15">AG24</f>
        <v>266879759.74619013</v>
      </c>
      <c r="AI20" s="87">
        <f t="shared" ref="AI20" si="16">AH24</f>
        <v>265206689.09015775</v>
      </c>
      <c r="AJ20" s="87">
        <f t="shared" ref="AJ20" si="17">AI24</f>
        <v>263517933.39672506</v>
      </c>
      <c r="AK20" s="87">
        <f t="shared" ref="AK20" si="18">AJ24</f>
        <v>261813345.61866644</v>
      </c>
      <c r="AL20" s="87">
        <f t="shared" ref="AL20" si="19">AK24</f>
        <v>260092777.33018851</v>
      </c>
      <c r="AM20" s="87">
        <f t="shared" ref="AM20" si="20">AL24</f>
        <v>258356078.7140061</v>
      </c>
      <c r="AN20" s="87">
        <f t="shared" ref="AN20" si="21">AM24</f>
        <v>256603098.54829699</v>
      </c>
      <c r="AO20" s="87">
        <f t="shared" ref="AO20" si="22">AN24</f>
        <v>254833684.19353434</v>
      </c>
      <c r="AP20" s="87">
        <f t="shared" ref="AP20" si="23">AO24</f>
        <v>253047681.5791958</v>
      </c>
      <c r="AQ20" s="87">
        <f t="shared" ref="AQ20" si="24">AP24</f>
        <v>251244935.19034782</v>
      </c>
      <c r="AR20" s="87">
        <f t="shared" ref="AR20" si="25">AQ24</f>
        <v>249425288.05410439</v>
      </c>
      <c r="AS20" s="87">
        <f t="shared" ref="AS20" si="26">AR24</f>
        <v>247588581.72595868</v>
      </c>
      <c r="AT20" s="87">
        <f t="shared" ref="AT20" si="27">AS24</f>
        <v>245734656.27598661</v>
      </c>
      <c r="AU20" s="87">
        <f t="shared" ref="AU20" si="28">AT24</f>
        <v>243863350.27492106</v>
      </c>
      <c r="AV20" s="87">
        <f t="shared" ref="AV20" si="29">AU24</f>
        <v>241974500.78009552</v>
      </c>
      <c r="AW20" s="87">
        <f t="shared" ref="AW20" si="30">AV24</f>
        <v>240067943.32125598</v>
      </c>
      <c r="AX20" s="87">
        <f t="shared" ref="AX20" si="31">AW24</f>
        <v>238143511.88623983</v>
      </c>
      <c r="AY20" s="87">
        <f t="shared" ref="AY20" si="32">AX24</f>
        <v>236201038.9065204</v>
      </c>
      <c r="AZ20" s="87">
        <f t="shared" ref="AZ20" si="33">AY24</f>
        <v>234240355.24261609</v>
      </c>
      <c r="BA20" s="87">
        <f t="shared" ref="BA20" si="34">AZ24</f>
        <v>232261290.16936269</v>
      </c>
      <c r="BB20" s="87">
        <f t="shared" ref="BB20" si="35">BA24</f>
        <v>230263671.36104754</v>
      </c>
      <c r="BC20" s="87">
        <f t="shared" ref="BC20" si="36">BB24</f>
        <v>228247324.87640443</v>
      </c>
      <c r="BD20" s="87">
        <f t="shared" ref="BD20" si="37">BC24</f>
        <v>226212075.14346778</v>
      </c>
      <c r="BE20" s="87">
        <f t="shared" ref="BE20" si="38">BD24</f>
        <v>224157744.94428486</v>
      </c>
      <c r="BF20" s="87">
        <f t="shared" ref="BF20" si="39">BE24</f>
        <v>222084155.3994846</v>
      </c>
      <c r="BG20" s="87">
        <f t="shared" ref="BG20" si="40">BF24</f>
        <v>219991125.95270184</v>
      </c>
      <c r="BH20" s="87">
        <f t="shared" ref="BH20" si="41">BG24</f>
        <v>217878474.35485548</v>
      </c>
      <c r="BI20" s="87">
        <f t="shared" ref="BI20" si="42">BH24</f>
        <v>215746016.64827931</v>
      </c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x14ac:dyDescent="0.25">
      <c r="A21" s="46" t="s">
        <v>50</v>
      </c>
      <c r="B21" s="2"/>
      <c r="C21" s="87">
        <f>C22</f>
        <v>2812500</v>
      </c>
      <c r="D21" s="86">
        <f>D22</f>
        <v>2812500</v>
      </c>
      <c r="E21" s="86">
        <f t="shared" ref="E21:K21" si="43">E22</f>
        <v>2812500</v>
      </c>
      <c r="F21" s="86">
        <f t="shared" si="43"/>
        <v>2812500</v>
      </c>
      <c r="G21" s="86">
        <f t="shared" si="43"/>
        <v>2812500</v>
      </c>
      <c r="H21" s="86">
        <f t="shared" si="43"/>
        <v>2812500</v>
      </c>
      <c r="I21" s="86">
        <f t="shared" si="43"/>
        <v>2812500</v>
      </c>
      <c r="J21" s="86">
        <f t="shared" si="43"/>
        <v>2812500</v>
      </c>
      <c r="K21" s="86">
        <f t="shared" si="43"/>
        <v>2812500</v>
      </c>
      <c r="L21" s="86">
        <f>-PMT($B$15/4,$B$16*4,$C$17)</f>
        <v>4175068.4036529302</v>
      </c>
      <c r="M21" s="87">
        <f t="shared" ref="M21:T21" si="44">L21</f>
        <v>4175068.4036529302</v>
      </c>
      <c r="N21" s="87">
        <f t="shared" si="44"/>
        <v>4175068.4036529302</v>
      </c>
      <c r="O21" s="87">
        <f t="shared" si="44"/>
        <v>4175068.4036529302</v>
      </c>
      <c r="P21" s="87">
        <f t="shared" si="44"/>
        <v>4175068.4036529302</v>
      </c>
      <c r="Q21" s="87">
        <f t="shared" si="44"/>
        <v>4175068.4036529302</v>
      </c>
      <c r="R21" s="87">
        <f>Q21</f>
        <v>4175068.4036529302</v>
      </c>
      <c r="S21" s="87">
        <f t="shared" si="44"/>
        <v>4175068.4036529302</v>
      </c>
      <c r="T21" s="87">
        <f t="shared" si="44"/>
        <v>4175068.4036529302</v>
      </c>
      <c r="U21" s="87">
        <f t="shared" ref="U21" si="45">T21</f>
        <v>4175068.4036529302</v>
      </c>
      <c r="V21" s="87">
        <f t="shared" ref="V21" si="46">U21</f>
        <v>4175068.4036529302</v>
      </c>
      <c r="W21" s="87">
        <f t="shared" ref="W21" si="47">V21</f>
        <v>4175068.4036529302</v>
      </c>
      <c r="X21" s="87">
        <f t="shared" ref="X21" si="48">W21</f>
        <v>4175068.4036529302</v>
      </c>
      <c r="Y21" s="87">
        <f t="shared" ref="Y21" si="49">X21</f>
        <v>4175068.4036529302</v>
      </c>
      <c r="Z21" s="87">
        <f t="shared" ref="Z21" si="50">Y21</f>
        <v>4175068.4036529302</v>
      </c>
      <c r="AA21" s="87">
        <f t="shared" ref="AA21" si="51">Z21</f>
        <v>4175068.4036529302</v>
      </c>
      <c r="AB21" s="87">
        <f t="shared" ref="AB21" si="52">AA21</f>
        <v>4175068.4036529302</v>
      </c>
      <c r="AC21" s="87">
        <f t="shared" ref="AC21" si="53">AB21</f>
        <v>4175068.4036529302</v>
      </c>
      <c r="AD21" s="87">
        <f t="shared" ref="AD21" si="54">AC21</f>
        <v>4175068.4036529302</v>
      </c>
      <c r="AE21" s="87">
        <f t="shared" ref="AE21" si="55">AD21</f>
        <v>4175068.4036529302</v>
      </c>
      <c r="AF21" s="87">
        <f t="shared" ref="AF21" si="56">AE21</f>
        <v>4175068.4036529302</v>
      </c>
      <c r="AG21" s="87">
        <f t="shared" ref="AG21" si="57">AF21</f>
        <v>4175068.4036529302</v>
      </c>
      <c r="AH21" s="87">
        <f t="shared" ref="AH21" si="58">AG21</f>
        <v>4175068.4036529302</v>
      </c>
      <c r="AI21" s="87">
        <f t="shared" ref="AI21" si="59">AH21</f>
        <v>4175068.4036529302</v>
      </c>
      <c r="AJ21" s="87">
        <f t="shared" ref="AJ21" si="60">AI21</f>
        <v>4175068.4036529302</v>
      </c>
      <c r="AK21" s="87">
        <f t="shared" ref="AK21" si="61">AJ21</f>
        <v>4175068.4036529302</v>
      </c>
      <c r="AL21" s="87">
        <f t="shared" ref="AL21" si="62">AK21</f>
        <v>4175068.4036529302</v>
      </c>
      <c r="AM21" s="87">
        <f t="shared" ref="AM21" si="63">AL21</f>
        <v>4175068.4036529302</v>
      </c>
      <c r="AN21" s="87">
        <f t="shared" ref="AN21" si="64">AM21</f>
        <v>4175068.4036529302</v>
      </c>
      <c r="AO21" s="87">
        <f t="shared" ref="AO21" si="65">AN21</f>
        <v>4175068.4036529302</v>
      </c>
      <c r="AP21" s="87">
        <f t="shared" ref="AP21" si="66">AO21</f>
        <v>4175068.4036529302</v>
      </c>
      <c r="AQ21" s="87">
        <f t="shared" ref="AQ21" si="67">AP21</f>
        <v>4175068.4036529302</v>
      </c>
      <c r="AR21" s="87">
        <f t="shared" ref="AR21" si="68">AQ21</f>
        <v>4175068.4036529302</v>
      </c>
      <c r="AS21" s="87">
        <f t="shared" ref="AS21" si="69">AR21</f>
        <v>4175068.4036529302</v>
      </c>
      <c r="AT21" s="87">
        <f t="shared" ref="AT21" si="70">AS21</f>
        <v>4175068.4036529302</v>
      </c>
      <c r="AU21" s="87">
        <f t="shared" ref="AU21" si="71">AT21</f>
        <v>4175068.4036529302</v>
      </c>
      <c r="AV21" s="87">
        <f t="shared" ref="AV21" si="72">AU21</f>
        <v>4175068.4036529302</v>
      </c>
      <c r="AW21" s="87">
        <f t="shared" ref="AW21" si="73">AV21</f>
        <v>4175068.4036529302</v>
      </c>
      <c r="AX21" s="87">
        <f t="shared" ref="AX21" si="74">AW21</f>
        <v>4175068.4036529302</v>
      </c>
      <c r="AY21" s="87">
        <f t="shared" ref="AY21" si="75">AX21</f>
        <v>4175068.4036529302</v>
      </c>
      <c r="AZ21" s="87">
        <f t="shared" ref="AZ21" si="76">AY21</f>
        <v>4175068.4036529302</v>
      </c>
      <c r="BA21" s="87">
        <f t="shared" ref="BA21" si="77">AZ21</f>
        <v>4175068.4036529302</v>
      </c>
      <c r="BB21" s="87">
        <f t="shared" ref="BB21" si="78">BA21</f>
        <v>4175068.4036529302</v>
      </c>
      <c r="BC21" s="87">
        <f t="shared" ref="BC21" si="79">BB21</f>
        <v>4175068.4036529302</v>
      </c>
      <c r="BD21" s="87">
        <f t="shared" ref="BD21" si="80">BC21</f>
        <v>4175068.4036529302</v>
      </c>
      <c r="BE21" s="87">
        <f t="shared" ref="BE21" si="81">BD21</f>
        <v>4175068.4036529302</v>
      </c>
      <c r="BF21" s="87">
        <f t="shared" ref="BF21" si="82">BE21</f>
        <v>4175068.4036529302</v>
      </c>
      <c r="BG21" s="87">
        <f t="shared" ref="BG21" si="83">BF21</f>
        <v>4175068.4036529302</v>
      </c>
      <c r="BH21" s="87">
        <f t="shared" ref="BH21" si="84">BG21</f>
        <v>4175068.4036529302</v>
      </c>
      <c r="BI21" s="87">
        <f t="shared" ref="BI21" si="85">BH21</f>
        <v>4175068.4036529302</v>
      </c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25">
      <c r="A22" s="46" t="s">
        <v>48</v>
      </c>
      <c r="B22" s="2"/>
      <c r="C22" s="86">
        <f>Timeline!B12*Financing!B15*Financing!C20*0.25</f>
        <v>2812500</v>
      </c>
      <c r="D22" s="86">
        <f>$B$15*D20/4</f>
        <v>2812500</v>
      </c>
      <c r="E22" s="86">
        <f>$B$15*E20/4</f>
        <v>2812500</v>
      </c>
      <c r="F22" s="86">
        <f t="shared" ref="F22:S22" si="86">$B$15*F20/4</f>
        <v>2812500</v>
      </c>
      <c r="G22" s="86">
        <f t="shared" si="86"/>
        <v>2812500</v>
      </c>
      <c r="H22" s="86">
        <f t="shared" si="86"/>
        <v>2812500</v>
      </c>
      <c r="I22" s="86">
        <f t="shared" si="86"/>
        <v>2812500</v>
      </c>
      <c r="J22" s="86">
        <f t="shared" si="86"/>
        <v>2812500</v>
      </c>
      <c r="K22" s="86">
        <f t="shared" si="86"/>
        <v>2812500</v>
      </c>
      <c r="L22" s="86">
        <f t="shared" si="86"/>
        <v>2812500</v>
      </c>
      <c r="M22" s="86">
        <f t="shared" si="86"/>
        <v>2799725.921215754</v>
      </c>
      <c r="N22" s="86">
        <f t="shared" si="86"/>
        <v>2786832.0854429053</v>
      </c>
      <c r="O22" s="86">
        <f t="shared" si="86"/>
        <v>2773817.3699596864</v>
      </c>
      <c r="P22" s="86">
        <f t="shared" si="86"/>
        <v>2760680.6415188122</v>
      </c>
      <c r="Q22" s="86">
        <f t="shared" si="86"/>
        <v>2747420.7562488047</v>
      </c>
      <c r="R22" s="86">
        <f t="shared" si="86"/>
        <v>2734036.5595543911</v>
      </c>
      <c r="S22" s="86">
        <f t="shared" si="86"/>
        <v>2720526.886015967</v>
      </c>
      <c r="T22" s="86">
        <f t="shared" ref="T22:BI22" si="87">$B$15*T20/4</f>
        <v>2706890.5592881204</v>
      </c>
      <c r="U22" s="86">
        <f t="shared" si="87"/>
        <v>2693126.3919972</v>
      </c>
      <c r="V22" s="86">
        <f t="shared" si="87"/>
        <v>2679233.1856379276</v>
      </c>
      <c r="W22" s="86">
        <f t="shared" si="87"/>
        <v>2665209.7304690368</v>
      </c>
      <c r="X22" s="86">
        <f t="shared" si="87"/>
        <v>2651054.8054079376</v>
      </c>
      <c r="Y22" s="86">
        <f t="shared" si="87"/>
        <v>2636767.1779243909</v>
      </c>
      <c r="Z22" s="86">
        <f t="shared" si="87"/>
        <v>2622345.6039331863</v>
      </c>
      <c r="AA22" s="86">
        <f t="shared" si="87"/>
        <v>2607788.8276858134</v>
      </c>
      <c r="AB22" s="86">
        <f t="shared" si="87"/>
        <v>2593095.5816611215</v>
      </c>
      <c r="AC22" s="86">
        <f t="shared" si="87"/>
        <v>2578264.5864549484</v>
      </c>
      <c r="AD22" s="86">
        <f t="shared" si="87"/>
        <v>2563294.5506687174</v>
      </c>
      <c r="AE22" s="86">
        <f t="shared" si="87"/>
        <v>2548184.1707969909</v>
      </c>
      <c r="AF22" s="86">
        <f t="shared" si="87"/>
        <v>2532932.1311139665</v>
      </c>
      <c r="AG22" s="86">
        <f t="shared" si="87"/>
        <v>2517537.1035589138</v>
      </c>
      <c r="AH22" s="86">
        <f t="shared" si="87"/>
        <v>2501997.7476205323</v>
      </c>
      <c r="AI22" s="86">
        <f t="shared" si="87"/>
        <v>2486312.7102202289</v>
      </c>
      <c r="AJ22" s="86">
        <f t="shared" si="87"/>
        <v>2470480.6255942974</v>
      </c>
      <c r="AK22" s="86">
        <f t="shared" si="87"/>
        <v>2454500.1151749976</v>
      </c>
      <c r="AL22" s="86">
        <f t="shared" si="87"/>
        <v>2438369.7874705172</v>
      </c>
      <c r="AM22" s="86">
        <f t="shared" si="87"/>
        <v>2422088.2379438072</v>
      </c>
      <c r="AN22" s="86">
        <f t="shared" si="87"/>
        <v>2405654.0488902843</v>
      </c>
      <c r="AO22" s="86">
        <f t="shared" si="87"/>
        <v>2389065.7893143846</v>
      </c>
      <c r="AP22" s="86">
        <f t="shared" si="87"/>
        <v>2372322.0148049607</v>
      </c>
      <c r="AQ22" s="86">
        <f t="shared" si="87"/>
        <v>2355421.2674095109</v>
      </c>
      <c r="AR22" s="86">
        <f t="shared" si="87"/>
        <v>2338362.0755072287</v>
      </c>
      <c r="AS22" s="86">
        <f t="shared" si="87"/>
        <v>2321142.9536808627</v>
      </c>
      <c r="AT22" s="86">
        <f t="shared" si="87"/>
        <v>2303762.4025873742</v>
      </c>
      <c r="AU22" s="86">
        <f t="shared" si="87"/>
        <v>2286218.9088273849</v>
      </c>
      <c r="AV22" s="86">
        <f t="shared" si="87"/>
        <v>2268510.9448133954</v>
      </c>
      <c r="AW22" s="86">
        <f t="shared" si="87"/>
        <v>2250636.9686367749</v>
      </c>
      <c r="AX22" s="86">
        <f t="shared" si="87"/>
        <v>2232595.4239334981</v>
      </c>
      <c r="AY22" s="86">
        <f t="shared" si="87"/>
        <v>2214384.7397486288</v>
      </c>
      <c r="AZ22" s="86">
        <f t="shared" si="87"/>
        <v>2196003.3303995258</v>
      </c>
      <c r="BA22" s="86">
        <f t="shared" si="87"/>
        <v>2177449.5953377751</v>
      </c>
      <c r="BB22" s="86">
        <f t="shared" si="87"/>
        <v>2158721.9190098206</v>
      </c>
      <c r="BC22" s="86">
        <f t="shared" si="87"/>
        <v>2139818.6707162913</v>
      </c>
      <c r="BD22" s="86">
        <f t="shared" si="87"/>
        <v>2120738.2044700105</v>
      </c>
      <c r="BE22" s="86">
        <f t="shared" si="87"/>
        <v>2101478.8588526705</v>
      </c>
      <c r="BF22" s="86">
        <f t="shared" si="87"/>
        <v>2082038.956870168</v>
      </c>
      <c r="BG22" s="86">
        <f t="shared" si="87"/>
        <v>2062416.8058065795</v>
      </c>
      <c r="BH22" s="86">
        <f t="shared" si="87"/>
        <v>2042610.69707677</v>
      </c>
      <c r="BI22" s="86">
        <f t="shared" si="87"/>
        <v>2022618.9060776185</v>
      </c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ht="30" x14ac:dyDescent="0.25">
      <c r="A23" s="80" t="s">
        <v>297</v>
      </c>
      <c r="B23" s="2"/>
      <c r="C23" s="87">
        <f>C21-C22</f>
        <v>0</v>
      </c>
      <c r="D23" s="87">
        <f>D21-D22</f>
        <v>0</v>
      </c>
      <c r="E23" s="87">
        <f>E21-E22</f>
        <v>0</v>
      </c>
      <c r="F23" s="87">
        <f t="shared" ref="F23:BA23" si="88">F21-F22</f>
        <v>0</v>
      </c>
      <c r="G23" s="87">
        <f t="shared" si="88"/>
        <v>0</v>
      </c>
      <c r="H23" s="87">
        <f t="shared" si="88"/>
        <v>0</v>
      </c>
      <c r="I23" s="87">
        <f t="shared" si="88"/>
        <v>0</v>
      </c>
      <c r="J23" s="87">
        <f t="shared" si="88"/>
        <v>0</v>
      </c>
      <c r="K23" s="87">
        <f t="shared" si="88"/>
        <v>0</v>
      </c>
      <c r="L23" s="87">
        <f t="shared" si="88"/>
        <v>1362568.4036529302</v>
      </c>
      <c r="M23" s="87">
        <f t="shared" si="88"/>
        <v>1375342.4824371762</v>
      </c>
      <c r="N23" s="87">
        <f t="shared" si="88"/>
        <v>1388236.3182100249</v>
      </c>
      <c r="O23" s="87">
        <f t="shared" si="88"/>
        <v>1401251.0336932437</v>
      </c>
      <c r="P23" s="87">
        <f t="shared" si="88"/>
        <v>1414387.762134118</v>
      </c>
      <c r="Q23" s="87">
        <f t="shared" si="88"/>
        <v>1427647.6474041254</v>
      </c>
      <c r="R23" s="87">
        <f t="shared" si="88"/>
        <v>1441031.8440985391</v>
      </c>
      <c r="S23" s="87">
        <f t="shared" si="88"/>
        <v>1454541.5176369632</v>
      </c>
      <c r="T23" s="87">
        <f t="shared" si="88"/>
        <v>1468177.8443648098</v>
      </c>
      <c r="U23" s="87">
        <f t="shared" si="88"/>
        <v>1481942.0116557302</v>
      </c>
      <c r="V23" s="87">
        <f t="shared" si="88"/>
        <v>1495835.2180150026</v>
      </c>
      <c r="W23" s="87">
        <f t="shared" si="88"/>
        <v>1509858.6731838933</v>
      </c>
      <c r="X23" s="87">
        <f t="shared" si="88"/>
        <v>1524013.5982449926</v>
      </c>
      <c r="Y23" s="87">
        <f t="shared" si="88"/>
        <v>1538301.2257285393</v>
      </c>
      <c r="Z23" s="87">
        <f t="shared" si="88"/>
        <v>1552722.7997197439</v>
      </c>
      <c r="AA23" s="87">
        <f t="shared" si="88"/>
        <v>1567279.5759671167</v>
      </c>
      <c r="AB23" s="87">
        <f t="shared" si="88"/>
        <v>1581972.8219918087</v>
      </c>
      <c r="AC23" s="87">
        <f t="shared" si="88"/>
        <v>1596803.8171979818</v>
      </c>
      <c r="AD23" s="87">
        <f t="shared" si="88"/>
        <v>1611773.8529842128</v>
      </c>
      <c r="AE23" s="87">
        <f t="shared" si="88"/>
        <v>1626884.2328559393</v>
      </c>
      <c r="AF23" s="87">
        <f t="shared" si="88"/>
        <v>1642136.2725389637</v>
      </c>
      <c r="AG23" s="87">
        <f t="shared" si="88"/>
        <v>1657531.3000940164</v>
      </c>
      <c r="AH23" s="87">
        <f t="shared" si="88"/>
        <v>1673070.6560323979</v>
      </c>
      <c r="AI23" s="87">
        <f t="shared" si="88"/>
        <v>1688755.6934327013</v>
      </c>
      <c r="AJ23" s="87">
        <f t="shared" si="88"/>
        <v>1704587.7780586327</v>
      </c>
      <c r="AK23" s="87">
        <f t="shared" si="88"/>
        <v>1720568.2884779326</v>
      </c>
      <c r="AL23" s="87">
        <f t="shared" si="88"/>
        <v>1736698.616182413</v>
      </c>
      <c r="AM23" s="87">
        <f t="shared" si="88"/>
        <v>1752980.165709123</v>
      </c>
      <c r="AN23" s="87">
        <f t="shared" si="88"/>
        <v>1769414.3547626459</v>
      </c>
      <c r="AO23" s="87">
        <f t="shared" si="88"/>
        <v>1786002.6143385456</v>
      </c>
      <c r="AP23" s="87">
        <f t="shared" si="88"/>
        <v>1802746.3888479695</v>
      </c>
      <c r="AQ23" s="87">
        <f t="shared" si="88"/>
        <v>1819647.1362434193</v>
      </c>
      <c r="AR23" s="87">
        <f t="shared" si="88"/>
        <v>1836706.3281457014</v>
      </c>
      <c r="AS23" s="87">
        <f t="shared" si="88"/>
        <v>1853925.4499720675</v>
      </c>
      <c r="AT23" s="87">
        <f t="shared" si="88"/>
        <v>1871306.001065556</v>
      </c>
      <c r="AU23" s="87">
        <f t="shared" si="88"/>
        <v>1888849.4948255452</v>
      </c>
      <c r="AV23" s="87">
        <f t="shared" si="88"/>
        <v>1906557.4588395348</v>
      </c>
      <c r="AW23" s="87">
        <f t="shared" si="88"/>
        <v>1924431.4350161552</v>
      </c>
      <c r="AX23" s="87">
        <f t="shared" si="88"/>
        <v>1942472.9797194321</v>
      </c>
      <c r="AY23" s="87">
        <f t="shared" si="88"/>
        <v>1960683.6639043014</v>
      </c>
      <c r="AZ23" s="87">
        <f t="shared" si="88"/>
        <v>1979065.0732534043</v>
      </c>
      <c r="BA23" s="87">
        <f t="shared" si="88"/>
        <v>1997618.8083151551</v>
      </c>
      <c r="BB23" s="87">
        <f t="shared" ref="BB23:BI23" si="89">BB21-BB22</f>
        <v>2016346.4846431096</v>
      </c>
      <c r="BC23" s="87">
        <f t="shared" si="89"/>
        <v>2035249.7329366389</v>
      </c>
      <c r="BD23" s="87">
        <f t="shared" si="89"/>
        <v>2054330.1991829197</v>
      </c>
      <c r="BE23" s="87">
        <f t="shared" si="89"/>
        <v>2073589.5448002596</v>
      </c>
      <c r="BF23" s="87">
        <f t="shared" si="89"/>
        <v>2093029.4467827622</v>
      </c>
      <c r="BG23" s="87">
        <f t="shared" si="89"/>
        <v>2112651.5978463506</v>
      </c>
      <c r="BH23" s="87">
        <f t="shared" si="89"/>
        <v>2132457.7065761602</v>
      </c>
      <c r="BI23" s="87">
        <f t="shared" si="89"/>
        <v>2152449.4975753119</v>
      </c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25">
      <c r="A24" s="46" t="s">
        <v>144</v>
      </c>
      <c r="B24" s="2"/>
      <c r="C24" s="87">
        <f>C20</f>
        <v>300000000</v>
      </c>
      <c r="D24" s="87">
        <f>D20-D23</f>
        <v>300000000</v>
      </c>
      <c r="E24" s="87">
        <f>E20-E23</f>
        <v>300000000</v>
      </c>
      <c r="F24" s="87">
        <f t="shared" ref="F24:S24" si="90">F20-F23</f>
        <v>300000000</v>
      </c>
      <c r="G24" s="87">
        <f t="shared" si="90"/>
        <v>300000000</v>
      </c>
      <c r="H24" s="87">
        <f t="shared" si="90"/>
        <v>300000000</v>
      </c>
      <c r="I24" s="87">
        <f t="shared" si="90"/>
        <v>300000000</v>
      </c>
      <c r="J24" s="87">
        <f t="shared" si="90"/>
        <v>300000000</v>
      </c>
      <c r="K24" s="87">
        <f t="shared" si="90"/>
        <v>300000000</v>
      </c>
      <c r="L24" s="87">
        <f t="shared" si="90"/>
        <v>298637431.59634709</v>
      </c>
      <c r="M24" s="87">
        <f t="shared" si="90"/>
        <v>297262089.1139099</v>
      </c>
      <c r="N24" s="87">
        <f t="shared" si="90"/>
        <v>295873852.79569989</v>
      </c>
      <c r="O24" s="87">
        <f t="shared" si="90"/>
        <v>294472601.76200664</v>
      </c>
      <c r="P24" s="87">
        <f t="shared" si="90"/>
        <v>293058213.99987251</v>
      </c>
      <c r="Q24" s="87">
        <f t="shared" si="90"/>
        <v>291630566.35246837</v>
      </c>
      <c r="R24" s="87">
        <f t="shared" si="90"/>
        <v>290189534.5083698</v>
      </c>
      <c r="S24" s="87">
        <f t="shared" si="90"/>
        <v>288734992.99073285</v>
      </c>
      <c r="T24" s="87">
        <f t="shared" ref="T24:BI24" si="91">T20-T23</f>
        <v>287266815.14636803</v>
      </c>
      <c r="U24" s="87">
        <f t="shared" si="91"/>
        <v>285784873.13471228</v>
      </c>
      <c r="V24" s="87">
        <f t="shared" si="91"/>
        <v>284289037.91669726</v>
      </c>
      <c r="W24" s="87">
        <f t="shared" si="91"/>
        <v>282779179.24351335</v>
      </c>
      <c r="X24" s="87">
        <f t="shared" si="91"/>
        <v>281255165.64526838</v>
      </c>
      <c r="Y24" s="87">
        <f t="shared" si="91"/>
        <v>279716864.41953987</v>
      </c>
      <c r="Z24" s="87">
        <f t="shared" si="91"/>
        <v>278164141.61982012</v>
      </c>
      <c r="AA24" s="87">
        <f t="shared" si="91"/>
        <v>276596862.04385298</v>
      </c>
      <c r="AB24" s="87">
        <f t="shared" si="91"/>
        <v>275014889.22186118</v>
      </c>
      <c r="AC24" s="87">
        <f t="shared" si="91"/>
        <v>273418085.40466321</v>
      </c>
      <c r="AD24" s="87">
        <f t="shared" si="91"/>
        <v>271806311.55167902</v>
      </c>
      <c r="AE24" s="87">
        <f t="shared" si="91"/>
        <v>270179427.3188231</v>
      </c>
      <c r="AF24" s="87">
        <f t="shared" si="91"/>
        <v>268537291.04628414</v>
      </c>
      <c r="AG24" s="87">
        <f t="shared" si="91"/>
        <v>266879759.74619013</v>
      </c>
      <c r="AH24" s="87">
        <f t="shared" si="91"/>
        <v>265206689.09015775</v>
      </c>
      <c r="AI24" s="87">
        <f t="shared" si="91"/>
        <v>263517933.39672506</v>
      </c>
      <c r="AJ24" s="87">
        <f t="shared" si="91"/>
        <v>261813345.61866644</v>
      </c>
      <c r="AK24" s="87">
        <f t="shared" si="91"/>
        <v>260092777.33018851</v>
      </c>
      <c r="AL24" s="87">
        <f t="shared" si="91"/>
        <v>258356078.7140061</v>
      </c>
      <c r="AM24" s="87">
        <f t="shared" si="91"/>
        <v>256603098.54829699</v>
      </c>
      <c r="AN24" s="87">
        <f t="shared" si="91"/>
        <v>254833684.19353434</v>
      </c>
      <c r="AO24" s="87">
        <f t="shared" si="91"/>
        <v>253047681.5791958</v>
      </c>
      <c r="AP24" s="87">
        <f t="shared" si="91"/>
        <v>251244935.19034782</v>
      </c>
      <c r="AQ24" s="87">
        <f t="shared" si="91"/>
        <v>249425288.05410439</v>
      </c>
      <c r="AR24" s="87">
        <f t="shared" si="91"/>
        <v>247588581.72595868</v>
      </c>
      <c r="AS24" s="87">
        <f t="shared" si="91"/>
        <v>245734656.27598661</v>
      </c>
      <c r="AT24" s="87">
        <f t="shared" si="91"/>
        <v>243863350.27492106</v>
      </c>
      <c r="AU24" s="87">
        <f t="shared" si="91"/>
        <v>241974500.78009552</v>
      </c>
      <c r="AV24" s="87">
        <f t="shared" si="91"/>
        <v>240067943.32125598</v>
      </c>
      <c r="AW24" s="87">
        <f t="shared" si="91"/>
        <v>238143511.88623983</v>
      </c>
      <c r="AX24" s="87">
        <f t="shared" si="91"/>
        <v>236201038.9065204</v>
      </c>
      <c r="AY24" s="87">
        <f t="shared" si="91"/>
        <v>234240355.24261609</v>
      </c>
      <c r="AZ24" s="87">
        <f t="shared" si="91"/>
        <v>232261290.16936269</v>
      </c>
      <c r="BA24" s="87">
        <f t="shared" si="91"/>
        <v>230263671.36104754</v>
      </c>
      <c r="BB24" s="87">
        <f t="shared" si="91"/>
        <v>228247324.87640443</v>
      </c>
      <c r="BC24" s="87">
        <f t="shared" si="91"/>
        <v>226212075.14346778</v>
      </c>
      <c r="BD24" s="87">
        <f t="shared" si="91"/>
        <v>224157744.94428486</v>
      </c>
      <c r="BE24" s="87">
        <f t="shared" si="91"/>
        <v>222084155.3994846</v>
      </c>
      <c r="BF24" s="87">
        <f t="shared" si="91"/>
        <v>219991125.95270184</v>
      </c>
      <c r="BG24" s="87">
        <f t="shared" si="91"/>
        <v>217878474.35485548</v>
      </c>
      <c r="BH24" s="87">
        <f t="shared" si="91"/>
        <v>215746016.64827931</v>
      </c>
      <c r="BI24" s="87">
        <f t="shared" si="91"/>
        <v>213593567.150704</v>
      </c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25">
      <c r="A25" s="4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25">
      <c r="A26" s="81" t="s">
        <v>141</v>
      </c>
      <c r="B26" s="2"/>
      <c r="C26" s="2"/>
      <c r="D26" s="86">
        <f>C27/MAX(1,B9*4)</f>
        <v>25000</v>
      </c>
      <c r="E26" s="87">
        <f>MIN(D27,D26)</f>
        <v>25000</v>
      </c>
      <c r="F26" s="87">
        <f t="shared" ref="F26:S26" si="92">MIN(E27,E26)</f>
        <v>25000</v>
      </c>
      <c r="G26" s="87">
        <f t="shared" si="92"/>
        <v>25000</v>
      </c>
      <c r="H26" s="87">
        <f t="shared" si="92"/>
        <v>25000</v>
      </c>
      <c r="I26" s="87">
        <f t="shared" si="92"/>
        <v>25000</v>
      </c>
      <c r="J26" s="87">
        <f t="shared" si="92"/>
        <v>25000</v>
      </c>
      <c r="K26" s="87">
        <f t="shared" si="92"/>
        <v>25000</v>
      </c>
      <c r="L26" s="87">
        <f t="shared" si="92"/>
        <v>25000</v>
      </c>
      <c r="M26" s="87">
        <f t="shared" si="92"/>
        <v>25000</v>
      </c>
      <c r="N26" s="87">
        <f t="shared" si="92"/>
        <v>25000</v>
      </c>
      <c r="O26" s="87">
        <f t="shared" si="92"/>
        <v>25000</v>
      </c>
      <c r="P26" s="87">
        <f t="shared" si="92"/>
        <v>25000</v>
      </c>
      <c r="Q26" s="87">
        <f>MIN(P27,P26)</f>
        <v>25000</v>
      </c>
      <c r="R26" s="87">
        <f t="shared" si="92"/>
        <v>25000</v>
      </c>
      <c r="S26" s="87">
        <f t="shared" si="92"/>
        <v>25000</v>
      </c>
      <c r="T26" s="87">
        <f t="shared" ref="T26" si="93">MIN(S27,S26)</f>
        <v>25000</v>
      </c>
      <c r="U26" s="87">
        <f t="shared" ref="U26" si="94">MIN(T27,T26)</f>
        <v>25000</v>
      </c>
      <c r="V26" s="87">
        <f t="shared" ref="V26" si="95">MIN(U27,U26)</f>
        <v>25000</v>
      </c>
      <c r="W26" s="87">
        <f t="shared" ref="W26" si="96">MIN(V27,V26)</f>
        <v>25000</v>
      </c>
      <c r="X26" s="87">
        <f t="shared" ref="X26" si="97">MIN(W27,W26)</f>
        <v>25000</v>
      </c>
      <c r="Y26" s="87">
        <f t="shared" ref="Y26" si="98">MIN(X27,X26)</f>
        <v>25000</v>
      </c>
      <c r="Z26" s="87">
        <f t="shared" ref="Z26" si="99">MIN(Y27,Y26)</f>
        <v>25000</v>
      </c>
      <c r="AA26" s="87">
        <f t="shared" ref="AA26" si="100">MIN(Z27,Z26)</f>
        <v>25000</v>
      </c>
      <c r="AB26" s="87">
        <f t="shared" ref="AB26" si="101">MIN(AA27,AA26)</f>
        <v>25000</v>
      </c>
      <c r="AC26" s="87">
        <f t="shared" ref="AC26" si="102">MIN(AB27,AB26)</f>
        <v>25000</v>
      </c>
      <c r="AD26" s="87">
        <f t="shared" ref="AD26" si="103">MIN(AC27,AC26)</f>
        <v>25000</v>
      </c>
      <c r="AE26" s="87">
        <f t="shared" ref="AE26" si="104">MIN(AD27,AD26)</f>
        <v>25000</v>
      </c>
      <c r="AF26" s="87">
        <f t="shared" ref="AF26" si="105">MIN(AE27,AE26)</f>
        <v>25000</v>
      </c>
      <c r="AG26" s="87">
        <f t="shared" ref="AG26" si="106">MIN(AF27,AF26)</f>
        <v>25000</v>
      </c>
      <c r="AH26" s="87">
        <f t="shared" ref="AH26" si="107">MIN(AG27,AG26)</f>
        <v>25000</v>
      </c>
      <c r="AI26" s="87">
        <f t="shared" ref="AI26" si="108">MIN(AH27,AH26)</f>
        <v>25000</v>
      </c>
      <c r="AJ26" s="87">
        <f t="shared" ref="AJ26" si="109">MIN(AI27,AI26)</f>
        <v>25000</v>
      </c>
      <c r="AK26" s="87">
        <f t="shared" ref="AK26" si="110">MIN(AJ27,AJ26)</f>
        <v>25000</v>
      </c>
      <c r="AL26" s="87">
        <f t="shared" ref="AL26" si="111">MIN(AK27,AK26)</f>
        <v>25000</v>
      </c>
      <c r="AM26" s="87">
        <f t="shared" ref="AM26" si="112">MIN(AL27,AL26)</f>
        <v>25000</v>
      </c>
      <c r="AN26" s="87">
        <f t="shared" ref="AN26" si="113">MIN(AM27,AM26)</f>
        <v>25000</v>
      </c>
      <c r="AO26" s="87">
        <f t="shared" ref="AO26" si="114">MIN(AN27,AN26)</f>
        <v>25000</v>
      </c>
      <c r="AP26" s="87">
        <f t="shared" ref="AP26" si="115">MIN(AO27,AO26)</f>
        <v>25000</v>
      </c>
      <c r="AQ26" s="87">
        <f t="shared" ref="AQ26" si="116">MIN(AP27,AP26)</f>
        <v>25000</v>
      </c>
      <c r="AR26" s="87">
        <f t="shared" ref="AR26" si="117">MIN(AQ27,AQ26)</f>
        <v>25000</v>
      </c>
      <c r="AS26" s="87">
        <f t="shared" ref="AS26" si="118">MIN(AR27,AR26)</f>
        <v>25000</v>
      </c>
      <c r="AT26" s="87">
        <f t="shared" ref="AT26" si="119">MIN(AS27,AS26)</f>
        <v>25000</v>
      </c>
      <c r="AU26" s="87">
        <f t="shared" ref="AU26" si="120">MIN(AT27,AT26)</f>
        <v>25000</v>
      </c>
      <c r="AV26" s="87">
        <f t="shared" ref="AV26" si="121">MIN(AU27,AU26)</f>
        <v>25000</v>
      </c>
      <c r="AW26" s="87">
        <f t="shared" ref="AW26" si="122">MIN(AV27,AV26)</f>
        <v>25000</v>
      </c>
      <c r="AX26" s="87">
        <f t="shared" ref="AX26" si="123">MIN(AW27,AW26)</f>
        <v>25000</v>
      </c>
      <c r="AY26" s="87">
        <f t="shared" ref="AY26" si="124">MIN(AX27,AX26)</f>
        <v>25000</v>
      </c>
      <c r="AZ26" s="87">
        <f t="shared" ref="AZ26" si="125">MIN(AY27,AY26)</f>
        <v>25000</v>
      </c>
      <c r="BA26" s="87">
        <f t="shared" ref="BA26" si="126">MIN(AZ27,AZ26)</f>
        <v>25000</v>
      </c>
      <c r="BB26" s="87">
        <f t="shared" ref="BB26" si="127">MIN(BA27,BA26)</f>
        <v>25000</v>
      </c>
      <c r="BC26" s="87">
        <f t="shared" ref="BC26" si="128">MIN(BB27,BB26)</f>
        <v>25000</v>
      </c>
      <c r="BD26" s="87">
        <f t="shared" ref="BD26" si="129">MIN(BC27,BC26)</f>
        <v>25000</v>
      </c>
      <c r="BE26" s="87">
        <f t="shared" ref="BE26" si="130">MIN(BD27,BD26)</f>
        <v>25000</v>
      </c>
      <c r="BF26" s="87">
        <f t="shared" ref="BF26" si="131">MIN(BE27,BE26)</f>
        <v>25000</v>
      </c>
      <c r="BG26" s="87">
        <f t="shared" ref="BG26" si="132">MIN(BF27,BF26)</f>
        <v>25000</v>
      </c>
      <c r="BH26" s="87">
        <f t="shared" ref="BH26" si="133">MIN(BG27,BG26)</f>
        <v>25000</v>
      </c>
      <c r="BI26" s="87">
        <f t="shared" ref="BI26" si="134">MIN(BH27,BH26)</f>
        <v>25000</v>
      </c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25">
      <c r="A27" s="81" t="s">
        <v>142</v>
      </c>
      <c r="B27" s="2"/>
      <c r="C27" s="87">
        <f>C18</f>
        <v>3000000</v>
      </c>
      <c r="D27" s="87">
        <f>C27-D26</f>
        <v>2975000</v>
      </c>
      <c r="E27" s="87">
        <f>D27-E26</f>
        <v>2950000</v>
      </c>
      <c r="F27" s="87">
        <f t="shared" ref="F27:S27" si="135">E27-F26</f>
        <v>2925000</v>
      </c>
      <c r="G27" s="87">
        <f t="shared" si="135"/>
        <v>2900000</v>
      </c>
      <c r="H27" s="87">
        <f t="shared" si="135"/>
        <v>2875000</v>
      </c>
      <c r="I27" s="87">
        <f t="shared" si="135"/>
        <v>2850000</v>
      </c>
      <c r="J27" s="87">
        <f t="shared" si="135"/>
        <v>2825000</v>
      </c>
      <c r="K27" s="87">
        <f t="shared" si="135"/>
        <v>2800000</v>
      </c>
      <c r="L27" s="87">
        <f t="shared" si="135"/>
        <v>2775000</v>
      </c>
      <c r="M27" s="87">
        <f t="shared" si="135"/>
        <v>2750000</v>
      </c>
      <c r="N27" s="87">
        <f t="shared" si="135"/>
        <v>2725000</v>
      </c>
      <c r="O27" s="87">
        <f t="shared" si="135"/>
        <v>2700000</v>
      </c>
      <c r="P27" s="87">
        <f t="shared" si="135"/>
        <v>2675000</v>
      </c>
      <c r="Q27" s="87">
        <f t="shared" si="135"/>
        <v>2650000</v>
      </c>
      <c r="R27" s="87">
        <f t="shared" si="135"/>
        <v>2625000</v>
      </c>
      <c r="S27" s="87">
        <f t="shared" si="135"/>
        <v>2600000</v>
      </c>
      <c r="T27" s="87">
        <f t="shared" ref="T27" si="136">S27-T26</f>
        <v>2575000</v>
      </c>
      <c r="U27" s="87">
        <f t="shared" ref="U27" si="137">T27-U26</f>
        <v>2550000</v>
      </c>
      <c r="V27" s="87">
        <f t="shared" ref="V27" si="138">U27-V26</f>
        <v>2525000</v>
      </c>
      <c r="W27" s="87">
        <f t="shared" ref="W27" si="139">V27-W26</f>
        <v>2500000</v>
      </c>
      <c r="X27" s="87">
        <f t="shared" ref="X27" si="140">W27-X26</f>
        <v>2475000</v>
      </c>
      <c r="Y27" s="87">
        <f t="shared" ref="Y27" si="141">X27-Y26</f>
        <v>2450000</v>
      </c>
      <c r="Z27" s="87">
        <f t="shared" ref="Z27" si="142">Y27-Z26</f>
        <v>2425000</v>
      </c>
      <c r="AA27" s="87">
        <f t="shared" ref="AA27" si="143">Z27-AA26</f>
        <v>2400000</v>
      </c>
      <c r="AB27" s="87">
        <f t="shared" ref="AB27" si="144">AA27-AB26</f>
        <v>2375000</v>
      </c>
      <c r="AC27" s="87">
        <f t="shared" ref="AC27" si="145">AB27-AC26</f>
        <v>2350000</v>
      </c>
      <c r="AD27" s="87">
        <f t="shared" ref="AD27" si="146">AC27-AD26</f>
        <v>2325000</v>
      </c>
      <c r="AE27" s="87">
        <f t="shared" ref="AE27" si="147">AD27-AE26</f>
        <v>2300000</v>
      </c>
      <c r="AF27" s="87">
        <f t="shared" ref="AF27" si="148">AE27-AF26</f>
        <v>2275000</v>
      </c>
      <c r="AG27" s="87">
        <f t="shared" ref="AG27" si="149">AF27-AG26</f>
        <v>2250000</v>
      </c>
      <c r="AH27" s="87">
        <f t="shared" ref="AH27" si="150">AG27-AH26</f>
        <v>2225000</v>
      </c>
      <c r="AI27" s="87">
        <f t="shared" ref="AI27" si="151">AH27-AI26</f>
        <v>2200000</v>
      </c>
      <c r="AJ27" s="87">
        <f t="shared" ref="AJ27" si="152">AI27-AJ26</f>
        <v>2175000</v>
      </c>
      <c r="AK27" s="87">
        <f t="shared" ref="AK27" si="153">AJ27-AK26</f>
        <v>2150000</v>
      </c>
      <c r="AL27" s="87">
        <f t="shared" ref="AL27" si="154">AK27-AL26</f>
        <v>2125000</v>
      </c>
      <c r="AM27" s="87">
        <f t="shared" ref="AM27" si="155">AL27-AM26</f>
        <v>2100000</v>
      </c>
      <c r="AN27" s="87">
        <f t="shared" ref="AN27" si="156">AM27-AN26</f>
        <v>2075000</v>
      </c>
      <c r="AO27" s="87">
        <f t="shared" ref="AO27" si="157">AN27-AO26</f>
        <v>2050000</v>
      </c>
      <c r="AP27" s="87">
        <f t="shared" ref="AP27" si="158">AO27-AP26</f>
        <v>2025000</v>
      </c>
      <c r="AQ27" s="87">
        <f t="shared" ref="AQ27" si="159">AP27-AQ26</f>
        <v>2000000</v>
      </c>
      <c r="AR27" s="87">
        <f t="shared" ref="AR27" si="160">AQ27-AR26</f>
        <v>1975000</v>
      </c>
      <c r="AS27" s="87">
        <f t="shared" ref="AS27" si="161">AR27-AS26</f>
        <v>1950000</v>
      </c>
      <c r="AT27" s="87">
        <f t="shared" ref="AT27" si="162">AS27-AT26</f>
        <v>1925000</v>
      </c>
      <c r="AU27" s="87">
        <f t="shared" ref="AU27" si="163">AT27-AU26</f>
        <v>1900000</v>
      </c>
      <c r="AV27" s="87">
        <f t="shared" ref="AV27" si="164">AU27-AV26</f>
        <v>1875000</v>
      </c>
      <c r="AW27" s="87">
        <f t="shared" ref="AW27" si="165">AV27-AW26</f>
        <v>1850000</v>
      </c>
      <c r="AX27" s="87">
        <f t="shared" ref="AX27" si="166">AW27-AX26</f>
        <v>1825000</v>
      </c>
      <c r="AY27" s="87">
        <f t="shared" ref="AY27" si="167">AX27-AY26</f>
        <v>1800000</v>
      </c>
      <c r="AZ27" s="87">
        <f t="shared" ref="AZ27" si="168">AY27-AZ26</f>
        <v>1775000</v>
      </c>
      <c r="BA27" s="87">
        <f t="shared" ref="BA27" si="169">AZ27-BA26</f>
        <v>1750000</v>
      </c>
      <c r="BB27" s="87">
        <f t="shared" ref="BB27" si="170">BA27-BB26</f>
        <v>1725000</v>
      </c>
      <c r="BC27" s="87">
        <f t="shared" ref="BC27" si="171">BB27-BC26</f>
        <v>1700000</v>
      </c>
      <c r="BD27" s="87">
        <f t="shared" ref="BD27" si="172">BC27-BD26</f>
        <v>1675000</v>
      </c>
      <c r="BE27" s="87">
        <f t="shared" ref="BE27" si="173">BD27-BE26</f>
        <v>1650000</v>
      </c>
      <c r="BF27" s="87">
        <f t="shared" ref="BF27" si="174">BE27-BF26</f>
        <v>1625000</v>
      </c>
      <c r="BG27" s="87">
        <f t="shared" ref="BG27" si="175">BF27-BG26</f>
        <v>1600000</v>
      </c>
      <c r="BH27" s="87">
        <f t="shared" ref="BH27" si="176">BG27-BH26</f>
        <v>1575000</v>
      </c>
      <c r="BI27" s="87">
        <f t="shared" ref="BI27" si="177">BH27-BI26</f>
        <v>1550000</v>
      </c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25">
      <c r="A28" s="8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25">
      <c r="A29" s="83" t="s">
        <v>344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25">
      <c r="A30" s="58" t="s">
        <v>46</v>
      </c>
      <c r="B30" s="22">
        <v>3.7499999999999999E-2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25">
      <c r="A31" s="58" t="s">
        <v>623</v>
      </c>
      <c r="B31" s="85">
        <v>30</v>
      </c>
      <c r="C31" s="2"/>
      <c r="D31" s="116" t="str">
        <f>IF(B31&lt;0.25,"amoritization period needs to be positive number","")</f>
        <v/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25">
      <c r="A32" s="46" t="s">
        <v>68</v>
      </c>
      <c r="B32" s="22">
        <v>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86">
        <f ca="1">B32*Valuation!R58</f>
        <v>0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25">
      <c r="A33" s="46" t="s">
        <v>45</v>
      </c>
      <c r="B33" s="22">
        <v>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86">
        <f ca="1">T32*B33</f>
        <v>0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25">
      <c r="A34" s="4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25">
      <c r="A35" s="46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87">
        <f ca="1">T32</f>
        <v>0</v>
      </c>
      <c r="U35" s="87">
        <f ca="1">T39</f>
        <v>0</v>
      </c>
      <c r="V35" s="87">
        <f ca="1">U39</f>
        <v>0</v>
      </c>
      <c r="W35" s="87">
        <f t="shared" ref="W35:BI35" ca="1" si="178">V39</f>
        <v>0</v>
      </c>
      <c r="X35" s="87">
        <f t="shared" ca="1" si="178"/>
        <v>0</v>
      </c>
      <c r="Y35" s="87">
        <f t="shared" ca="1" si="178"/>
        <v>0</v>
      </c>
      <c r="Z35" s="87">
        <f t="shared" ca="1" si="178"/>
        <v>0</v>
      </c>
      <c r="AA35" s="87">
        <f t="shared" ca="1" si="178"/>
        <v>0</v>
      </c>
      <c r="AB35" s="87">
        <f t="shared" ca="1" si="178"/>
        <v>0</v>
      </c>
      <c r="AC35" s="87">
        <f t="shared" ca="1" si="178"/>
        <v>0</v>
      </c>
      <c r="AD35" s="87">
        <f t="shared" ca="1" si="178"/>
        <v>0</v>
      </c>
      <c r="AE35" s="87">
        <f t="shared" ca="1" si="178"/>
        <v>0</v>
      </c>
      <c r="AF35" s="87">
        <f t="shared" ca="1" si="178"/>
        <v>0</v>
      </c>
      <c r="AG35" s="87">
        <f t="shared" ca="1" si="178"/>
        <v>0</v>
      </c>
      <c r="AH35" s="87">
        <f t="shared" ca="1" si="178"/>
        <v>0</v>
      </c>
      <c r="AI35" s="87">
        <f t="shared" ca="1" si="178"/>
        <v>0</v>
      </c>
      <c r="AJ35" s="87">
        <f t="shared" ca="1" si="178"/>
        <v>0</v>
      </c>
      <c r="AK35" s="87">
        <f t="shared" ca="1" si="178"/>
        <v>0</v>
      </c>
      <c r="AL35" s="87">
        <f t="shared" ca="1" si="178"/>
        <v>0</v>
      </c>
      <c r="AM35" s="87">
        <f t="shared" ca="1" si="178"/>
        <v>0</v>
      </c>
      <c r="AN35" s="87">
        <f t="shared" ca="1" si="178"/>
        <v>0</v>
      </c>
      <c r="AO35" s="87">
        <f t="shared" ca="1" si="178"/>
        <v>0</v>
      </c>
      <c r="AP35" s="87">
        <f t="shared" ca="1" si="178"/>
        <v>0</v>
      </c>
      <c r="AQ35" s="87">
        <f t="shared" ca="1" si="178"/>
        <v>0</v>
      </c>
      <c r="AR35" s="87">
        <f t="shared" ca="1" si="178"/>
        <v>0</v>
      </c>
      <c r="AS35" s="87">
        <f t="shared" ca="1" si="178"/>
        <v>0</v>
      </c>
      <c r="AT35" s="87">
        <f t="shared" ca="1" si="178"/>
        <v>0</v>
      </c>
      <c r="AU35" s="87">
        <f t="shared" ca="1" si="178"/>
        <v>0</v>
      </c>
      <c r="AV35" s="87">
        <f t="shared" ca="1" si="178"/>
        <v>0</v>
      </c>
      <c r="AW35" s="87">
        <f t="shared" ca="1" si="178"/>
        <v>0</v>
      </c>
      <c r="AX35" s="87">
        <f t="shared" ca="1" si="178"/>
        <v>0</v>
      </c>
      <c r="AY35" s="87">
        <f t="shared" ca="1" si="178"/>
        <v>0</v>
      </c>
      <c r="AZ35" s="87">
        <f t="shared" ca="1" si="178"/>
        <v>0</v>
      </c>
      <c r="BA35" s="87">
        <f t="shared" ca="1" si="178"/>
        <v>0</v>
      </c>
      <c r="BB35" s="87">
        <f t="shared" ca="1" si="178"/>
        <v>0</v>
      </c>
      <c r="BC35" s="87">
        <f t="shared" ca="1" si="178"/>
        <v>0</v>
      </c>
      <c r="BD35" s="87">
        <f t="shared" ca="1" si="178"/>
        <v>0</v>
      </c>
      <c r="BE35" s="87">
        <f t="shared" ca="1" si="178"/>
        <v>0</v>
      </c>
      <c r="BF35" s="87">
        <f t="shared" ca="1" si="178"/>
        <v>0</v>
      </c>
      <c r="BG35" s="87">
        <f t="shared" ca="1" si="178"/>
        <v>0</v>
      </c>
      <c r="BH35" s="87">
        <f t="shared" ca="1" si="178"/>
        <v>0</v>
      </c>
      <c r="BI35" s="87">
        <f t="shared" ca="1" si="178"/>
        <v>0</v>
      </c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25">
      <c r="A36" s="46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86">
        <f ca="1">-PMT(B30/4,B31*4,U35)</f>
        <v>0</v>
      </c>
      <c r="V36" s="87">
        <f ca="1">U36</f>
        <v>0</v>
      </c>
      <c r="W36" s="87">
        <f t="shared" ref="W36:BI36" ca="1" si="179">V36</f>
        <v>0</v>
      </c>
      <c r="X36" s="87">
        <f t="shared" ca="1" si="179"/>
        <v>0</v>
      </c>
      <c r="Y36" s="87">
        <f t="shared" ca="1" si="179"/>
        <v>0</v>
      </c>
      <c r="Z36" s="87">
        <f t="shared" ca="1" si="179"/>
        <v>0</v>
      </c>
      <c r="AA36" s="87">
        <f t="shared" ca="1" si="179"/>
        <v>0</v>
      </c>
      <c r="AB36" s="87">
        <f t="shared" ca="1" si="179"/>
        <v>0</v>
      </c>
      <c r="AC36" s="87">
        <f t="shared" ca="1" si="179"/>
        <v>0</v>
      </c>
      <c r="AD36" s="87">
        <f t="shared" ca="1" si="179"/>
        <v>0</v>
      </c>
      <c r="AE36" s="87">
        <f t="shared" ca="1" si="179"/>
        <v>0</v>
      </c>
      <c r="AF36" s="87">
        <f t="shared" ca="1" si="179"/>
        <v>0</v>
      </c>
      <c r="AG36" s="87">
        <f t="shared" ca="1" si="179"/>
        <v>0</v>
      </c>
      <c r="AH36" s="87">
        <f t="shared" ca="1" si="179"/>
        <v>0</v>
      </c>
      <c r="AI36" s="87">
        <f t="shared" ca="1" si="179"/>
        <v>0</v>
      </c>
      <c r="AJ36" s="87">
        <f t="shared" ca="1" si="179"/>
        <v>0</v>
      </c>
      <c r="AK36" s="87">
        <f t="shared" ca="1" si="179"/>
        <v>0</v>
      </c>
      <c r="AL36" s="87">
        <f t="shared" ca="1" si="179"/>
        <v>0</v>
      </c>
      <c r="AM36" s="87">
        <f t="shared" ca="1" si="179"/>
        <v>0</v>
      </c>
      <c r="AN36" s="87">
        <f t="shared" ca="1" si="179"/>
        <v>0</v>
      </c>
      <c r="AO36" s="87">
        <f t="shared" ca="1" si="179"/>
        <v>0</v>
      </c>
      <c r="AP36" s="87">
        <f t="shared" ca="1" si="179"/>
        <v>0</v>
      </c>
      <c r="AQ36" s="87">
        <f t="shared" ca="1" si="179"/>
        <v>0</v>
      </c>
      <c r="AR36" s="87">
        <f t="shared" ca="1" si="179"/>
        <v>0</v>
      </c>
      <c r="AS36" s="87">
        <f t="shared" ca="1" si="179"/>
        <v>0</v>
      </c>
      <c r="AT36" s="87">
        <f t="shared" ca="1" si="179"/>
        <v>0</v>
      </c>
      <c r="AU36" s="87">
        <f t="shared" ca="1" si="179"/>
        <v>0</v>
      </c>
      <c r="AV36" s="87">
        <f t="shared" ca="1" si="179"/>
        <v>0</v>
      </c>
      <c r="AW36" s="87">
        <f t="shared" ca="1" si="179"/>
        <v>0</v>
      </c>
      <c r="AX36" s="87">
        <f t="shared" ca="1" si="179"/>
        <v>0</v>
      </c>
      <c r="AY36" s="87">
        <f t="shared" ca="1" si="179"/>
        <v>0</v>
      </c>
      <c r="AZ36" s="87">
        <f t="shared" ca="1" si="179"/>
        <v>0</v>
      </c>
      <c r="BA36" s="87">
        <f t="shared" ca="1" si="179"/>
        <v>0</v>
      </c>
      <c r="BB36" s="87">
        <f t="shared" ca="1" si="179"/>
        <v>0</v>
      </c>
      <c r="BC36" s="87">
        <f t="shared" ca="1" si="179"/>
        <v>0</v>
      </c>
      <c r="BD36" s="87">
        <f t="shared" ca="1" si="179"/>
        <v>0</v>
      </c>
      <c r="BE36" s="87">
        <f t="shared" ca="1" si="179"/>
        <v>0</v>
      </c>
      <c r="BF36" s="87">
        <f t="shared" ca="1" si="179"/>
        <v>0</v>
      </c>
      <c r="BG36" s="87">
        <f t="shared" ca="1" si="179"/>
        <v>0</v>
      </c>
      <c r="BH36" s="87">
        <f t="shared" ca="1" si="179"/>
        <v>0</v>
      </c>
      <c r="BI36" s="87">
        <f t="shared" ca="1" si="179"/>
        <v>0</v>
      </c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25">
      <c r="A37" s="46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86">
        <f ca="1">U35*$B$30/4</f>
        <v>0</v>
      </c>
      <c r="V37" s="86">
        <f ca="1">V35*$B$30/4</f>
        <v>0</v>
      </c>
      <c r="W37" s="86">
        <f t="shared" ref="W37:BI37" ca="1" si="180">W35*$B$30/4</f>
        <v>0</v>
      </c>
      <c r="X37" s="86">
        <f t="shared" ca="1" si="180"/>
        <v>0</v>
      </c>
      <c r="Y37" s="86">
        <f t="shared" ca="1" si="180"/>
        <v>0</v>
      </c>
      <c r="Z37" s="86">
        <f t="shared" ca="1" si="180"/>
        <v>0</v>
      </c>
      <c r="AA37" s="86">
        <f t="shared" ca="1" si="180"/>
        <v>0</v>
      </c>
      <c r="AB37" s="86">
        <f t="shared" ca="1" si="180"/>
        <v>0</v>
      </c>
      <c r="AC37" s="86">
        <f t="shared" ca="1" si="180"/>
        <v>0</v>
      </c>
      <c r="AD37" s="86">
        <f t="shared" ca="1" si="180"/>
        <v>0</v>
      </c>
      <c r="AE37" s="86">
        <f t="shared" ca="1" si="180"/>
        <v>0</v>
      </c>
      <c r="AF37" s="86">
        <f t="shared" ca="1" si="180"/>
        <v>0</v>
      </c>
      <c r="AG37" s="86">
        <f t="shared" ca="1" si="180"/>
        <v>0</v>
      </c>
      <c r="AH37" s="86">
        <f t="shared" ca="1" si="180"/>
        <v>0</v>
      </c>
      <c r="AI37" s="86">
        <f t="shared" ca="1" si="180"/>
        <v>0</v>
      </c>
      <c r="AJ37" s="86">
        <f t="shared" ca="1" si="180"/>
        <v>0</v>
      </c>
      <c r="AK37" s="86">
        <f t="shared" ca="1" si="180"/>
        <v>0</v>
      </c>
      <c r="AL37" s="86">
        <f t="shared" ca="1" si="180"/>
        <v>0</v>
      </c>
      <c r="AM37" s="86">
        <f t="shared" ca="1" si="180"/>
        <v>0</v>
      </c>
      <c r="AN37" s="86">
        <f t="shared" ca="1" si="180"/>
        <v>0</v>
      </c>
      <c r="AO37" s="86">
        <f t="shared" ca="1" si="180"/>
        <v>0</v>
      </c>
      <c r="AP37" s="86">
        <f t="shared" ca="1" si="180"/>
        <v>0</v>
      </c>
      <c r="AQ37" s="86">
        <f t="shared" ca="1" si="180"/>
        <v>0</v>
      </c>
      <c r="AR37" s="86">
        <f t="shared" ca="1" si="180"/>
        <v>0</v>
      </c>
      <c r="AS37" s="86">
        <f t="shared" ca="1" si="180"/>
        <v>0</v>
      </c>
      <c r="AT37" s="86">
        <f t="shared" ca="1" si="180"/>
        <v>0</v>
      </c>
      <c r="AU37" s="86">
        <f t="shared" ca="1" si="180"/>
        <v>0</v>
      </c>
      <c r="AV37" s="86">
        <f t="shared" ca="1" si="180"/>
        <v>0</v>
      </c>
      <c r="AW37" s="86">
        <f t="shared" ca="1" si="180"/>
        <v>0</v>
      </c>
      <c r="AX37" s="86">
        <f t="shared" ca="1" si="180"/>
        <v>0</v>
      </c>
      <c r="AY37" s="86">
        <f t="shared" ca="1" si="180"/>
        <v>0</v>
      </c>
      <c r="AZ37" s="86">
        <f t="shared" ca="1" si="180"/>
        <v>0</v>
      </c>
      <c r="BA37" s="86">
        <f t="shared" ca="1" si="180"/>
        <v>0</v>
      </c>
      <c r="BB37" s="86">
        <f t="shared" ca="1" si="180"/>
        <v>0</v>
      </c>
      <c r="BC37" s="86">
        <f t="shared" ca="1" si="180"/>
        <v>0</v>
      </c>
      <c r="BD37" s="86">
        <f t="shared" ca="1" si="180"/>
        <v>0</v>
      </c>
      <c r="BE37" s="86">
        <f t="shared" ca="1" si="180"/>
        <v>0</v>
      </c>
      <c r="BF37" s="86">
        <f t="shared" ca="1" si="180"/>
        <v>0</v>
      </c>
      <c r="BG37" s="86">
        <f t="shared" ca="1" si="180"/>
        <v>0</v>
      </c>
      <c r="BH37" s="86">
        <f t="shared" ca="1" si="180"/>
        <v>0</v>
      </c>
      <c r="BI37" s="86">
        <f t="shared" ca="1" si="180"/>
        <v>0</v>
      </c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ht="30" x14ac:dyDescent="0.25">
      <c r="A38" s="80" t="s">
        <v>297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87">
        <f ca="1">U36-U37</f>
        <v>0</v>
      </c>
      <c r="V38" s="87">
        <f ca="1">V36-V37</f>
        <v>0</v>
      </c>
      <c r="W38" s="87">
        <f t="shared" ref="W38:BI38" ca="1" si="181">W36-W37</f>
        <v>0</v>
      </c>
      <c r="X38" s="87">
        <f t="shared" ca="1" si="181"/>
        <v>0</v>
      </c>
      <c r="Y38" s="87">
        <f t="shared" ca="1" si="181"/>
        <v>0</v>
      </c>
      <c r="Z38" s="87">
        <f t="shared" ca="1" si="181"/>
        <v>0</v>
      </c>
      <c r="AA38" s="87">
        <f t="shared" ca="1" si="181"/>
        <v>0</v>
      </c>
      <c r="AB38" s="87">
        <f t="shared" ca="1" si="181"/>
        <v>0</v>
      </c>
      <c r="AC38" s="87">
        <f t="shared" ca="1" si="181"/>
        <v>0</v>
      </c>
      <c r="AD38" s="87">
        <f t="shared" ca="1" si="181"/>
        <v>0</v>
      </c>
      <c r="AE38" s="87">
        <f t="shared" ca="1" si="181"/>
        <v>0</v>
      </c>
      <c r="AF38" s="87">
        <f t="shared" ca="1" si="181"/>
        <v>0</v>
      </c>
      <c r="AG38" s="87">
        <f t="shared" ca="1" si="181"/>
        <v>0</v>
      </c>
      <c r="AH38" s="87">
        <f t="shared" ca="1" si="181"/>
        <v>0</v>
      </c>
      <c r="AI38" s="87">
        <f t="shared" ca="1" si="181"/>
        <v>0</v>
      </c>
      <c r="AJ38" s="87">
        <f t="shared" ca="1" si="181"/>
        <v>0</v>
      </c>
      <c r="AK38" s="87">
        <f t="shared" ca="1" si="181"/>
        <v>0</v>
      </c>
      <c r="AL38" s="87">
        <f t="shared" ca="1" si="181"/>
        <v>0</v>
      </c>
      <c r="AM38" s="87">
        <f t="shared" ca="1" si="181"/>
        <v>0</v>
      </c>
      <c r="AN38" s="87">
        <f t="shared" ca="1" si="181"/>
        <v>0</v>
      </c>
      <c r="AO38" s="87">
        <f t="shared" ca="1" si="181"/>
        <v>0</v>
      </c>
      <c r="AP38" s="87">
        <f t="shared" ca="1" si="181"/>
        <v>0</v>
      </c>
      <c r="AQ38" s="87">
        <f t="shared" ca="1" si="181"/>
        <v>0</v>
      </c>
      <c r="AR38" s="87">
        <f t="shared" ca="1" si="181"/>
        <v>0</v>
      </c>
      <c r="AS38" s="87">
        <f t="shared" ca="1" si="181"/>
        <v>0</v>
      </c>
      <c r="AT38" s="87">
        <f t="shared" ca="1" si="181"/>
        <v>0</v>
      </c>
      <c r="AU38" s="87">
        <f t="shared" ca="1" si="181"/>
        <v>0</v>
      </c>
      <c r="AV38" s="87">
        <f t="shared" ca="1" si="181"/>
        <v>0</v>
      </c>
      <c r="AW38" s="87">
        <f t="shared" ca="1" si="181"/>
        <v>0</v>
      </c>
      <c r="AX38" s="87">
        <f t="shared" ca="1" si="181"/>
        <v>0</v>
      </c>
      <c r="AY38" s="87">
        <f t="shared" ca="1" si="181"/>
        <v>0</v>
      </c>
      <c r="AZ38" s="87">
        <f t="shared" ca="1" si="181"/>
        <v>0</v>
      </c>
      <c r="BA38" s="87">
        <f t="shared" ca="1" si="181"/>
        <v>0</v>
      </c>
      <c r="BB38" s="87">
        <f t="shared" ca="1" si="181"/>
        <v>0</v>
      </c>
      <c r="BC38" s="87">
        <f t="shared" ca="1" si="181"/>
        <v>0</v>
      </c>
      <c r="BD38" s="87">
        <f t="shared" ca="1" si="181"/>
        <v>0</v>
      </c>
      <c r="BE38" s="87">
        <f t="shared" ca="1" si="181"/>
        <v>0</v>
      </c>
      <c r="BF38" s="87">
        <f t="shared" ca="1" si="181"/>
        <v>0</v>
      </c>
      <c r="BG38" s="87">
        <f t="shared" ca="1" si="181"/>
        <v>0</v>
      </c>
      <c r="BH38" s="87">
        <f t="shared" ca="1" si="181"/>
        <v>0</v>
      </c>
      <c r="BI38" s="87">
        <f t="shared" ca="1" si="181"/>
        <v>0</v>
      </c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25">
      <c r="A39" s="46" t="s">
        <v>144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87">
        <f ca="1">T35</f>
        <v>0</v>
      </c>
      <c r="U39" s="87">
        <f ca="1">U35-U38</f>
        <v>0</v>
      </c>
      <c r="V39" s="87">
        <f ca="1">V35-V38</f>
        <v>0</v>
      </c>
      <c r="W39" s="87">
        <f t="shared" ref="W39:BI39" ca="1" si="182">W35-W38</f>
        <v>0</v>
      </c>
      <c r="X39" s="87">
        <f t="shared" ca="1" si="182"/>
        <v>0</v>
      </c>
      <c r="Y39" s="87">
        <f t="shared" ca="1" si="182"/>
        <v>0</v>
      </c>
      <c r="Z39" s="87">
        <f t="shared" ca="1" si="182"/>
        <v>0</v>
      </c>
      <c r="AA39" s="87">
        <f t="shared" ca="1" si="182"/>
        <v>0</v>
      </c>
      <c r="AB39" s="87">
        <f t="shared" ca="1" si="182"/>
        <v>0</v>
      </c>
      <c r="AC39" s="87">
        <f t="shared" ca="1" si="182"/>
        <v>0</v>
      </c>
      <c r="AD39" s="87">
        <f t="shared" ca="1" si="182"/>
        <v>0</v>
      </c>
      <c r="AE39" s="87">
        <f t="shared" ca="1" si="182"/>
        <v>0</v>
      </c>
      <c r="AF39" s="87">
        <f t="shared" ca="1" si="182"/>
        <v>0</v>
      </c>
      <c r="AG39" s="87">
        <f t="shared" ca="1" si="182"/>
        <v>0</v>
      </c>
      <c r="AH39" s="87">
        <f t="shared" ca="1" si="182"/>
        <v>0</v>
      </c>
      <c r="AI39" s="87">
        <f t="shared" ca="1" si="182"/>
        <v>0</v>
      </c>
      <c r="AJ39" s="87">
        <f t="shared" ca="1" si="182"/>
        <v>0</v>
      </c>
      <c r="AK39" s="87">
        <f t="shared" ca="1" si="182"/>
        <v>0</v>
      </c>
      <c r="AL39" s="87">
        <f t="shared" ca="1" si="182"/>
        <v>0</v>
      </c>
      <c r="AM39" s="87">
        <f t="shared" ca="1" si="182"/>
        <v>0</v>
      </c>
      <c r="AN39" s="87">
        <f t="shared" ca="1" si="182"/>
        <v>0</v>
      </c>
      <c r="AO39" s="87">
        <f t="shared" ca="1" si="182"/>
        <v>0</v>
      </c>
      <c r="AP39" s="87">
        <f t="shared" ca="1" si="182"/>
        <v>0</v>
      </c>
      <c r="AQ39" s="87">
        <f t="shared" ca="1" si="182"/>
        <v>0</v>
      </c>
      <c r="AR39" s="87">
        <f t="shared" ca="1" si="182"/>
        <v>0</v>
      </c>
      <c r="AS39" s="87">
        <f t="shared" ca="1" si="182"/>
        <v>0</v>
      </c>
      <c r="AT39" s="87">
        <f t="shared" ca="1" si="182"/>
        <v>0</v>
      </c>
      <c r="AU39" s="87">
        <f t="shared" ca="1" si="182"/>
        <v>0</v>
      </c>
      <c r="AV39" s="87">
        <f t="shared" ca="1" si="182"/>
        <v>0</v>
      </c>
      <c r="AW39" s="87">
        <f t="shared" ca="1" si="182"/>
        <v>0</v>
      </c>
      <c r="AX39" s="87">
        <f t="shared" ca="1" si="182"/>
        <v>0</v>
      </c>
      <c r="AY39" s="87">
        <f t="shared" ca="1" si="182"/>
        <v>0</v>
      </c>
      <c r="AZ39" s="87">
        <f t="shared" ca="1" si="182"/>
        <v>0</v>
      </c>
      <c r="BA39" s="87">
        <f t="shared" ca="1" si="182"/>
        <v>0</v>
      </c>
      <c r="BB39" s="87">
        <f t="shared" ca="1" si="182"/>
        <v>0</v>
      </c>
      <c r="BC39" s="87">
        <f t="shared" ca="1" si="182"/>
        <v>0</v>
      </c>
      <c r="BD39" s="87">
        <f t="shared" ca="1" si="182"/>
        <v>0</v>
      </c>
      <c r="BE39" s="87">
        <f t="shared" ca="1" si="182"/>
        <v>0</v>
      </c>
      <c r="BF39" s="87">
        <f t="shared" ca="1" si="182"/>
        <v>0</v>
      </c>
      <c r="BG39" s="87">
        <f t="shared" ca="1" si="182"/>
        <v>0</v>
      </c>
      <c r="BH39" s="87">
        <f t="shared" ca="1" si="182"/>
        <v>0</v>
      </c>
      <c r="BI39" s="87">
        <f t="shared" ca="1" si="182"/>
        <v>0</v>
      </c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25">
      <c r="A40" s="4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25">
      <c r="A41" s="81" t="s">
        <v>141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86">
        <f ca="1">T42/MAX(1,$B$9*4)</f>
        <v>0</v>
      </c>
      <c r="V41" s="87">
        <f ca="1">MIN(U42,U41)</f>
        <v>0</v>
      </c>
      <c r="W41" s="87">
        <f t="shared" ref="W41:BI41" ca="1" si="183">MIN(V42,V41)</f>
        <v>0</v>
      </c>
      <c r="X41" s="87">
        <f t="shared" ca="1" si="183"/>
        <v>0</v>
      </c>
      <c r="Y41" s="87">
        <f t="shared" ca="1" si="183"/>
        <v>0</v>
      </c>
      <c r="Z41" s="87">
        <f t="shared" ca="1" si="183"/>
        <v>0</v>
      </c>
      <c r="AA41" s="87">
        <f t="shared" ca="1" si="183"/>
        <v>0</v>
      </c>
      <c r="AB41" s="87">
        <f t="shared" ca="1" si="183"/>
        <v>0</v>
      </c>
      <c r="AC41" s="87">
        <f t="shared" ca="1" si="183"/>
        <v>0</v>
      </c>
      <c r="AD41" s="87">
        <f t="shared" ca="1" si="183"/>
        <v>0</v>
      </c>
      <c r="AE41" s="87">
        <f t="shared" ca="1" si="183"/>
        <v>0</v>
      </c>
      <c r="AF41" s="87">
        <f t="shared" ca="1" si="183"/>
        <v>0</v>
      </c>
      <c r="AG41" s="87">
        <f t="shared" ca="1" si="183"/>
        <v>0</v>
      </c>
      <c r="AH41" s="87">
        <f t="shared" ca="1" si="183"/>
        <v>0</v>
      </c>
      <c r="AI41" s="87">
        <f t="shared" ca="1" si="183"/>
        <v>0</v>
      </c>
      <c r="AJ41" s="87">
        <f t="shared" ca="1" si="183"/>
        <v>0</v>
      </c>
      <c r="AK41" s="87">
        <f t="shared" ca="1" si="183"/>
        <v>0</v>
      </c>
      <c r="AL41" s="87">
        <f t="shared" ca="1" si="183"/>
        <v>0</v>
      </c>
      <c r="AM41" s="87">
        <f t="shared" ca="1" si="183"/>
        <v>0</v>
      </c>
      <c r="AN41" s="87">
        <f t="shared" ca="1" si="183"/>
        <v>0</v>
      </c>
      <c r="AO41" s="87">
        <f t="shared" ca="1" si="183"/>
        <v>0</v>
      </c>
      <c r="AP41" s="87">
        <f t="shared" ca="1" si="183"/>
        <v>0</v>
      </c>
      <c r="AQ41" s="87">
        <f t="shared" ca="1" si="183"/>
        <v>0</v>
      </c>
      <c r="AR41" s="87">
        <f t="shared" ca="1" si="183"/>
        <v>0</v>
      </c>
      <c r="AS41" s="87">
        <f t="shared" ca="1" si="183"/>
        <v>0</v>
      </c>
      <c r="AT41" s="87">
        <f t="shared" ca="1" si="183"/>
        <v>0</v>
      </c>
      <c r="AU41" s="87">
        <f t="shared" ca="1" si="183"/>
        <v>0</v>
      </c>
      <c r="AV41" s="87">
        <f t="shared" ca="1" si="183"/>
        <v>0</v>
      </c>
      <c r="AW41" s="87">
        <f t="shared" ca="1" si="183"/>
        <v>0</v>
      </c>
      <c r="AX41" s="87">
        <f t="shared" ca="1" si="183"/>
        <v>0</v>
      </c>
      <c r="AY41" s="87">
        <f t="shared" ca="1" si="183"/>
        <v>0</v>
      </c>
      <c r="AZ41" s="87">
        <f t="shared" ca="1" si="183"/>
        <v>0</v>
      </c>
      <c r="BA41" s="87">
        <f t="shared" ca="1" si="183"/>
        <v>0</v>
      </c>
      <c r="BB41" s="87">
        <f t="shared" ca="1" si="183"/>
        <v>0</v>
      </c>
      <c r="BC41" s="87">
        <f t="shared" ca="1" si="183"/>
        <v>0</v>
      </c>
      <c r="BD41" s="87">
        <f t="shared" ca="1" si="183"/>
        <v>0</v>
      </c>
      <c r="BE41" s="87">
        <f t="shared" ca="1" si="183"/>
        <v>0</v>
      </c>
      <c r="BF41" s="87">
        <f t="shared" ca="1" si="183"/>
        <v>0</v>
      </c>
      <c r="BG41" s="87">
        <f t="shared" ca="1" si="183"/>
        <v>0</v>
      </c>
      <c r="BH41" s="87">
        <f t="shared" ca="1" si="183"/>
        <v>0</v>
      </c>
      <c r="BI41" s="87">
        <f t="shared" ca="1" si="183"/>
        <v>0</v>
      </c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25">
      <c r="A42" s="81" t="s">
        <v>142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87">
        <f ca="1">T33</f>
        <v>0</v>
      </c>
      <c r="U42" s="87">
        <f ca="1">T42-U41</f>
        <v>0</v>
      </c>
      <c r="V42" s="87">
        <f ca="1">U42-V41</f>
        <v>0</v>
      </c>
      <c r="W42" s="87">
        <f t="shared" ref="W42:BI42" ca="1" si="184">V42-W41</f>
        <v>0</v>
      </c>
      <c r="X42" s="87">
        <f t="shared" ca="1" si="184"/>
        <v>0</v>
      </c>
      <c r="Y42" s="87">
        <f t="shared" ca="1" si="184"/>
        <v>0</v>
      </c>
      <c r="Z42" s="87">
        <f t="shared" ca="1" si="184"/>
        <v>0</v>
      </c>
      <c r="AA42" s="87">
        <f t="shared" ca="1" si="184"/>
        <v>0</v>
      </c>
      <c r="AB42" s="87">
        <f t="shared" ca="1" si="184"/>
        <v>0</v>
      </c>
      <c r="AC42" s="87">
        <f t="shared" ca="1" si="184"/>
        <v>0</v>
      </c>
      <c r="AD42" s="87">
        <f t="shared" ca="1" si="184"/>
        <v>0</v>
      </c>
      <c r="AE42" s="87">
        <f t="shared" ca="1" si="184"/>
        <v>0</v>
      </c>
      <c r="AF42" s="87">
        <f t="shared" ca="1" si="184"/>
        <v>0</v>
      </c>
      <c r="AG42" s="87">
        <f t="shared" ca="1" si="184"/>
        <v>0</v>
      </c>
      <c r="AH42" s="87">
        <f t="shared" ca="1" si="184"/>
        <v>0</v>
      </c>
      <c r="AI42" s="87">
        <f t="shared" ca="1" si="184"/>
        <v>0</v>
      </c>
      <c r="AJ42" s="87">
        <f t="shared" ca="1" si="184"/>
        <v>0</v>
      </c>
      <c r="AK42" s="87">
        <f t="shared" ca="1" si="184"/>
        <v>0</v>
      </c>
      <c r="AL42" s="87">
        <f t="shared" ca="1" si="184"/>
        <v>0</v>
      </c>
      <c r="AM42" s="87">
        <f t="shared" ca="1" si="184"/>
        <v>0</v>
      </c>
      <c r="AN42" s="87">
        <f t="shared" ca="1" si="184"/>
        <v>0</v>
      </c>
      <c r="AO42" s="87">
        <f t="shared" ca="1" si="184"/>
        <v>0</v>
      </c>
      <c r="AP42" s="87">
        <f t="shared" ca="1" si="184"/>
        <v>0</v>
      </c>
      <c r="AQ42" s="87">
        <f t="shared" ca="1" si="184"/>
        <v>0</v>
      </c>
      <c r="AR42" s="87">
        <f t="shared" ca="1" si="184"/>
        <v>0</v>
      </c>
      <c r="AS42" s="87">
        <f t="shared" ca="1" si="184"/>
        <v>0</v>
      </c>
      <c r="AT42" s="87">
        <f t="shared" ca="1" si="184"/>
        <v>0</v>
      </c>
      <c r="AU42" s="87">
        <f t="shared" ca="1" si="184"/>
        <v>0</v>
      </c>
      <c r="AV42" s="87">
        <f t="shared" ca="1" si="184"/>
        <v>0</v>
      </c>
      <c r="AW42" s="87">
        <f t="shared" ca="1" si="184"/>
        <v>0</v>
      </c>
      <c r="AX42" s="87">
        <f t="shared" ca="1" si="184"/>
        <v>0</v>
      </c>
      <c r="AY42" s="87">
        <f t="shared" ca="1" si="184"/>
        <v>0</v>
      </c>
      <c r="AZ42" s="87">
        <f t="shared" ca="1" si="184"/>
        <v>0</v>
      </c>
      <c r="BA42" s="87">
        <f t="shared" ca="1" si="184"/>
        <v>0</v>
      </c>
      <c r="BB42" s="87">
        <f t="shared" ca="1" si="184"/>
        <v>0</v>
      </c>
      <c r="BC42" s="87">
        <f t="shared" ca="1" si="184"/>
        <v>0</v>
      </c>
      <c r="BD42" s="87">
        <f t="shared" ca="1" si="184"/>
        <v>0</v>
      </c>
      <c r="BE42" s="87">
        <f t="shared" ca="1" si="184"/>
        <v>0</v>
      </c>
      <c r="BF42" s="87">
        <f t="shared" ca="1" si="184"/>
        <v>0</v>
      </c>
      <c r="BG42" s="87">
        <f t="shared" ca="1" si="184"/>
        <v>0</v>
      </c>
      <c r="BH42" s="87">
        <f t="shared" ca="1" si="184"/>
        <v>0</v>
      </c>
      <c r="BI42" s="87">
        <f t="shared" ca="1" si="184"/>
        <v>0</v>
      </c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25">
      <c r="A43" s="8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s="154" customFormat="1" x14ac:dyDescent="0.25">
      <c r="A44" s="164" t="s">
        <v>660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s="154" customFormat="1" x14ac:dyDescent="0.25">
      <c r="A45" s="41" t="s">
        <v>68</v>
      </c>
      <c r="B45" s="2"/>
      <c r="C45" s="87">
        <f>C17+C32</f>
        <v>300000000</v>
      </c>
      <c r="D45" s="87">
        <f t="shared" ref="D45:BI45" si="185">D17+D32</f>
        <v>0</v>
      </c>
      <c r="E45" s="87">
        <f t="shared" si="185"/>
        <v>0</v>
      </c>
      <c r="F45" s="87">
        <f t="shared" si="185"/>
        <v>0</v>
      </c>
      <c r="G45" s="87">
        <f t="shared" si="185"/>
        <v>0</v>
      </c>
      <c r="H45" s="87">
        <f t="shared" si="185"/>
        <v>0</v>
      </c>
      <c r="I45" s="87">
        <f t="shared" si="185"/>
        <v>0</v>
      </c>
      <c r="J45" s="87">
        <f t="shared" si="185"/>
        <v>0</v>
      </c>
      <c r="K45" s="87">
        <f t="shared" si="185"/>
        <v>0</v>
      </c>
      <c r="L45" s="87">
        <f t="shared" si="185"/>
        <v>0</v>
      </c>
      <c r="M45" s="87">
        <f t="shared" si="185"/>
        <v>0</v>
      </c>
      <c r="N45" s="87">
        <f t="shared" si="185"/>
        <v>0</v>
      </c>
      <c r="O45" s="87">
        <f t="shared" si="185"/>
        <v>0</v>
      </c>
      <c r="P45" s="87">
        <f t="shared" si="185"/>
        <v>0</v>
      </c>
      <c r="Q45" s="87">
        <f t="shared" si="185"/>
        <v>0</v>
      </c>
      <c r="R45" s="87">
        <f t="shared" si="185"/>
        <v>0</v>
      </c>
      <c r="S45" s="87">
        <f t="shared" si="185"/>
        <v>0</v>
      </c>
      <c r="T45" s="87">
        <f t="shared" ca="1" si="185"/>
        <v>0</v>
      </c>
      <c r="U45" s="87">
        <f t="shared" si="185"/>
        <v>0</v>
      </c>
      <c r="V45" s="87">
        <f t="shared" si="185"/>
        <v>0</v>
      </c>
      <c r="W45" s="87">
        <f t="shared" si="185"/>
        <v>0</v>
      </c>
      <c r="X45" s="87">
        <f t="shared" si="185"/>
        <v>0</v>
      </c>
      <c r="Y45" s="87">
        <f t="shared" si="185"/>
        <v>0</v>
      </c>
      <c r="Z45" s="87">
        <f t="shared" si="185"/>
        <v>0</v>
      </c>
      <c r="AA45" s="87">
        <f t="shared" si="185"/>
        <v>0</v>
      </c>
      <c r="AB45" s="87">
        <f t="shared" si="185"/>
        <v>0</v>
      </c>
      <c r="AC45" s="87">
        <f t="shared" si="185"/>
        <v>0</v>
      </c>
      <c r="AD45" s="87">
        <f t="shared" si="185"/>
        <v>0</v>
      </c>
      <c r="AE45" s="87">
        <f t="shared" si="185"/>
        <v>0</v>
      </c>
      <c r="AF45" s="87">
        <f t="shared" si="185"/>
        <v>0</v>
      </c>
      <c r="AG45" s="87">
        <f t="shared" si="185"/>
        <v>0</v>
      </c>
      <c r="AH45" s="87">
        <f t="shared" si="185"/>
        <v>0</v>
      </c>
      <c r="AI45" s="87">
        <f t="shared" si="185"/>
        <v>0</v>
      </c>
      <c r="AJ45" s="87">
        <f t="shared" si="185"/>
        <v>0</v>
      </c>
      <c r="AK45" s="87">
        <f t="shared" si="185"/>
        <v>0</v>
      </c>
      <c r="AL45" s="87">
        <f t="shared" si="185"/>
        <v>0</v>
      </c>
      <c r="AM45" s="87">
        <f t="shared" si="185"/>
        <v>0</v>
      </c>
      <c r="AN45" s="87">
        <f t="shared" si="185"/>
        <v>0</v>
      </c>
      <c r="AO45" s="87">
        <f t="shared" si="185"/>
        <v>0</v>
      </c>
      <c r="AP45" s="87">
        <f t="shared" si="185"/>
        <v>0</v>
      </c>
      <c r="AQ45" s="87">
        <f t="shared" si="185"/>
        <v>0</v>
      </c>
      <c r="AR45" s="87">
        <f t="shared" si="185"/>
        <v>0</v>
      </c>
      <c r="AS45" s="87">
        <f t="shared" si="185"/>
        <v>0</v>
      </c>
      <c r="AT45" s="87">
        <f t="shared" si="185"/>
        <v>0</v>
      </c>
      <c r="AU45" s="87">
        <f t="shared" si="185"/>
        <v>0</v>
      </c>
      <c r="AV45" s="87">
        <f t="shared" si="185"/>
        <v>0</v>
      </c>
      <c r="AW45" s="87">
        <f t="shared" si="185"/>
        <v>0</v>
      </c>
      <c r="AX45" s="87">
        <f t="shared" si="185"/>
        <v>0</v>
      </c>
      <c r="AY45" s="87">
        <f t="shared" si="185"/>
        <v>0</v>
      </c>
      <c r="AZ45" s="87">
        <f t="shared" si="185"/>
        <v>0</v>
      </c>
      <c r="BA45" s="87">
        <f t="shared" si="185"/>
        <v>0</v>
      </c>
      <c r="BB45" s="87">
        <f t="shared" si="185"/>
        <v>0</v>
      </c>
      <c r="BC45" s="87">
        <f t="shared" si="185"/>
        <v>0</v>
      </c>
      <c r="BD45" s="87">
        <f t="shared" si="185"/>
        <v>0</v>
      </c>
      <c r="BE45" s="87">
        <f t="shared" si="185"/>
        <v>0</v>
      </c>
      <c r="BF45" s="87">
        <f t="shared" si="185"/>
        <v>0</v>
      </c>
      <c r="BG45" s="87">
        <f t="shared" si="185"/>
        <v>0</v>
      </c>
      <c r="BH45" s="87">
        <f t="shared" si="185"/>
        <v>0</v>
      </c>
      <c r="BI45" s="87">
        <f t="shared" si="185"/>
        <v>0</v>
      </c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s="154" customFormat="1" x14ac:dyDescent="0.25">
      <c r="A46" s="41" t="s">
        <v>45</v>
      </c>
      <c r="B46" s="2"/>
      <c r="C46" s="87">
        <f>C18+C33</f>
        <v>3000000</v>
      </c>
      <c r="D46" s="87">
        <f t="shared" ref="D46:BI46" si="186">D18+D33</f>
        <v>0</v>
      </c>
      <c r="E46" s="87">
        <f t="shared" si="186"/>
        <v>0</v>
      </c>
      <c r="F46" s="87">
        <f t="shared" si="186"/>
        <v>0</v>
      </c>
      <c r="G46" s="87">
        <f t="shared" si="186"/>
        <v>0</v>
      </c>
      <c r="H46" s="87">
        <f t="shared" si="186"/>
        <v>0</v>
      </c>
      <c r="I46" s="87">
        <f t="shared" si="186"/>
        <v>0</v>
      </c>
      <c r="J46" s="87">
        <f t="shared" si="186"/>
        <v>0</v>
      </c>
      <c r="K46" s="87">
        <f t="shared" si="186"/>
        <v>0</v>
      </c>
      <c r="L46" s="87">
        <f t="shared" si="186"/>
        <v>0</v>
      </c>
      <c r="M46" s="87">
        <f t="shared" si="186"/>
        <v>0</v>
      </c>
      <c r="N46" s="87">
        <f t="shared" si="186"/>
        <v>0</v>
      </c>
      <c r="O46" s="87">
        <f t="shared" si="186"/>
        <v>0</v>
      </c>
      <c r="P46" s="87">
        <f t="shared" si="186"/>
        <v>0</v>
      </c>
      <c r="Q46" s="87">
        <f t="shared" si="186"/>
        <v>0</v>
      </c>
      <c r="R46" s="87">
        <f t="shared" si="186"/>
        <v>0</v>
      </c>
      <c r="S46" s="87">
        <f t="shared" si="186"/>
        <v>0</v>
      </c>
      <c r="T46" s="87">
        <f t="shared" ca="1" si="186"/>
        <v>0</v>
      </c>
      <c r="U46" s="87">
        <f t="shared" si="186"/>
        <v>0</v>
      </c>
      <c r="V46" s="87">
        <f t="shared" si="186"/>
        <v>0</v>
      </c>
      <c r="W46" s="87">
        <f t="shared" si="186"/>
        <v>0</v>
      </c>
      <c r="X46" s="87">
        <f t="shared" si="186"/>
        <v>0</v>
      </c>
      <c r="Y46" s="87">
        <f t="shared" si="186"/>
        <v>0</v>
      </c>
      <c r="Z46" s="87">
        <f t="shared" si="186"/>
        <v>0</v>
      </c>
      <c r="AA46" s="87">
        <f t="shared" si="186"/>
        <v>0</v>
      </c>
      <c r="AB46" s="87">
        <f t="shared" si="186"/>
        <v>0</v>
      </c>
      <c r="AC46" s="87">
        <f t="shared" si="186"/>
        <v>0</v>
      </c>
      <c r="AD46" s="87">
        <f t="shared" si="186"/>
        <v>0</v>
      </c>
      <c r="AE46" s="87">
        <f t="shared" si="186"/>
        <v>0</v>
      </c>
      <c r="AF46" s="87">
        <f t="shared" si="186"/>
        <v>0</v>
      </c>
      <c r="AG46" s="87">
        <f t="shared" si="186"/>
        <v>0</v>
      </c>
      <c r="AH46" s="87">
        <f t="shared" si="186"/>
        <v>0</v>
      </c>
      <c r="AI46" s="87">
        <f t="shared" si="186"/>
        <v>0</v>
      </c>
      <c r="AJ46" s="87">
        <f t="shared" si="186"/>
        <v>0</v>
      </c>
      <c r="AK46" s="87">
        <f t="shared" si="186"/>
        <v>0</v>
      </c>
      <c r="AL46" s="87">
        <f t="shared" si="186"/>
        <v>0</v>
      </c>
      <c r="AM46" s="87">
        <f t="shared" si="186"/>
        <v>0</v>
      </c>
      <c r="AN46" s="87">
        <f t="shared" si="186"/>
        <v>0</v>
      </c>
      <c r="AO46" s="87">
        <f t="shared" si="186"/>
        <v>0</v>
      </c>
      <c r="AP46" s="87">
        <f t="shared" si="186"/>
        <v>0</v>
      </c>
      <c r="AQ46" s="87">
        <f t="shared" si="186"/>
        <v>0</v>
      </c>
      <c r="AR46" s="87">
        <f t="shared" si="186"/>
        <v>0</v>
      </c>
      <c r="AS46" s="87">
        <f t="shared" si="186"/>
        <v>0</v>
      </c>
      <c r="AT46" s="87">
        <f t="shared" si="186"/>
        <v>0</v>
      </c>
      <c r="AU46" s="87">
        <f t="shared" si="186"/>
        <v>0</v>
      </c>
      <c r="AV46" s="87">
        <f t="shared" si="186"/>
        <v>0</v>
      </c>
      <c r="AW46" s="87">
        <f t="shared" si="186"/>
        <v>0</v>
      </c>
      <c r="AX46" s="87">
        <f t="shared" si="186"/>
        <v>0</v>
      </c>
      <c r="AY46" s="87">
        <f t="shared" si="186"/>
        <v>0</v>
      </c>
      <c r="AZ46" s="87">
        <f t="shared" si="186"/>
        <v>0</v>
      </c>
      <c r="BA46" s="87">
        <f t="shared" si="186"/>
        <v>0</v>
      </c>
      <c r="BB46" s="87">
        <f t="shared" si="186"/>
        <v>0</v>
      </c>
      <c r="BC46" s="87">
        <f t="shared" si="186"/>
        <v>0</v>
      </c>
      <c r="BD46" s="87">
        <f t="shared" si="186"/>
        <v>0</v>
      </c>
      <c r="BE46" s="87">
        <f t="shared" si="186"/>
        <v>0</v>
      </c>
      <c r="BF46" s="87">
        <f t="shared" si="186"/>
        <v>0</v>
      </c>
      <c r="BG46" s="87">
        <f t="shared" si="186"/>
        <v>0</v>
      </c>
      <c r="BH46" s="87">
        <f t="shared" si="186"/>
        <v>0</v>
      </c>
      <c r="BI46" s="87">
        <f t="shared" si="186"/>
        <v>0</v>
      </c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s="154" customForma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s="154" customFormat="1" x14ac:dyDescent="0.25">
      <c r="A48" s="154" t="s">
        <v>47</v>
      </c>
      <c r="B48" s="2"/>
      <c r="C48" s="87">
        <f>C20+C35</f>
        <v>300000000</v>
      </c>
      <c r="D48" s="87">
        <f t="shared" ref="D48:BI52" si="187">D20+D35</f>
        <v>300000000</v>
      </c>
      <c r="E48" s="87">
        <f t="shared" si="187"/>
        <v>300000000</v>
      </c>
      <c r="F48" s="87">
        <f t="shared" si="187"/>
        <v>300000000</v>
      </c>
      <c r="G48" s="87">
        <f t="shared" si="187"/>
        <v>300000000</v>
      </c>
      <c r="H48" s="87">
        <f t="shared" si="187"/>
        <v>300000000</v>
      </c>
      <c r="I48" s="87">
        <f t="shared" si="187"/>
        <v>300000000</v>
      </c>
      <c r="J48" s="87">
        <f t="shared" si="187"/>
        <v>300000000</v>
      </c>
      <c r="K48" s="87">
        <f t="shared" si="187"/>
        <v>300000000</v>
      </c>
      <c r="L48" s="87">
        <f t="shared" si="187"/>
        <v>300000000</v>
      </c>
      <c r="M48" s="87">
        <f t="shared" si="187"/>
        <v>298637431.59634709</v>
      </c>
      <c r="N48" s="87">
        <f t="shared" si="187"/>
        <v>297262089.1139099</v>
      </c>
      <c r="O48" s="87">
        <f t="shared" si="187"/>
        <v>295873852.79569989</v>
      </c>
      <c r="P48" s="87">
        <f t="shared" si="187"/>
        <v>294472601.76200664</v>
      </c>
      <c r="Q48" s="87">
        <f t="shared" si="187"/>
        <v>293058213.99987251</v>
      </c>
      <c r="R48" s="87">
        <f t="shared" si="187"/>
        <v>291630566.35246837</v>
      </c>
      <c r="S48" s="87">
        <f t="shared" si="187"/>
        <v>290189534.5083698</v>
      </c>
      <c r="T48" s="87">
        <f t="shared" ca="1" si="187"/>
        <v>288734992.99073285</v>
      </c>
      <c r="U48" s="87">
        <f t="shared" ca="1" si="187"/>
        <v>287266815.14636803</v>
      </c>
      <c r="V48" s="87">
        <f t="shared" ca="1" si="187"/>
        <v>285784873.13471228</v>
      </c>
      <c r="W48" s="87">
        <f t="shared" ca="1" si="187"/>
        <v>284289037.91669726</v>
      </c>
      <c r="X48" s="87">
        <f t="shared" ca="1" si="187"/>
        <v>282779179.24351335</v>
      </c>
      <c r="Y48" s="87">
        <f t="shared" ca="1" si="187"/>
        <v>281255165.64526838</v>
      </c>
      <c r="Z48" s="87">
        <f t="shared" ca="1" si="187"/>
        <v>279716864.41953987</v>
      </c>
      <c r="AA48" s="87">
        <f t="shared" ca="1" si="187"/>
        <v>278164141.61982012</v>
      </c>
      <c r="AB48" s="87">
        <f t="shared" ca="1" si="187"/>
        <v>276596862.04385298</v>
      </c>
      <c r="AC48" s="87">
        <f t="shared" ca="1" si="187"/>
        <v>275014889.22186118</v>
      </c>
      <c r="AD48" s="87">
        <f t="shared" ca="1" si="187"/>
        <v>273418085.40466321</v>
      </c>
      <c r="AE48" s="87">
        <f t="shared" ca="1" si="187"/>
        <v>271806311.55167902</v>
      </c>
      <c r="AF48" s="87">
        <f t="shared" ca="1" si="187"/>
        <v>270179427.3188231</v>
      </c>
      <c r="AG48" s="87">
        <f t="shared" ca="1" si="187"/>
        <v>268537291.04628414</v>
      </c>
      <c r="AH48" s="87">
        <f t="shared" ca="1" si="187"/>
        <v>266879759.74619013</v>
      </c>
      <c r="AI48" s="87">
        <f t="shared" ca="1" si="187"/>
        <v>265206689.09015775</v>
      </c>
      <c r="AJ48" s="87">
        <f t="shared" ca="1" si="187"/>
        <v>263517933.39672506</v>
      </c>
      <c r="AK48" s="87">
        <f t="shared" ca="1" si="187"/>
        <v>261813345.61866644</v>
      </c>
      <c r="AL48" s="87">
        <f t="shared" ca="1" si="187"/>
        <v>260092777.33018851</v>
      </c>
      <c r="AM48" s="87">
        <f t="shared" ca="1" si="187"/>
        <v>258356078.7140061</v>
      </c>
      <c r="AN48" s="87">
        <f t="shared" ca="1" si="187"/>
        <v>256603098.54829699</v>
      </c>
      <c r="AO48" s="87">
        <f t="shared" ca="1" si="187"/>
        <v>254833684.19353434</v>
      </c>
      <c r="AP48" s="87">
        <f t="shared" ca="1" si="187"/>
        <v>253047681.5791958</v>
      </c>
      <c r="AQ48" s="87">
        <f t="shared" ca="1" si="187"/>
        <v>251244935.19034782</v>
      </c>
      <c r="AR48" s="87">
        <f t="shared" ca="1" si="187"/>
        <v>249425288.05410439</v>
      </c>
      <c r="AS48" s="87">
        <f t="shared" ca="1" si="187"/>
        <v>247588581.72595868</v>
      </c>
      <c r="AT48" s="87">
        <f t="shared" ca="1" si="187"/>
        <v>245734656.27598661</v>
      </c>
      <c r="AU48" s="87">
        <f t="shared" ca="1" si="187"/>
        <v>243863350.27492106</v>
      </c>
      <c r="AV48" s="87">
        <f t="shared" ca="1" si="187"/>
        <v>241974500.78009552</v>
      </c>
      <c r="AW48" s="87">
        <f t="shared" ca="1" si="187"/>
        <v>240067943.32125598</v>
      </c>
      <c r="AX48" s="87">
        <f t="shared" ca="1" si="187"/>
        <v>238143511.88623983</v>
      </c>
      <c r="AY48" s="87">
        <f t="shared" ca="1" si="187"/>
        <v>236201038.9065204</v>
      </c>
      <c r="AZ48" s="87">
        <f t="shared" ca="1" si="187"/>
        <v>234240355.24261609</v>
      </c>
      <c r="BA48" s="87">
        <f t="shared" ca="1" si="187"/>
        <v>232261290.16936269</v>
      </c>
      <c r="BB48" s="87">
        <f t="shared" ca="1" si="187"/>
        <v>230263671.36104754</v>
      </c>
      <c r="BC48" s="87">
        <f t="shared" ca="1" si="187"/>
        <v>228247324.87640443</v>
      </c>
      <c r="BD48" s="87">
        <f t="shared" ca="1" si="187"/>
        <v>226212075.14346778</v>
      </c>
      <c r="BE48" s="87">
        <f t="shared" ca="1" si="187"/>
        <v>224157744.94428486</v>
      </c>
      <c r="BF48" s="87">
        <f t="shared" ca="1" si="187"/>
        <v>222084155.3994846</v>
      </c>
      <c r="BG48" s="87">
        <f t="shared" ca="1" si="187"/>
        <v>219991125.95270184</v>
      </c>
      <c r="BH48" s="87">
        <f t="shared" ca="1" si="187"/>
        <v>217878474.35485548</v>
      </c>
      <c r="BI48" s="87">
        <f t="shared" ca="1" si="187"/>
        <v>215746016.64827931</v>
      </c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s="154" customFormat="1" x14ac:dyDescent="0.25">
      <c r="A49" s="154" t="s">
        <v>50</v>
      </c>
      <c r="B49" s="2"/>
      <c r="C49" s="87">
        <f t="shared" ref="C49:R55" si="188">C21+C36</f>
        <v>2812500</v>
      </c>
      <c r="D49" s="87">
        <f t="shared" si="188"/>
        <v>2812500</v>
      </c>
      <c r="E49" s="87">
        <f t="shared" si="188"/>
        <v>2812500</v>
      </c>
      <c r="F49" s="87">
        <f t="shared" si="188"/>
        <v>2812500</v>
      </c>
      <c r="G49" s="87">
        <f t="shared" si="188"/>
        <v>2812500</v>
      </c>
      <c r="H49" s="87">
        <f t="shared" si="188"/>
        <v>2812500</v>
      </c>
      <c r="I49" s="87">
        <f t="shared" si="188"/>
        <v>2812500</v>
      </c>
      <c r="J49" s="87">
        <f t="shared" si="188"/>
        <v>2812500</v>
      </c>
      <c r="K49" s="87">
        <f t="shared" si="188"/>
        <v>2812500</v>
      </c>
      <c r="L49" s="87">
        <f t="shared" si="188"/>
        <v>4175068.4036529302</v>
      </c>
      <c r="M49" s="87">
        <f t="shared" si="188"/>
        <v>4175068.4036529302</v>
      </c>
      <c r="N49" s="87">
        <f t="shared" si="188"/>
        <v>4175068.4036529302</v>
      </c>
      <c r="O49" s="87">
        <f t="shared" si="188"/>
        <v>4175068.4036529302</v>
      </c>
      <c r="P49" s="87">
        <f t="shared" si="188"/>
        <v>4175068.4036529302</v>
      </c>
      <c r="Q49" s="87">
        <f t="shared" si="188"/>
        <v>4175068.4036529302</v>
      </c>
      <c r="R49" s="87">
        <f t="shared" si="188"/>
        <v>4175068.4036529302</v>
      </c>
      <c r="S49" s="87">
        <f t="shared" si="187"/>
        <v>4175068.4036529302</v>
      </c>
      <c r="T49" s="87">
        <f t="shared" si="187"/>
        <v>4175068.4036529302</v>
      </c>
      <c r="U49" s="87">
        <f t="shared" ca="1" si="187"/>
        <v>4175068.4036529302</v>
      </c>
      <c r="V49" s="87">
        <f t="shared" ca="1" si="187"/>
        <v>4175068.4036529302</v>
      </c>
      <c r="W49" s="87">
        <f t="shared" ca="1" si="187"/>
        <v>4175068.4036529302</v>
      </c>
      <c r="X49" s="87">
        <f t="shared" ca="1" si="187"/>
        <v>4175068.4036529302</v>
      </c>
      <c r="Y49" s="87">
        <f t="shared" ca="1" si="187"/>
        <v>4175068.4036529302</v>
      </c>
      <c r="Z49" s="87">
        <f t="shared" ca="1" si="187"/>
        <v>4175068.4036529302</v>
      </c>
      <c r="AA49" s="87">
        <f t="shared" ca="1" si="187"/>
        <v>4175068.4036529302</v>
      </c>
      <c r="AB49" s="87">
        <f t="shared" ca="1" si="187"/>
        <v>4175068.4036529302</v>
      </c>
      <c r="AC49" s="87">
        <f t="shared" ca="1" si="187"/>
        <v>4175068.4036529302</v>
      </c>
      <c r="AD49" s="87">
        <f t="shared" ca="1" si="187"/>
        <v>4175068.4036529302</v>
      </c>
      <c r="AE49" s="87">
        <f t="shared" ca="1" si="187"/>
        <v>4175068.4036529302</v>
      </c>
      <c r="AF49" s="87">
        <f t="shared" ca="1" si="187"/>
        <v>4175068.4036529302</v>
      </c>
      <c r="AG49" s="87">
        <f t="shared" ca="1" si="187"/>
        <v>4175068.4036529302</v>
      </c>
      <c r="AH49" s="87">
        <f t="shared" ca="1" si="187"/>
        <v>4175068.4036529302</v>
      </c>
      <c r="AI49" s="87">
        <f t="shared" ca="1" si="187"/>
        <v>4175068.4036529302</v>
      </c>
      <c r="AJ49" s="87">
        <f t="shared" ca="1" si="187"/>
        <v>4175068.4036529302</v>
      </c>
      <c r="AK49" s="87">
        <f t="shared" ca="1" si="187"/>
        <v>4175068.4036529302</v>
      </c>
      <c r="AL49" s="87">
        <f t="shared" ca="1" si="187"/>
        <v>4175068.4036529302</v>
      </c>
      <c r="AM49" s="87">
        <f t="shared" ca="1" si="187"/>
        <v>4175068.4036529302</v>
      </c>
      <c r="AN49" s="87">
        <f t="shared" ca="1" si="187"/>
        <v>4175068.4036529302</v>
      </c>
      <c r="AO49" s="87">
        <f t="shared" ca="1" si="187"/>
        <v>4175068.4036529302</v>
      </c>
      <c r="AP49" s="87">
        <f t="shared" ca="1" si="187"/>
        <v>4175068.4036529302</v>
      </c>
      <c r="AQ49" s="87">
        <f t="shared" ca="1" si="187"/>
        <v>4175068.4036529302</v>
      </c>
      <c r="AR49" s="87">
        <f t="shared" ca="1" si="187"/>
        <v>4175068.4036529302</v>
      </c>
      <c r="AS49" s="87">
        <f t="shared" ca="1" si="187"/>
        <v>4175068.4036529302</v>
      </c>
      <c r="AT49" s="87">
        <f t="shared" ca="1" si="187"/>
        <v>4175068.4036529302</v>
      </c>
      <c r="AU49" s="87">
        <f t="shared" ca="1" si="187"/>
        <v>4175068.4036529302</v>
      </c>
      <c r="AV49" s="87">
        <f t="shared" ca="1" si="187"/>
        <v>4175068.4036529302</v>
      </c>
      <c r="AW49" s="87">
        <f t="shared" ca="1" si="187"/>
        <v>4175068.4036529302</v>
      </c>
      <c r="AX49" s="87">
        <f t="shared" ca="1" si="187"/>
        <v>4175068.4036529302</v>
      </c>
      <c r="AY49" s="87">
        <f t="shared" ca="1" si="187"/>
        <v>4175068.4036529302</v>
      </c>
      <c r="AZ49" s="87">
        <f t="shared" ca="1" si="187"/>
        <v>4175068.4036529302</v>
      </c>
      <c r="BA49" s="87">
        <f t="shared" ca="1" si="187"/>
        <v>4175068.4036529302</v>
      </c>
      <c r="BB49" s="87">
        <f t="shared" ca="1" si="187"/>
        <v>4175068.4036529302</v>
      </c>
      <c r="BC49" s="87">
        <f t="shared" ca="1" si="187"/>
        <v>4175068.4036529302</v>
      </c>
      <c r="BD49" s="87">
        <f t="shared" ca="1" si="187"/>
        <v>4175068.4036529302</v>
      </c>
      <c r="BE49" s="87">
        <f t="shared" ca="1" si="187"/>
        <v>4175068.4036529302</v>
      </c>
      <c r="BF49" s="87">
        <f t="shared" ca="1" si="187"/>
        <v>4175068.4036529302</v>
      </c>
      <c r="BG49" s="87">
        <f t="shared" ca="1" si="187"/>
        <v>4175068.4036529302</v>
      </c>
      <c r="BH49" s="87">
        <f t="shared" ca="1" si="187"/>
        <v>4175068.4036529302</v>
      </c>
      <c r="BI49" s="87">
        <f t="shared" ca="1" si="187"/>
        <v>4175068.4036529302</v>
      </c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s="154" customFormat="1" x14ac:dyDescent="0.25">
      <c r="A50" s="41" t="s">
        <v>48</v>
      </c>
      <c r="B50" s="2"/>
      <c r="C50" s="87">
        <f t="shared" si="188"/>
        <v>2812500</v>
      </c>
      <c r="D50" s="87">
        <f t="shared" si="187"/>
        <v>2812500</v>
      </c>
      <c r="E50" s="87">
        <f t="shared" si="187"/>
        <v>2812500</v>
      </c>
      <c r="F50" s="87">
        <f t="shared" si="187"/>
        <v>2812500</v>
      </c>
      <c r="G50" s="87">
        <f t="shared" si="187"/>
        <v>2812500</v>
      </c>
      <c r="H50" s="87">
        <f t="shared" si="187"/>
        <v>2812500</v>
      </c>
      <c r="I50" s="87">
        <f t="shared" si="187"/>
        <v>2812500</v>
      </c>
      <c r="J50" s="87">
        <f t="shared" si="187"/>
        <v>2812500</v>
      </c>
      <c r="K50" s="87">
        <f t="shared" si="187"/>
        <v>2812500</v>
      </c>
      <c r="L50" s="87">
        <f t="shared" si="187"/>
        <v>2812500</v>
      </c>
      <c r="M50" s="87">
        <f t="shared" si="187"/>
        <v>2799725.921215754</v>
      </c>
      <c r="N50" s="87">
        <f t="shared" si="187"/>
        <v>2786832.0854429053</v>
      </c>
      <c r="O50" s="87">
        <f t="shared" si="187"/>
        <v>2773817.3699596864</v>
      </c>
      <c r="P50" s="87">
        <f t="shared" si="187"/>
        <v>2760680.6415188122</v>
      </c>
      <c r="Q50" s="87">
        <f t="shared" si="187"/>
        <v>2747420.7562488047</v>
      </c>
      <c r="R50" s="87">
        <f t="shared" si="187"/>
        <v>2734036.5595543911</v>
      </c>
      <c r="S50" s="87">
        <f t="shared" si="187"/>
        <v>2720526.886015967</v>
      </c>
      <c r="T50" s="87">
        <f t="shared" si="187"/>
        <v>2706890.5592881204</v>
      </c>
      <c r="U50" s="87">
        <f t="shared" ca="1" si="187"/>
        <v>2693126.3919972</v>
      </c>
      <c r="V50" s="87">
        <f t="shared" ca="1" si="187"/>
        <v>2679233.1856379276</v>
      </c>
      <c r="W50" s="87">
        <f t="shared" ca="1" si="187"/>
        <v>2665209.7304690368</v>
      </c>
      <c r="X50" s="87">
        <f t="shared" ca="1" si="187"/>
        <v>2651054.8054079376</v>
      </c>
      <c r="Y50" s="87">
        <f t="shared" ca="1" si="187"/>
        <v>2636767.1779243909</v>
      </c>
      <c r="Z50" s="87">
        <f t="shared" ca="1" si="187"/>
        <v>2622345.6039331863</v>
      </c>
      <c r="AA50" s="87">
        <f t="shared" ca="1" si="187"/>
        <v>2607788.8276858134</v>
      </c>
      <c r="AB50" s="87">
        <f t="shared" ca="1" si="187"/>
        <v>2593095.5816611215</v>
      </c>
      <c r="AC50" s="87">
        <f t="shared" ca="1" si="187"/>
        <v>2578264.5864549484</v>
      </c>
      <c r="AD50" s="87">
        <f t="shared" ca="1" si="187"/>
        <v>2563294.5506687174</v>
      </c>
      <c r="AE50" s="87">
        <f t="shared" ca="1" si="187"/>
        <v>2548184.1707969909</v>
      </c>
      <c r="AF50" s="87">
        <f t="shared" ca="1" si="187"/>
        <v>2532932.1311139665</v>
      </c>
      <c r="AG50" s="87">
        <f t="shared" ca="1" si="187"/>
        <v>2517537.1035589138</v>
      </c>
      <c r="AH50" s="87">
        <f t="shared" ca="1" si="187"/>
        <v>2501997.7476205323</v>
      </c>
      <c r="AI50" s="87">
        <f t="shared" ca="1" si="187"/>
        <v>2486312.7102202289</v>
      </c>
      <c r="AJ50" s="87">
        <f t="shared" ca="1" si="187"/>
        <v>2470480.6255942974</v>
      </c>
      <c r="AK50" s="87">
        <f t="shared" ca="1" si="187"/>
        <v>2454500.1151749976</v>
      </c>
      <c r="AL50" s="87">
        <f t="shared" ca="1" si="187"/>
        <v>2438369.7874705172</v>
      </c>
      <c r="AM50" s="87">
        <f t="shared" ca="1" si="187"/>
        <v>2422088.2379438072</v>
      </c>
      <c r="AN50" s="87">
        <f t="shared" ca="1" si="187"/>
        <v>2405654.0488902843</v>
      </c>
      <c r="AO50" s="87">
        <f t="shared" ca="1" si="187"/>
        <v>2389065.7893143846</v>
      </c>
      <c r="AP50" s="87">
        <f t="shared" ca="1" si="187"/>
        <v>2372322.0148049607</v>
      </c>
      <c r="AQ50" s="87">
        <f t="shared" ca="1" si="187"/>
        <v>2355421.2674095109</v>
      </c>
      <c r="AR50" s="87">
        <f t="shared" ca="1" si="187"/>
        <v>2338362.0755072287</v>
      </c>
      <c r="AS50" s="87">
        <f t="shared" ca="1" si="187"/>
        <v>2321142.9536808627</v>
      </c>
      <c r="AT50" s="87">
        <f t="shared" ca="1" si="187"/>
        <v>2303762.4025873742</v>
      </c>
      <c r="AU50" s="87">
        <f t="shared" ca="1" si="187"/>
        <v>2286218.9088273849</v>
      </c>
      <c r="AV50" s="87">
        <f t="shared" ca="1" si="187"/>
        <v>2268510.9448133954</v>
      </c>
      <c r="AW50" s="87">
        <f t="shared" ca="1" si="187"/>
        <v>2250636.9686367749</v>
      </c>
      <c r="AX50" s="87">
        <f t="shared" ca="1" si="187"/>
        <v>2232595.4239334981</v>
      </c>
      <c r="AY50" s="87">
        <f t="shared" ca="1" si="187"/>
        <v>2214384.7397486288</v>
      </c>
      <c r="AZ50" s="87">
        <f t="shared" ca="1" si="187"/>
        <v>2196003.3303995258</v>
      </c>
      <c r="BA50" s="87">
        <f t="shared" ca="1" si="187"/>
        <v>2177449.5953377751</v>
      </c>
      <c r="BB50" s="87">
        <f t="shared" ca="1" si="187"/>
        <v>2158721.9190098206</v>
      </c>
      <c r="BC50" s="87">
        <f t="shared" ca="1" si="187"/>
        <v>2139818.6707162913</v>
      </c>
      <c r="BD50" s="87">
        <f t="shared" ca="1" si="187"/>
        <v>2120738.2044700105</v>
      </c>
      <c r="BE50" s="87">
        <f t="shared" ca="1" si="187"/>
        <v>2101478.8588526705</v>
      </c>
      <c r="BF50" s="87">
        <f t="shared" ca="1" si="187"/>
        <v>2082038.956870168</v>
      </c>
      <c r="BG50" s="87">
        <f t="shared" ca="1" si="187"/>
        <v>2062416.8058065795</v>
      </c>
      <c r="BH50" s="87">
        <f t="shared" ca="1" si="187"/>
        <v>2042610.69707677</v>
      </c>
      <c r="BI50" s="87">
        <f t="shared" ca="1" si="187"/>
        <v>2022618.9060776185</v>
      </c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s="154" customFormat="1" ht="30" x14ac:dyDescent="0.25">
      <c r="A51" s="69" t="s">
        <v>297</v>
      </c>
      <c r="B51" s="2"/>
      <c r="C51" s="87">
        <f t="shared" si="188"/>
        <v>0</v>
      </c>
      <c r="D51" s="87">
        <f t="shared" si="187"/>
        <v>0</v>
      </c>
      <c r="E51" s="87">
        <f t="shared" si="187"/>
        <v>0</v>
      </c>
      <c r="F51" s="87">
        <f t="shared" si="187"/>
        <v>0</v>
      </c>
      <c r="G51" s="87">
        <f t="shared" si="187"/>
        <v>0</v>
      </c>
      <c r="H51" s="87">
        <f t="shared" si="187"/>
        <v>0</v>
      </c>
      <c r="I51" s="87">
        <f t="shared" si="187"/>
        <v>0</v>
      </c>
      <c r="J51" s="87">
        <f t="shared" si="187"/>
        <v>0</v>
      </c>
      <c r="K51" s="87">
        <f t="shared" si="187"/>
        <v>0</v>
      </c>
      <c r="L51" s="87">
        <f t="shared" si="187"/>
        <v>1362568.4036529302</v>
      </c>
      <c r="M51" s="87">
        <f t="shared" si="187"/>
        <v>1375342.4824371762</v>
      </c>
      <c r="N51" s="87">
        <f t="shared" si="187"/>
        <v>1388236.3182100249</v>
      </c>
      <c r="O51" s="87">
        <f t="shared" si="187"/>
        <v>1401251.0336932437</v>
      </c>
      <c r="P51" s="87">
        <f t="shared" si="187"/>
        <v>1414387.762134118</v>
      </c>
      <c r="Q51" s="87">
        <f t="shared" si="187"/>
        <v>1427647.6474041254</v>
      </c>
      <c r="R51" s="87">
        <f t="shared" si="187"/>
        <v>1441031.8440985391</v>
      </c>
      <c r="S51" s="87">
        <f t="shared" si="187"/>
        <v>1454541.5176369632</v>
      </c>
      <c r="T51" s="87">
        <f t="shared" si="187"/>
        <v>1468177.8443648098</v>
      </c>
      <c r="U51" s="87">
        <f t="shared" ca="1" si="187"/>
        <v>1481942.0116557302</v>
      </c>
      <c r="V51" s="87">
        <f t="shared" ca="1" si="187"/>
        <v>1495835.2180150026</v>
      </c>
      <c r="W51" s="87">
        <f t="shared" ca="1" si="187"/>
        <v>1509858.6731838933</v>
      </c>
      <c r="X51" s="87">
        <f t="shared" ca="1" si="187"/>
        <v>1524013.5982449926</v>
      </c>
      <c r="Y51" s="87">
        <f t="shared" ca="1" si="187"/>
        <v>1538301.2257285393</v>
      </c>
      <c r="Z51" s="87">
        <f t="shared" ca="1" si="187"/>
        <v>1552722.7997197439</v>
      </c>
      <c r="AA51" s="87">
        <f t="shared" ca="1" si="187"/>
        <v>1567279.5759671167</v>
      </c>
      <c r="AB51" s="87">
        <f t="shared" ca="1" si="187"/>
        <v>1581972.8219918087</v>
      </c>
      <c r="AC51" s="87">
        <f t="shared" ca="1" si="187"/>
        <v>1596803.8171979818</v>
      </c>
      <c r="AD51" s="87">
        <f t="shared" ca="1" si="187"/>
        <v>1611773.8529842128</v>
      </c>
      <c r="AE51" s="87">
        <f t="shared" ca="1" si="187"/>
        <v>1626884.2328559393</v>
      </c>
      <c r="AF51" s="87">
        <f t="shared" ca="1" si="187"/>
        <v>1642136.2725389637</v>
      </c>
      <c r="AG51" s="87">
        <f t="shared" ca="1" si="187"/>
        <v>1657531.3000940164</v>
      </c>
      <c r="AH51" s="87">
        <f t="shared" ca="1" si="187"/>
        <v>1673070.6560323979</v>
      </c>
      <c r="AI51" s="87">
        <f t="shared" ca="1" si="187"/>
        <v>1688755.6934327013</v>
      </c>
      <c r="AJ51" s="87">
        <f t="shared" ca="1" si="187"/>
        <v>1704587.7780586327</v>
      </c>
      <c r="AK51" s="87">
        <f t="shared" ca="1" si="187"/>
        <v>1720568.2884779326</v>
      </c>
      <c r="AL51" s="87">
        <f t="shared" ca="1" si="187"/>
        <v>1736698.616182413</v>
      </c>
      <c r="AM51" s="87">
        <f t="shared" ca="1" si="187"/>
        <v>1752980.165709123</v>
      </c>
      <c r="AN51" s="87">
        <f t="shared" ca="1" si="187"/>
        <v>1769414.3547626459</v>
      </c>
      <c r="AO51" s="87">
        <f t="shared" ca="1" si="187"/>
        <v>1786002.6143385456</v>
      </c>
      <c r="AP51" s="87">
        <f t="shared" ca="1" si="187"/>
        <v>1802746.3888479695</v>
      </c>
      <c r="AQ51" s="87">
        <f t="shared" ca="1" si="187"/>
        <v>1819647.1362434193</v>
      </c>
      <c r="AR51" s="87">
        <f t="shared" ca="1" si="187"/>
        <v>1836706.3281457014</v>
      </c>
      <c r="AS51" s="87">
        <f t="shared" ca="1" si="187"/>
        <v>1853925.4499720675</v>
      </c>
      <c r="AT51" s="87">
        <f t="shared" ca="1" si="187"/>
        <v>1871306.001065556</v>
      </c>
      <c r="AU51" s="87">
        <f t="shared" ca="1" si="187"/>
        <v>1888849.4948255452</v>
      </c>
      <c r="AV51" s="87">
        <f t="shared" ca="1" si="187"/>
        <v>1906557.4588395348</v>
      </c>
      <c r="AW51" s="87">
        <f t="shared" ca="1" si="187"/>
        <v>1924431.4350161552</v>
      </c>
      <c r="AX51" s="87">
        <f t="shared" ca="1" si="187"/>
        <v>1942472.9797194321</v>
      </c>
      <c r="AY51" s="87">
        <f t="shared" ca="1" si="187"/>
        <v>1960683.6639043014</v>
      </c>
      <c r="AZ51" s="87">
        <f t="shared" ca="1" si="187"/>
        <v>1979065.0732534043</v>
      </c>
      <c r="BA51" s="87">
        <f t="shared" ca="1" si="187"/>
        <v>1997618.8083151551</v>
      </c>
      <c r="BB51" s="87">
        <f t="shared" ca="1" si="187"/>
        <v>2016346.4846431096</v>
      </c>
      <c r="BC51" s="87">
        <f t="shared" ca="1" si="187"/>
        <v>2035249.7329366389</v>
      </c>
      <c r="BD51" s="87">
        <f t="shared" ca="1" si="187"/>
        <v>2054330.1991829197</v>
      </c>
      <c r="BE51" s="87">
        <f t="shared" ca="1" si="187"/>
        <v>2073589.5448002596</v>
      </c>
      <c r="BF51" s="87">
        <f t="shared" ca="1" si="187"/>
        <v>2093029.4467827622</v>
      </c>
      <c r="BG51" s="87">
        <f t="shared" ca="1" si="187"/>
        <v>2112651.5978463506</v>
      </c>
      <c r="BH51" s="87">
        <f t="shared" ca="1" si="187"/>
        <v>2132457.7065761602</v>
      </c>
      <c r="BI51" s="87">
        <f t="shared" ca="1" si="187"/>
        <v>2152449.4975753119</v>
      </c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s="154" customFormat="1" x14ac:dyDescent="0.25">
      <c r="A52" s="41" t="s">
        <v>144</v>
      </c>
      <c r="B52" s="2"/>
      <c r="C52" s="87">
        <f t="shared" si="188"/>
        <v>300000000</v>
      </c>
      <c r="D52" s="87">
        <f t="shared" si="187"/>
        <v>300000000</v>
      </c>
      <c r="E52" s="87">
        <f t="shared" si="187"/>
        <v>300000000</v>
      </c>
      <c r="F52" s="87">
        <f t="shared" si="187"/>
        <v>300000000</v>
      </c>
      <c r="G52" s="87">
        <f t="shared" si="187"/>
        <v>300000000</v>
      </c>
      <c r="H52" s="87">
        <f t="shared" si="187"/>
        <v>300000000</v>
      </c>
      <c r="I52" s="87">
        <f t="shared" si="187"/>
        <v>300000000</v>
      </c>
      <c r="J52" s="87">
        <f t="shared" si="187"/>
        <v>300000000</v>
      </c>
      <c r="K52" s="87">
        <f t="shared" si="187"/>
        <v>300000000</v>
      </c>
      <c r="L52" s="87">
        <f t="shared" si="187"/>
        <v>298637431.59634709</v>
      </c>
      <c r="M52" s="87">
        <f t="shared" si="187"/>
        <v>297262089.1139099</v>
      </c>
      <c r="N52" s="87">
        <f t="shared" si="187"/>
        <v>295873852.79569989</v>
      </c>
      <c r="O52" s="87">
        <f t="shared" si="187"/>
        <v>294472601.76200664</v>
      </c>
      <c r="P52" s="87">
        <f t="shared" si="187"/>
        <v>293058213.99987251</v>
      </c>
      <c r="Q52" s="87">
        <f t="shared" si="187"/>
        <v>291630566.35246837</v>
      </c>
      <c r="R52" s="87">
        <f t="shared" si="187"/>
        <v>290189534.5083698</v>
      </c>
      <c r="S52" s="87">
        <f t="shared" si="187"/>
        <v>288734992.99073285</v>
      </c>
      <c r="T52" s="87">
        <f t="shared" ca="1" si="187"/>
        <v>287266815.14636803</v>
      </c>
      <c r="U52" s="87">
        <f t="shared" ca="1" si="187"/>
        <v>285784873.13471228</v>
      </c>
      <c r="V52" s="87">
        <f t="shared" ca="1" si="187"/>
        <v>284289037.91669726</v>
      </c>
      <c r="W52" s="87">
        <f t="shared" ca="1" si="187"/>
        <v>282779179.24351335</v>
      </c>
      <c r="X52" s="87">
        <f t="shared" ca="1" si="187"/>
        <v>281255165.64526838</v>
      </c>
      <c r="Y52" s="87">
        <f t="shared" ca="1" si="187"/>
        <v>279716864.41953987</v>
      </c>
      <c r="Z52" s="87">
        <f t="shared" ca="1" si="187"/>
        <v>278164141.61982012</v>
      </c>
      <c r="AA52" s="87">
        <f t="shared" ca="1" si="187"/>
        <v>276596862.04385298</v>
      </c>
      <c r="AB52" s="87">
        <f t="shared" ca="1" si="187"/>
        <v>275014889.22186118</v>
      </c>
      <c r="AC52" s="87">
        <f t="shared" ca="1" si="187"/>
        <v>273418085.40466321</v>
      </c>
      <c r="AD52" s="87">
        <f t="shared" ca="1" si="187"/>
        <v>271806311.55167902</v>
      </c>
      <c r="AE52" s="87">
        <f t="shared" ca="1" si="187"/>
        <v>270179427.3188231</v>
      </c>
      <c r="AF52" s="87">
        <f t="shared" ca="1" si="187"/>
        <v>268537291.04628414</v>
      </c>
      <c r="AG52" s="87">
        <f t="shared" ca="1" si="187"/>
        <v>266879759.74619013</v>
      </c>
      <c r="AH52" s="87">
        <f t="shared" ca="1" si="187"/>
        <v>265206689.09015775</v>
      </c>
      <c r="AI52" s="87">
        <f t="shared" ca="1" si="187"/>
        <v>263517933.39672506</v>
      </c>
      <c r="AJ52" s="87">
        <f t="shared" ca="1" si="187"/>
        <v>261813345.61866644</v>
      </c>
      <c r="AK52" s="87">
        <f t="shared" ca="1" si="187"/>
        <v>260092777.33018851</v>
      </c>
      <c r="AL52" s="87">
        <f t="shared" ca="1" si="187"/>
        <v>258356078.7140061</v>
      </c>
      <c r="AM52" s="87">
        <f t="shared" ca="1" si="187"/>
        <v>256603098.54829699</v>
      </c>
      <c r="AN52" s="87">
        <f t="shared" ca="1" si="187"/>
        <v>254833684.19353434</v>
      </c>
      <c r="AO52" s="87">
        <f t="shared" ca="1" si="187"/>
        <v>253047681.5791958</v>
      </c>
      <c r="AP52" s="87">
        <f t="shared" ref="D52:BI55" ca="1" si="189">AP24+AP39</f>
        <v>251244935.19034782</v>
      </c>
      <c r="AQ52" s="87">
        <f t="shared" ca="1" si="189"/>
        <v>249425288.05410439</v>
      </c>
      <c r="AR52" s="87">
        <f t="shared" ca="1" si="189"/>
        <v>247588581.72595868</v>
      </c>
      <c r="AS52" s="87">
        <f t="shared" ca="1" si="189"/>
        <v>245734656.27598661</v>
      </c>
      <c r="AT52" s="87">
        <f t="shared" ca="1" si="189"/>
        <v>243863350.27492106</v>
      </c>
      <c r="AU52" s="87">
        <f t="shared" ca="1" si="189"/>
        <v>241974500.78009552</v>
      </c>
      <c r="AV52" s="87">
        <f t="shared" ca="1" si="189"/>
        <v>240067943.32125598</v>
      </c>
      <c r="AW52" s="87">
        <f t="shared" ca="1" si="189"/>
        <v>238143511.88623983</v>
      </c>
      <c r="AX52" s="87">
        <f t="shared" ca="1" si="189"/>
        <v>236201038.9065204</v>
      </c>
      <c r="AY52" s="87">
        <f t="shared" ca="1" si="189"/>
        <v>234240355.24261609</v>
      </c>
      <c r="AZ52" s="87">
        <f t="shared" ca="1" si="189"/>
        <v>232261290.16936269</v>
      </c>
      <c r="BA52" s="87">
        <f t="shared" ca="1" si="189"/>
        <v>230263671.36104754</v>
      </c>
      <c r="BB52" s="87">
        <f t="shared" ca="1" si="189"/>
        <v>228247324.87640443</v>
      </c>
      <c r="BC52" s="87">
        <f t="shared" ca="1" si="189"/>
        <v>226212075.14346778</v>
      </c>
      <c r="BD52" s="87">
        <f t="shared" ca="1" si="189"/>
        <v>224157744.94428486</v>
      </c>
      <c r="BE52" s="87">
        <f t="shared" ca="1" si="189"/>
        <v>222084155.3994846</v>
      </c>
      <c r="BF52" s="87">
        <f t="shared" ca="1" si="189"/>
        <v>219991125.95270184</v>
      </c>
      <c r="BG52" s="87">
        <f t="shared" ca="1" si="189"/>
        <v>217878474.35485548</v>
      </c>
      <c r="BH52" s="87">
        <f t="shared" ca="1" si="189"/>
        <v>215746016.64827931</v>
      </c>
      <c r="BI52" s="87">
        <f t="shared" ca="1" si="189"/>
        <v>213593567.150704</v>
      </c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s="154" customForma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s="154" customFormat="1" x14ac:dyDescent="0.25">
      <c r="A54" s="42" t="s">
        <v>141</v>
      </c>
      <c r="B54" s="2"/>
      <c r="C54" s="87">
        <f t="shared" si="188"/>
        <v>0</v>
      </c>
      <c r="D54" s="87">
        <f t="shared" si="189"/>
        <v>25000</v>
      </c>
      <c r="E54" s="87">
        <f t="shared" si="189"/>
        <v>25000</v>
      </c>
      <c r="F54" s="87">
        <f t="shared" si="189"/>
        <v>25000</v>
      </c>
      <c r="G54" s="87">
        <f t="shared" si="189"/>
        <v>25000</v>
      </c>
      <c r="H54" s="87">
        <f t="shared" si="189"/>
        <v>25000</v>
      </c>
      <c r="I54" s="87">
        <f t="shared" si="189"/>
        <v>25000</v>
      </c>
      <c r="J54" s="87">
        <f t="shared" si="189"/>
        <v>25000</v>
      </c>
      <c r="K54" s="87">
        <f t="shared" si="189"/>
        <v>25000</v>
      </c>
      <c r="L54" s="87">
        <f t="shared" si="189"/>
        <v>25000</v>
      </c>
      <c r="M54" s="87">
        <f t="shared" si="189"/>
        <v>25000</v>
      </c>
      <c r="N54" s="87">
        <f t="shared" si="189"/>
        <v>25000</v>
      </c>
      <c r="O54" s="87">
        <f t="shared" si="189"/>
        <v>25000</v>
      </c>
      <c r="P54" s="87">
        <f t="shared" si="189"/>
        <v>25000</v>
      </c>
      <c r="Q54" s="87">
        <f t="shared" si="189"/>
        <v>25000</v>
      </c>
      <c r="R54" s="87">
        <f t="shared" si="189"/>
        <v>25000</v>
      </c>
      <c r="S54" s="87">
        <f t="shared" si="189"/>
        <v>25000</v>
      </c>
      <c r="T54" s="87">
        <f t="shared" si="189"/>
        <v>25000</v>
      </c>
      <c r="U54" s="87">
        <f t="shared" ca="1" si="189"/>
        <v>25000</v>
      </c>
      <c r="V54" s="87">
        <f t="shared" ca="1" si="189"/>
        <v>25000</v>
      </c>
      <c r="W54" s="87">
        <f t="shared" ca="1" si="189"/>
        <v>25000</v>
      </c>
      <c r="X54" s="87">
        <f t="shared" ca="1" si="189"/>
        <v>25000</v>
      </c>
      <c r="Y54" s="87">
        <f t="shared" ca="1" si="189"/>
        <v>25000</v>
      </c>
      <c r="Z54" s="87">
        <f t="shared" ca="1" si="189"/>
        <v>25000</v>
      </c>
      <c r="AA54" s="87">
        <f t="shared" ca="1" si="189"/>
        <v>25000</v>
      </c>
      <c r="AB54" s="87">
        <f t="shared" ca="1" si="189"/>
        <v>25000</v>
      </c>
      <c r="AC54" s="87">
        <f t="shared" ca="1" si="189"/>
        <v>25000</v>
      </c>
      <c r="AD54" s="87">
        <f t="shared" ca="1" si="189"/>
        <v>25000</v>
      </c>
      <c r="AE54" s="87">
        <f t="shared" ca="1" si="189"/>
        <v>25000</v>
      </c>
      <c r="AF54" s="87">
        <f t="shared" ca="1" si="189"/>
        <v>25000</v>
      </c>
      <c r="AG54" s="87">
        <f t="shared" ca="1" si="189"/>
        <v>25000</v>
      </c>
      <c r="AH54" s="87">
        <f t="shared" ca="1" si="189"/>
        <v>25000</v>
      </c>
      <c r="AI54" s="87">
        <f t="shared" ca="1" si="189"/>
        <v>25000</v>
      </c>
      <c r="AJ54" s="87">
        <f t="shared" ca="1" si="189"/>
        <v>25000</v>
      </c>
      <c r="AK54" s="87">
        <f t="shared" ca="1" si="189"/>
        <v>25000</v>
      </c>
      <c r="AL54" s="87">
        <f t="shared" ca="1" si="189"/>
        <v>25000</v>
      </c>
      <c r="AM54" s="87">
        <f t="shared" ca="1" si="189"/>
        <v>25000</v>
      </c>
      <c r="AN54" s="87">
        <f t="shared" ca="1" si="189"/>
        <v>25000</v>
      </c>
      <c r="AO54" s="87">
        <f t="shared" ca="1" si="189"/>
        <v>25000</v>
      </c>
      <c r="AP54" s="87">
        <f t="shared" ca="1" si="189"/>
        <v>25000</v>
      </c>
      <c r="AQ54" s="87">
        <f t="shared" ca="1" si="189"/>
        <v>25000</v>
      </c>
      <c r="AR54" s="87">
        <f t="shared" ca="1" si="189"/>
        <v>25000</v>
      </c>
      <c r="AS54" s="87">
        <f t="shared" ca="1" si="189"/>
        <v>25000</v>
      </c>
      <c r="AT54" s="87">
        <f t="shared" ca="1" si="189"/>
        <v>25000</v>
      </c>
      <c r="AU54" s="87">
        <f t="shared" ca="1" si="189"/>
        <v>25000</v>
      </c>
      <c r="AV54" s="87">
        <f t="shared" ca="1" si="189"/>
        <v>25000</v>
      </c>
      <c r="AW54" s="87">
        <f t="shared" ca="1" si="189"/>
        <v>25000</v>
      </c>
      <c r="AX54" s="87">
        <f t="shared" ca="1" si="189"/>
        <v>25000</v>
      </c>
      <c r="AY54" s="87">
        <f t="shared" ca="1" si="189"/>
        <v>25000</v>
      </c>
      <c r="AZ54" s="87">
        <f t="shared" ca="1" si="189"/>
        <v>25000</v>
      </c>
      <c r="BA54" s="87">
        <f t="shared" ca="1" si="189"/>
        <v>25000</v>
      </c>
      <c r="BB54" s="87">
        <f t="shared" ca="1" si="189"/>
        <v>25000</v>
      </c>
      <c r="BC54" s="87">
        <f t="shared" ca="1" si="189"/>
        <v>25000</v>
      </c>
      <c r="BD54" s="87">
        <f t="shared" ca="1" si="189"/>
        <v>25000</v>
      </c>
      <c r="BE54" s="87">
        <f t="shared" ca="1" si="189"/>
        <v>25000</v>
      </c>
      <c r="BF54" s="87">
        <f t="shared" ca="1" si="189"/>
        <v>25000</v>
      </c>
      <c r="BG54" s="87">
        <f t="shared" ca="1" si="189"/>
        <v>25000</v>
      </c>
      <c r="BH54" s="87">
        <f t="shared" ca="1" si="189"/>
        <v>25000</v>
      </c>
      <c r="BI54" s="87">
        <f t="shared" ca="1" si="189"/>
        <v>25000</v>
      </c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s="154" customFormat="1" x14ac:dyDescent="0.25">
      <c r="A55" s="42" t="s">
        <v>142</v>
      </c>
      <c r="B55" s="2"/>
      <c r="C55" s="87">
        <f t="shared" si="188"/>
        <v>3000000</v>
      </c>
      <c r="D55" s="87">
        <f t="shared" si="189"/>
        <v>2975000</v>
      </c>
      <c r="E55" s="87">
        <f t="shared" si="189"/>
        <v>2950000</v>
      </c>
      <c r="F55" s="87">
        <f t="shared" si="189"/>
        <v>2925000</v>
      </c>
      <c r="G55" s="87">
        <f t="shared" si="189"/>
        <v>2900000</v>
      </c>
      <c r="H55" s="87">
        <f t="shared" si="189"/>
        <v>2875000</v>
      </c>
      <c r="I55" s="87">
        <f t="shared" si="189"/>
        <v>2850000</v>
      </c>
      <c r="J55" s="87">
        <f t="shared" si="189"/>
        <v>2825000</v>
      </c>
      <c r="K55" s="87">
        <f t="shared" si="189"/>
        <v>2800000</v>
      </c>
      <c r="L55" s="87">
        <f t="shared" si="189"/>
        <v>2775000</v>
      </c>
      <c r="M55" s="87">
        <f t="shared" si="189"/>
        <v>2750000</v>
      </c>
      <c r="N55" s="87">
        <f t="shared" si="189"/>
        <v>2725000</v>
      </c>
      <c r="O55" s="87">
        <f t="shared" si="189"/>
        <v>2700000</v>
      </c>
      <c r="P55" s="87">
        <f t="shared" si="189"/>
        <v>2675000</v>
      </c>
      <c r="Q55" s="87">
        <f t="shared" si="189"/>
        <v>2650000</v>
      </c>
      <c r="R55" s="87">
        <f t="shared" si="189"/>
        <v>2625000</v>
      </c>
      <c r="S55" s="87">
        <f t="shared" si="189"/>
        <v>2600000</v>
      </c>
      <c r="T55" s="87">
        <f t="shared" ca="1" si="189"/>
        <v>2575000</v>
      </c>
      <c r="U55" s="87">
        <f t="shared" ca="1" si="189"/>
        <v>2550000</v>
      </c>
      <c r="V55" s="87">
        <f t="shared" ca="1" si="189"/>
        <v>2525000</v>
      </c>
      <c r="W55" s="87">
        <f t="shared" ca="1" si="189"/>
        <v>2500000</v>
      </c>
      <c r="X55" s="87">
        <f t="shared" ca="1" si="189"/>
        <v>2475000</v>
      </c>
      <c r="Y55" s="87">
        <f t="shared" ca="1" si="189"/>
        <v>2450000</v>
      </c>
      <c r="Z55" s="87">
        <f t="shared" ca="1" si="189"/>
        <v>2425000</v>
      </c>
      <c r="AA55" s="87">
        <f t="shared" ca="1" si="189"/>
        <v>2400000</v>
      </c>
      <c r="AB55" s="87">
        <f t="shared" ca="1" si="189"/>
        <v>2375000</v>
      </c>
      <c r="AC55" s="87">
        <f t="shared" ca="1" si="189"/>
        <v>2350000</v>
      </c>
      <c r="AD55" s="87">
        <f t="shared" ca="1" si="189"/>
        <v>2325000</v>
      </c>
      <c r="AE55" s="87">
        <f t="shared" ca="1" si="189"/>
        <v>2300000</v>
      </c>
      <c r="AF55" s="87">
        <f t="shared" ca="1" si="189"/>
        <v>2275000</v>
      </c>
      <c r="AG55" s="87">
        <f t="shared" ca="1" si="189"/>
        <v>2250000</v>
      </c>
      <c r="AH55" s="87">
        <f t="shared" ca="1" si="189"/>
        <v>2225000</v>
      </c>
      <c r="AI55" s="87">
        <f t="shared" ca="1" si="189"/>
        <v>2200000</v>
      </c>
      <c r="AJ55" s="87">
        <f t="shared" ca="1" si="189"/>
        <v>2175000</v>
      </c>
      <c r="AK55" s="87">
        <f t="shared" ca="1" si="189"/>
        <v>2150000</v>
      </c>
      <c r="AL55" s="87">
        <f t="shared" ca="1" si="189"/>
        <v>2125000</v>
      </c>
      <c r="AM55" s="87">
        <f t="shared" ca="1" si="189"/>
        <v>2100000</v>
      </c>
      <c r="AN55" s="87">
        <f t="shared" ca="1" si="189"/>
        <v>2075000</v>
      </c>
      <c r="AO55" s="87">
        <f t="shared" ca="1" si="189"/>
        <v>2050000</v>
      </c>
      <c r="AP55" s="87">
        <f t="shared" ca="1" si="189"/>
        <v>2025000</v>
      </c>
      <c r="AQ55" s="87">
        <f t="shared" ca="1" si="189"/>
        <v>2000000</v>
      </c>
      <c r="AR55" s="87">
        <f t="shared" ca="1" si="189"/>
        <v>1975000</v>
      </c>
      <c r="AS55" s="87">
        <f t="shared" ca="1" si="189"/>
        <v>1950000</v>
      </c>
      <c r="AT55" s="87">
        <f t="shared" ca="1" si="189"/>
        <v>1925000</v>
      </c>
      <c r="AU55" s="87">
        <f t="shared" ca="1" si="189"/>
        <v>1900000</v>
      </c>
      <c r="AV55" s="87">
        <f t="shared" ca="1" si="189"/>
        <v>1875000</v>
      </c>
      <c r="AW55" s="87">
        <f t="shared" ca="1" si="189"/>
        <v>1850000</v>
      </c>
      <c r="AX55" s="87">
        <f t="shared" ca="1" si="189"/>
        <v>1825000</v>
      </c>
      <c r="AY55" s="87">
        <f t="shared" ca="1" si="189"/>
        <v>1800000</v>
      </c>
      <c r="AZ55" s="87">
        <f t="shared" ca="1" si="189"/>
        <v>1775000</v>
      </c>
      <c r="BA55" s="87">
        <f t="shared" ca="1" si="189"/>
        <v>1750000</v>
      </c>
      <c r="BB55" s="87">
        <f t="shared" ca="1" si="189"/>
        <v>1725000</v>
      </c>
      <c r="BC55" s="87">
        <f t="shared" ca="1" si="189"/>
        <v>1700000</v>
      </c>
      <c r="BD55" s="87">
        <f t="shared" ca="1" si="189"/>
        <v>1675000</v>
      </c>
      <c r="BE55" s="87">
        <f t="shared" ca="1" si="189"/>
        <v>1650000</v>
      </c>
      <c r="BF55" s="87">
        <f t="shared" ca="1" si="189"/>
        <v>1625000</v>
      </c>
      <c r="BG55" s="87">
        <f t="shared" ca="1" si="189"/>
        <v>1600000</v>
      </c>
      <c r="BH55" s="87">
        <f t="shared" ca="1" si="189"/>
        <v>1575000</v>
      </c>
      <c r="BI55" s="87">
        <f t="shared" ca="1" si="189"/>
        <v>1550000</v>
      </c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s="154" customFormat="1" x14ac:dyDescent="0.25">
      <c r="A56" s="8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s="154" customFormat="1" x14ac:dyDescent="0.25">
      <c r="A57" s="8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s="154" customFormat="1" x14ac:dyDescent="0.25">
      <c r="A58" s="164" t="s">
        <v>661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s="154" customFormat="1" x14ac:dyDescent="0.25">
      <c r="A59" s="164" t="s">
        <v>733</v>
      </c>
      <c r="B59" s="2" t="b">
        <f>'Developer Waterfall'!B2</f>
        <v>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s="154" customFormat="1" x14ac:dyDescent="0.25">
      <c r="A60" s="81" t="s">
        <v>662</v>
      </c>
      <c r="B60" s="2"/>
      <c r="C60" s="86">
        <f ca="1">IF($B$59,MAX(0,-'Developer Waterfall'!C140),0)</f>
        <v>15235579.479944117</v>
      </c>
      <c r="D60" s="86">
        <f ca="1">IF($B$59,MAX(0,-'Developer Waterfall'!D140),0)</f>
        <v>0</v>
      </c>
      <c r="E60" s="86">
        <f ca="1">IF($B$59,MAX(0,-'Developer Waterfall'!E140),0)</f>
        <v>0</v>
      </c>
      <c r="F60" s="86">
        <f ca="1">IF($B$59,MAX(0,-'Developer Waterfall'!F140),0)</f>
        <v>0</v>
      </c>
      <c r="G60" s="86">
        <f ca="1">IF($B$59,MAX(0,-'Developer Waterfall'!G140),0)</f>
        <v>0</v>
      </c>
      <c r="H60" s="86">
        <f ca="1">IF($B$59,MAX(0,-'Developer Waterfall'!H140),0)</f>
        <v>0</v>
      </c>
      <c r="I60" s="86">
        <f ca="1">IF($B$59,MAX(0,-'Developer Waterfall'!I140),0)</f>
        <v>0</v>
      </c>
      <c r="J60" s="86">
        <f ca="1">IF($B$59,MAX(0,-'Developer Waterfall'!J140),0)</f>
        <v>0</v>
      </c>
      <c r="K60" s="86">
        <f ca="1">IF($B$59,MAX(0,-'Developer Waterfall'!K140),0)</f>
        <v>0</v>
      </c>
      <c r="L60" s="86">
        <f ca="1">IF($B$59,MAX(0,-'Developer Waterfall'!L140),0)</f>
        <v>0</v>
      </c>
      <c r="M60" s="86">
        <f ca="1">IF($B$59,MAX(0,-'Developer Waterfall'!M140),0)</f>
        <v>0</v>
      </c>
      <c r="N60" s="86">
        <f ca="1">IF($B$59,MAX(0,-'Developer Waterfall'!N140),0)</f>
        <v>0</v>
      </c>
      <c r="O60" s="86">
        <f ca="1">IF($B$59,MAX(0,-'Developer Waterfall'!O140),0)</f>
        <v>0</v>
      </c>
      <c r="P60" s="86">
        <f ca="1">IF($B$59,MAX(0,-'Developer Waterfall'!P140),0)</f>
        <v>0</v>
      </c>
      <c r="Q60" s="86">
        <f ca="1">IF($B$59,MAX(0,-'Developer Waterfall'!Q140),0)</f>
        <v>0</v>
      </c>
      <c r="R60" s="86">
        <f ca="1">IF($B$59,MAX(0,-'Developer Waterfall'!R140),0)</f>
        <v>0</v>
      </c>
      <c r="S60" s="86">
        <f ca="1">IF($B$59,MAX(0,-'Developer Waterfall'!S140),0)</f>
        <v>0</v>
      </c>
      <c r="T60" s="86">
        <f ca="1">IF($B$59,MAX(0,-'Developer Waterfall'!T140),0)</f>
        <v>0</v>
      </c>
      <c r="U60" s="86">
        <f ca="1">IF($B$59,MAX(0,-'Developer Waterfall'!U140),0)</f>
        <v>0</v>
      </c>
      <c r="V60" s="86">
        <f ca="1">IF($B$59,MAX(0,-'Developer Waterfall'!V140),0)</f>
        <v>0</v>
      </c>
      <c r="W60" s="86">
        <f ca="1">IF($B$59,MAX(0,-'Developer Waterfall'!W140),0)</f>
        <v>0</v>
      </c>
      <c r="X60" s="86">
        <f ca="1">IF($B$59,MAX(0,-'Developer Waterfall'!X140),0)</f>
        <v>0</v>
      </c>
      <c r="Y60" s="86">
        <f ca="1">IF($B$59,MAX(0,-'Developer Waterfall'!Y140),0)</f>
        <v>0</v>
      </c>
      <c r="Z60" s="86">
        <f ca="1">IF($B$59,MAX(0,-'Developer Waterfall'!Z140),0)</f>
        <v>0</v>
      </c>
      <c r="AA60" s="86">
        <f ca="1">IF($B$59,MAX(0,-'Developer Waterfall'!AA140),0)</f>
        <v>0</v>
      </c>
      <c r="AB60" s="86">
        <f ca="1">IF($B$59,MAX(0,-'Developer Waterfall'!AB140),0)</f>
        <v>0</v>
      </c>
      <c r="AC60" s="86">
        <f ca="1">IF($B$59,MAX(0,-'Developer Waterfall'!AC140),0)</f>
        <v>0</v>
      </c>
      <c r="AD60" s="86">
        <f ca="1">IF($B$59,MAX(0,-'Developer Waterfall'!AD140),0)</f>
        <v>0</v>
      </c>
      <c r="AE60" s="86">
        <f ca="1">IF($B$59,MAX(0,-'Developer Waterfall'!AE140),0)</f>
        <v>0</v>
      </c>
      <c r="AF60" s="86">
        <f ca="1">IF($B$59,MAX(0,-'Developer Waterfall'!AF140),0)</f>
        <v>0</v>
      </c>
      <c r="AG60" s="86">
        <f ca="1">IF($B$59,MAX(0,-'Developer Waterfall'!AG140),0)</f>
        <v>0</v>
      </c>
      <c r="AH60" s="86">
        <f ca="1">IF($B$59,MAX(0,-'Developer Waterfall'!AH140),0)</f>
        <v>0</v>
      </c>
      <c r="AI60" s="86">
        <f ca="1">IF($B$59,MAX(0,-'Developer Waterfall'!AI140),0)</f>
        <v>0</v>
      </c>
      <c r="AJ60" s="86">
        <f ca="1">IF($B$59,MAX(0,-'Developer Waterfall'!AJ140),0)</f>
        <v>0</v>
      </c>
      <c r="AK60" s="86">
        <f ca="1">IF($B$59,MAX(0,-'Developer Waterfall'!AK140),0)</f>
        <v>0</v>
      </c>
      <c r="AL60" s="86">
        <f ca="1">IF($B$59,MAX(0,-'Developer Waterfall'!AL140),0)</f>
        <v>0</v>
      </c>
      <c r="AM60" s="86">
        <f ca="1">IF($B$59,MAX(0,-'Developer Waterfall'!AM140),0)</f>
        <v>0</v>
      </c>
      <c r="AN60" s="86">
        <f ca="1">IF($B$59,MAX(0,-'Developer Waterfall'!AN140),0)</f>
        <v>0</v>
      </c>
      <c r="AO60" s="86">
        <f ca="1">IF($B$59,MAX(0,-'Developer Waterfall'!AO140),0)</f>
        <v>0</v>
      </c>
      <c r="AP60" s="86">
        <f ca="1">IF($B$59,MAX(0,-'Developer Waterfall'!AP140),0)</f>
        <v>0</v>
      </c>
      <c r="AQ60" s="86">
        <f ca="1">IF($B$59,MAX(0,-'Developer Waterfall'!AQ140),0)</f>
        <v>0</v>
      </c>
      <c r="AR60" s="86">
        <f ca="1">IF($B$59,MAX(0,-'Developer Waterfall'!AR140),0)</f>
        <v>0</v>
      </c>
      <c r="AS60" s="86">
        <f ca="1">IF($B$59,MAX(0,-'Developer Waterfall'!AS140),0)</f>
        <v>0</v>
      </c>
      <c r="AT60" s="86">
        <f ca="1">IF($B$59,MAX(0,-'Developer Waterfall'!AT140),0)</f>
        <v>0</v>
      </c>
      <c r="AU60" s="86">
        <f ca="1">IF($B$59,MAX(0,-'Developer Waterfall'!AU140),0)</f>
        <v>0</v>
      </c>
      <c r="AV60" s="86">
        <f ca="1">IF($B$59,MAX(0,-'Developer Waterfall'!AV140),0)</f>
        <v>0</v>
      </c>
      <c r="AW60" s="86">
        <f ca="1">IF($B$59,MAX(0,-'Developer Waterfall'!AW140),0)</f>
        <v>0</v>
      </c>
      <c r="AX60" s="86">
        <f ca="1">IF($B$59,MAX(0,-'Developer Waterfall'!AX140),0)</f>
        <v>0</v>
      </c>
      <c r="AY60" s="86">
        <f ca="1">IF($B$59,MAX(0,-'Developer Waterfall'!AY140),0)</f>
        <v>0</v>
      </c>
      <c r="AZ60" s="86">
        <f ca="1">IF($B$59,MAX(0,-'Developer Waterfall'!AZ140),0)</f>
        <v>0</v>
      </c>
      <c r="BA60" s="86">
        <f ca="1">IF($B$59,MAX(0,-'Developer Waterfall'!BA140),0)</f>
        <v>0</v>
      </c>
      <c r="BB60" s="86">
        <f ca="1">IF($B$59,MAX(0,-'Developer Waterfall'!BB140),0)</f>
        <v>0</v>
      </c>
      <c r="BC60" s="86">
        <f ca="1">IF($B$59,MAX(0,-'Developer Waterfall'!BC140),0)</f>
        <v>0</v>
      </c>
      <c r="BD60" s="86">
        <f ca="1">IF($B$59,MAX(0,-'Developer Waterfall'!BD140),0)</f>
        <v>0</v>
      </c>
      <c r="BE60" s="86">
        <f ca="1">IF($B$59,MAX(0,-'Developer Waterfall'!BE140),0)</f>
        <v>0</v>
      </c>
      <c r="BF60" s="86">
        <f ca="1">IF($B$59,MAX(0,-'Developer Waterfall'!BF140),0)</f>
        <v>0</v>
      </c>
      <c r="BG60" s="86">
        <f ca="1">IF($B$59,MAX(0,-'Developer Waterfall'!BG140),0)</f>
        <v>0</v>
      </c>
      <c r="BH60" s="86">
        <f ca="1">IF($B$59,MAX(0,-'Developer Waterfall'!BH140),0)</f>
        <v>0</v>
      </c>
      <c r="BI60" s="86">
        <f ca="1">IF($B$59,MAX(0,-'Developer Waterfall'!BI140),0)</f>
        <v>0</v>
      </c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s="154" customFormat="1" x14ac:dyDescent="0.25">
      <c r="A61" s="81" t="s">
        <v>663</v>
      </c>
      <c r="B61" s="2"/>
      <c r="C61" s="86">
        <f ca="1">IF($B$59,MAX(0,'Developer Waterfall'!C140),0)</f>
        <v>0</v>
      </c>
      <c r="D61" s="86">
        <f ca="1">IF($B$59,MAX(0,'Developer Waterfall'!D140),0)</f>
        <v>208499.86630823542</v>
      </c>
      <c r="E61" s="86">
        <f ca="1">IF($B$59,MAX(0,'Developer Waterfall'!E140),0)</f>
        <v>202076.61333181095</v>
      </c>
      <c r="F61" s="86">
        <f ca="1">IF($B$59,MAX(0,'Developer Waterfall'!F140),0)</f>
        <v>211161.64599029272</v>
      </c>
      <c r="G61" s="86">
        <f ca="1">IF($B$59,MAX(0,'Developer Waterfall'!G140),0)</f>
        <v>219312.46513799365</v>
      </c>
      <c r="H61" s="86">
        <f ca="1">IF($B$59,MAX(0,'Developer Waterfall'!H140),0)</f>
        <v>228676.65429443869</v>
      </c>
      <c r="I61" s="86">
        <f ca="1">IF($B$59,MAX(0,'Developer Waterfall'!I140),0)</f>
        <v>238101.18088587228</v>
      </c>
      <c r="J61" s="86">
        <f ca="1">IF($B$59,MAX(0,'Developer Waterfall'!J140),0)</f>
        <v>247641.22498197132</v>
      </c>
      <c r="K61" s="86">
        <f ca="1">IF($B$59,MAX(0,'Developer Waterfall'!K140),0)</f>
        <v>256220.38248427882</v>
      </c>
      <c r="L61" s="86">
        <f ca="1">IF($B$59,MAX(0,'Developer Waterfall'!L140),0)</f>
        <v>197922.25427294761</v>
      </c>
      <c r="M61" s="86">
        <f ca="1">IF($B$59,MAX(0,'Developer Waterfall'!M140),0)</f>
        <v>207816.06727444142</v>
      </c>
      <c r="N61" s="86">
        <f ca="1">IF($B$59,MAX(0,'Developer Waterfall'!N140),0)</f>
        <v>217830.24696502238</v>
      </c>
      <c r="O61" s="86">
        <f ca="1">IF($B$59,MAX(0,'Developer Waterfall'!O140),0)</f>
        <v>235571.97111972969</v>
      </c>
      <c r="P61" s="86">
        <f ca="1">IF($B$59,MAX(0,'Developer Waterfall'!P140),0)</f>
        <v>248712.19829682889</v>
      </c>
      <c r="Q61" s="86">
        <f ca="1">IF($B$59,MAX(0,'Developer Waterfall'!Q140),0)</f>
        <v>257440.68630444308</v>
      </c>
      <c r="R61" s="86">
        <f ca="1">IF($B$59,MAX(0,'Developer Waterfall'!R140),0)</f>
        <v>266269.40238907479</v>
      </c>
      <c r="S61" s="86">
        <f ca="1">IF($B$59,MAX(0,'Developer Waterfall'!S140),0)</f>
        <v>274056.12814469286</v>
      </c>
      <c r="T61" s="86">
        <f ca="1">IF($B$59,MAX(0,'Developer Waterfall'!T140),0)</f>
        <v>283147.33277084609</v>
      </c>
      <c r="U61" s="86">
        <f ca="1">IF($B$59,MAX(0,'Developer Waterfall'!U140),0)</f>
        <v>292282.81055140088</v>
      </c>
      <c r="V61" s="86">
        <f ca="1">IF($B$59,MAX(0,'Developer Waterfall'!V140),0)</f>
        <v>59960299.782704622</v>
      </c>
      <c r="W61" s="86">
        <f ca="1">IF($B$59,MAX(0,'Developer Waterfall'!W140),0)</f>
        <v>0</v>
      </c>
      <c r="X61" s="86">
        <f ca="1">IF($B$59,MAX(0,'Developer Waterfall'!X140),0)</f>
        <v>0</v>
      </c>
      <c r="Y61" s="86">
        <f ca="1">IF($B$59,MAX(0,'Developer Waterfall'!Y140),0)</f>
        <v>0</v>
      </c>
      <c r="Z61" s="86">
        <f ca="1">IF($B$59,MAX(0,'Developer Waterfall'!Z140),0)</f>
        <v>0</v>
      </c>
      <c r="AA61" s="86">
        <f ca="1">IF($B$59,MAX(0,'Developer Waterfall'!AA140),0)</f>
        <v>0</v>
      </c>
      <c r="AB61" s="86">
        <f ca="1">IF($B$59,MAX(0,'Developer Waterfall'!AB140),0)</f>
        <v>0</v>
      </c>
      <c r="AC61" s="86">
        <f ca="1">IF($B$59,MAX(0,'Developer Waterfall'!AC140),0)</f>
        <v>0</v>
      </c>
      <c r="AD61" s="86">
        <f ca="1">IF($B$59,MAX(0,'Developer Waterfall'!AD140),0)</f>
        <v>0</v>
      </c>
      <c r="AE61" s="86">
        <f ca="1">IF($B$59,MAX(0,'Developer Waterfall'!AE140),0)</f>
        <v>0</v>
      </c>
      <c r="AF61" s="86">
        <f ca="1">IF($B$59,MAX(0,'Developer Waterfall'!AF140),0)</f>
        <v>0</v>
      </c>
      <c r="AG61" s="86">
        <f ca="1">IF($B$59,MAX(0,'Developer Waterfall'!AG140),0)</f>
        <v>0</v>
      </c>
      <c r="AH61" s="86">
        <f ca="1">IF($B$59,MAX(0,'Developer Waterfall'!AH140),0)</f>
        <v>0</v>
      </c>
      <c r="AI61" s="86">
        <f ca="1">IF($B$59,MAX(0,'Developer Waterfall'!AI140),0)</f>
        <v>0</v>
      </c>
      <c r="AJ61" s="86">
        <f ca="1">IF($B$59,MAX(0,'Developer Waterfall'!AJ140),0)</f>
        <v>0</v>
      </c>
      <c r="AK61" s="86">
        <f ca="1">IF($B$59,MAX(0,'Developer Waterfall'!AK140),0)</f>
        <v>0</v>
      </c>
      <c r="AL61" s="86">
        <f ca="1">IF($B$59,MAX(0,'Developer Waterfall'!AL140),0)</f>
        <v>0</v>
      </c>
      <c r="AM61" s="86">
        <f ca="1">IF($B$59,MAX(0,'Developer Waterfall'!AM140),0)</f>
        <v>0</v>
      </c>
      <c r="AN61" s="86">
        <f ca="1">IF($B$59,MAX(0,'Developer Waterfall'!AN140),0)</f>
        <v>0</v>
      </c>
      <c r="AO61" s="86">
        <f ca="1">IF($B$59,MAX(0,'Developer Waterfall'!AO140),0)</f>
        <v>0</v>
      </c>
      <c r="AP61" s="86">
        <f ca="1">IF($B$59,MAX(0,'Developer Waterfall'!AP140),0)</f>
        <v>0</v>
      </c>
      <c r="AQ61" s="86">
        <f ca="1">IF($B$59,MAX(0,'Developer Waterfall'!AQ140),0)</f>
        <v>0</v>
      </c>
      <c r="AR61" s="86">
        <f ca="1">IF($B$59,MAX(0,'Developer Waterfall'!AR140),0)</f>
        <v>0</v>
      </c>
      <c r="AS61" s="86">
        <f ca="1">IF($B$59,MAX(0,'Developer Waterfall'!AS140),0)</f>
        <v>0</v>
      </c>
      <c r="AT61" s="86">
        <f ca="1">IF($B$59,MAX(0,'Developer Waterfall'!AT140),0)</f>
        <v>0</v>
      </c>
      <c r="AU61" s="86">
        <f ca="1">IF($B$59,MAX(0,'Developer Waterfall'!AU140),0)</f>
        <v>0</v>
      </c>
      <c r="AV61" s="86">
        <f ca="1">IF($B$59,MAX(0,'Developer Waterfall'!AV140),0)</f>
        <v>0</v>
      </c>
      <c r="AW61" s="86">
        <f ca="1">IF($B$59,MAX(0,'Developer Waterfall'!AW140),0)</f>
        <v>0</v>
      </c>
      <c r="AX61" s="86">
        <f ca="1">IF($B$59,MAX(0,'Developer Waterfall'!AX140),0)</f>
        <v>0</v>
      </c>
      <c r="AY61" s="86">
        <f ca="1">IF($B$59,MAX(0,'Developer Waterfall'!AY140),0)</f>
        <v>0</v>
      </c>
      <c r="AZ61" s="86">
        <f ca="1">IF($B$59,MAX(0,'Developer Waterfall'!AZ140),0)</f>
        <v>0</v>
      </c>
      <c r="BA61" s="86">
        <f ca="1">IF($B$59,MAX(0,'Developer Waterfall'!BA140),0)</f>
        <v>0</v>
      </c>
      <c r="BB61" s="86">
        <f ca="1">IF($B$59,MAX(0,'Developer Waterfall'!BB140),0)</f>
        <v>0</v>
      </c>
      <c r="BC61" s="86">
        <f ca="1">IF($B$59,MAX(0,'Developer Waterfall'!BC140),0)</f>
        <v>0</v>
      </c>
      <c r="BD61" s="86">
        <f ca="1">IF($B$59,MAX(0,'Developer Waterfall'!BD140),0)</f>
        <v>0</v>
      </c>
      <c r="BE61" s="86">
        <f ca="1">IF($B$59,MAX(0,'Developer Waterfall'!BE140),0)</f>
        <v>0</v>
      </c>
      <c r="BF61" s="86">
        <f ca="1">IF($B$59,MAX(0,'Developer Waterfall'!BF140),0)</f>
        <v>0</v>
      </c>
      <c r="BG61" s="86">
        <f ca="1">IF($B$59,MAX(0,'Developer Waterfall'!BG140),0)</f>
        <v>0</v>
      </c>
      <c r="BH61" s="86">
        <f ca="1">IF($B$59,MAX(0,'Developer Waterfall'!BH140),0)</f>
        <v>0</v>
      </c>
      <c r="BI61" s="86">
        <f ca="1">IF($B$59,MAX(0,'Developer Waterfall'!BI140),0)</f>
        <v>0</v>
      </c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s="154" customFormat="1" x14ac:dyDescent="0.25">
      <c r="A62" s="81" t="s">
        <v>664</v>
      </c>
      <c r="B62" s="2"/>
      <c r="C62" s="86">
        <f ca="1">IF($B$59,'Developer Waterfall'!C168*AND('Developer Waterfall'!C24,'Developer Waterfall'!D24),0)</f>
        <v>25574307.790203035</v>
      </c>
      <c r="D62" s="86">
        <f ca="1">IF($B$59,'Developer Waterfall'!D168*AND('Developer Waterfall'!D24,'Developer Waterfall'!E24),0)</f>
        <v>24282059.312063932</v>
      </c>
      <c r="E62" s="86">
        <f ca="1">IF($B$59,'Developer Waterfall'!E168*AND('Developer Waterfall'!E24,'Developer Waterfall'!F24),0)</f>
        <v>26387913.589448571</v>
      </c>
      <c r="F62" s="86">
        <f ca="1">IF($B$59,'Developer Waterfall'!F168*AND('Developer Waterfall'!F24,'Developer Waterfall'!G24),0)</f>
        <v>28528117.501107574</v>
      </c>
      <c r="G62" s="86">
        <f ca="1">IF($B$59,'Developer Waterfall'!G168*AND('Developer Waterfall'!G24,'Developer Waterfall'!H24),0)</f>
        <v>30218829.996383071</v>
      </c>
      <c r="H62" s="86">
        <f ca="1">IF($B$59,'Developer Waterfall'!H168*AND('Developer Waterfall'!H24,'Developer Waterfall'!I24),0)</f>
        <v>32427280.35542208</v>
      </c>
      <c r="I62" s="86">
        <f ca="1">IF($B$59,'Developer Waterfall'!I168*AND('Developer Waterfall'!I24,'Developer Waterfall'!J24),0)</f>
        <v>34673190.827040076</v>
      </c>
      <c r="J62" s="86">
        <f ca="1">IF($B$59,'Developer Waterfall'!J168*AND('Developer Waterfall'!J24,'Developer Waterfall'!K24),0)</f>
        <v>36957708.198758602</v>
      </c>
      <c r="K62" s="86">
        <f ca="1">IF($B$59,'Developer Waterfall'!K168*AND('Developer Waterfall'!K24,'Developer Waterfall'!L24),0)</f>
        <v>38824676.353563845</v>
      </c>
      <c r="L62" s="86">
        <f ca="1">IF($B$59,'Developer Waterfall'!L168*AND('Developer Waterfall'!L24,'Developer Waterfall'!M24),0)</f>
        <v>40511942.206400394</v>
      </c>
      <c r="M62" s="86">
        <f ca="1">IF($B$59,'Developer Waterfall'!M168*AND('Developer Waterfall'!M24,'Developer Waterfall'!N24),0)</f>
        <v>42229854.995254993</v>
      </c>
      <c r="N62" s="86">
        <f ca="1">IF($B$59,'Developer Waterfall'!N168*AND('Developer Waterfall'!N24,'Developer Waterfall'!O24),0)</f>
        <v>43979340.048993349</v>
      </c>
      <c r="O62" s="86">
        <f ca="1">IF($B$59,'Developer Waterfall'!O168*AND('Developer Waterfall'!O24,'Developer Waterfall'!P24),0)</f>
        <v>45314116.578383803</v>
      </c>
      <c r="P62" s="86">
        <f ca="1">IF($B$59,'Developer Waterfall'!P168*AND('Developer Waterfall'!P24,'Developer Waterfall'!Q24),0)</f>
        <v>47192202.341132164</v>
      </c>
      <c r="Q62" s="86">
        <f ca="1">IF($B$59,'Developer Waterfall'!Q168*AND('Developer Waterfall'!Q24,'Developer Waterfall'!R24),0)</f>
        <v>49168497.452911317</v>
      </c>
      <c r="R62" s="86">
        <f ca="1">IF($B$59,'Developer Waterfall'!R168*AND('Developer Waterfall'!R24,'Developer Waterfall'!S24),0)</f>
        <v>51269330.933414817</v>
      </c>
      <c r="S62" s="86">
        <f ca="1">IF($B$59,'Developer Waterfall'!S168*AND('Developer Waterfall'!S24,'Developer Waterfall'!T24),0)</f>
        <v>52980113.048908651</v>
      </c>
      <c r="T62" s="86">
        <f ca="1">IF($B$59,'Developer Waterfall'!T168*AND('Developer Waterfall'!T24,'Developer Waterfall'!U24),0)</f>
        <v>55161995.158000648</v>
      </c>
      <c r="U62" s="86">
        <f ca="1">IF($B$59,'Developer Waterfall'!U168*AND('Developer Waterfall'!U24,'Developer Waterfall'!V24),0)</f>
        <v>57387802.561691821</v>
      </c>
      <c r="V62" s="86">
        <f ca="1">IF($B$59,'Developer Waterfall'!V168*AND('Developer Waterfall'!V24,'Developer Waterfall'!W24),0)</f>
        <v>0</v>
      </c>
      <c r="W62" s="86">
        <f ca="1">IF($B$59,'Developer Waterfall'!W168*AND('Developer Waterfall'!W24,'Developer Waterfall'!X24),0)</f>
        <v>0</v>
      </c>
      <c r="X62" s="86">
        <f ca="1">IF($B$59,'Developer Waterfall'!X168*AND('Developer Waterfall'!X24,'Developer Waterfall'!Y24),0)</f>
        <v>0</v>
      </c>
      <c r="Y62" s="86">
        <f ca="1">IF($B$59,'Developer Waterfall'!Y168*AND('Developer Waterfall'!Y24,'Developer Waterfall'!Z24),0)</f>
        <v>0</v>
      </c>
      <c r="Z62" s="86">
        <f ca="1">IF($B$59,'Developer Waterfall'!Z168*AND('Developer Waterfall'!Z24,'Developer Waterfall'!AA24),0)</f>
        <v>0</v>
      </c>
      <c r="AA62" s="86">
        <f ca="1">IF($B$59,'Developer Waterfall'!AA168*AND('Developer Waterfall'!AA24,'Developer Waterfall'!AB24),0)</f>
        <v>0</v>
      </c>
      <c r="AB62" s="86">
        <f ca="1">IF($B$59,'Developer Waterfall'!AB168*AND('Developer Waterfall'!AB24,'Developer Waterfall'!AC24),0)</f>
        <v>0</v>
      </c>
      <c r="AC62" s="86">
        <f ca="1">IF($B$59,'Developer Waterfall'!AC168*AND('Developer Waterfall'!AC24,'Developer Waterfall'!AD24),0)</f>
        <v>0</v>
      </c>
      <c r="AD62" s="86">
        <f ca="1">IF($B$59,'Developer Waterfall'!AD168*AND('Developer Waterfall'!AD24,'Developer Waterfall'!AE24),0)</f>
        <v>0</v>
      </c>
      <c r="AE62" s="86">
        <f ca="1">IF($B$59,'Developer Waterfall'!AE168*AND('Developer Waterfall'!AE24,'Developer Waterfall'!AF24),0)</f>
        <v>0</v>
      </c>
      <c r="AF62" s="86">
        <f ca="1">IF($B$59,'Developer Waterfall'!AF168*AND('Developer Waterfall'!AF24,'Developer Waterfall'!AG24),0)</f>
        <v>0</v>
      </c>
      <c r="AG62" s="86">
        <f ca="1">IF($B$59,'Developer Waterfall'!AG168*AND('Developer Waterfall'!AG24,'Developer Waterfall'!AH24),0)</f>
        <v>0</v>
      </c>
      <c r="AH62" s="86">
        <f ca="1">IF($B$59,'Developer Waterfall'!AH168*AND('Developer Waterfall'!AH24,'Developer Waterfall'!AI24),0)</f>
        <v>0</v>
      </c>
      <c r="AI62" s="86">
        <f ca="1">IF($B$59,'Developer Waterfall'!AI168*AND('Developer Waterfall'!AI24,'Developer Waterfall'!AJ24),0)</f>
        <v>0</v>
      </c>
      <c r="AJ62" s="86">
        <f ca="1">IF($B$59,'Developer Waterfall'!AJ168*AND('Developer Waterfall'!AJ24,'Developer Waterfall'!AK24),0)</f>
        <v>0</v>
      </c>
      <c r="AK62" s="86">
        <f ca="1">IF($B$59,'Developer Waterfall'!AK168*AND('Developer Waterfall'!AK24,'Developer Waterfall'!AL24),0)</f>
        <v>0</v>
      </c>
      <c r="AL62" s="86">
        <f ca="1">IF($B$59,'Developer Waterfall'!AL168*AND('Developer Waterfall'!AL24,'Developer Waterfall'!AM24),0)</f>
        <v>0</v>
      </c>
      <c r="AM62" s="86">
        <f ca="1">IF($B$59,'Developer Waterfall'!AM168*AND('Developer Waterfall'!AM24,'Developer Waterfall'!AN24),0)</f>
        <v>0</v>
      </c>
      <c r="AN62" s="86">
        <f ca="1">IF($B$59,'Developer Waterfall'!AN168*AND('Developer Waterfall'!AN24,'Developer Waterfall'!AO24),0)</f>
        <v>0</v>
      </c>
      <c r="AO62" s="86">
        <f ca="1">IF($B$59,'Developer Waterfall'!AO168*AND('Developer Waterfall'!AO24,'Developer Waterfall'!AP24),0)</f>
        <v>0</v>
      </c>
      <c r="AP62" s="86">
        <f ca="1">IF($B$59,'Developer Waterfall'!AP168*AND('Developer Waterfall'!AP24,'Developer Waterfall'!AQ24),0)</f>
        <v>0</v>
      </c>
      <c r="AQ62" s="86">
        <f ca="1">IF($B$59,'Developer Waterfall'!AQ168*AND('Developer Waterfall'!AQ24,'Developer Waterfall'!AR24),0)</f>
        <v>0</v>
      </c>
      <c r="AR62" s="86">
        <f ca="1">IF($B$59,'Developer Waterfall'!AR168*AND('Developer Waterfall'!AR24,'Developer Waterfall'!AS24),0)</f>
        <v>0</v>
      </c>
      <c r="AS62" s="86">
        <f ca="1">IF($B$59,'Developer Waterfall'!AS168*AND('Developer Waterfall'!AS24,'Developer Waterfall'!AT24),0)</f>
        <v>0</v>
      </c>
      <c r="AT62" s="86">
        <f ca="1">IF($B$59,'Developer Waterfall'!AT168*AND('Developer Waterfall'!AT24,'Developer Waterfall'!AU24),0)</f>
        <v>0</v>
      </c>
      <c r="AU62" s="86">
        <f ca="1">IF($B$59,'Developer Waterfall'!AU168*AND('Developer Waterfall'!AU24,'Developer Waterfall'!AV24),0)</f>
        <v>0</v>
      </c>
      <c r="AV62" s="86">
        <f ca="1">IF($B$59,'Developer Waterfall'!AV168*AND('Developer Waterfall'!AV24,'Developer Waterfall'!AW24),0)</f>
        <v>0</v>
      </c>
      <c r="AW62" s="86">
        <f ca="1">IF($B$59,'Developer Waterfall'!AW168*AND('Developer Waterfall'!AW24,'Developer Waterfall'!AX24),0)</f>
        <v>0</v>
      </c>
      <c r="AX62" s="86">
        <f ca="1">IF($B$59,'Developer Waterfall'!AX168*AND('Developer Waterfall'!AX24,'Developer Waterfall'!AY24),0)</f>
        <v>0</v>
      </c>
      <c r="AY62" s="86">
        <f ca="1">IF($B$59,'Developer Waterfall'!AY168*AND('Developer Waterfall'!AY24,'Developer Waterfall'!AZ24),0)</f>
        <v>0</v>
      </c>
      <c r="AZ62" s="86">
        <f ca="1">IF($B$59,'Developer Waterfall'!AZ168*AND('Developer Waterfall'!AZ24,'Developer Waterfall'!BA24),0)</f>
        <v>0</v>
      </c>
      <c r="BA62" s="86">
        <f ca="1">IF($B$59,'Developer Waterfall'!BA168*AND('Developer Waterfall'!BA24,'Developer Waterfall'!BB24),0)</f>
        <v>0</v>
      </c>
      <c r="BB62" s="86">
        <f ca="1">IF($B$59,'Developer Waterfall'!BB168*AND('Developer Waterfall'!BB24,'Developer Waterfall'!BC24),0)</f>
        <v>0</v>
      </c>
      <c r="BC62" s="86">
        <f ca="1">IF($B$59,'Developer Waterfall'!BC168*AND('Developer Waterfall'!BC24,'Developer Waterfall'!BD24),0)</f>
        <v>0</v>
      </c>
      <c r="BD62" s="86">
        <f ca="1">IF($B$59,'Developer Waterfall'!BD168*AND('Developer Waterfall'!BD24,'Developer Waterfall'!BE24),0)</f>
        <v>0</v>
      </c>
      <c r="BE62" s="86">
        <f ca="1">IF($B$59,'Developer Waterfall'!BE168*AND('Developer Waterfall'!BE24,'Developer Waterfall'!BF24),0)</f>
        <v>0</v>
      </c>
      <c r="BF62" s="86">
        <f ca="1">IF($B$59,'Developer Waterfall'!BF168*AND('Developer Waterfall'!BF24,'Developer Waterfall'!BG24),0)</f>
        <v>0</v>
      </c>
      <c r="BG62" s="86">
        <f ca="1">IF($B$59,'Developer Waterfall'!BG168*AND('Developer Waterfall'!BG24,'Developer Waterfall'!BH24),0)</f>
        <v>0</v>
      </c>
      <c r="BH62" s="86">
        <f ca="1">IF($B$59,'Developer Waterfall'!BH168*AND('Developer Waterfall'!BH24,'Developer Waterfall'!BI24),0)</f>
        <v>0</v>
      </c>
      <c r="BI62" s="86">
        <f ca="1">IF($B$59,'Developer Waterfall'!BI168*AND('Developer Waterfall'!BI24,'Developer Waterfall'!BJ24),0)</f>
        <v>0</v>
      </c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s="154" customFormat="1" x14ac:dyDescent="0.25">
      <c r="A63" s="81" t="s">
        <v>698</v>
      </c>
      <c r="B63" s="2"/>
      <c r="C63" s="87">
        <f ca="1">IF($B$59,C62+C61-C60,0)</f>
        <v>10338728.310258918</v>
      </c>
      <c r="D63" s="87">
        <f t="shared" ref="D63:BI63" ca="1" si="190">IF($B$59,D62+D61-D60,0)</f>
        <v>24490559.178372167</v>
      </c>
      <c r="E63" s="87">
        <f t="shared" ca="1" si="190"/>
        <v>26589990.202780381</v>
      </c>
      <c r="F63" s="87">
        <f t="shared" ca="1" si="190"/>
        <v>28739279.147097867</v>
      </c>
      <c r="G63" s="87">
        <f t="shared" ca="1" si="190"/>
        <v>30438142.461521063</v>
      </c>
      <c r="H63" s="87">
        <f t="shared" ca="1" si="190"/>
        <v>32655957.009716518</v>
      </c>
      <c r="I63" s="87">
        <f t="shared" ca="1" si="190"/>
        <v>34911292.00792595</v>
      </c>
      <c r="J63" s="87">
        <f t="shared" ca="1" si="190"/>
        <v>37205349.423740573</v>
      </c>
      <c r="K63" s="87">
        <f t="shared" ca="1" si="190"/>
        <v>39080896.736048125</v>
      </c>
      <c r="L63" s="87">
        <f t="shared" ca="1" si="190"/>
        <v>40709864.46067334</v>
      </c>
      <c r="M63" s="87">
        <f t="shared" ca="1" si="190"/>
        <v>42437671.062529437</v>
      </c>
      <c r="N63" s="87">
        <f t="shared" ca="1" si="190"/>
        <v>44197170.29595837</v>
      </c>
      <c r="O63" s="87">
        <f t="shared" ca="1" si="190"/>
        <v>45549688.549503535</v>
      </c>
      <c r="P63" s="87">
        <f t="shared" ca="1" si="190"/>
        <v>47440914.539428994</v>
      </c>
      <c r="Q63" s="87">
        <f t="shared" ca="1" si="190"/>
        <v>49425938.13921576</v>
      </c>
      <c r="R63" s="87">
        <f t="shared" ca="1" si="190"/>
        <v>51535600.335803889</v>
      </c>
      <c r="S63" s="87">
        <f t="shared" ca="1" si="190"/>
        <v>53254169.177053347</v>
      </c>
      <c r="T63" s="87">
        <f t="shared" ca="1" si="190"/>
        <v>55445142.490771495</v>
      </c>
      <c r="U63" s="87">
        <f t="shared" ca="1" si="190"/>
        <v>57680085.372243218</v>
      </c>
      <c r="V63" s="87">
        <f t="shared" ca="1" si="190"/>
        <v>59960299.782704622</v>
      </c>
      <c r="W63" s="87">
        <f t="shared" ca="1" si="190"/>
        <v>0</v>
      </c>
      <c r="X63" s="87">
        <f t="shared" ca="1" si="190"/>
        <v>0</v>
      </c>
      <c r="Y63" s="87">
        <f t="shared" ca="1" si="190"/>
        <v>0</v>
      </c>
      <c r="Z63" s="87">
        <f t="shared" ca="1" si="190"/>
        <v>0</v>
      </c>
      <c r="AA63" s="87">
        <f t="shared" ca="1" si="190"/>
        <v>0</v>
      </c>
      <c r="AB63" s="87">
        <f t="shared" ca="1" si="190"/>
        <v>0</v>
      </c>
      <c r="AC63" s="87">
        <f t="shared" ca="1" si="190"/>
        <v>0</v>
      </c>
      <c r="AD63" s="87">
        <f t="shared" ca="1" si="190"/>
        <v>0</v>
      </c>
      <c r="AE63" s="87">
        <f t="shared" ca="1" si="190"/>
        <v>0</v>
      </c>
      <c r="AF63" s="87">
        <f t="shared" ca="1" si="190"/>
        <v>0</v>
      </c>
      <c r="AG63" s="87">
        <f t="shared" ca="1" si="190"/>
        <v>0</v>
      </c>
      <c r="AH63" s="87">
        <f t="shared" ca="1" si="190"/>
        <v>0</v>
      </c>
      <c r="AI63" s="87">
        <f t="shared" ca="1" si="190"/>
        <v>0</v>
      </c>
      <c r="AJ63" s="87">
        <f t="shared" ca="1" si="190"/>
        <v>0</v>
      </c>
      <c r="AK63" s="87">
        <f t="shared" ca="1" si="190"/>
        <v>0</v>
      </c>
      <c r="AL63" s="87">
        <f t="shared" ca="1" si="190"/>
        <v>0</v>
      </c>
      <c r="AM63" s="87">
        <f t="shared" ca="1" si="190"/>
        <v>0</v>
      </c>
      <c r="AN63" s="87">
        <f t="shared" ca="1" si="190"/>
        <v>0</v>
      </c>
      <c r="AO63" s="87">
        <f t="shared" ca="1" si="190"/>
        <v>0</v>
      </c>
      <c r="AP63" s="87">
        <f t="shared" ca="1" si="190"/>
        <v>0</v>
      </c>
      <c r="AQ63" s="87">
        <f t="shared" ca="1" si="190"/>
        <v>0</v>
      </c>
      <c r="AR63" s="87">
        <f t="shared" ca="1" si="190"/>
        <v>0</v>
      </c>
      <c r="AS63" s="87">
        <f t="shared" ca="1" si="190"/>
        <v>0</v>
      </c>
      <c r="AT63" s="87">
        <f t="shared" ca="1" si="190"/>
        <v>0</v>
      </c>
      <c r="AU63" s="87">
        <f t="shared" ca="1" si="190"/>
        <v>0</v>
      </c>
      <c r="AV63" s="87">
        <f t="shared" ca="1" si="190"/>
        <v>0</v>
      </c>
      <c r="AW63" s="87">
        <f t="shared" ca="1" si="190"/>
        <v>0</v>
      </c>
      <c r="AX63" s="87">
        <f t="shared" ca="1" si="190"/>
        <v>0</v>
      </c>
      <c r="AY63" s="87">
        <f t="shared" ca="1" si="190"/>
        <v>0</v>
      </c>
      <c r="AZ63" s="87">
        <f t="shared" ca="1" si="190"/>
        <v>0</v>
      </c>
      <c r="BA63" s="87">
        <f t="shared" ca="1" si="190"/>
        <v>0</v>
      </c>
      <c r="BB63" s="87">
        <f t="shared" ca="1" si="190"/>
        <v>0</v>
      </c>
      <c r="BC63" s="87">
        <f t="shared" ca="1" si="190"/>
        <v>0</v>
      </c>
      <c r="BD63" s="87">
        <f t="shared" ca="1" si="190"/>
        <v>0</v>
      </c>
      <c r="BE63" s="87">
        <f t="shared" ca="1" si="190"/>
        <v>0</v>
      </c>
      <c r="BF63" s="87">
        <f t="shared" ca="1" si="190"/>
        <v>0</v>
      </c>
      <c r="BG63" s="87">
        <f t="shared" ca="1" si="190"/>
        <v>0</v>
      </c>
      <c r="BH63" s="87">
        <f t="shared" ca="1" si="190"/>
        <v>0</v>
      </c>
      <c r="BI63" s="87">
        <f t="shared" ca="1" si="190"/>
        <v>0</v>
      </c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s="154" customFormat="1" x14ac:dyDescent="0.25">
      <c r="A64" s="81" t="s">
        <v>699</v>
      </c>
      <c r="B64" s="2"/>
      <c r="C64" s="87">
        <f ca="1">IF($B$59,B64+C63,0)</f>
        <v>10338728.310258918</v>
      </c>
      <c r="D64" s="87">
        <f t="shared" ref="D64:BI64" ca="1" si="191">IF($B$59,C64+D63,0)</f>
        <v>34829287.488631085</v>
      </c>
      <c r="E64" s="87">
        <f t="shared" ca="1" si="191"/>
        <v>61419277.691411465</v>
      </c>
      <c r="F64" s="87">
        <f t="shared" ca="1" si="191"/>
        <v>90158556.838509336</v>
      </c>
      <c r="G64" s="87">
        <f t="shared" ca="1" si="191"/>
        <v>120596699.3000304</v>
      </c>
      <c r="H64" s="87">
        <f t="shared" ca="1" si="191"/>
        <v>153252656.30974692</v>
      </c>
      <c r="I64" s="87">
        <f t="shared" ca="1" si="191"/>
        <v>188163948.31767288</v>
      </c>
      <c r="J64" s="87">
        <f t="shared" ca="1" si="191"/>
        <v>225369297.74141344</v>
      </c>
      <c r="K64" s="87">
        <f t="shared" ca="1" si="191"/>
        <v>264450194.47746158</v>
      </c>
      <c r="L64" s="87">
        <f t="shared" ca="1" si="191"/>
        <v>305160058.93813491</v>
      </c>
      <c r="M64" s="87">
        <f t="shared" ca="1" si="191"/>
        <v>347597730.00066435</v>
      </c>
      <c r="N64" s="87">
        <f t="shared" ca="1" si="191"/>
        <v>391794900.29662275</v>
      </c>
      <c r="O64" s="87">
        <f t="shared" ca="1" si="191"/>
        <v>437344588.84612632</v>
      </c>
      <c r="P64" s="87">
        <f t="shared" ca="1" si="191"/>
        <v>484785503.38555533</v>
      </c>
      <c r="Q64" s="87">
        <f t="shared" ca="1" si="191"/>
        <v>534211441.52477109</v>
      </c>
      <c r="R64" s="87">
        <f t="shared" ca="1" si="191"/>
        <v>585747041.86057496</v>
      </c>
      <c r="S64" s="87">
        <f t="shared" ca="1" si="191"/>
        <v>639001211.03762829</v>
      </c>
      <c r="T64" s="87">
        <f t="shared" ca="1" si="191"/>
        <v>694446353.52839983</v>
      </c>
      <c r="U64" s="87">
        <f t="shared" ca="1" si="191"/>
        <v>752126438.90064299</v>
      </c>
      <c r="V64" s="87">
        <f t="shared" ca="1" si="191"/>
        <v>812086738.68334758</v>
      </c>
      <c r="W64" s="87">
        <f t="shared" ca="1" si="191"/>
        <v>812086738.68334758</v>
      </c>
      <c r="X64" s="87">
        <f t="shared" ca="1" si="191"/>
        <v>812086738.68334758</v>
      </c>
      <c r="Y64" s="87">
        <f t="shared" ca="1" si="191"/>
        <v>812086738.68334758</v>
      </c>
      <c r="Z64" s="87">
        <f t="shared" ca="1" si="191"/>
        <v>812086738.68334758</v>
      </c>
      <c r="AA64" s="87">
        <f t="shared" ca="1" si="191"/>
        <v>812086738.68334758</v>
      </c>
      <c r="AB64" s="87">
        <f t="shared" ca="1" si="191"/>
        <v>812086738.68334758</v>
      </c>
      <c r="AC64" s="87">
        <f t="shared" ca="1" si="191"/>
        <v>812086738.68334758</v>
      </c>
      <c r="AD64" s="87">
        <f t="shared" ca="1" si="191"/>
        <v>812086738.68334758</v>
      </c>
      <c r="AE64" s="87">
        <f t="shared" ca="1" si="191"/>
        <v>812086738.68334758</v>
      </c>
      <c r="AF64" s="87">
        <f t="shared" ca="1" si="191"/>
        <v>812086738.68334758</v>
      </c>
      <c r="AG64" s="87">
        <f t="shared" ca="1" si="191"/>
        <v>812086738.68334758</v>
      </c>
      <c r="AH64" s="87">
        <f t="shared" ca="1" si="191"/>
        <v>812086738.68334758</v>
      </c>
      <c r="AI64" s="87">
        <f t="shared" ca="1" si="191"/>
        <v>812086738.68334758</v>
      </c>
      <c r="AJ64" s="87">
        <f t="shared" ca="1" si="191"/>
        <v>812086738.68334758</v>
      </c>
      <c r="AK64" s="87">
        <f t="shared" ca="1" si="191"/>
        <v>812086738.68334758</v>
      </c>
      <c r="AL64" s="87">
        <f t="shared" ca="1" si="191"/>
        <v>812086738.68334758</v>
      </c>
      <c r="AM64" s="87">
        <f t="shared" ca="1" si="191"/>
        <v>812086738.68334758</v>
      </c>
      <c r="AN64" s="87">
        <f t="shared" ca="1" si="191"/>
        <v>812086738.68334758</v>
      </c>
      <c r="AO64" s="87">
        <f t="shared" ca="1" si="191"/>
        <v>812086738.68334758</v>
      </c>
      <c r="AP64" s="87">
        <f t="shared" ca="1" si="191"/>
        <v>812086738.68334758</v>
      </c>
      <c r="AQ64" s="87">
        <f t="shared" ca="1" si="191"/>
        <v>812086738.68334758</v>
      </c>
      <c r="AR64" s="87">
        <f t="shared" ca="1" si="191"/>
        <v>812086738.68334758</v>
      </c>
      <c r="AS64" s="87">
        <f t="shared" ca="1" si="191"/>
        <v>812086738.68334758</v>
      </c>
      <c r="AT64" s="87">
        <f t="shared" ca="1" si="191"/>
        <v>812086738.68334758</v>
      </c>
      <c r="AU64" s="87">
        <f t="shared" ca="1" si="191"/>
        <v>812086738.68334758</v>
      </c>
      <c r="AV64" s="87">
        <f t="shared" ca="1" si="191"/>
        <v>812086738.68334758</v>
      </c>
      <c r="AW64" s="87">
        <f t="shared" ca="1" si="191"/>
        <v>812086738.68334758</v>
      </c>
      <c r="AX64" s="87">
        <f t="shared" ca="1" si="191"/>
        <v>812086738.68334758</v>
      </c>
      <c r="AY64" s="87">
        <f t="shared" ca="1" si="191"/>
        <v>812086738.68334758</v>
      </c>
      <c r="AZ64" s="87">
        <f t="shared" ca="1" si="191"/>
        <v>812086738.68334758</v>
      </c>
      <c r="BA64" s="87">
        <f t="shared" ca="1" si="191"/>
        <v>812086738.68334758</v>
      </c>
      <c r="BB64" s="87">
        <f t="shared" ca="1" si="191"/>
        <v>812086738.68334758</v>
      </c>
      <c r="BC64" s="87">
        <f t="shared" ca="1" si="191"/>
        <v>812086738.68334758</v>
      </c>
      <c r="BD64" s="87">
        <f t="shared" ca="1" si="191"/>
        <v>812086738.68334758</v>
      </c>
      <c r="BE64" s="87">
        <f t="shared" ca="1" si="191"/>
        <v>812086738.68334758</v>
      </c>
      <c r="BF64" s="87">
        <f t="shared" ca="1" si="191"/>
        <v>812086738.68334758</v>
      </c>
      <c r="BG64" s="87">
        <f t="shared" ca="1" si="191"/>
        <v>812086738.68334758</v>
      </c>
      <c r="BH64" s="87">
        <f t="shared" ca="1" si="191"/>
        <v>812086738.68334758</v>
      </c>
      <c r="BI64" s="87">
        <f t="shared" ca="1" si="191"/>
        <v>812086738.68334758</v>
      </c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1:92" s="154" customFormat="1" x14ac:dyDescent="0.25">
      <c r="A65" s="8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1:92" x14ac:dyDescent="0.25">
      <c r="A66" s="82" t="s">
        <v>659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1:92" x14ac:dyDescent="0.25">
      <c r="A67" s="41" t="s">
        <v>68</v>
      </c>
      <c r="C67" s="11">
        <f ca="1">C45+C60</f>
        <v>315235579.47994411</v>
      </c>
      <c r="D67" s="11">
        <f t="shared" ref="D67:BI67" ca="1" si="192">D45+D60</f>
        <v>0</v>
      </c>
      <c r="E67" s="11">
        <f t="shared" ca="1" si="192"/>
        <v>0</v>
      </c>
      <c r="F67" s="11">
        <f t="shared" ca="1" si="192"/>
        <v>0</v>
      </c>
      <c r="G67" s="11">
        <f t="shared" ca="1" si="192"/>
        <v>0</v>
      </c>
      <c r="H67" s="11">
        <f t="shared" ca="1" si="192"/>
        <v>0</v>
      </c>
      <c r="I67" s="11">
        <f t="shared" ca="1" si="192"/>
        <v>0</v>
      </c>
      <c r="J67" s="11">
        <f t="shared" ca="1" si="192"/>
        <v>0</v>
      </c>
      <c r="K67" s="11">
        <f t="shared" ca="1" si="192"/>
        <v>0</v>
      </c>
      <c r="L67" s="11">
        <f t="shared" ca="1" si="192"/>
        <v>0</v>
      </c>
      <c r="M67" s="11">
        <f t="shared" ca="1" si="192"/>
        <v>0</v>
      </c>
      <c r="N67" s="11">
        <f t="shared" ca="1" si="192"/>
        <v>0</v>
      </c>
      <c r="O67" s="11">
        <f t="shared" ca="1" si="192"/>
        <v>0</v>
      </c>
      <c r="P67" s="11">
        <f t="shared" ca="1" si="192"/>
        <v>0</v>
      </c>
      <c r="Q67" s="11">
        <f t="shared" ca="1" si="192"/>
        <v>0</v>
      </c>
      <c r="R67" s="11">
        <f t="shared" ca="1" si="192"/>
        <v>0</v>
      </c>
      <c r="S67" s="11">
        <f t="shared" ca="1" si="192"/>
        <v>0</v>
      </c>
      <c r="T67" s="11">
        <f t="shared" ca="1" si="192"/>
        <v>0</v>
      </c>
      <c r="U67" s="11">
        <f t="shared" ca="1" si="192"/>
        <v>0</v>
      </c>
      <c r="V67" s="11">
        <f t="shared" ca="1" si="192"/>
        <v>0</v>
      </c>
      <c r="W67" s="11">
        <f t="shared" ca="1" si="192"/>
        <v>0</v>
      </c>
      <c r="X67" s="11">
        <f t="shared" ca="1" si="192"/>
        <v>0</v>
      </c>
      <c r="Y67" s="11">
        <f t="shared" ca="1" si="192"/>
        <v>0</v>
      </c>
      <c r="Z67" s="11">
        <f t="shared" ca="1" si="192"/>
        <v>0</v>
      </c>
      <c r="AA67" s="11">
        <f t="shared" ca="1" si="192"/>
        <v>0</v>
      </c>
      <c r="AB67" s="11">
        <f t="shared" ca="1" si="192"/>
        <v>0</v>
      </c>
      <c r="AC67" s="11">
        <f t="shared" ca="1" si="192"/>
        <v>0</v>
      </c>
      <c r="AD67" s="11">
        <f t="shared" ca="1" si="192"/>
        <v>0</v>
      </c>
      <c r="AE67" s="11">
        <f t="shared" ca="1" si="192"/>
        <v>0</v>
      </c>
      <c r="AF67" s="11">
        <f t="shared" ca="1" si="192"/>
        <v>0</v>
      </c>
      <c r="AG67" s="11">
        <f t="shared" ca="1" si="192"/>
        <v>0</v>
      </c>
      <c r="AH67" s="11">
        <f t="shared" ca="1" si="192"/>
        <v>0</v>
      </c>
      <c r="AI67" s="11">
        <f t="shared" ca="1" si="192"/>
        <v>0</v>
      </c>
      <c r="AJ67" s="11">
        <f t="shared" ca="1" si="192"/>
        <v>0</v>
      </c>
      <c r="AK67" s="11">
        <f t="shared" ca="1" si="192"/>
        <v>0</v>
      </c>
      <c r="AL67" s="11">
        <f t="shared" ca="1" si="192"/>
        <v>0</v>
      </c>
      <c r="AM67" s="11">
        <f t="shared" ca="1" si="192"/>
        <v>0</v>
      </c>
      <c r="AN67" s="11">
        <f t="shared" ca="1" si="192"/>
        <v>0</v>
      </c>
      <c r="AO67" s="11">
        <f t="shared" ca="1" si="192"/>
        <v>0</v>
      </c>
      <c r="AP67" s="11">
        <f t="shared" ca="1" si="192"/>
        <v>0</v>
      </c>
      <c r="AQ67" s="11">
        <f t="shared" ca="1" si="192"/>
        <v>0</v>
      </c>
      <c r="AR67" s="11">
        <f t="shared" ca="1" si="192"/>
        <v>0</v>
      </c>
      <c r="AS67" s="11">
        <f t="shared" ca="1" si="192"/>
        <v>0</v>
      </c>
      <c r="AT67" s="11">
        <f t="shared" ca="1" si="192"/>
        <v>0</v>
      </c>
      <c r="AU67" s="11">
        <f t="shared" ca="1" si="192"/>
        <v>0</v>
      </c>
      <c r="AV67" s="11">
        <f t="shared" ca="1" si="192"/>
        <v>0</v>
      </c>
      <c r="AW67" s="11">
        <f t="shared" ca="1" si="192"/>
        <v>0</v>
      </c>
      <c r="AX67" s="11">
        <f t="shared" ca="1" si="192"/>
        <v>0</v>
      </c>
      <c r="AY67" s="11">
        <f t="shared" ca="1" si="192"/>
        <v>0</v>
      </c>
      <c r="AZ67" s="11">
        <f t="shared" ca="1" si="192"/>
        <v>0</v>
      </c>
      <c r="BA67" s="11">
        <f t="shared" ca="1" si="192"/>
        <v>0</v>
      </c>
      <c r="BB67" s="11">
        <f t="shared" ca="1" si="192"/>
        <v>0</v>
      </c>
      <c r="BC67" s="11">
        <f t="shared" ca="1" si="192"/>
        <v>0</v>
      </c>
      <c r="BD67" s="11">
        <f t="shared" ca="1" si="192"/>
        <v>0</v>
      </c>
      <c r="BE67" s="11">
        <f t="shared" ca="1" si="192"/>
        <v>0</v>
      </c>
      <c r="BF67" s="11">
        <f t="shared" ca="1" si="192"/>
        <v>0</v>
      </c>
      <c r="BG67" s="11">
        <f t="shared" ca="1" si="192"/>
        <v>0</v>
      </c>
      <c r="BH67" s="11">
        <f t="shared" ca="1" si="192"/>
        <v>0</v>
      </c>
      <c r="BI67" s="11">
        <f t="shared" ca="1" si="192"/>
        <v>0</v>
      </c>
    </row>
    <row r="68" spans="1:92" x14ac:dyDescent="0.25">
      <c r="A68" s="41" t="s">
        <v>45</v>
      </c>
      <c r="C68" s="11">
        <f>C46</f>
        <v>3000000</v>
      </c>
      <c r="D68" s="11">
        <f t="shared" ref="D68:BI68" si="193">D46</f>
        <v>0</v>
      </c>
      <c r="E68" s="11">
        <f t="shared" si="193"/>
        <v>0</v>
      </c>
      <c r="F68" s="11">
        <f t="shared" si="193"/>
        <v>0</v>
      </c>
      <c r="G68" s="11">
        <f t="shared" si="193"/>
        <v>0</v>
      </c>
      <c r="H68" s="11">
        <f t="shared" si="193"/>
        <v>0</v>
      </c>
      <c r="I68" s="11">
        <f t="shared" si="193"/>
        <v>0</v>
      </c>
      <c r="J68" s="11">
        <f t="shared" si="193"/>
        <v>0</v>
      </c>
      <c r="K68" s="11">
        <f t="shared" si="193"/>
        <v>0</v>
      </c>
      <c r="L68" s="11">
        <f t="shared" si="193"/>
        <v>0</v>
      </c>
      <c r="M68" s="11">
        <f t="shared" si="193"/>
        <v>0</v>
      </c>
      <c r="N68" s="11">
        <f t="shared" si="193"/>
        <v>0</v>
      </c>
      <c r="O68" s="11">
        <f t="shared" si="193"/>
        <v>0</v>
      </c>
      <c r="P68" s="11">
        <f t="shared" si="193"/>
        <v>0</v>
      </c>
      <c r="Q68" s="11">
        <f t="shared" si="193"/>
        <v>0</v>
      </c>
      <c r="R68" s="11">
        <f t="shared" si="193"/>
        <v>0</v>
      </c>
      <c r="S68" s="11">
        <f t="shared" si="193"/>
        <v>0</v>
      </c>
      <c r="T68" s="11">
        <f t="shared" ca="1" si="193"/>
        <v>0</v>
      </c>
      <c r="U68" s="11">
        <f t="shared" si="193"/>
        <v>0</v>
      </c>
      <c r="V68" s="11">
        <f t="shared" si="193"/>
        <v>0</v>
      </c>
      <c r="W68" s="11">
        <f t="shared" si="193"/>
        <v>0</v>
      </c>
      <c r="X68" s="11">
        <f t="shared" si="193"/>
        <v>0</v>
      </c>
      <c r="Y68" s="11">
        <f t="shared" si="193"/>
        <v>0</v>
      </c>
      <c r="Z68" s="11">
        <f t="shared" si="193"/>
        <v>0</v>
      </c>
      <c r="AA68" s="11">
        <f t="shared" si="193"/>
        <v>0</v>
      </c>
      <c r="AB68" s="11">
        <f t="shared" si="193"/>
        <v>0</v>
      </c>
      <c r="AC68" s="11">
        <f t="shared" si="193"/>
        <v>0</v>
      </c>
      <c r="AD68" s="11">
        <f t="shared" si="193"/>
        <v>0</v>
      </c>
      <c r="AE68" s="11">
        <f t="shared" si="193"/>
        <v>0</v>
      </c>
      <c r="AF68" s="11">
        <f t="shared" si="193"/>
        <v>0</v>
      </c>
      <c r="AG68" s="11">
        <f t="shared" si="193"/>
        <v>0</v>
      </c>
      <c r="AH68" s="11">
        <f t="shared" si="193"/>
        <v>0</v>
      </c>
      <c r="AI68" s="11">
        <f t="shared" si="193"/>
        <v>0</v>
      </c>
      <c r="AJ68" s="11">
        <f t="shared" si="193"/>
        <v>0</v>
      </c>
      <c r="AK68" s="11">
        <f t="shared" si="193"/>
        <v>0</v>
      </c>
      <c r="AL68" s="11">
        <f t="shared" si="193"/>
        <v>0</v>
      </c>
      <c r="AM68" s="11">
        <f t="shared" si="193"/>
        <v>0</v>
      </c>
      <c r="AN68" s="11">
        <f t="shared" si="193"/>
        <v>0</v>
      </c>
      <c r="AO68" s="11">
        <f t="shared" si="193"/>
        <v>0</v>
      </c>
      <c r="AP68" s="11">
        <f t="shared" si="193"/>
        <v>0</v>
      </c>
      <c r="AQ68" s="11">
        <f t="shared" si="193"/>
        <v>0</v>
      </c>
      <c r="AR68" s="11">
        <f t="shared" si="193"/>
        <v>0</v>
      </c>
      <c r="AS68" s="11">
        <f t="shared" si="193"/>
        <v>0</v>
      </c>
      <c r="AT68" s="11">
        <f t="shared" si="193"/>
        <v>0</v>
      </c>
      <c r="AU68" s="11">
        <f t="shared" si="193"/>
        <v>0</v>
      </c>
      <c r="AV68" s="11">
        <f t="shared" si="193"/>
        <v>0</v>
      </c>
      <c r="AW68" s="11">
        <f t="shared" si="193"/>
        <v>0</v>
      </c>
      <c r="AX68" s="11">
        <f t="shared" si="193"/>
        <v>0</v>
      </c>
      <c r="AY68" s="11">
        <f t="shared" si="193"/>
        <v>0</v>
      </c>
      <c r="AZ68" s="11">
        <f t="shared" si="193"/>
        <v>0</v>
      </c>
      <c r="BA68" s="11">
        <f t="shared" si="193"/>
        <v>0</v>
      </c>
      <c r="BB68" s="11">
        <f t="shared" si="193"/>
        <v>0</v>
      </c>
      <c r="BC68" s="11">
        <f t="shared" si="193"/>
        <v>0</v>
      </c>
      <c r="BD68" s="11">
        <f t="shared" si="193"/>
        <v>0</v>
      </c>
      <c r="BE68" s="11">
        <f t="shared" si="193"/>
        <v>0</v>
      </c>
      <c r="BF68" s="11">
        <f t="shared" si="193"/>
        <v>0</v>
      </c>
      <c r="BG68" s="11">
        <f t="shared" si="193"/>
        <v>0</v>
      </c>
      <c r="BH68" s="11">
        <f t="shared" si="193"/>
        <v>0</v>
      </c>
      <c r="BI68" s="11">
        <f t="shared" si="193"/>
        <v>0</v>
      </c>
    </row>
    <row r="69" spans="1:92" x14ac:dyDescent="0.25"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</row>
    <row r="70" spans="1:92" x14ac:dyDescent="0.25">
      <c r="A70" t="s">
        <v>47</v>
      </c>
      <c r="C70" s="11">
        <f t="shared" ref="C70:AH70" si="194">C48</f>
        <v>300000000</v>
      </c>
      <c r="D70" s="11">
        <f t="shared" si="194"/>
        <v>300000000</v>
      </c>
      <c r="E70" s="11">
        <f t="shared" si="194"/>
        <v>300000000</v>
      </c>
      <c r="F70" s="11">
        <f t="shared" si="194"/>
        <v>300000000</v>
      </c>
      <c r="G70" s="11">
        <f t="shared" si="194"/>
        <v>300000000</v>
      </c>
      <c r="H70" s="11">
        <f t="shared" si="194"/>
        <v>300000000</v>
      </c>
      <c r="I70" s="11">
        <f t="shared" si="194"/>
        <v>300000000</v>
      </c>
      <c r="J70" s="11">
        <f t="shared" si="194"/>
        <v>300000000</v>
      </c>
      <c r="K70" s="11">
        <f t="shared" si="194"/>
        <v>300000000</v>
      </c>
      <c r="L70" s="11">
        <f t="shared" si="194"/>
        <v>300000000</v>
      </c>
      <c r="M70" s="11">
        <f t="shared" si="194"/>
        <v>298637431.59634709</v>
      </c>
      <c r="N70" s="11">
        <f t="shared" si="194"/>
        <v>297262089.1139099</v>
      </c>
      <c r="O70" s="11">
        <f t="shared" si="194"/>
        <v>295873852.79569989</v>
      </c>
      <c r="P70" s="11">
        <f t="shared" si="194"/>
        <v>294472601.76200664</v>
      </c>
      <c r="Q70" s="11">
        <f t="shared" si="194"/>
        <v>293058213.99987251</v>
      </c>
      <c r="R70" s="11">
        <f t="shared" si="194"/>
        <v>291630566.35246837</v>
      </c>
      <c r="S70" s="11">
        <f t="shared" si="194"/>
        <v>290189534.5083698</v>
      </c>
      <c r="T70" s="11">
        <f t="shared" ca="1" si="194"/>
        <v>288734992.99073285</v>
      </c>
      <c r="U70" s="11">
        <f t="shared" ca="1" si="194"/>
        <v>287266815.14636803</v>
      </c>
      <c r="V70" s="11">
        <f t="shared" ca="1" si="194"/>
        <v>285784873.13471228</v>
      </c>
      <c r="W70" s="11">
        <f t="shared" ca="1" si="194"/>
        <v>284289037.91669726</v>
      </c>
      <c r="X70" s="11">
        <f t="shared" ca="1" si="194"/>
        <v>282779179.24351335</v>
      </c>
      <c r="Y70" s="11">
        <f t="shared" ca="1" si="194"/>
        <v>281255165.64526838</v>
      </c>
      <c r="Z70" s="11">
        <f t="shared" ca="1" si="194"/>
        <v>279716864.41953987</v>
      </c>
      <c r="AA70" s="11">
        <f t="shared" ca="1" si="194"/>
        <v>278164141.61982012</v>
      </c>
      <c r="AB70" s="11">
        <f t="shared" ca="1" si="194"/>
        <v>276596862.04385298</v>
      </c>
      <c r="AC70" s="11">
        <f t="shared" ca="1" si="194"/>
        <v>275014889.22186118</v>
      </c>
      <c r="AD70" s="11">
        <f t="shared" ca="1" si="194"/>
        <v>273418085.40466321</v>
      </c>
      <c r="AE70" s="11">
        <f t="shared" ca="1" si="194"/>
        <v>271806311.55167902</v>
      </c>
      <c r="AF70" s="11">
        <f t="shared" ca="1" si="194"/>
        <v>270179427.3188231</v>
      </c>
      <c r="AG70" s="11">
        <f t="shared" ca="1" si="194"/>
        <v>268537291.04628414</v>
      </c>
      <c r="AH70" s="11">
        <f t="shared" ca="1" si="194"/>
        <v>266879759.74619013</v>
      </c>
      <c r="AI70" s="11">
        <f t="shared" ref="AI70:BI70" ca="1" si="195">AI48</f>
        <v>265206689.09015775</v>
      </c>
      <c r="AJ70" s="11">
        <f t="shared" ca="1" si="195"/>
        <v>263517933.39672506</v>
      </c>
      <c r="AK70" s="11">
        <f t="shared" ca="1" si="195"/>
        <v>261813345.61866644</v>
      </c>
      <c r="AL70" s="11">
        <f t="shared" ca="1" si="195"/>
        <v>260092777.33018851</v>
      </c>
      <c r="AM70" s="11">
        <f t="shared" ca="1" si="195"/>
        <v>258356078.7140061</v>
      </c>
      <c r="AN70" s="11">
        <f t="shared" ca="1" si="195"/>
        <v>256603098.54829699</v>
      </c>
      <c r="AO70" s="11">
        <f t="shared" ca="1" si="195"/>
        <v>254833684.19353434</v>
      </c>
      <c r="AP70" s="11">
        <f t="shared" ca="1" si="195"/>
        <v>253047681.5791958</v>
      </c>
      <c r="AQ70" s="11">
        <f t="shared" ca="1" si="195"/>
        <v>251244935.19034782</v>
      </c>
      <c r="AR70" s="11">
        <f t="shared" ca="1" si="195"/>
        <v>249425288.05410439</v>
      </c>
      <c r="AS70" s="11">
        <f t="shared" ca="1" si="195"/>
        <v>247588581.72595868</v>
      </c>
      <c r="AT70" s="11">
        <f t="shared" ca="1" si="195"/>
        <v>245734656.27598661</v>
      </c>
      <c r="AU70" s="11">
        <f t="shared" ca="1" si="195"/>
        <v>243863350.27492106</v>
      </c>
      <c r="AV70" s="11">
        <f t="shared" ca="1" si="195"/>
        <v>241974500.78009552</v>
      </c>
      <c r="AW70" s="11">
        <f t="shared" ca="1" si="195"/>
        <v>240067943.32125598</v>
      </c>
      <c r="AX70" s="11">
        <f t="shared" ca="1" si="195"/>
        <v>238143511.88623983</v>
      </c>
      <c r="AY70" s="11">
        <f t="shared" ca="1" si="195"/>
        <v>236201038.9065204</v>
      </c>
      <c r="AZ70" s="11">
        <f t="shared" ca="1" si="195"/>
        <v>234240355.24261609</v>
      </c>
      <c r="BA70" s="11">
        <f t="shared" ca="1" si="195"/>
        <v>232261290.16936269</v>
      </c>
      <c r="BB70" s="11">
        <f t="shared" ca="1" si="195"/>
        <v>230263671.36104754</v>
      </c>
      <c r="BC70" s="11">
        <f t="shared" ca="1" si="195"/>
        <v>228247324.87640443</v>
      </c>
      <c r="BD70" s="11">
        <f t="shared" ca="1" si="195"/>
        <v>226212075.14346778</v>
      </c>
      <c r="BE70" s="11">
        <f t="shared" ca="1" si="195"/>
        <v>224157744.94428486</v>
      </c>
      <c r="BF70" s="11">
        <f t="shared" ca="1" si="195"/>
        <v>222084155.3994846</v>
      </c>
      <c r="BG70" s="11">
        <f t="shared" ca="1" si="195"/>
        <v>219991125.95270184</v>
      </c>
      <c r="BH70" s="11">
        <f t="shared" ca="1" si="195"/>
        <v>217878474.35485548</v>
      </c>
      <c r="BI70" s="11">
        <f t="shared" ca="1" si="195"/>
        <v>215746016.64827931</v>
      </c>
    </row>
    <row r="71" spans="1:92" x14ac:dyDescent="0.25">
      <c r="A71" t="s">
        <v>50</v>
      </c>
      <c r="C71" s="11">
        <f t="shared" ref="C71:AH71" si="196">C49</f>
        <v>2812500</v>
      </c>
      <c r="D71" s="11">
        <f t="shared" si="196"/>
        <v>2812500</v>
      </c>
      <c r="E71" s="11">
        <f t="shared" si="196"/>
        <v>2812500</v>
      </c>
      <c r="F71" s="11">
        <f t="shared" si="196"/>
        <v>2812500</v>
      </c>
      <c r="G71" s="11">
        <f t="shared" si="196"/>
        <v>2812500</v>
      </c>
      <c r="H71" s="11">
        <f t="shared" si="196"/>
        <v>2812500</v>
      </c>
      <c r="I71" s="11">
        <f t="shared" si="196"/>
        <v>2812500</v>
      </c>
      <c r="J71" s="11">
        <f t="shared" si="196"/>
        <v>2812500</v>
      </c>
      <c r="K71" s="11">
        <f t="shared" si="196"/>
        <v>2812500</v>
      </c>
      <c r="L71" s="11">
        <f t="shared" si="196"/>
        <v>4175068.4036529302</v>
      </c>
      <c r="M71" s="11">
        <f t="shared" si="196"/>
        <v>4175068.4036529302</v>
      </c>
      <c r="N71" s="11">
        <f t="shared" si="196"/>
        <v>4175068.4036529302</v>
      </c>
      <c r="O71" s="11">
        <f t="shared" si="196"/>
        <v>4175068.4036529302</v>
      </c>
      <c r="P71" s="11">
        <f t="shared" si="196"/>
        <v>4175068.4036529302</v>
      </c>
      <c r="Q71" s="11">
        <f t="shared" si="196"/>
        <v>4175068.4036529302</v>
      </c>
      <c r="R71" s="11">
        <f t="shared" si="196"/>
        <v>4175068.4036529302</v>
      </c>
      <c r="S71" s="11">
        <f t="shared" si="196"/>
        <v>4175068.4036529302</v>
      </c>
      <c r="T71" s="11">
        <f t="shared" si="196"/>
        <v>4175068.4036529302</v>
      </c>
      <c r="U71" s="11">
        <f t="shared" ca="1" si="196"/>
        <v>4175068.4036529302</v>
      </c>
      <c r="V71" s="11">
        <f t="shared" ca="1" si="196"/>
        <v>4175068.4036529302</v>
      </c>
      <c r="W71" s="11">
        <f t="shared" ca="1" si="196"/>
        <v>4175068.4036529302</v>
      </c>
      <c r="X71" s="11">
        <f t="shared" ca="1" si="196"/>
        <v>4175068.4036529302</v>
      </c>
      <c r="Y71" s="11">
        <f t="shared" ca="1" si="196"/>
        <v>4175068.4036529302</v>
      </c>
      <c r="Z71" s="11">
        <f t="shared" ca="1" si="196"/>
        <v>4175068.4036529302</v>
      </c>
      <c r="AA71" s="11">
        <f t="shared" ca="1" si="196"/>
        <v>4175068.4036529302</v>
      </c>
      <c r="AB71" s="11">
        <f t="shared" ca="1" si="196"/>
        <v>4175068.4036529302</v>
      </c>
      <c r="AC71" s="11">
        <f t="shared" ca="1" si="196"/>
        <v>4175068.4036529302</v>
      </c>
      <c r="AD71" s="11">
        <f t="shared" ca="1" si="196"/>
        <v>4175068.4036529302</v>
      </c>
      <c r="AE71" s="11">
        <f t="shared" ca="1" si="196"/>
        <v>4175068.4036529302</v>
      </c>
      <c r="AF71" s="11">
        <f t="shared" ca="1" si="196"/>
        <v>4175068.4036529302</v>
      </c>
      <c r="AG71" s="11">
        <f t="shared" ca="1" si="196"/>
        <v>4175068.4036529302</v>
      </c>
      <c r="AH71" s="11">
        <f t="shared" ca="1" si="196"/>
        <v>4175068.4036529302</v>
      </c>
      <c r="AI71" s="11">
        <f t="shared" ref="AI71:BI71" ca="1" si="197">AI49</f>
        <v>4175068.4036529302</v>
      </c>
      <c r="AJ71" s="11">
        <f t="shared" ca="1" si="197"/>
        <v>4175068.4036529302</v>
      </c>
      <c r="AK71" s="11">
        <f t="shared" ca="1" si="197"/>
        <v>4175068.4036529302</v>
      </c>
      <c r="AL71" s="11">
        <f t="shared" ca="1" si="197"/>
        <v>4175068.4036529302</v>
      </c>
      <c r="AM71" s="11">
        <f t="shared" ca="1" si="197"/>
        <v>4175068.4036529302</v>
      </c>
      <c r="AN71" s="11">
        <f t="shared" ca="1" si="197"/>
        <v>4175068.4036529302</v>
      </c>
      <c r="AO71" s="11">
        <f t="shared" ca="1" si="197"/>
        <v>4175068.4036529302</v>
      </c>
      <c r="AP71" s="11">
        <f t="shared" ca="1" si="197"/>
        <v>4175068.4036529302</v>
      </c>
      <c r="AQ71" s="11">
        <f t="shared" ca="1" si="197"/>
        <v>4175068.4036529302</v>
      </c>
      <c r="AR71" s="11">
        <f t="shared" ca="1" si="197"/>
        <v>4175068.4036529302</v>
      </c>
      <c r="AS71" s="11">
        <f t="shared" ca="1" si="197"/>
        <v>4175068.4036529302</v>
      </c>
      <c r="AT71" s="11">
        <f t="shared" ca="1" si="197"/>
        <v>4175068.4036529302</v>
      </c>
      <c r="AU71" s="11">
        <f t="shared" ca="1" si="197"/>
        <v>4175068.4036529302</v>
      </c>
      <c r="AV71" s="11">
        <f t="shared" ca="1" si="197"/>
        <v>4175068.4036529302</v>
      </c>
      <c r="AW71" s="11">
        <f t="shared" ca="1" si="197"/>
        <v>4175068.4036529302</v>
      </c>
      <c r="AX71" s="11">
        <f t="shared" ca="1" si="197"/>
        <v>4175068.4036529302</v>
      </c>
      <c r="AY71" s="11">
        <f t="shared" ca="1" si="197"/>
        <v>4175068.4036529302</v>
      </c>
      <c r="AZ71" s="11">
        <f t="shared" ca="1" si="197"/>
        <v>4175068.4036529302</v>
      </c>
      <c r="BA71" s="11">
        <f t="shared" ca="1" si="197"/>
        <v>4175068.4036529302</v>
      </c>
      <c r="BB71" s="11">
        <f t="shared" ca="1" si="197"/>
        <v>4175068.4036529302</v>
      </c>
      <c r="BC71" s="11">
        <f t="shared" ca="1" si="197"/>
        <v>4175068.4036529302</v>
      </c>
      <c r="BD71" s="11">
        <f t="shared" ca="1" si="197"/>
        <v>4175068.4036529302</v>
      </c>
      <c r="BE71" s="11">
        <f t="shared" ca="1" si="197"/>
        <v>4175068.4036529302</v>
      </c>
      <c r="BF71" s="11">
        <f t="shared" ca="1" si="197"/>
        <v>4175068.4036529302</v>
      </c>
      <c r="BG71" s="11">
        <f t="shared" ca="1" si="197"/>
        <v>4175068.4036529302</v>
      </c>
      <c r="BH71" s="11">
        <f t="shared" ca="1" si="197"/>
        <v>4175068.4036529302</v>
      </c>
      <c r="BI71" s="11">
        <f t="shared" ca="1" si="197"/>
        <v>4175068.4036529302</v>
      </c>
    </row>
    <row r="72" spans="1:92" x14ac:dyDescent="0.25">
      <c r="A72" s="41" t="s">
        <v>48</v>
      </c>
      <c r="C72" s="11">
        <f t="shared" ref="C72:AH72" si="198">C50</f>
        <v>2812500</v>
      </c>
      <c r="D72" s="11">
        <f t="shared" si="198"/>
        <v>2812500</v>
      </c>
      <c r="E72" s="11">
        <f t="shared" si="198"/>
        <v>2812500</v>
      </c>
      <c r="F72" s="11">
        <f t="shared" si="198"/>
        <v>2812500</v>
      </c>
      <c r="G72" s="11">
        <f t="shared" si="198"/>
        <v>2812500</v>
      </c>
      <c r="H72" s="11">
        <f t="shared" si="198"/>
        <v>2812500</v>
      </c>
      <c r="I72" s="11">
        <f t="shared" si="198"/>
        <v>2812500</v>
      </c>
      <c r="J72" s="11">
        <f t="shared" si="198"/>
        <v>2812500</v>
      </c>
      <c r="K72" s="11">
        <f t="shared" si="198"/>
        <v>2812500</v>
      </c>
      <c r="L72" s="11">
        <f t="shared" si="198"/>
        <v>2812500</v>
      </c>
      <c r="M72" s="11">
        <f t="shared" si="198"/>
        <v>2799725.921215754</v>
      </c>
      <c r="N72" s="11">
        <f t="shared" si="198"/>
        <v>2786832.0854429053</v>
      </c>
      <c r="O72" s="11">
        <f t="shared" si="198"/>
        <v>2773817.3699596864</v>
      </c>
      <c r="P72" s="11">
        <f t="shared" si="198"/>
        <v>2760680.6415188122</v>
      </c>
      <c r="Q72" s="11">
        <f t="shared" si="198"/>
        <v>2747420.7562488047</v>
      </c>
      <c r="R72" s="11">
        <f t="shared" si="198"/>
        <v>2734036.5595543911</v>
      </c>
      <c r="S72" s="11">
        <f t="shared" si="198"/>
        <v>2720526.886015967</v>
      </c>
      <c r="T72" s="11">
        <f t="shared" si="198"/>
        <v>2706890.5592881204</v>
      </c>
      <c r="U72" s="11">
        <f t="shared" ca="1" si="198"/>
        <v>2693126.3919972</v>
      </c>
      <c r="V72" s="11">
        <f t="shared" ca="1" si="198"/>
        <v>2679233.1856379276</v>
      </c>
      <c r="W72" s="11">
        <f t="shared" ca="1" si="198"/>
        <v>2665209.7304690368</v>
      </c>
      <c r="X72" s="11">
        <f t="shared" ca="1" si="198"/>
        <v>2651054.8054079376</v>
      </c>
      <c r="Y72" s="11">
        <f t="shared" ca="1" si="198"/>
        <v>2636767.1779243909</v>
      </c>
      <c r="Z72" s="11">
        <f t="shared" ca="1" si="198"/>
        <v>2622345.6039331863</v>
      </c>
      <c r="AA72" s="11">
        <f t="shared" ca="1" si="198"/>
        <v>2607788.8276858134</v>
      </c>
      <c r="AB72" s="11">
        <f t="shared" ca="1" si="198"/>
        <v>2593095.5816611215</v>
      </c>
      <c r="AC72" s="11">
        <f t="shared" ca="1" si="198"/>
        <v>2578264.5864549484</v>
      </c>
      <c r="AD72" s="11">
        <f t="shared" ca="1" si="198"/>
        <v>2563294.5506687174</v>
      </c>
      <c r="AE72" s="11">
        <f t="shared" ca="1" si="198"/>
        <v>2548184.1707969909</v>
      </c>
      <c r="AF72" s="11">
        <f t="shared" ca="1" si="198"/>
        <v>2532932.1311139665</v>
      </c>
      <c r="AG72" s="11">
        <f t="shared" ca="1" si="198"/>
        <v>2517537.1035589138</v>
      </c>
      <c r="AH72" s="11">
        <f t="shared" ca="1" si="198"/>
        <v>2501997.7476205323</v>
      </c>
      <c r="AI72" s="11">
        <f t="shared" ref="AI72:BI72" ca="1" si="199">AI50</f>
        <v>2486312.7102202289</v>
      </c>
      <c r="AJ72" s="11">
        <f t="shared" ca="1" si="199"/>
        <v>2470480.6255942974</v>
      </c>
      <c r="AK72" s="11">
        <f t="shared" ca="1" si="199"/>
        <v>2454500.1151749976</v>
      </c>
      <c r="AL72" s="11">
        <f t="shared" ca="1" si="199"/>
        <v>2438369.7874705172</v>
      </c>
      <c r="AM72" s="11">
        <f t="shared" ca="1" si="199"/>
        <v>2422088.2379438072</v>
      </c>
      <c r="AN72" s="11">
        <f t="shared" ca="1" si="199"/>
        <v>2405654.0488902843</v>
      </c>
      <c r="AO72" s="11">
        <f t="shared" ca="1" si="199"/>
        <v>2389065.7893143846</v>
      </c>
      <c r="AP72" s="11">
        <f t="shared" ca="1" si="199"/>
        <v>2372322.0148049607</v>
      </c>
      <c r="AQ72" s="11">
        <f t="shared" ca="1" si="199"/>
        <v>2355421.2674095109</v>
      </c>
      <c r="AR72" s="11">
        <f t="shared" ca="1" si="199"/>
        <v>2338362.0755072287</v>
      </c>
      <c r="AS72" s="11">
        <f t="shared" ca="1" si="199"/>
        <v>2321142.9536808627</v>
      </c>
      <c r="AT72" s="11">
        <f t="shared" ca="1" si="199"/>
        <v>2303762.4025873742</v>
      </c>
      <c r="AU72" s="11">
        <f t="shared" ca="1" si="199"/>
        <v>2286218.9088273849</v>
      </c>
      <c r="AV72" s="11">
        <f t="shared" ca="1" si="199"/>
        <v>2268510.9448133954</v>
      </c>
      <c r="AW72" s="11">
        <f t="shared" ca="1" si="199"/>
        <v>2250636.9686367749</v>
      </c>
      <c r="AX72" s="11">
        <f t="shared" ca="1" si="199"/>
        <v>2232595.4239334981</v>
      </c>
      <c r="AY72" s="11">
        <f t="shared" ca="1" si="199"/>
        <v>2214384.7397486288</v>
      </c>
      <c r="AZ72" s="11">
        <f t="shared" ca="1" si="199"/>
        <v>2196003.3303995258</v>
      </c>
      <c r="BA72" s="11">
        <f t="shared" ca="1" si="199"/>
        <v>2177449.5953377751</v>
      </c>
      <c r="BB72" s="11">
        <f t="shared" ca="1" si="199"/>
        <v>2158721.9190098206</v>
      </c>
      <c r="BC72" s="11">
        <f t="shared" ca="1" si="199"/>
        <v>2139818.6707162913</v>
      </c>
      <c r="BD72" s="11">
        <f t="shared" ca="1" si="199"/>
        <v>2120738.2044700105</v>
      </c>
      <c r="BE72" s="11">
        <f t="shared" ca="1" si="199"/>
        <v>2101478.8588526705</v>
      </c>
      <c r="BF72" s="11">
        <f t="shared" ca="1" si="199"/>
        <v>2082038.956870168</v>
      </c>
      <c r="BG72" s="11">
        <f t="shared" ca="1" si="199"/>
        <v>2062416.8058065795</v>
      </c>
      <c r="BH72" s="11">
        <f t="shared" ca="1" si="199"/>
        <v>2042610.69707677</v>
      </c>
      <c r="BI72" s="11">
        <f t="shared" ca="1" si="199"/>
        <v>2022618.9060776185</v>
      </c>
    </row>
    <row r="73" spans="1:92" ht="30" x14ac:dyDescent="0.25">
      <c r="A73" s="69" t="s">
        <v>297</v>
      </c>
      <c r="C73" s="11">
        <f ca="1">C51+C61</f>
        <v>0</v>
      </c>
      <c r="D73" s="11">
        <f t="shared" ref="D73:BI73" ca="1" si="200">D51+D61</f>
        <v>208499.86630823542</v>
      </c>
      <c r="E73" s="11">
        <f t="shared" ca="1" si="200"/>
        <v>202076.61333181095</v>
      </c>
      <c r="F73" s="11">
        <f t="shared" ca="1" si="200"/>
        <v>211161.64599029272</v>
      </c>
      <c r="G73" s="11">
        <f t="shared" ca="1" si="200"/>
        <v>219312.46513799365</v>
      </c>
      <c r="H73" s="11">
        <f t="shared" ca="1" si="200"/>
        <v>228676.65429443869</v>
      </c>
      <c r="I73" s="11">
        <f t="shared" ca="1" si="200"/>
        <v>238101.18088587228</v>
      </c>
      <c r="J73" s="11">
        <f t="shared" ca="1" si="200"/>
        <v>247641.22498197132</v>
      </c>
      <c r="K73" s="11">
        <f t="shared" ca="1" si="200"/>
        <v>256220.38248427882</v>
      </c>
      <c r="L73" s="11">
        <f t="shared" ca="1" si="200"/>
        <v>1560490.6579258777</v>
      </c>
      <c r="M73" s="11">
        <f t="shared" ca="1" si="200"/>
        <v>1583158.5497116176</v>
      </c>
      <c r="N73" s="11">
        <f t="shared" ca="1" si="200"/>
        <v>1606066.5651750471</v>
      </c>
      <c r="O73" s="11">
        <f t="shared" ca="1" si="200"/>
        <v>1636823.0048129736</v>
      </c>
      <c r="P73" s="11">
        <f t="shared" ca="1" si="200"/>
        <v>1663099.9604309469</v>
      </c>
      <c r="Q73" s="11">
        <f t="shared" ca="1" si="200"/>
        <v>1685088.3337085685</v>
      </c>
      <c r="R73" s="11">
        <f t="shared" ca="1" si="200"/>
        <v>1707301.2464876138</v>
      </c>
      <c r="S73" s="11">
        <f t="shared" ca="1" si="200"/>
        <v>1728597.645781656</v>
      </c>
      <c r="T73" s="11">
        <f t="shared" ca="1" si="200"/>
        <v>1751325.1771356559</v>
      </c>
      <c r="U73" s="11">
        <f t="shared" ca="1" si="200"/>
        <v>1774224.822207131</v>
      </c>
      <c r="V73" s="11">
        <f t="shared" ca="1" si="200"/>
        <v>61456135.000719622</v>
      </c>
      <c r="W73" s="11">
        <f t="shared" ca="1" si="200"/>
        <v>1509858.6731838933</v>
      </c>
      <c r="X73" s="11">
        <f t="shared" ca="1" si="200"/>
        <v>1524013.5982449926</v>
      </c>
      <c r="Y73" s="11">
        <f t="shared" ca="1" si="200"/>
        <v>1538301.2257285393</v>
      </c>
      <c r="Z73" s="11">
        <f t="shared" ca="1" si="200"/>
        <v>1552722.7997197439</v>
      </c>
      <c r="AA73" s="11">
        <f t="shared" ca="1" si="200"/>
        <v>1567279.5759671167</v>
      </c>
      <c r="AB73" s="11">
        <f t="shared" ca="1" si="200"/>
        <v>1581972.8219918087</v>
      </c>
      <c r="AC73" s="11">
        <f t="shared" ca="1" si="200"/>
        <v>1596803.8171979818</v>
      </c>
      <c r="AD73" s="11">
        <f t="shared" ca="1" si="200"/>
        <v>1611773.8529842128</v>
      </c>
      <c r="AE73" s="11">
        <f t="shared" ca="1" si="200"/>
        <v>1626884.2328559393</v>
      </c>
      <c r="AF73" s="11">
        <f t="shared" ca="1" si="200"/>
        <v>1642136.2725389637</v>
      </c>
      <c r="AG73" s="11">
        <f t="shared" ca="1" si="200"/>
        <v>1657531.3000940164</v>
      </c>
      <c r="AH73" s="11">
        <f t="shared" ca="1" si="200"/>
        <v>1673070.6560323979</v>
      </c>
      <c r="AI73" s="11">
        <f t="shared" ca="1" si="200"/>
        <v>1688755.6934327013</v>
      </c>
      <c r="AJ73" s="11">
        <f t="shared" ca="1" si="200"/>
        <v>1704587.7780586327</v>
      </c>
      <c r="AK73" s="11">
        <f t="shared" ca="1" si="200"/>
        <v>1720568.2884779326</v>
      </c>
      <c r="AL73" s="11">
        <f t="shared" ca="1" si="200"/>
        <v>1736698.616182413</v>
      </c>
      <c r="AM73" s="11">
        <f t="shared" ca="1" si="200"/>
        <v>1752980.165709123</v>
      </c>
      <c r="AN73" s="11">
        <f t="shared" ca="1" si="200"/>
        <v>1769414.3547626459</v>
      </c>
      <c r="AO73" s="11">
        <f t="shared" ca="1" si="200"/>
        <v>1786002.6143385456</v>
      </c>
      <c r="AP73" s="11">
        <f t="shared" ca="1" si="200"/>
        <v>1802746.3888479695</v>
      </c>
      <c r="AQ73" s="11">
        <f t="shared" ca="1" si="200"/>
        <v>1819647.1362434193</v>
      </c>
      <c r="AR73" s="11">
        <f t="shared" ca="1" si="200"/>
        <v>1836706.3281457014</v>
      </c>
      <c r="AS73" s="11">
        <f t="shared" ca="1" si="200"/>
        <v>1853925.4499720675</v>
      </c>
      <c r="AT73" s="11">
        <f t="shared" ca="1" si="200"/>
        <v>1871306.001065556</v>
      </c>
      <c r="AU73" s="11">
        <f t="shared" ca="1" si="200"/>
        <v>1888849.4948255452</v>
      </c>
      <c r="AV73" s="11">
        <f t="shared" ca="1" si="200"/>
        <v>1906557.4588395348</v>
      </c>
      <c r="AW73" s="11">
        <f t="shared" ca="1" si="200"/>
        <v>1924431.4350161552</v>
      </c>
      <c r="AX73" s="11">
        <f t="shared" ca="1" si="200"/>
        <v>1942472.9797194321</v>
      </c>
      <c r="AY73" s="11">
        <f t="shared" ca="1" si="200"/>
        <v>1960683.6639043014</v>
      </c>
      <c r="AZ73" s="11">
        <f t="shared" ca="1" si="200"/>
        <v>1979065.0732534043</v>
      </c>
      <c r="BA73" s="11">
        <f t="shared" ca="1" si="200"/>
        <v>1997618.8083151551</v>
      </c>
      <c r="BB73" s="11">
        <f t="shared" ca="1" si="200"/>
        <v>2016346.4846431096</v>
      </c>
      <c r="BC73" s="11">
        <f t="shared" ca="1" si="200"/>
        <v>2035249.7329366389</v>
      </c>
      <c r="BD73" s="11">
        <f t="shared" ca="1" si="200"/>
        <v>2054330.1991829197</v>
      </c>
      <c r="BE73" s="11">
        <f t="shared" ca="1" si="200"/>
        <v>2073589.5448002596</v>
      </c>
      <c r="BF73" s="11">
        <f t="shared" ca="1" si="200"/>
        <v>2093029.4467827622</v>
      </c>
      <c r="BG73" s="11">
        <f t="shared" ca="1" si="200"/>
        <v>2112651.5978463506</v>
      </c>
      <c r="BH73" s="11">
        <f t="shared" ca="1" si="200"/>
        <v>2132457.7065761602</v>
      </c>
      <c r="BI73" s="11">
        <f t="shared" ca="1" si="200"/>
        <v>2152449.4975753119</v>
      </c>
    </row>
    <row r="74" spans="1:92" x14ac:dyDescent="0.25">
      <c r="A74" s="41" t="s">
        <v>144</v>
      </c>
      <c r="C74" s="11">
        <f ca="1">C52+C62</f>
        <v>325574307.79020303</v>
      </c>
      <c r="D74" s="11">
        <f t="shared" ref="D74:BI74" ca="1" si="201">D52+D62</f>
        <v>324282059.31206393</v>
      </c>
      <c r="E74" s="11">
        <f t="shared" ca="1" si="201"/>
        <v>326387913.58944857</v>
      </c>
      <c r="F74" s="11">
        <f t="shared" ca="1" si="201"/>
        <v>328528117.50110757</v>
      </c>
      <c r="G74" s="11">
        <f t="shared" ca="1" si="201"/>
        <v>330218829.99638307</v>
      </c>
      <c r="H74" s="11">
        <f t="shared" ca="1" si="201"/>
        <v>332427280.35542208</v>
      </c>
      <c r="I74" s="11">
        <f t="shared" ca="1" si="201"/>
        <v>334673190.82704008</v>
      </c>
      <c r="J74" s="11">
        <f t="shared" ca="1" si="201"/>
        <v>336957708.1987586</v>
      </c>
      <c r="K74" s="11">
        <f t="shared" ca="1" si="201"/>
        <v>338824676.35356385</v>
      </c>
      <c r="L74" s="11">
        <f t="shared" ca="1" si="201"/>
        <v>339149373.80274749</v>
      </c>
      <c r="M74" s="11">
        <f t="shared" ca="1" si="201"/>
        <v>339491944.10916489</v>
      </c>
      <c r="N74" s="11">
        <f t="shared" ca="1" si="201"/>
        <v>339853192.84469324</v>
      </c>
      <c r="O74" s="11">
        <f t="shared" ca="1" si="201"/>
        <v>339786718.34039044</v>
      </c>
      <c r="P74" s="11">
        <f t="shared" ca="1" si="201"/>
        <v>340250416.34100467</v>
      </c>
      <c r="Q74" s="11">
        <f t="shared" ca="1" si="201"/>
        <v>340799063.80537969</v>
      </c>
      <c r="R74" s="11">
        <f t="shared" ca="1" si="201"/>
        <v>341458865.44178462</v>
      </c>
      <c r="S74" s="11">
        <f t="shared" ca="1" si="201"/>
        <v>341715106.0396415</v>
      </c>
      <c r="T74" s="11">
        <f t="shared" ca="1" si="201"/>
        <v>342428810.30436867</v>
      </c>
      <c r="U74" s="11">
        <f t="shared" ca="1" si="201"/>
        <v>343172675.6964041</v>
      </c>
      <c r="V74" s="11">
        <f t="shared" ca="1" si="201"/>
        <v>284289037.91669726</v>
      </c>
      <c r="W74" s="11">
        <f t="shared" ca="1" si="201"/>
        <v>282779179.24351335</v>
      </c>
      <c r="X74" s="11">
        <f t="shared" ca="1" si="201"/>
        <v>281255165.64526838</v>
      </c>
      <c r="Y74" s="11">
        <f t="shared" ca="1" si="201"/>
        <v>279716864.41953987</v>
      </c>
      <c r="Z74" s="11">
        <f t="shared" ca="1" si="201"/>
        <v>278164141.61982012</v>
      </c>
      <c r="AA74" s="11">
        <f t="shared" ca="1" si="201"/>
        <v>276596862.04385298</v>
      </c>
      <c r="AB74" s="11">
        <f t="shared" ca="1" si="201"/>
        <v>275014889.22186118</v>
      </c>
      <c r="AC74" s="11">
        <f t="shared" ca="1" si="201"/>
        <v>273418085.40466321</v>
      </c>
      <c r="AD74" s="11">
        <f t="shared" ca="1" si="201"/>
        <v>271806311.55167902</v>
      </c>
      <c r="AE74" s="11">
        <f t="shared" ca="1" si="201"/>
        <v>270179427.3188231</v>
      </c>
      <c r="AF74" s="11">
        <f t="shared" ca="1" si="201"/>
        <v>268537291.04628414</v>
      </c>
      <c r="AG74" s="11">
        <f t="shared" ca="1" si="201"/>
        <v>266879759.74619013</v>
      </c>
      <c r="AH74" s="11">
        <f t="shared" ca="1" si="201"/>
        <v>265206689.09015775</v>
      </c>
      <c r="AI74" s="11">
        <f t="shared" ca="1" si="201"/>
        <v>263517933.39672506</v>
      </c>
      <c r="AJ74" s="11">
        <f t="shared" ca="1" si="201"/>
        <v>261813345.61866644</v>
      </c>
      <c r="AK74" s="11">
        <f t="shared" ca="1" si="201"/>
        <v>260092777.33018851</v>
      </c>
      <c r="AL74" s="11">
        <f t="shared" ca="1" si="201"/>
        <v>258356078.7140061</v>
      </c>
      <c r="AM74" s="11">
        <f t="shared" ca="1" si="201"/>
        <v>256603098.54829699</v>
      </c>
      <c r="AN74" s="11">
        <f t="shared" ca="1" si="201"/>
        <v>254833684.19353434</v>
      </c>
      <c r="AO74" s="11">
        <f t="shared" ca="1" si="201"/>
        <v>253047681.5791958</v>
      </c>
      <c r="AP74" s="11">
        <f t="shared" ca="1" si="201"/>
        <v>251244935.19034782</v>
      </c>
      <c r="AQ74" s="11">
        <f t="shared" ca="1" si="201"/>
        <v>249425288.05410439</v>
      </c>
      <c r="AR74" s="11">
        <f t="shared" ca="1" si="201"/>
        <v>247588581.72595868</v>
      </c>
      <c r="AS74" s="11">
        <f t="shared" ca="1" si="201"/>
        <v>245734656.27598661</v>
      </c>
      <c r="AT74" s="11">
        <f t="shared" ca="1" si="201"/>
        <v>243863350.27492106</v>
      </c>
      <c r="AU74" s="11">
        <f t="shared" ca="1" si="201"/>
        <v>241974500.78009552</v>
      </c>
      <c r="AV74" s="11">
        <f t="shared" ca="1" si="201"/>
        <v>240067943.32125598</v>
      </c>
      <c r="AW74" s="11">
        <f t="shared" ca="1" si="201"/>
        <v>238143511.88623983</v>
      </c>
      <c r="AX74" s="11">
        <f t="shared" ca="1" si="201"/>
        <v>236201038.9065204</v>
      </c>
      <c r="AY74" s="11">
        <f t="shared" ca="1" si="201"/>
        <v>234240355.24261609</v>
      </c>
      <c r="AZ74" s="11">
        <f t="shared" ca="1" si="201"/>
        <v>232261290.16936269</v>
      </c>
      <c r="BA74" s="11">
        <f t="shared" ca="1" si="201"/>
        <v>230263671.36104754</v>
      </c>
      <c r="BB74" s="11">
        <f t="shared" ca="1" si="201"/>
        <v>228247324.87640443</v>
      </c>
      <c r="BC74" s="11">
        <f t="shared" ca="1" si="201"/>
        <v>226212075.14346778</v>
      </c>
      <c r="BD74" s="11">
        <f t="shared" ca="1" si="201"/>
        <v>224157744.94428486</v>
      </c>
      <c r="BE74" s="11">
        <f t="shared" ca="1" si="201"/>
        <v>222084155.3994846</v>
      </c>
      <c r="BF74" s="11">
        <f t="shared" ca="1" si="201"/>
        <v>219991125.95270184</v>
      </c>
      <c r="BG74" s="11">
        <f t="shared" ca="1" si="201"/>
        <v>217878474.35485548</v>
      </c>
      <c r="BH74" s="11">
        <f t="shared" ca="1" si="201"/>
        <v>215746016.64827931</v>
      </c>
      <c r="BI74" s="11">
        <f t="shared" ca="1" si="201"/>
        <v>213593567.150704</v>
      </c>
    </row>
    <row r="75" spans="1:92" x14ac:dyDescent="0.25"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</row>
    <row r="76" spans="1:92" x14ac:dyDescent="0.25">
      <c r="A76" s="42" t="s">
        <v>141</v>
      </c>
      <c r="C76" s="11">
        <f t="shared" ref="C76:AH76" si="202">C54</f>
        <v>0</v>
      </c>
      <c r="D76" s="11">
        <f t="shared" si="202"/>
        <v>25000</v>
      </c>
      <c r="E76" s="11">
        <f t="shared" si="202"/>
        <v>25000</v>
      </c>
      <c r="F76" s="11">
        <f t="shared" si="202"/>
        <v>25000</v>
      </c>
      <c r="G76" s="11">
        <f t="shared" si="202"/>
        <v>25000</v>
      </c>
      <c r="H76" s="11">
        <f t="shared" si="202"/>
        <v>25000</v>
      </c>
      <c r="I76" s="11">
        <f t="shared" si="202"/>
        <v>25000</v>
      </c>
      <c r="J76" s="11">
        <f t="shared" si="202"/>
        <v>25000</v>
      </c>
      <c r="K76" s="11">
        <f t="shared" si="202"/>
        <v>25000</v>
      </c>
      <c r="L76" s="11">
        <f t="shared" si="202"/>
        <v>25000</v>
      </c>
      <c r="M76" s="11">
        <f t="shared" si="202"/>
        <v>25000</v>
      </c>
      <c r="N76" s="11">
        <f t="shared" si="202"/>
        <v>25000</v>
      </c>
      <c r="O76" s="11">
        <f t="shared" si="202"/>
        <v>25000</v>
      </c>
      <c r="P76" s="11">
        <f t="shared" si="202"/>
        <v>25000</v>
      </c>
      <c r="Q76" s="11">
        <f t="shared" si="202"/>
        <v>25000</v>
      </c>
      <c r="R76" s="11">
        <f t="shared" si="202"/>
        <v>25000</v>
      </c>
      <c r="S76" s="11">
        <f t="shared" si="202"/>
        <v>25000</v>
      </c>
      <c r="T76" s="11">
        <f t="shared" si="202"/>
        <v>25000</v>
      </c>
      <c r="U76" s="11">
        <f t="shared" ca="1" si="202"/>
        <v>25000</v>
      </c>
      <c r="V76" s="11">
        <f t="shared" ca="1" si="202"/>
        <v>25000</v>
      </c>
      <c r="W76" s="11">
        <f t="shared" ca="1" si="202"/>
        <v>25000</v>
      </c>
      <c r="X76" s="11">
        <f t="shared" ca="1" si="202"/>
        <v>25000</v>
      </c>
      <c r="Y76" s="11">
        <f t="shared" ca="1" si="202"/>
        <v>25000</v>
      </c>
      <c r="Z76" s="11">
        <f t="shared" ca="1" si="202"/>
        <v>25000</v>
      </c>
      <c r="AA76" s="11">
        <f t="shared" ca="1" si="202"/>
        <v>25000</v>
      </c>
      <c r="AB76" s="11">
        <f t="shared" ca="1" si="202"/>
        <v>25000</v>
      </c>
      <c r="AC76" s="11">
        <f t="shared" ca="1" si="202"/>
        <v>25000</v>
      </c>
      <c r="AD76" s="11">
        <f t="shared" ca="1" si="202"/>
        <v>25000</v>
      </c>
      <c r="AE76" s="11">
        <f t="shared" ca="1" si="202"/>
        <v>25000</v>
      </c>
      <c r="AF76" s="11">
        <f t="shared" ca="1" si="202"/>
        <v>25000</v>
      </c>
      <c r="AG76" s="11">
        <f t="shared" ca="1" si="202"/>
        <v>25000</v>
      </c>
      <c r="AH76" s="11">
        <f t="shared" ca="1" si="202"/>
        <v>25000</v>
      </c>
      <c r="AI76" s="11">
        <f t="shared" ref="AI76:BI76" ca="1" si="203">AI54</f>
        <v>25000</v>
      </c>
      <c r="AJ76" s="11">
        <f t="shared" ca="1" si="203"/>
        <v>25000</v>
      </c>
      <c r="AK76" s="11">
        <f t="shared" ca="1" si="203"/>
        <v>25000</v>
      </c>
      <c r="AL76" s="11">
        <f t="shared" ca="1" si="203"/>
        <v>25000</v>
      </c>
      <c r="AM76" s="11">
        <f t="shared" ca="1" si="203"/>
        <v>25000</v>
      </c>
      <c r="AN76" s="11">
        <f t="shared" ca="1" si="203"/>
        <v>25000</v>
      </c>
      <c r="AO76" s="11">
        <f t="shared" ca="1" si="203"/>
        <v>25000</v>
      </c>
      <c r="AP76" s="11">
        <f t="shared" ca="1" si="203"/>
        <v>25000</v>
      </c>
      <c r="AQ76" s="11">
        <f t="shared" ca="1" si="203"/>
        <v>25000</v>
      </c>
      <c r="AR76" s="11">
        <f t="shared" ca="1" si="203"/>
        <v>25000</v>
      </c>
      <c r="AS76" s="11">
        <f t="shared" ca="1" si="203"/>
        <v>25000</v>
      </c>
      <c r="AT76" s="11">
        <f t="shared" ca="1" si="203"/>
        <v>25000</v>
      </c>
      <c r="AU76" s="11">
        <f t="shared" ca="1" si="203"/>
        <v>25000</v>
      </c>
      <c r="AV76" s="11">
        <f t="shared" ca="1" si="203"/>
        <v>25000</v>
      </c>
      <c r="AW76" s="11">
        <f t="shared" ca="1" si="203"/>
        <v>25000</v>
      </c>
      <c r="AX76" s="11">
        <f t="shared" ca="1" si="203"/>
        <v>25000</v>
      </c>
      <c r="AY76" s="11">
        <f t="shared" ca="1" si="203"/>
        <v>25000</v>
      </c>
      <c r="AZ76" s="11">
        <f t="shared" ca="1" si="203"/>
        <v>25000</v>
      </c>
      <c r="BA76" s="11">
        <f t="shared" ca="1" si="203"/>
        <v>25000</v>
      </c>
      <c r="BB76" s="11">
        <f t="shared" ca="1" si="203"/>
        <v>25000</v>
      </c>
      <c r="BC76" s="11">
        <f t="shared" ca="1" si="203"/>
        <v>25000</v>
      </c>
      <c r="BD76" s="11">
        <f t="shared" ca="1" si="203"/>
        <v>25000</v>
      </c>
      <c r="BE76" s="11">
        <f t="shared" ca="1" si="203"/>
        <v>25000</v>
      </c>
      <c r="BF76" s="11">
        <f t="shared" ca="1" si="203"/>
        <v>25000</v>
      </c>
      <c r="BG76" s="11">
        <f t="shared" ca="1" si="203"/>
        <v>25000</v>
      </c>
      <c r="BH76" s="11">
        <f t="shared" ca="1" si="203"/>
        <v>25000</v>
      </c>
      <c r="BI76" s="11">
        <f t="shared" ca="1" si="203"/>
        <v>25000</v>
      </c>
      <c r="BJ76" s="5">
        <f t="shared" ref="BJ76:BQ76" ca="1" si="204">MIN(BI76,BI77)</f>
        <v>25000</v>
      </c>
      <c r="BK76" s="5">
        <f t="shared" ca="1" si="204"/>
        <v>25000</v>
      </c>
      <c r="BL76" s="5">
        <f t="shared" ca="1" si="204"/>
        <v>25000</v>
      </c>
      <c r="BM76" s="5">
        <f t="shared" ca="1" si="204"/>
        <v>25000</v>
      </c>
      <c r="BN76" s="5">
        <f t="shared" ca="1" si="204"/>
        <v>25000</v>
      </c>
      <c r="BO76" s="5">
        <f t="shared" ca="1" si="204"/>
        <v>25000</v>
      </c>
      <c r="BP76" s="5">
        <f t="shared" ca="1" si="204"/>
        <v>25000</v>
      </c>
      <c r="BQ76" s="5">
        <f t="shared" ca="1" si="204"/>
        <v>25000</v>
      </c>
      <c r="BR76" s="5">
        <f t="shared" ref="BR76:BU76" ca="1" si="205">MIN(BQ76,BQ77)</f>
        <v>25000</v>
      </c>
      <c r="BS76" s="5">
        <f t="shared" ca="1" si="205"/>
        <v>25000</v>
      </c>
      <c r="BT76" s="5">
        <f t="shared" ca="1" si="205"/>
        <v>25000</v>
      </c>
      <c r="BU76" s="5">
        <f t="shared" ca="1" si="205"/>
        <v>25000</v>
      </c>
    </row>
    <row r="77" spans="1:92" x14ac:dyDescent="0.25">
      <c r="A77" s="42" t="s">
        <v>142</v>
      </c>
      <c r="C77" s="11">
        <f t="shared" ref="C77:AO77" si="206">C55</f>
        <v>3000000</v>
      </c>
      <c r="D77" s="11">
        <f t="shared" si="206"/>
        <v>2975000</v>
      </c>
      <c r="E77" s="11">
        <f t="shared" si="206"/>
        <v>2950000</v>
      </c>
      <c r="F77" s="11">
        <f t="shared" si="206"/>
        <v>2925000</v>
      </c>
      <c r="G77" s="11">
        <f t="shared" si="206"/>
        <v>2900000</v>
      </c>
      <c r="H77" s="11">
        <f t="shared" si="206"/>
        <v>2875000</v>
      </c>
      <c r="I77" s="11">
        <f t="shared" si="206"/>
        <v>2850000</v>
      </c>
      <c r="J77" s="11">
        <f t="shared" si="206"/>
        <v>2825000</v>
      </c>
      <c r="K77" s="11">
        <f t="shared" si="206"/>
        <v>2800000</v>
      </c>
      <c r="L77" s="11">
        <f t="shared" si="206"/>
        <v>2775000</v>
      </c>
      <c r="M77" s="11">
        <f t="shared" si="206"/>
        <v>2750000</v>
      </c>
      <c r="N77" s="11">
        <f t="shared" si="206"/>
        <v>2725000</v>
      </c>
      <c r="O77" s="11">
        <f t="shared" si="206"/>
        <v>2700000</v>
      </c>
      <c r="P77" s="11">
        <f t="shared" si="206"/>
        <v>2675000</v>
      </c>
      <c r="Q77" s="11">
        <f t="shared" si="206"/>
        <v>2650000</v>
      </c>
      <c r="R77" s="11">
        <f t="shared" si="206"/>
        <v>2625000</v>
      </c>
      <c r="S77" s="11">
        <f t="shared" si="206"/>
        <v>2600000</v>
      </c>
      <c r="T77" s="11">
        <f t="shared" ca="1" si="206"/>
        <v>2575000</v>
      </c>
      <c r="U77" s="11">
        <f t="shared" ca="1" si="206"/>
        <v>2550000</v>
      </c>
      <c r="V77" s="11">
        <f t="shared" ca="1" si="206"/>
        <v>2525000</v>
      </c>
      <c r="W77" s="11">
        <f t="shared" ca="1" si="206"/>
        <v>2500000</v>
      </c>
      <c r="X77" s="11">
        <f t="shared" ca="1" si="206"/>
        <v>2475000</v>
      </c>
      <c r="Y77" s="11">
        <f t="shared" ca="1" si="206"/>
        <v>2450000</v>
      </c>
      <c r="Z77" s="11">
        <f t="shared" ca="1" si="206"/>
        <v>2425000</v>
      </c>
      <c r="AA77" s="11">
        <f t="shared" ca="1" si="206"/>
        <v>2400000</v>
      </c>
      <c r="AB77" s="11">
        <f t="shared" ca="1" si="206"/>
        <v>2375000</v>
      </c>
      <c r="AC77" s="11">
        <f t="shared" ca="1" si="206"/>
        <v>2350000</v>
      </c>
      <c r="AD77" s="11">
        <f t="shared" ca="1" si="206"/>
        <v>2325000</v>
      </c>
      <c r="AE77" s="11">
        <f t="shared" ca="1" si="206"/>
        <v>2300000</v>
      </c>
      <c r="AF77" s="11">
        <f t="shared" ca="1" si="206"/>
        <v>2275000</v>
      </c>
      <c r="AG77" s="11">
        <f t="shared" ca="1" si="206"/>
        <v>2250000</v>
      </c>
      <c r="AH77" s="11">
        <f t="shared" ca="1" si="206"/>
        <v>2225000</v>
      </c>
      <c r="AI77" s="11">
        <f t="shared" ca="1" si="206"/>
        <v>2200000</v>
      </c>
      <c r="AJ77" s="11">
        <f t="shared" ca="1" si="206"/>
        <v>2175000</v>
      </c>
      <c r="AK77" s="11">
        <f t="shared" ca="1" si="206"/>
        <v>2150000</v>
      </c>
      <c r="AL77" s="11">
        <f t="shared" ca="1" si="206"/>
        <v>2125000</v>
      </c>
      <c r="AM77" s="11">
        <f t="shared" ca="1" si="206"/>
        <v>2100000</v>
      </c>
      <c r="AN77" s="11">
        <f t="shared" ca="1" si="206"/>
        <v>2075000</v>
      </c>
      <c r="AO77" s="11">
        <f t="shared" ca="1" si="206"/>
        <v>2050000</v>
      </c>
      <c r="AP77" s="11">
        <f t="shared" ref="AP77:BI77" ca="1" si="207">AP55</f>
        <v>2025000</v>
      </c>
      <c r="AQ77" s="11">
        <f t="shared" ca="1" si="207"/>
        <v>2000000</v>
      </c>
      <c r="AR77" s="11">
        <f t="shared" ca="1" si="207"/>
        <v>1975000</v>
      </c>
      <c r="AS77" s="11">
        <f t="shared" ca="1" si="207"/>
        <v>1950000</v>
      </c>
      <c r="AT77" s="11">
        <f t="shared" ca="1" si="207"/>
        <v>1925000</v>
      </c>
      <c r="AU77" s="11">
        <f t="shared" ca="1" si="207"/>
        <v>1900000</v>
      </c>
      <c r="AV77" s="11">
        <f t="shared" ca="1" si="207"/>
        <v>1875000</v>
      </c>
      <c r="AW77" s="11">
        <f t="shared" ca="1" si="207"/>
        <v>1850000</v>
      </c>
      <c r="AX77" s="11">
        <f t="shared" ca="1" si="207"/>
        <v>1825000</v>
      </c>
      <c r="AY77" s="11">
        <f t="shared" ca="1" si="207"/>
        <v>1800000</v>
      </c>
      <c r="AZ77" s="11">
        <f t="shared" ca="1" si="207"/>
        <v>1775000</v>
      </c>
      <c r="BA77" s="11">
        <f t="shared" ca="1" si="207"/>
        <v>1750000</v>
      </c>
      <c r="BB77" s="11">
        <f t="shared" ca="1" si="207"/>
        <v>1725000</v>
      </c>
      <c r="BC77" s="11">
        <f t="shared" ca="1" si="207"/>
        <v>1700000</v>
      </c>
      <c r="BD77" s="11">
        <f t="shared" ca="1" si="207"/>
        <v>1675000</v>
      </c>
      <c r="BE77" s="11">
        <f t="shared" ca="1" si="207"/>
        <v>1650000</v>
      </c>
      <c r="BF77" s="11">
        <f t="shared" ca="1" si="207"/>
        <v>1625000</v>
      </c>
      <c r="BG77" s="11">
        <f t="shared" ca="1" si="207"/>
        <v>1600000</v>
      </c>
      <c r="BH77" s="11">
        <f t="shared" ca="1" si="207"/>
        <v>1575000</v>
      </c>
      <c r="BI77" s="11">
        <f t="shared" ca="1" si="207"/>
        <v>1550000</v>
      </c>
      <c r="BJ77" s="5">
        <f t="shared" ref="BJ77:BQ77" ca="1" si="208">BI77-BJ76</f>
        <v>1525000</v>
      </c>
      <c r="BK77" s="5">
        <f t="shared" ca="1" si="208"/>
        <v>1500000</v>
      </c>
      <c r="BL77" s="5">
        <f t="shared" ca="1" si="208"/>
        <v>1475000</v>
      </c>
      <c r="BM77" s="5">
        <f t="shared" ca="1" si="208"/>
        <v>1450000</v>
      </c>
      <c r="BN77" s="5">
        <f t="shared" ca="1" si="208"/>
        <v>1425000</v>
      </c>
      <c r="BO77" s="5">
        <f t="shared" ca="1" si="208"/>
        <v>1400000</v>
      </c>
      <c r="BP77" s="5">
        <f t="shared" ca="1" si="208"/>
        <v>1375000</v>
      </c>
      <c r="BQ77" s="5">
        <f t="shared" ca="1" si="208"/>
        <v>1350000</v>
      </c>
      <c r="BR77" s="5">
        <f t="shared" ref="BR77:BU77" ca="1" si="209">BQ77-BR76</f>
        <v>1325000</v>
      </c>
      <c r="BS77" s="5">
        <f t="shared" ca="1" si="209"/>
        <v>1300000</v>
      </c>
      <c r="BT77" s="5">
        <f t="shared" ca="1" si="209"/>
        <v>1275000</v>
      </c>
      <c r="BU77" s="5">
        <f t="shared" ca="1" si="209"/>
        <v>1250000</v>
      </c>
    </row>
    <row r="81" spans="1:61" x14ac:dyDescent="0.25">
      <c r="A81" s="9" t="s">
        <v>294</v>
      </c>
    </row>
    <row r="82" spans="1:61" x14ac:dyDescent="0.25">
      <c r="A82" t="s">
        <v>295</v>
      </c>
      <c r="C82" s="4">
        <f>'For Sale'!C87</f>
        <v>0</v>
      </c>
      <c r="D82" s="4">
        <f>'For Sale'!D87</f>
        <v>0</v>
      </c>
      <c r="E82" s="4">
        <f>'For Sale'!E87</f>
        <v>0</v>
      </c>
      <c r="F82" s="4">
        <f>'For Sale'!F87</f>
        <v>0</v>
      </c>
      <c r="G82" s="4">
        <f>'For Sale'!G87</f>
        <v>0</v>
      </c>
      <c r="H82" s="4">
        <f>'For Sale'!H87</f>
        <v>0</v>
      </c>
      <c r="I82" s="4">
        <f>'For Sale'!I87</f>
        <v>0</v>
      </c>
      <c r="J82" s="4">
        <f>'For Sale'!J87</f>
        <v>0</v>
      </c>
      <c r="K82" s="4">
        <f>'For Sale'!K87</f>
        <v>0</v>
      </c>
      <c r="L82" s="4">
        <f>'For Sale'!L87</f>
        <v>0</v>
      </c>
      <c r="M82" s="4">
        <f>'For Sale'!M87</f>
        <v>0</v>
      </c>
      <c r="N82" s="4">
        <f>'For Sale'!N87</f>
        <v>0</v>
      </c>
      <c r="O82" s="4">
        <f>'For Sale'!O87</f>
        <v>0</v>
      </c>
      <c r="P82" s="4">
        <f>'For Sale'!P87</f>
        <v>0</v>
      </c>
      <c r="Q82" s="4">
        <f>'For Sale'!Q87</f>
        <v>0</v>
      </c>
      <c r="R82" s="4">
        <f>'For Sale'!R87</f>
        <v>0</v>
      </c>
      <c r="S82" s="4">
        <f>'For Sale'!S87</f>
        <v>0</v>
      </c>
      <c r="T82" s="4">
        <f>'For Sale'!T87</f>
        <v>0</v>
      </c>
      <c r="U82" s="4">
        <f>'For Sale'!U87</f>
        <v>0</v>
      </c>
      <c r="V82" s="4">
        <f>'For Sale'!V87</f>
        <v>0</v>
      </c>
      <c r="W82" s="4">
        <f>'For Sale'!W87</f>
        <v>0</v>
      </c>
      <c r="X82" s="4">
        <f>'For Sale'!X87</f>
        <v>0</v>
      </c>
      <c r="Y82" s="4">
        <f>'For Sale'!Y87</f>
        <v>0</v>
      </c>
      <c r="Z82" s="4">
        <f>'For Sale'!Z87</f>
        <v>0</v>
      </c>
      <c r="AA82" s="4">
        <f>'For Sale'!AA87</f>
        <v>0</v>
      </c>
      <c r="AB82" s="4">
        <f>'For Sale'!AB87</f>
        <v>0</v>
      </c>
      <c r="AC82" s="4">
        <f>'For Sale'!AC87</f>
        <v>0</v>
      </c>
      <c r="AD82" s="4">
        <f>'For Sale'!AD87</f>
        <v>0</v>
      </c>
      <c r="AE82" s="4">
        <f>'For Sale'!AE87</f>
        <v>0</v>
      </c>
      <c r="AF82" s="4">
        <f>'For Sale'!AF87</f>
        <v>0</v>
      </c>
      <c r="AG82" s="4">
        <f>'For Sale'!AG87</f>
        <v>0</v>
      </c>
      <c r="AH82" s="4">
        <f>'For Sale'!AH87</f>
        <v>0</v>
      </c>
      <c r="AI82" s="4">
        <f>'For Sale'!AI87</f>
        <v>0</v>
      </c>
      <c r="AJ82" s="4">
        <f>'For Sale'!AJ87</f>
        <v>0</v>
      </c>
      <c r="AK82" s="4">
        <f>'For Sale'!AK87</f>
        <v>0</v>
      </c>
      <c r="AL82" s="4">
        <f>'For Sale'!AL87</f>
        <v>0</v>
      </c>
      <c r="AM82" s="4">
        <f>'For Sale'!AM87</f>
        <v>0</v>
      </c>
      <c r="AN82" s="4">
        <f>'For Sale'!AN87</f>
        <v>0</v>
      </c>
      <c r="AO82" s="4">
        <f>'For Sale'!AO87</f>
        <v>0</v>
      </c>
      <c r="AP82" s="4">
        <f>'For Sale'!AP87</f>
        <v>0</v>
      </c>
      <c r="AQ82" s="4">
        <f>'For Sale'!AQ87</f>
        <v>0</v>
      </c>
      <c r="AR82" s="4">
        <f>'For Sale'!AR87</f>
        <v>0</v>
      </c>
      <c r="AS82" s="4">
        <f>'For Sale'!AS87</f>
        <v>0</v>
      </c>
      <c r="AT82" s="4">
        <f>'For Sale'!AT87</f>
        <v>0</v>
      </c>
      <c r="AU82" s="4">
        <f>'For Sale'!AU87</f>
        <v>0</v>
      </c>
      <c r="AV82" s="4">
        <f>'For Sale'!AV87</f>
        <v>0</v>
      </c>
      <c r="AW82" s="4">
        <f>'For Sale'!AW87</f>
        <v>0</v>
      </c>
      <c r="AX82" s="4">
        <f>'For Sale'!AX87</f>
        <v>0</v>
      </c>
      <c r="AY82" s="4">
        <f>'For Sale'!AY87</f>
        <v>0</v>
      </c>
      <c r="AZ82" s="4">
        <f>'For Sale'!AZ87</f>
        <v>0</v>
      </c>
      <c r="BA82" s="4">
        <f>'For Sale'!BA87</f>
        <v>0</v>
      </c>
      <c r="BB82" s="4">
        <f>'For Sale'!BB87</f>
        <v>0</v>
      </c>
      <c r="BC82" s="4">
        <f>'For Sale'!BC87</f>
        <v>0</v>
      </c>
      <c r="BD82" s="4">
        <f>'For Sale'!BD87</f>
        <v>0</v>
      </c>
      <c r="BE82" s="4">
        <f>'For Sale'!BE87</f>
        <v>0</v>
      </c>
      <c r="BF82" s="4">
        <f>'For Sale'!BF87</f>
        <v>0</v>
      </c>
      <c r="BG82" s="4">
        <f>'For Sale'!BG87</f>
        <v>0</v>
      </c>
      <c r="BH82" s="4">
        <f>'For Sale'!BH87</f>
        <v>0</v>
      </c>
      <c r="BI82" s="4">
        <f>'For Sale'!BI87</f>
        <v>0</v>
      </c>
    </row>
    <row r="83" spans="1:61" x14ac:dyDescent="0.25">
      <c r="A83" t="s">
        <v>51</v>
      </c>
      <c r="C83" s="5">
        <f ca="1">C74</f>
        <v>325574307.79020303</v>
      </c>
      <c r="D83" s="5">
        <f t="shared" ref="D83:BI83" ca="1" si="210">D74</f>
        <v>324282059.31206393</v>
      </c>
      <c r="E83" s="5">
        <f t="shared" ca="1" si="210"/>
        <v>326387913.58944857</v>
      </c>
      <c r="F83" s="5">
        <f t="shared" ca="1" si="210"/>
        <v>328528117.50110757</v>
      </c>
      <c r="G83" s="5">
        <f t="shared" ca="1" si="210"/>
        <v>330218829.99638307</v>
      </c>
      <c r="H83" s="5">
        <f t="shared" ca="1" si="210"/>
        <v>332427280.35542208</v>
      </c>
      <c r="I83" s="5">
        <f t="shared" ca="1" si="210"/>
        <v>334673190.82704008</v>
      </c>
      <c r="J83" s="5">
        <f t="shared" ca="1" si="210"/>
        <v>336957708.1987586</v>
      </c>
      <c r="K83" s="5">
        <f t="shared" ca="1" si="210"/>
        <v>338824676.35356385</v>
      </c>
      <c r="L83" s="5">
        <f t="shared" ca="1" si="210"/>
        <v>339149373.80274749</v>
      </c>
      <c r="M83" s="5">
        <f t="shared" ca="1" si="210"/>
        <v>339491944.10916489</v>
      </c>
      <c r="N83" s="5">
        <f t="shared" ca="1" si="210"/>
        <v>339853192.84469324</v>
      </c>
      <c r="O83" s="5">
        <f t="shared" ca="1" si="210"/>
        <v>339786718.34039044</v>
      </c>
      <c r="P83" s="5">
        <f t="shared" ca="1" si="210"/>
        <v>340250416.34100467</v>
      </c>
      <c r="Q83" s="5">
        <f t="shared" ca="1" si="210"/>
        <v>340799063.80537969</v>
      </c>
      <c r="R83" s="5">
        <f t="shared" ca="1" si="210"/>
        <v>341458865.44178462</v>
      </c>
      <c r="S83" s="5">
        <f t="shared" ca="1" si="210"/>
        <v>341715106.0396415</v>
      </c>
      <c r="T83" s="5">
        <f t="shared" ca="1" si="210"/>
        <v>342428810.30436867</v>
      </c>
      <c r="U83" s="5">
        <f t="shared" ca="1" si="210"/>
        <v>343172675.6964041</v>
      </c>
      <c r="V83" s="5">
        <f t="shared" ca="1" si="210"/>
        <v>284289037.91669726</v>
      </c>
      <c r="W83" s="5">
        <f t="shared" ca="1" si="210"/>
        <v>282779179.24351335</v>
      </c>
      <c r="X83" s="5">
        <f t="shared" ca="1" si="210"/>
        <v>281255165.64526838</v>
      </c>
      <c r="Y83" s="5">
        <f t="shared" ca="1" si="210"/>
        <v>279716864.41953987</v>
      </c>
      <c r="Z83" s="5">
        <f t="shared" ca="1" si="210"/>
        <v>278164141.61982012</v>
      </c>
      <c r="AA83" s="5">
        <f t="shared" ca="1" si="210"/>
        <v>276596862.04385298</v>
      </c>
      <c r="AB83" s="5">
        <f t="shared" ca="1" si="210"/>
        <v>275014889.22186118</v>
      </c>
      <c r="AC83" s="5">
        <f t="shared" ca="1" si="210"/>
        <v>273418085.40466321</v>
      </c>
      <c r="AD83" s="5">
        <f t="shared" ca="1" si="210"/>
        <v>271806311.55167902</v>
      </c>
      <c r="AE83" s="5">
        <f t="shared" ca="1" si="210"/>
        <v>270179427.3188231</v>
      </c>
      <c r="AF83" s="5">
        <f t="shared" ca="1" si="210"/>
        <v>268537291.04628414</v>
      </c>
      <c r="AG83" s="5">
        <f t="shared" ca="1" si="210"/>
        <v>266879759.74619013</v>
      </c>
      <c r="AH83" s="5">
        <f t="shared" ca="1" si="210"/>
        <v>265206689.09015775</v>
      </c>
      <c r="AI83" s="5">
        <f t="shared" ca="1" si="210"/>
        <v>263517933.39672506</v>
      </c>
      <c r="AJ83" s="5">
        <f t="shared" ca="1" si="210"/>
        <v>261813345.61866644</v>
      </c>
      <c r="AK83" s="5">
        <f t="shared" ca="1" si="210"/>
        <v>260092777.33018851</v>
      </c>
      <c r="AL83" s="5">
        <f t="shared" ca="1" si="210"/>
        <v>258356078.7140061</v>
      </c>
      <c r="AM83" s="5">
        <f t="shared" ca="1" si="210"/>
        <v>256603098.54829699</v>
      </c>
      <c r="AN83" s="5">
        <f t="shared" ca="1" si="210"/>
        <v>254833684.19353434</v>
      </c>
      <c r="AO83" s="5">
        <f t="shared" ca="1" si="210"/>
        <v>253047681.5791958</v>
      </c>
      <c r="AP83" s="5">
        <f t="shared" ca="1" si="210"/>
        <v>251244935.19034782</v>
      </c>
      <c r="AQ83" s="5">
        <f t="shared" ca="1" si="210"/>
        <v>249425288.05410439</v>
      </c>
      <c r="AR83" s="5">
        <f t="shared" ca="1" si="210"/>
        <v>247588581.72595868</v>
      </c>
      <c r="AS83" s="5">
        <f t="shared" ca="1" si="210"/>
        <v>245734656.27598661</v>
      </c>
      <c r="AT83" s="5">
        <f t="shared" ca="1" si="210"/>
        <v>243863350.27492106</v>
      </c>
      <c r="AU83" s="5">
        <f t="shared" ca="1" si="210"/>
        <v>241974500.78009552</v>
      </c>
      <c r="AV83" s="5">
        <f t="shared" ca="1" si="210"/>
        <v>240067943.32125598</v>
      </c>
      <c r="AW83" s="5">
        <f t="shared" ca="1" si="210"/>
        <v>238143511.88623983</v>
      </c>
      <c r="AX83" s="5">
        <f t="shared" ca="1" si="210"/>
        <v>236201038.9065204</v>
      </c>
      <c r="AY83" s="5">
        <f t="shared" ca="1" si="210"/>
        <v>234240355.24261609</v>
      </c>
      <c r="AZ83" s="5">
        <f t="shared" ca="1" si="210"/>
        <v>232261290.16936269</v>
      </c>
      <c r="BA83" s="5">
        <f t="shared" ca="1" si="210"/>
        <v>230263671.36104754</v>
      </c>
      <c r="BB83" s="5">
        <f t="shared" ca="1" si="210"/>
        <v>228247324.87640443</v>
      </c>
      <c r="BC83" s="5">
        <f t="shared" ca="1" si="210"/>
        <v>226212075.14346778</v>
      </c>
      <c r="BD83" s="5">
        <f t="shared" ca="1" si="210"/>
        <v>224157744.94428486</v>
      </c>
      <c r="BE83" s="5">
        <f t="shared" ca="1" si="210"/>
        <v>222084155.3994846</v>
      </c>
      <c r="BF83" s="5">
        <f t="shared" ca="1" si="210"/>
        <v>219991125.95270184</v>
      </c>
      <c r="BG83" s="5">
        <f t="shared" ca="1" si="210"/>
        <v>217878474.35485548</v>
      </c>
      <c r="BH83" s="5">
        <f t="shared" ca="1" si="210"/>
        <v>215746016.64827931</v>
      </c>
      <c r="BI83" s="5">
        <f t="shared" ca="1" si="210"/>
        <v>213593567.150704</v>
      </c>
    </row>
    <row r="84" spans="1:61" x14ac:dyDescent="0.25">
      <c r="A84" t="s">
        <v>8</v>
      </c>
      <c r="C84" s="5">
        <f ca="1">C82+C83</f>
        <v>325574307.79020303</v>
      </c>
      <c r="D84" s="5">
        <f t="shared" ref="D84:BI84" ca="1" si="211">D82+D83</f>
        <v>324282059.31206393</v>
      </c>
      <c r="E84" s="5">
        <f t="shared" ca="1" si="211"/>
        <v>326387913.58944857</v>
      </c>
      <c r="F84" s="5">
        <f t="shared" ca="1" si="211"/>
        <v>328528117.50110757</v>
      </c>
      <c r="G84" s="5">
        <f t="shared" ca="1" si="211"/>
        <v>330218829.99638307</v>
      </c>
      <c r="H84" s="5">
        <f t="shared" ca="1" si="211"/>
        <v>332427280.35542208</v>
      </c>
      <c r="I84" s="5">
        <f t="shared" ca="1" si="211"/>
        <v>334673190.82704008</v>
      </c>
      <c r="J84" s="5">
        <f t="shared" ca="1" si="211"/>
        <v>336957708.1987586</v>
      </c>
      <c r="K84" s="5">
        <f t="shared" ca="1" si="211"/>
        <v>338824676.35356385</v>
      </c>
      <c r="L84" s="5">
        <f t="shared" ca="1" si="211"/>
        <v>339149373.80274749</v>
      </c>
      <c r="M84" s="5">
        <f t="shared" ca="1" si="211"/>
        <v>339491944.10916489</v>
      </c>
      <c r="N84" s="5">
        <f t="shared" ca="1" si="211"/>
        <v>339853192.84469324</v>
      </c>
      <c r="O84" s="5">
        <f t="shared" ca="1" si="211"/>
        <v>339786718.34039044</v>
      </c>
      <c r="P84" s="5">
        <f t="shared" ca="1" si="211"/>
        <v>340250416.34100467</v>
      </c>
      <c r="Q84" s="5">
        <f t="shared" ca="1" si="211"/>
        <v>340799063.80537969</v>
      </c>
      <c r="R84" s="5">
        <f t="shared" ca="1" si="211"/>
        <v>341458865.44178462</v>
      </c>
      <c r="S84" s="5">
        <f t="shared" ca="1" si="211"/>
        <v>341715106.0396415</v>
      </c>
      <c r="T84" s="5">
        <f t="shared" ca="1" si="211"/>
        <v>342428810.30436867</v>
      </c>
      <c r="U84" s="5">
        <f t="shared" ca="1" si="211"/>
        <v>343172675.6964041</v>
      </c>
      <c r="V84" s="5">
        <f t="shared" ca="1" si="211"/>
        <v>284289037.91669726</v>
      </c>
      <c r="W84" s="5">
        <f t="shared" ca="1" si="211"/>
        <v>282779179.24351335</v>
      </c>
      <c r="X84" s="5">
        <f t="shared" ca="1" si="211"/>
        <v>281255165.64526838</v>
      </c>
      <c r="Y84" s="5">
        <f t="shared" ca="1" si="211"/>
        <v>279716864.41953987</v>
      </c>
      <c r="Z84" s="5">
        <f t="shared" ca="1" si="211"/>
        <v>278164141.61982012</v>
      </c>
      <c r="AA84" s="5">
        <f t="shared" ca="1" si="211"/>
        <v>276596862.04385298</v>
      </c>
      <c r="AB84" s="5">
        <f t="shared" ca="1" si="211"/>
        <v>275014889.22186118</v>
      </c>
      <c r="AC84" s="5">
        <f t="shared" ca="1" si="211"/>
        <v>273418085.40466321</v>
      </c>
      <c r="AD84" s="5">
        <f t="shared" ca="1" si="211"/>
        <v>271806311.55167902</v>
      </c>
      <c r="AE84" s="5">
        <f t="shared" ca="1" si="211"/>
        <v>270179427.3188231</v>
      </c>
      <c r="AF84" s="5">
        <f t="shared" ca="1" si="211"/>
        <v>268537291.04628414</v>
      </c>
      <c r="AG84" s="5">
        <f t="shared" ca="1" si="211"/>
        <v>266879759.74619013</v>
      </c>
      <c r="AH84" s="5">
        <f t="shared" ca="1" si="211"/>
        <v>265206689.09015775</v>
      </c>
      <c r="AI84" s="5">
        <f t="shared" ca="1" si="211"/>
        <v>263517933.39672506</v>
      </c>
      <c r="AJ84" s="5">
        <f t="shared" ca="1" si="211"/>
        <v>261813345.61866644</v>
      </c>
      <c r="AK84" s="5">
        <f t="shared" ca="1" si="211"/>
        <v>260092777.33018851</v>
      </c>
      <c r="AL84" s="5">
        <f t="shared" ca="1" si="211"/>
        <v>258356078.7140061</v>
      </c>
      <c r="AM84" s="5">
        <f t="shared" ca="1" si="211"/>
        <v>256603098.54829699</v>
      </c>
      <c r="AN84" s="5">
        <f t="shared" ca="1" si="211"/>
        <v>254833684.19353434</v>
      </c>
      <c r="AO84" s="5">
        <f t="shared" ca="1" si="211"/>
        <v>253047681.5791958</v>
      </c>
      <c r="AP84" s="5">
        <f t="shared" ca="1" si="211"/>
        <v>251244935.19034782</v>
      </c>
      <c r="AQ84" s="5">
        <f t="shared" ca="1" si="211"/>
        <v>249425288.05410439</v>
      </c>
      <c r="AR84" s="5">
        <f t="shared" ca="1" si="211"/>
        <v>247588581.72595868</v>
      </c>
      <c r="AS84" s="5">
        <f t="shared" ca="1" si="211"/>
        <v>245734656.27598661</v>
      </c>
      <c r="AT84" s="5">
        <f t="shared" ca="1" si="211"/>
        <v>243863350.27492106</v>
      </c>
      <c r="AU84" s="5">
        <f t="shared" ca="1" si="211"/>
        <v>241974500.78009552</v>
      </c>
      <c r="AV84" s="5">
        <f t="shared" ca="1" si="211"/>
        <v>240067943.32125598</v>
      </c>
      <c r="AW84" s="5">
        <f t="shared" ca="1" si="211"/>
        <v>238143511.88623983</v>
      </c>
      <c r="AX84" s="5">
        <f t="shared" ca="1" si="211"/>
        <v>236201038.9065204</v>
      </c>
      <c r="AY84" s="5">
        <f t="shared" ca="1" si="211"/>
        <v>234240355.24261609</v>
      </c>
      <c r="AZ84" s="5">
        <f t="shared" ca="1" si="211"/>
        <v>232261290.16936269</v>
      </c>
      <c r="BA84" s="5">
        <f t="shared" ca="1" si="211"/>
        <v>230263671.36104754</v>
      </c>
      <c r="BB84" s="5">
        <f t="shared" ca="1" si="211"/>
        <v>228247324.87640443</v>
      </c>
      <c r="BC84" s="5">
        <f t="shared" ca="1" si="211"/>
        <v>226212075.14346778</v>
      </c>
      <c r="BD84" s="5">
        <f t="shared" ca="1" si="211"/>
        <v>224157744.94428486</v>
      </c>
      <c r="BE84" s="5">
        <f t="shared" ca="1" si="211"/>
        <v>222084155.3994846</v>
      </c>
      <c r="BF84" s="5">
        <f t="shared" ca="1" si="211"/>
        <v>219991125.95270184</v>
      </c>
      <c r="BG84" s="5">
        <f t="shared" ca="1" si="211"/>
        <v>217878474.35485548</v>
      </c>
      <c r="BH84" s="5">
        <f t="shared" ca="1" si="211"/>
        <v>215746016.64827931</v>
      </c>
      <c r="BI84" s="5">
        <f t="shared" ca="1" si="211"/>
        <v>213593567.150704</v>
      </c>
    </row>
  </sheetData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3:BR478"/>
  <sheetViews>
    <sheetView zoomScale="85" zoomScaleNormal="85" workbookViewId="0">
      <selection activeCell="E4" sqref="E4"/>
    </sheetView>
  </sheetViews>
  <sheetFormatPr defaultRowHeight="15" x14ac:dyDescent="0.25"/>
  <cols>
    <col min="1" max="1" width="35.140625" bestFit="1" customWidth="1"/>
    <col min="2" max="2" width="16.42578125" bestFit="1" customWidth="1"/>
    <col min="3" max="3" width="15.5703125" bestFit="1" customWidth="1"/>
    <col min="4" max="5" width="13.7109375" bestFit="1" customWidth="1"/>
    <col min="6" max="11" width="11" bestFit="1" customWidth="1"/>
    <col min="12" max="21" width="11.5703125" bestFit="1" customWidth="1"/>
    <col min="22" max="61" width="13.28515625" bestFit="1" customWidth="1"/>
  </cols>
  <sheetData>
    <row r="3" spans="1:61" ht="15.75" thickBot="1" x14ac:dyDescent="0.3">
      <c r="A3" t="s">
        <v>5</v>
      </c>
      <c r="B3" s="12">
        <f>12*100000</f>
        <v>1200000</v>
      </c>
      <c r="C3" s="117" t="str">
        <f>IF(B3&lt;1,"is there zero rental space?","")</f>
        <v/>
      </c>
      <c r="D3" s="117" t="str">
        <f>IF(C15&gt;B3,"illogical inputs -- existing tenant sq ft &gt; total sq ft","")</f>
        <v/>
      </c>
    </row>
    <row r="4" spans="1:61" ht="15.75" thickBot="1" x14ac:dyDescent="0.3">
      <c r="A4" t="s">
        <v>307</v>
      </c>
      <c r="B4" s="161">
        <v>45</v>
      </c>
      <c r="C4" s="76"/>
    </row>
    <row r="5" spans="1:61" ht="15.75" thickBot="1" x14ac:dyDescent="0.3">
      <c r="A5" t="s">
        <v>12</v>
      </c>
      <c r="B5" s="162">
        <v>0.03</v>
      </c>
      <c r="C5" s="13">
        <v>0</v>
      </c>
      <c r="D5" s="14">
        <f>+B5</f>
        <v>0.03</v>
      </c>
      <c r="E5" s="14">
        <f>+D5</f>
        <v>0.03</v>
      </c>
      <c r="F5" s="14">
        <f t="shared" ref="F5:BI5" si="0">+E5</f>
        <v>0.03</v>
      </c>
      <c r="G5" s="14">
        <f t="shared" si="0"/>
        <v>0.03</v>
      </c>
      <c r="H5" s="14">
        <f t="shared" si="0"/>
        <v>0.03</v>
      </c>
      <c r="I5" s="14">
        <f t="shared" si="0"/>
        <v>0.03</v>
      </c>
      <c r="J5" s="14">
        <f t="shared" si="0"/>
        <v>0.03</v>
      </c>
      <c r="K5" s="14">
        <f t="shared" si="0"/>
        <v>0.03</v>
      </c>
      <c r="L5" s="14">
        <f t="shared" si="0"/>
        <v>0.03</v>
      </c>
      <c r="M5" s="14">
        <f t="shared" si="0"/>
        <v>0.03</v>
      </c>
      <c r="N5" s="14">
        <f t="shared" si="0"/>
        <v>0.03</v>
      </c>
      <c r="O5" s="14">
        <f t="shared" si="0"/>
        <v>0.03</v>
      </c>
      <c r="P5" s="14">
        <f t="shared" si="0"/>
        <v>0.03</v>
      </c>
      <c r="Q5" s="14">
        <f t="shared" si="0"/>
        <v>0.03</v>
      </c>
      <c r="R5" s="14">
        <f t="shared" si="0"/>
        <v>0.03</v>
      </c>
      <c r="S5" s="14">
        <f t="shared" si="0"/>
        <v>0.03</v>
      </c>
      <c r="T5" s="14">
        <f t="shared" si="0"/>
        <v>0.03</v>
      </c>
      <c r="U5" s="14">
        <f t="shared" si="0"/>
        <v>0.03</v>
      </c>
      <c r="V5" s="14">
        <f t="shared" si="0"/>
        <v>0.03</v>
      </c>
      <c r="W5" s="14">
        <f t="shared" si="0"/>
        <v>0.03</v>
      </c>
      <c r="X5" s="14">
        <f t="shared" si="0"/>
        <v>0.03</v>
      </c>
      <c r="Y5" s="14">
        <f t="shared" si="0"/>
        <v>0.03</v>
      </c>
      <c r="Z5" s="14">
        <f t="shared" si="0"/>
        <v>0.03</v>
      </c>
      <c r="AA5" s="14">
        <f t="shared" si="0"/>
        <v>0.03</v>
      </c>
      <c r="AB5" s="14">
        <f t="shared" si="0"/>
        <v>0.03</v>
      </c>
      <c r="AC5" s="14">
        <f t="shared" si="0"/>
        <v>0.03</v>
      </c>
      <c r="AD5" s="14">
        <f t="shared" si="0"/>
        <v>0.03</v>
      </c>
      <c r="AE5" s="14">
        <f t="shared" si="0"/>
        <v>0.03</v>
      </c>
      <c r="AF5" s="14">
        <f t="shared" si="0"/>
        <v>0.03</v>
      </c>
      <c r="AG5" s="14">
        <f t="shared" si="0"/>
        <v>0.03</v>
      </c>
      <c r="AH5" s="14">
        <f t="shared" si="0"/>
        <v>0.03</v>
      </c>
      <c r="AI5" s="14">
        <f t="shared" si="0"/>
        <v>0.03</v>
      </c>
      <c r="AJ5" s="14">
        <f t="shared" si="0"/>
        <v>0.03</v>
      </c>
      <c r="AK5" s="14">
        <f t="shared" si="0"/>
        <v>0.03</v>
      </c>
      <c r="AL5" s="14">
        <f t="shared" si="0"/>
        <v>0.03</v>
      </c>
      <c r="AM5" s="14">
        <f t="shared" si="0"/>
        <v>0.03</v>
      </c>
      <c r="AN5" s="14">
        <f t="shared" si="0"/>
        <v>0.03</v>
      </c>
      <c r="AO5" s="14">
        <f t="shared" si="0"/>
        <v>0.03</v>
      </c>
      <c r="AP5" s="14">
        <f t="shared" si="0"/>
        <v>0.03</v>
      </c>
      <c r="AQ5" s="14">
        <f t="shared" si="0"/>
        <v>0.03</v>
      </c>
      <c r="AR5" s="14">
        <f t="shared" si="0"/>
        <v>0.03</v>
      </c>
      <c r="AS5" s="14">
        <f t="shared" si="0"/>
        <v>0.03</v>
      </c>
      <c r="AT5" s="14">
        <f t="shared" si="0"/>
        <v>0.03</v>
      </c>
      <c r="AU5" s="14">
        <f t="shared" si="0"/>
        <v>0.03</v>
      </c>
      <c r="AV5" s="14">
        <f t="shared" si="0"/>
        <v>0.03</v>
      </c>
      <c r="AW5" s="14">
        <f t="shared" si="0"/>
        <v>0.03</v>
      </c>
      <c r="AX5" s="14">
        <f t="shared" si="0"/>
        <v>0.03</v>
      </c>
      <c r="AY5" s="14">
        <f t="shared" si="0"/>
        <v>0.03</v>
      </c>
      <c r="AZ5" s="14">
        <f t="shared" si="0"/>
        <v>0.03</v>
      </c>
      <c r="BA5" s="14">
        <f t="shared" si="0"/>
        <v>0.03</v>
      </c>
      <c r="BB5" s="14">
        <f t="shared" si="0"/>
        <v>0.03</v>
      </c>
      <c r="BC5" s="14">
        <f t="shared" si="0"/>
        <v>0.03</v>
      </c>
      <c r="BD5" s="14">
        <f t="shared" si="0"/>
        <v>0.03</v>
      </c>
      <c r="BE5" s="14">
        <f t="shared" si="0"/>
        <v>0.03</v>
      </c>
      <c r="BF5" s="14">
        <f t="shared" si="0"/>
        <v>0.03</v>
      </c>
      <c r="BG5" s="14">
        <f t="shared" si="0"/>
        <v>0.03</v>
      </c>
      <c r="BH5" s="14">
        <f t="shared" si="0"/>
        <v>0.03</v>
      </c>
      <c r="BI5" s="14">
        <f t="shared" si="0"/>
        <v>0.03</v>
      </c>
    </row>
    <row r="6" spans="1:61" x14ac:dyDescent="0.25">
      <c r="A6" s="27" t="s">
        <v>468</v>
      </c>
      <c r="B6" s="103">
        <f>-1+(1+B5)^0.25</f>
        <v>7.4170717777328754E-3</v>
      </c>
      <c r="C6" s="103">
        <f>IF(ISBLANK(C5),$B6,-1+(1+C5)^0.25)</f>
        <v>0</v>
      </c>
      <c r="D6" s="103">
        <f>IF(ISBLANK(D5),$B6,-1+(1+D5)^0.25)</f>
        <v>7.4170717777328754E-3</v>
      </c>
      <c r="E6" s="103">
        <f t="shared" ref="E6:BI6" si="1">IF(ISBLANK(E5),$B6,-1+(1+E5)^0.25)</f>
        <v>7.4170717777328754E-3</v>
      </c>
      <c r="F6" s="103">
        <f t="shared" si="1"/>
        <v>7.4170717777328754E-3</v>
      </c>
      <c r="G6" s="103">
        <f t="shared" si="1"/>
        <v>7.4170717777328754E-3</v>
      </c>
      <c r="H6" s="103">
        <f t="shared" si="1"/>
        <v>7.4170717777328754E-3</v>
      </c>
      <c r="I6" s="103">
        <f t="shared" si="1"/>
        <v>7.4170717777328754E-3</v>
      </c>
      <c r="J6" s="103">
        <f t="shared" si="1"/>
        <v>7.4170717777328754E-3</v>
      </c>
      <c r="K6" s="103">
        <f t="shared" si="1"/>
        <v>7.4170717777328754E-3</v>
      </c>
      <c r="L6" s="103">
        <f t="shared" si="1"/>
        <v>7.4170717777328754E-3</v>
      </c>
      <c r="M6" s="103">
        <f t="shared" si="1"/>
        <v>7.4170717777328754E-3</v>
      </c>
      <c r="N6" s="103">
        <f t="shared" si="1"/>
        <v>7.4170717777328754E-3</v>
      </c>
      <c r="O6" s="103">
        <f t="shared" si="1"/>
        <v>7.4170717777328754E-3</v>
      </c>
      <c r="P6" s="103">
        <f t="shared" si="1"/>
        <v>7.4170717777328754E-3</v>
      </c>
      <c r="Q6" s="103">
        <f t="shared" si="1"/>
        <v>7.4170717777328754E-3</v>
      </c>
      <c r="R6" s="103">
        <f t="shared" si="1"/>
        <v>7.4170717777328754E-3</v>
      </c>
      <c r="S6" s="103">
        <f t="shared" si="1"/>
        <v>7.4170717777328754E-3</v>
      </c>
      <c r="T6" s="103">
        <f t="shared" si="1"/>
        <v>7.4170717777328754E-3</v>
      </c>
      <c r="U6" s="103">
        <f t="shared" si="1"/>
        <v>7.4170717777328754E-3</v>
      </c>
      <c r="V6" s="103">
        <f t="shared" si="1"/>
        <v>7.4170717777328754E-3</v>
      </c>
      <c r="W6" s="103">
        <f t="shared" si="1"/>
        <v>7.4170717777328754E-3</v>
      </c>
      <c r="X6" s="103">
        <f t="shared" si="1"/>
        <v>7.4170717777328754E-3</v>
      </c>
      <c r="Y6" s="103">
        <f t="shared" si="1"/>
        <v>7.4170717777328754E-3</v>
      </c>
      <c r="Z6" s="103">
        <f t="shared" si="1"/>
        <v>7.4170717777328754E-3</v>
      </c>
      <c r="AA6" s="103">
        <f t="shared" si="1"/>
        <v>7.4170717777328754E-3</v>
      </c>
      <c r="AB6" s="103">
        <f t="shared" si="1"/>
        <v>7.4170717777328754E-3</v>
      </c>
      <c r="AC6" s="103">
        <f t="shared" si="1"/>
        <v>7.4170717777328754E-3</v>
      </c>
      <c r="AD6" s="103">
        <f t="shared" si="1"/>
        <v>7.4170717777328754E-3</v>
      </c>
      <c r="AE6" s="103">
        <f t="shared" si="1"/>
        <v>7.4170717777328754E-3</v>
      </c>
      <c r="AF6" s="103">
        <f t="shared" si="1"/>
        <v>7.4170717777328754E-3</v>
      </c>
      <c r="AG6" s="103">
        <f t="shared" si="1"/>
        <v>7.4170717777328754E-3</v>
      </c>
      <c r="AH6" s="103">
        <f t="shared" si="1"/>
        <v>7.4170717777328754E-3</v>
      </c>
      <c r="AI6" s="103">
        <f t="shared" si="1"/>
        <v>7.4170717777328754E-3</v>
      </c>
      <c r="AJ6" s="103">
        <f t="shared" si="1"/>
        <v>7.4170717777328754E-3</v>
      </c>
      <c r="AK6" s="103">
        <f t="shared" si="1"/>
        <v>7.4170717777328754E-3</v>
      </c>
      <c r="AL6" s="103">
        <f t="shared" si="1"/>
        <v>7.4170717777328754E-3</v>
      </c>
      <c r="AM6" s="103">
        <f t="shared" si="1"/>
        <v>7.4170717777328754E-3</v>
      </c>
      <c r="AN6" s="103">
        <f t="shared" si="1"/>
        <v>7.4170717777328754E-3</v>
      </c>
      <c r="AO6" s="103">
        <f t="shared" si="1"/>
        <v>7.4170717777328754E-3</v>
      </c>
      <c r="AP6" s="103">
        <f t="shared" si="1"/>
        <v>7.4170717777328754E-3</v>
      </c>
      <c r="AQ6" s="103">
        <f t="shared" si="1"/>
        <v>7.4170717777328754E-3</v>
      </c>
      <c r="AR6" s="103">
        <f t="shared" si="1"/>
        <v>7.4170717777328754E-3</v>
      </c>
      <c r="AS6" s="103">
        <f t="shared" si="1"/>
        <v>7.4170717777328754E-3</v>
      </c>
      <c r="AT6" s="103">
        <f t="shared" si="1"/>
        <v>7.4170717777328754E-3</v>
      </c>
      <c r="AU6" s="103">
        <f t="shared" si="1"/>
        <v>7.4170717777328754E-3</v>
      </c>
      <c r="AV6" s="103">
        <f t="shared" si="1"/>
        <v>7.4170717777328754E-3</v>
      </c>
      <c r="AW6" s="103">
        <f t="shared" si="1"/>
        <v>7.4170717777328754E-3</v>
      </c>
      <c r="AX6" s="103">
        <f t="shared" si="1"/>
        <v>7.4170717777328754E-3</v>
      </c>
      <c r="AY6" s="103">
        <f t="shared" si="1"/>
        <v>7.4170717777328754E-3</v>
      </c>
      <c r="AZ6" s="103">
        <f t="shared" si="1"/>
        <v>7.4170717777328754E-3</v>
      </c>
      <c r="BA6" s="103">
        <f t="shared" si="1"/>
        <v>7.4170717777328754E-3</v>
      </c>
      <c r="BB6" s="103">
        <f t="shared" si="1"/>
        <v>7.4170717777328754E-3</v>
      </c>
      <c r="BC6" s="103">
        <f t="shared" si="1"/>
        <v>7.4170717777328754E-3</v>
      </c>
      <c r="BD6" s="103">
        <f t="shared" si="1"/>
        <v>7.4170717777328754E-3</v>
      </c>
      <c r="BE6" s="103">
        <f t="shared" si="1"/>
        <v>7.4170717777328754E-3</v>
      </c>
      <c r="BF6" s="103">
        <f t="shared" si="1"/>
        <v>7.4170717777328754E-3</v>
      </c>
      <c r="BG6" s="103">
        <f t="shared" si="1"/>
        <v>7.4170717777328754E-3</v>
      </c>
      <c r="BH6" s="103">
        <f t="shared" si="1"/>
        <v>7.4170717777328754E-3</v>
      </c>
      <c r="BI6" s="103">
        <f t="shared" si="1"/>
        <v>7.4170717777328754E-3</v>
      </c>
    </row>
    <row r="7" spans="1:61" x14ac:dyDescent="0.25">
      <c r="A7" s="27" t="s">
        <v>80</v>
      </c>
      <c r="B7" s="103"/>
      <c r="C7" s="28">
        <f>B4</f>
        <v>45</v>
      </c>
      <c r="D7" s="109">
        <f>C7*(1+D6)</f>
        <v>45.333768229997979</v>
      </c>
      <c r="E7" s="109">
        <f t="shared" ref="E7:BI7" si="2">D7*(1+E6)</f>
        <v>45.670012042914983</v>
      </c>
      <c r="F7" s="109">
        <f t="shared" si="2"/>
        <v>46.008749800327209</v>
      </c>
      <c r="G7" s="109">
        <f t="shared" si="2"/>
        <v>46.349999999999987</v>
      </c>
      <c r="H7" s="109">
        <f t="shared" si="2"/>
        <v>46.693781276897909</v>
      </c>
      <c r="I7" s="109">
        <f t="shared" si="2"/>
        <v>47.040112404202418</v>
      </c>
      <c r="J7" s="109">
        <f t="shared" si="2"/>
        <v>47.389012294337007</v>
      </c>
      <c r="K7" s="109">
        <f t="shared" si="2"/>
        <v>47.740499999999969</v>
      </c>
      <c r="L7" s="109">
        <f t="shared" si="2"/>
        <v>48.094594715204828</v>
      </c>
      <c r="M7" s="109">
        <f t="shared" si="2"/>
        <v>48.451315776328471</v>
      </c>
      <c r="N7" s="109">
        <f t="shared" si="2"/>
        <v>48.8106826631671</v>
      </c>
      <c r="O7" s="109">
        <f t="shared" si="2"/>
        <v>49.172714999999954</v>
      </c>
      <c r="P7" s="109">
        <f t="shared" si="2"/>
        <v>49.537432556660953</v>
      </c>
      <c r="Q7" s="109">
        <f t="shared" si="2"/>
        <v>49.904855249618308</v>
      </c>
      <c r="R7" s="109">
        <f t="shared" si="2"/>
        <v>50.275003143062094</v>
      </c>
      <c r="S7" s="109">
        <f t="shared" si="2"/>
        <v>50.647896449999934</v>
      </c>
      <c r="T7" s="109">
        <f t="shared" si="2"/>
        <v>51.023555533360764</v>
      </c>
      <c r="U7" s="109">
        <f t="shared" si="2"/>
        <v>51.402000907106839</v>
      </c>
      <c r="V7" s="109">
        <f t="shared" si="2"/>
        <v>51.783253237353939</v>
      </c>
      <c r="W7" s="109">
        <f t="shared" si="2"/>
        <v>52.167333343499912</v>
      </c>
      <c r="X7" s="109">
        <f t="shared" si="2"/>
        <v>52.554262199361567</v>
      </c>
      <c r="Y7" s="109">
        <f t="shared" si="2"/>
        <v>52.944060934320028</v>
      </c>
      <c r="Z7" s="109">
        <f t="shared" si="2"/>
        <v>53.336750834474543</v>
      </c>
      <c r="AA7" s="109">
        <f t="shared" si="2"/>
        <v>53.732353343804895</v>
      </c>
      <c r="AB7" s="109">
        <f t="shared" si="2"/>
        <v>54.130890065342399</v>
      </c>
      <c r="AC7" s="109">
        <f t="shared" si="2"/>
        <v>54.532382762349613</v>
      </c>
      <c r="AD7" s="109">
        <f t="shared" si="2"/>
        <v>54.93685335950876</v>
      </c>
      <c r="AE7" s="109">
        <f t="shared" si="2"/>
        <v>55.344323944119019</v>
      </c>
      <c r="AF7" s="109">
        <f t="shared" si="2"/>
        <v>55.75481676730265</v>
      </c>
      <c r="AG7" s="109">
        <f t="shared" si="2"/>
        <v>56.16835424522008</v>
      </c>
      <c r="AH7" s="109">
        <f t="shared" si="2"/>
        <v>56.584958960294003</v>
      </c>
      <c r="AI7" s="109">
        <f t="shared" si="2"/>
        <v>57.004653662442571</v>
      </c>
      <c r="AJ7" s="109">
        <f t="shared" si="2"/>
        <v>57.427461270321714</v>
      </c>
      <c r="AK7" s="109">
        <f t="shared" si="2"/>
        <v>57.853404872576668</v>
      </c>
      <c r="AL7" s="109">
        <f t="shared" si="2"/>
        <v>58.282507729102811</v>
      </c>
      <c r="AM7" s="109">
        <f t="shared" si="2"/>
        <v>58.714793272315838</v>
      </c>
      <c r="AN7" s="109">
        <f t="shared" si="2"/>
        <v>59.150285108431355</v>
      </c>
      <c r="AO7" s="109">
        <f t="shared" si="2"/>
        <v>59.589007018753954</v>
      </c>
      <c r="AP7" s="109">
        <f t="shared" si="2"/>
        <v>60.030982960975876</v>
      </c>
      <c r="AQ7" s="109">
        <f t="shared" si="2"/>
        <v>60.476237070485297</v>
      </c>
      <c r="AR7" s="109">
        <f t="shared" si="2"/>
        <v>60.924793661684276</v>
      </c>
      <c r="AS7" s="109">
        <f t="shared" si="2"/>
        <v>61.376677229316556</v>
      </c>
      <c r="AT7" s="109">
        <f t="shared" si="2"/>
        <v>61.831912449805138</v>
      </c>
      <c r="AU7" s="109">
        <f t="shared" si="2"/>
        <v>62.290524182599839</v>
      </c>
      <c r="AV7" s="109">
        <f t="shared" si="2"/>
        <v>62.752537471534787</v>
      </c>
      <c r="AW7" s="109">
        <f t="shared" si="2"/>
        <v>63.217977546196032</v>
      </c>
      <c r="AX7" s="109">
        <f t="shared" si="2"/>
        <v>63.686869823299276</v>
      </c>
      <c r="AY7" s="109">
        <f t="shared" si="2"/>
        <v>64.159239908077822</v>
      </c>
      <c r="AZ7" s="109">
        <f t="shared" si="2"/>
        <v>64.635113595680821</v>
      </c>
      <c r="BA7" s="109">
        <f t="shared" si="2"/>
        <v>65.114516872581902</v>
      </c>
      <c r="BB7" s="109">
        <f t="shared" si="2"/>
        <v>65.597475917998239</v>
      </c>
      <c r="BC7" s="109">
        <f t="shared" si="2"/>
        <v>66.084017105320129</v>
      </c>
      <c r="BD7" s="109">
        <f t="shared" si="2"/>
        <v>66.57416700355121</v>
      </c>
      <c r="BE7" s="109">
        <f t="shared" si="2"/>
        <v>67.06795237875933</v>
      </c>
      <c r="BF7" s="109">
        <f t="shared" si="2"/>
        <v>67.56540019553816</v>
      </c>
      <c r="BG7" s="109">
        <f t="shared" si="2"/>
        <v>68.066537618479714</v>
      </c>
      <c r="BH7" s="109">
        <f t="shared" si="2"/>
        <v>68.571392013657729</v>
      </c>
      <c r="BI7" s="109">
        <f t="shared" si="2"/>
        <v>69.079990950122081</v>
      </c>
    </row>
    <row r="8" spans="1:61" x14ac:dyDescent="0.25">
      <c r="A8" t="s">
        <v>471</v>
      </c>
      <c r="B8" s="77">
        <f>+B4*0.75</f>
        <v>33.75</v>
      </c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</row>
    <row r="9" spans="1:61" x14ac:dyDescent="0.25">
      <c r="A9" t="s">
        <v>475</v>
      </c>
      <c r="B9" s="14">
        <v>0.03</v>
      </c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</row>
    <row r="10" spans="1:61" x14ac:dyDescent="0.25">
      <c r="A10" t="s">
        <v>468</v>
      </c>
      <c r="B10" s="103">
        <f>-1+(1+B9)^0.25</f>
        <v>7.4170717777328754E-3</v>
      </c>
      <c r="C10" s="103">
        <f>IF(ISBLANK(C9),$B10,-1+(1+C9)^0.25)</f>
        <v>7.4170717777328754E-3</v>
      </c>
      <c r="D10" s="103">
        <f t="shared" ref="D10" si="3">IF(ISBLANK(D9),$B10,-1+(1+D9)^0.25)</f>
        <v>7.4170717777328754E-3</v>
      </c>
      <c r="E10" s="103">
        <f t="shared" ref="E10" si="4">IF(ISBLANK(E9),$B10,-1+(1+E9)^0.25)</f>
        <v>7.4170717777328754E-3</v>
      </c>
      <c r="F10" s="103">
        <f t="shared" ref="F10" si="5">IF(ISBLANK(F9),$B10,-1+(1+F9)^0.25)</f>
        <v>7.4170717777328754E-3</v>
      </c>
      <c r="G10" s="103">
        <f t="shared" ref="G10" si="6">IF(ISBLANK(G9),$B10,-1+(1+G9)^0.25)</f>
        <v>7.4170717777328754E-3</v>
      </c>
      <c r="H10" s="103">
        <f t="shared" ref="H10" si="7">IF(ISBLANK(H9),$B10,-1+(1+H9)^0.25)</f>
        <v>7.4170717777328754E-3</v>
      </c>
      <c r="I10" s="103">
        <f t="shared" ref="I10" si="8">IF(ISBLANK(I9),$B10,-1+(1+I9)^0.25)</f>
        <v>7.4170717777328754E-3</v>
      </c>
      <c r="J10" s="103">
        <f t="shared" ref="J10" si="9">IF(ISBLANK(J9),$B10,-1+(1+J9)^0.25)</f>
        <v>7.4170717777328754E-3</v>
      </c>
      <c r="K10" s="103">
        <f t="shared" ref="K10" si="10">IF(ISBLANK(K9),$B10,-1+(1+K9)^0.25)</f>
        <v>7.4170717777328754E-3</v>
      </c>
      <c r="L10" s="103">
        <f t="shared" ref="L10" si="11">IF(ISBLANK(L9),$B10,-1+(1+L9)^0.25)</f>
        <v>7.4170717777328754E-3</v>
      </c>
      <c r="M10" s="103">
        <f t="shared" ref="M10" si="12">IF(ISBLANK(M9),$B10,-1+(1+M9)^0.25)</f>
        <v>7.4170717777328754E-3</v>
      </c>
      <c r="N10" s="103">
        <f t="shared" ref="N10" si="13">IF(ISBLANK(N9),$B10,-1+(1+N9)^0.25)</f>
        <v>7.4170717777328754E-3</v>
      </c>
      <c r="O10" s="103">
        <f t="shared" ref="O10" si="14">IF(ISBLANK(O9),$B10,-1+(1+O9)^0.25)</f>
        <v>7.4170717777328754E-3</v>
      </c>
      <c r="P10" s="103">
        <f t="shared" ref="P10" si="15">IF(ISBLANK(P9),$B10,-1+(1+P9)^0.25)</f>
        <v>7.4170717777328754E-3</v>
      </c>
      <c r="Q10" s="103">
        <f t="shared" ref="Q10" si="16">IF(ISBLANK(Q9),$B10,-1+(1+Q9)^0.25)</f>
        <v>7.4170717777328754E-3</v>
      </c>
      <c r="R10" s="103">
        <f t="shared" ref="R10" si="17">IF(ISBLANK(R9),$B10,-1+(1+R9)^0.25)</f>
        <v>7.4170717777328754E-3</v>
      </c>
      <c r="S10" s="103">
        <f t="shared" ref="S10" si="18">IF(ISBLANK(S9),$B10,-1+(1+S9)^0.25)</f>
        <v>7.4170717777328754E-3</v>
      </c>
      <c r="T10" s="103">
        <f t="shared" ref="T10" si="19">IF(ISBLANK(T9),$B10,-1+(1+T9)^0.25)</f>
        <v>7.4170717777328754E-3</v>
      </c>
      <c r="U10" s="103">
        <f t="shared" ref="U10" si="20">IF(ISBLANK(U9),$B10,-1+(1+U9)^0.25)</f>
        <v>7.4170717777328754E-3</v>
      </c>
      <c r="V10" s="103">
        <f t="shared" ref="V10" si="21">IF(ISBLANK(V9),$B10,-1+(1+V9)^0.25)</f>
        <v>7.4170717777328754E-3</v>
      </c>
      <c r="W10" s="103">
        <f t="shared" ref="W10" si="22">IF(ISBLANK(W9),$B10,-1+(1+W9)^0.25)</f>
        <v>7.4170717777328754E-3</v>
      </c>
      <c r="X10" s="103">
        <f t="shared" ref="X10" si="23">IF(ISBLANK(X9),$B10,-1+(1+X9)^0.25)</f>
        <v>7.4170717777328754E-3</v>
      </c>
      <c r="Y10" s="103">
        <f t="shared" ref="Y10" si="24">IF(ISBLANK(Y9),$B10,-1+(1+Y9)^0.25)</f>
        <v>7.4170717777328754E-3</v>
      </c>
      <c r="Z10" s="103">
        <f t="shared" ref="Z10" si="25">IF(ISBLANK(Z9),$B10,-1+(1+Z9)^0.25)</f>
        <v>7.4170717777328754E-3</v>
      </c>
      <c r="AA10" s="103">
        <f t="shared" ref="AA10" si="26">IF(ISBLANK(AA9),$B10,-1+(1+AA9)^0.25)</f>
        <v>7.4170717777328754E-3</v>
      </c>
      <c r="AB10" s="103">
        <f t="shared" ref="AB10" si="27">IF(ISBLANK(AB9),$B10,-1+(1+AB9)^0.25)</f>
        <v>7.4170717777328754E-3</v>
      </c>
      <c r="AC10" s="103">
        <f t="shared" ref="AC10" si="28">IF(ISBLANK(AC9),$B10,-1+(1+AC9)^0.25)</f>
        <v>7.4170717777328754E-3</v>
      </c>
      <c r="AD10" s="103">
        <f t="shared" ref="AD10" si="29">IF(ISBLANK(AD9),$B10,-1+(1+AD9)^0.25)</f>
        <v>7.4170717777328754E-3</v>
      </c>
      <c r="AE10" s="103">
        <f t="shared" ref="AE10" si="30">IF(ISBLANK(AE9),$B10,-1+(1+AE9)^0.25)</f>
        <v>7.4170717777328754E-3</v>
      </c>
      <c r="AF10" s="103">
        <f t="shared" ref="AF10" si="31">IF(ISBLANK(AF9),$B10,-1+(1+AF9)^0.25)</f>
        <v>7.4170717777328754E-3</v>
      </c>
      <c r="AG10" s="103">
        <f t="shared" ref="AG10" si="32">IF(ISBLANK(AG9),$B10,-1+(1+AG9)^0.25)</f>
        <v>7.4170717777328754E-3</v>
      </c>
      <c r="AH10" s="103">
        <f t="shared" ref="AH10" si="33">IF(ISBLANK(AH9),$B10,-1+(1+AH9)^0.25)</f>
        <v>7.4170717777328754E-3</v>
      </c>
      <c r="AI10" s="103">
        <f t="shared" ref="AI10" si="34">IF(ISBLANK(AI9),$B10,-1+(1+AI9)^0.25)</f>
        <v>7.4170717777328754E-3</v>
      </c>
      <c r="AJ10" s="103">
        <f t="shared" ref="AJ10" si="35">IF(ISBLANK(AJ9),$B10,-1+(1+AJ9)^0.25)</f>
        <v>7.4170717777328754E-3</v>
      </c>
      <c r="AK10" s="103">
        <f t="shared" ref="AK10" si="36">IF(ISBLANK(AK9),$B10,-1+(1+AK9)^0.25)</f>
        <v>7.4170717777328754E-3</v>
      </c>
      <c r="AL10" s="103">
        <f t="shared" ref="AL10" si="37">IF(ISBLANK(AL9),$B10,-1+(1+AL9)^0.25)</f>
        <v>7.4170717777328754E-3</v>
      </c>
      <c r="AM10" s="103">
        <f t="shared" ref="AM10" si="38">IF(ISBLANK(AM9),$B10,-1+(1+AM9)^0.25)</f>
        <v>7.4170717777328754E-3</v>
      </c>
      <c r="AN10" s="103">
        <f t="shared" ref="AN10" si="39">IF(ISBLANK(AN9),$B10,-1+(1+AN9)^0.25)</f>
        <v>7.4170717777328754E-3</v>
      </c>
      <c r="AO10" s="103">
        <f t="shared" ref="AO10" si="40">IF(ISBLANK(AO9),$B10,-1+(1+AO9)^0.25)</f>
        <v>7.4170717777328754E-3</v>
      </c>
      <c r="AP10" s="103">
        <f t="shared" ref="AP10" si="41">IF(ISBLANK(AP9),$B10,-1+(1+AP9)^0.25)</f>
        <v>7.4170717777328754E-3</v>
      </c>
      <c r="AQ10" s="103">
        <f t="shared" ref="AQ10" si="42">IF(ISBLANK(AQ9),$B10,-1+(1+AQ9)^0.25)</f>
        <v>7.4170717777328754E-3</v>
      </c>
      <c r="AR10" s="103">
        <f t="shared" ref="AR10" si="43">IF(ISBLANK(AR9),$B10,-1+(1+AR9)^0.25)</f>
        <v>7.4170717777328754E-3</v>
      </c>
      <c r="AS10" s="103">
        <f t="shared" ref="AS10" si="44">IF(ISBLANK(AS9),$B10,-1+(1+AS9)^0.25)</f>
        <v>7.4170717777328754E-3</v>
      </c>
      <c r="AT10" s="103">
        <f t="shared" ref="AT10" si="45">IF(ISBLANK(AT9),$B10,-1+(1+AT9)^0.25)</f>
        <v>7.4170717777328754E-3</v>
      </c>
      <c r="AU10" s="103">
        <f t="shared" ref="AU10" si="46">IF(ISBLANK(AU9),$B10,-1+(1+AU9)^0.25)</f>
        <v>7.4170717777328754E-3</v>
      </c>
      <c r="AV10" s="103">
        <f t="shared" ref="AV10" si="47">IF(ISBLANK(AV9),$B10,-1+(1+AV9)^0.25)</f>
        <v>7.4170717777328754E-3</v>
      </c>
      <c r="AW10" s="103">
        <f t="shared" ref="AW10" si="48">IF(ISBLANK(AW9),$B10,-1+(1+AW9)^0.25)</f>
        <v>7.4170717777328754E-3</v>
      </c>
      <c r="AX10" s="103">
        <f t="shared" ref="AX10" si="49">IF(ISBLANK(AX9),$B10,-1+(1+AX9)^0.25)</f>
        <v>7.4170717777328754E-3</v>
      </c>
      <c r="AY10" s="103">
        <f t="shared" ref="AY10" si="50">IF(ISBLANK(AY9),$B10,-1+(1+AY9)^0.25)</f>
        <v>7.4170717777328754E-3</v>
      </c>
      <c r="AZ10" s="103">
        <f t="shared" ref="AZ10" si="51">IF(ISBLANK(AZ9),$B10,-1+(1+AZ9)^0.25)</f>
        <v>7.4170717777328754E-3</v>
      </c>
      <c r="BA10" s="103">
        <f t="shared" ref="BA10" si="52">IF(ISBLANK(BA9),$B10,-1+(1+BA9)^0.25)</f>
        <v>7.4170717777328754E-3</v>
      </c>
      <c r="BB10" s="103">
        <f t="shared" ref="BB10" si="53">IF(ISBLANK(BB9),$B10,-1+(1+BB9)^0.25)</f>
        <v>7.4170717777328754E-3</v>
      </c>
      <c r="BC10" s="103">
        <f t="shared" ref="BC10" si="54">IF(ISBLANK(BC9),$B10,-1+(1+BC9)^0.25)</f>
        <v>7.4170717777328754E-3</v>
      </c>
      <c r="BD10" s="103">
        <f t="shared" ref="BD10" si="55">IF(ISBLANK(BD9),$B10,-1+(1+BD9)^0.25)</f>
        <v>7.4170717777328754E-3</v>
      </c>
      <c r="BE10" s="103">
        <f t="shared" ref="BE10" si="56">IF(ISBLANK(BE9),$B10,-1+(1+BE9)^0.25)</f>
        <v>7.4170717777328754E-3</v>
      </c>
      <c r="BF10" s="103">
        <f t="shared" ref="BF10" si="57">IF(ISBLANK(BF9),$B10,-1+(1+BF9)^0.25)</f>
        <v>7.4170717777328754E-3</v>
      </c>
      <c r="BG10" s="103">
        <f t="shared" ref="BG10" si="58">IF(ISBLANK(BG9),$B10,-1+(1+BG9)^0.25)</f>
        <v>7.4170717777328754E-3</v>
      </c>
      <c r="BH10" s="103">
        <f t="shared" ref="BH10" si="59">IF(ISBLANK(BH9),$B10,-1+(1+BH9)^0.25)</f>
        <v>7.4170717777328754E-3</v>
      </c>
      <c r="BI10" s="103">
        <f t="shared" ref="BI10" si="60">IF(ISBLANK(BI9),$B10,-1+(1+BI9)^0.25)</f>
        <v>7.4170717777328754E-3</v>
      </c>
    </row>
    <row r="11" spans="1:61" x14ac:dyDescent="0.25">
      <c r="A11" t="s">
        <v>484</v>
      </c>
      <c r="B11" s="103"/>
      <c r="C11" s="28">
        <f>B8</f>
        <v>33.75</v>
      </c>
      <c r="D11" s="109">
        <f>C11*(1+D10)</f>
        <v>34.000326172498482</v>
      </c>
      <c r="E11" s="109">
        <f t="shared" ref="E11" si="61">D11*(1+E10)</f>
        <v>34.252509032186232</v>
      </c>
      <c r="F11" s="109">
        <f t="shared" ref="F11" si="62">E11*(1+F10)</f>
        <v>34.506562350245403</v>
      </c>
      <c r="G11" s="109">
        <f t="shared" ref="G11" si="63">F11*(1+G10)</f>
        <v>34.762499999999989</v>
      </c>
      <c r="H11" s="109">
        <f t="shared" ref="H11" si="64">G11*(1+H10)</f>
        <v>35.020335957673424</v>
      </c>
      <c r="I11" s="109">
        <f t="shared" ref="I11" si="65">H11*(1+I10)</f>
        <v>35.28008430315181</v>
      </c>
      <c r="J11" s="109">
        <f t="shared" ref="J11" si="66">I11*(1+J10)</f>
        <v>35.541759220752752</v>
      </c>
      <c r="K11" s="109">
        <f t="shared" ref="K11" si="67">J11*(1+K10)</f>
        <v>35.805374999999977</v>
      </c>
      <c r="L11" s="109">
        <f t="shared" ref="L11" si="68">K11*(1+L10)</f>
        <v>36.070946036403619</v>
      </c>
      <c r="M11" s="109">
        <f t="shared" ref="M11" si="69">L11*(1+M10)</f>
        <v>36.338486832246353</v>
      </c>
      <c r="N11" s="109">
        <f t="shared" ref="N11" si="70">M11*(1+N10)</f>
        <v>36.608011997375328</v>
      </c>
      <c r="O11" s="109">
        <f t="shared" ref="O11" si="71">N11*(1+O10)</f>
        <v>36.879536249999965</v>
      </c>
      <c r="P11" s="109">
        <f t="shared" ref="P11" si="72">O11*(1+P10)</f>
        <v>37.153074417495716</v>
      </c>
      <c r="Q11" s="109">
        <f t="shared" ref="Q11" si="73">P11*(1+Q10)</f>
        <v>37.428641437213734</v>
      </c>
      <c r="R11" s="109">
        <f t="shared" ref="R11" si="74">Q11*(1+R10)</f>
        <v>37.706252357296577</v>
      </c>
      <c r="S11" s="109">
        <f t="shared" ref="S11" si="75">R11*(1+S10)</f>
        <v>37.985922337499957</v>
      </c>
      <c r="T11" s="109">
        <f t="shared" ref="T11" si="76">S11*(1+T10)</f>
        <v>38.26766665002058</v>
      </c>
      <c r="U11" s="109">
        <f t="shared" ref="U11" si="77">T11*(1+U10)</f>
        <v>38.551500680330136</v>
      </c>
      <c r="V11" s="109">
        <f t="shared" ref="V11" si="78">U11*(1+V10)</f>
        <v>38.837439928015463</v>
      </c>
      <c r="W11" s="109">
        <f t="shared" ref="W11" si="79">V11*(1+W10)</f>
        <v>39.125500007624943</v>
      </c>
      <c r="X11" s="109">
        <f t="shared" ref="X11" si="80">W11*(1+X10)</f>
        <v>39.415696649521188</v>
      </c>
      <c r="Y11" s="109">
        <f t="shared" ref="Y11" si="81">X11*(1+Y10)</f>
        <v>39.70804570074003</v>
      </c>
      <c r="Z11" s="109">
        <f t="shared" ref="Z11" si="82">Y11*(1+Z10)</f>
        <v>40.002563125855914</v>
      </c>
      <c r="AA11" s="109">
        <f t="shared" ref="AA11" si="83">Z11*(1+AA10)</f>
        <v>40.299265007853677</v>
      </c>
      <c r="AB11" s="109">
        <f t="shared" ref="AB11" si="84">AA11*(1+AB10)</f>
        <v>40.59816754900681</v>
      </c>
      <c r="AC11" s="109">
        <f t="shared" ref="AC11" si="85">AB11*(1+AC10)</f>
        <v>40.899287071762217</v>
      </c>
      <c r="AD11" s="109">
        <f t="shared" ref="AD11" si="86">AC11*(1+AD10)</f>
        <v>41.202640019631581</v>
      </c>
      <c r="AE11" s="109">
        <f t="shared" ref="AE11" si="87">AD11*(1+AE10)</f>
        <v>41.508242958089276</v>
      </c>
      <c r="AF11" s="109">
        <f t="shared" ref="AF11" si="88">AE11*(1+AF10)</f>
        <v>41.816112575477</v>
      </c>
      <c r="AG11" s="109">
        <f t="shared" ref="AG11" si="89">AF11*(1+AG10)</f>
        <v>42.126265683915072</v>
      </c>
      <c r="AH11" s="109">
        <f t="shared" ref="AH11" si="90">AG11*(1+AH10)</f>
        <v>42.438719220220513</v>
      </c>
      <c r="AI11" s="109">
        <f t="shared" ref="AI11" si="91">AH11*(1+AI10)</f>
        <v>42.753490246831937</v>
      </c>
      <c r="AJ11" s="109">
        <f t="shared" ref="AJ11" si="92">AI11*(1+AJ10)</f>
        <v>43.070595952741293</v>
      </c>
      <c r="AK11" s="109">
        <f t="shared" ref="AK11" si="93">AJ11*(1+AK10)</f>
        <v>43.390053654432506</v>
      </c>
      <c r="AL11" s="109">
        <f t="shared" ref="AL11" si="94">AK11*(1+AL10)</f>
        <v>43.71188079682711</v>
      </c>
      <c r="AM11" s="109">
        <f t="shared" ref="AM11" si="95">AL11*(1+AM10)</f>
        <v>44.03609495423688</v>
      </c>
      <c r="AN11" s="109">
        <f t="shared" ref="AN11" si="96">AM11*(1+AN10)</f>
        <v>44.362713831323518</v>
      </c>
      <c r="AO11" s="109">
        <f t="shared" ref="AO11" si="97">AN11*(1+AO10)</f>
        <v>44.69175526406547</v>
      </c>
      <c r="AP11" s="109">
        <f t="shared" ref="AP11" si="98">AO11*(1+AP10)</f>
        <v>45.023237220731914</v>
      </c>
      <c r="AQ11" s="109">
        <f t="shared" ref="AQ11" si="99">AP11*(1+AQ10)</f>
        <v>45.35717780286398</v>
      </c>
      <c r="AR11" s="109">
        <f t="shared" ref="AR11" si="100">AQ11*(1+AR10)</f>
        <v>45.693595246263214</v>
      </c>
      <c r="AS11" s="109">
        <f t="shared" ref="AS11" si="101">AR11*(1+AS10)</f>
        <v>46.032507921987424</v>
      </c>
      <c r="AT11" s="109">
        <f t="shared" ref="AT11" si="102">AS11*(1+AT10)</f>
        <v>46.373934337353859</v>
      </c>
      <c r="AU11" s="109">
        <f t="shared" ref="AU11" si="103">AT11*(1+AU10)</f>
        <v>46.717893136949883</v>
      </c>
      <c r="AV11" s="109">
        <f t="shared" ref="AV11" si="104">AU11*(1+AV10)</f>
        <v>47.064403103651095</v>
      </c>
      <c r="AW11" s="109">
        <f t="shared" ref="AW11" si="105">AV11*(1+AW10)</f>
        <v>47.413483159647029</v>
      </c>
      <c r="AX11" s="109">
        <f t="shared" ref="AX11" si="106">AW11*(1+AX10)</f>
        <v>47.765152367474457</v>
      </c>
      <c r="AY11" s="109">
        <f t="shared" ref="AY11" si="107">AX11*(1+AY10)</f>
        <v>48.119429931058363</v>
      </c>
      <c r="AZ11" s="109">
        <f t="shared" ref="AZ11" si="108">AY11*(1+AZ10)</f>
        <v>48.476335196760608</v>
      </c>
      <c r="BA11" s="109">
        <f t="shared" ref="BA11" si="109">AZ11*(1+BA10)</f>
        <v>48.835887654436419</v>
      </c>
      <c r="BB11" s="109">
        <f t="shared" ref="BB11" si="110">BA11*(1+BB10)</f>
        <v>49.198106938498675</v>
      </c>
      <c r="BC11" s="109">
        <f t="shared" ref="BC11" si="111">BB11*(1+BC10)</f>
        <v>49.563012828990097</v>
      </c>
      <c r="BD11" s="109">
        <f t="shared" ref="BD11" si="112">BC11*(1+BD10)</f>
        <v>49.930625252663411</v>
      </c>
      <c r="BE11" s="109">
        <f t="shared" ref="BE11" si="113">BD11*(1+BE10)</f>
        <v>50.300964284069501</v>
      </c>
      <c r="BF11" s="109">
        <f t="shared" ref="BF11" si="114">BE11*(1+BF10)</f>
        <v>50.67405014665362</v>
      </c>
      <c r="BG11" s="109">
        <f t="shared" ref="BG11" si="115">BF11*(1+BG10)</f>
        <v>51.049903213859785</v>
      </c>
      <c r="BH11" s="109">
        <f t="shared" ref="BH11" si="116">BG11*(1+BH10)</f>
        <v>51.4285440102433</v>
      </c>
      <c r="BI11" s="109">
        <f t="shared" ref="BI11" si="117">BH11*(1+BI10)</f>
        <v>51.809993212591571</v>
      </c>
    </row>
    <row r="12" spans="1:61" x14ac:dyDescent="0.25">
      <c r="A12" t="s">
        <v>472</v>
      </c>
      <c r="B12" s="12">
        <f>0.95*B3</f>
        <v>1140000</v>
      </c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</row>
    <row r="13" spans="1:61" x14ac:dyDescent="0.25">
      <c r="A13" t="s">
        <v>473</v>
      </c>
      <c r="B13" s="12">
        <f>SUM(C13:AP13)</f>
        <v>1419000</v>
      </c>
      <c r="C13" s="12">
        <v>0</v>
      </c>
      <c r="D13" s="159">
        <f>B3*0.0375</f>
        <v>45000</v>
      </c>
      <c r="E13" s="159">
        <f>D13</f>
        <v>45000</v>
      </c>
      <c r="F13" s="159">
        <f t="shared" ref="F13:N13" si="118">E13</f>
        <v>45000</v>
      </c>
      <c r="G13" s="159">
        <f t="shared" si="118"/>
        <v>45000</v>
      </c>
      <c r="H13" s="159">
        <f t="shared" si="118"/>
        <v>45000</v>
      </c>
      <c r="I13" s="159">
        <f t="shared" si="118"/>
        <v>45000</v>
      </c>
      <c r="J13" s="159">
        <f t="shared" si="118"/>
        <v>45000</v>
      </c>
      <c r="K13" s="159">
        <f t="shared" si="118"/>
        <v>45000</v>
      </c>
      <c r="L13" s="159">
        <f t="shared" si="118"/>
        <v>45000</v>
      </c>
      <c r="M13" s="159">
        <f t="shared" si="118"/>
        <v>45000</v>
      </c>
      <c r="N13" s="159">
        <f t="shared" si="118"/>
        <v>45000</v>
      </c>
      <c r="O13" s="12">
        <f>0.0275*B3</f>
        <v>33000</v>
      </c>
      <c r="P13" s="12">
        <f t="shared" ref="P13:BI13" si="119">+O13</f>
        <v>33000</v>
      </c>
      <c r="Q13" s="12">
        <f t="shared" si="119"/>
        <v>33000</v>
      </c>
      <c r="R13" s="12">
        <f t="shared" si="119"/>
        <v>33000</v>
      </c>
      <c r="S13" s="12">
        <f t="shared" si="119"/>
        <v>33000</v>
      </c>
      <c r="T13" s="12">
        <f t="shared" si="119"/>
        <v>33000</v>
      </c>
      <c r="U13" s="12">
        <f t="shared" si="119"/>
        <v>33000</v>
      </c>
      <c r="V13" s="12">
        <f t="shared" si="119"/>
        <v>33000</v>
      </c>
      <c r="W13" s="12">
        <f t="shared" si="119"/>
        <v>33000</v>
      </c>
      <c r="X13" s="12">
        <f t="shared" si="119"/>
        <v>33000</v>
      </c>
      <c r="Y13" s="12">
        <f t="shared" si="119"/>
        <v>33000</v>
      </c>
      <c r="Z13" s="12">
        <f t="shared" si="119"/>
        <v>33000</v>
      </c>
      <c r="AA13" s="12">
        <f t="shared" si="119"/>
        <v>33000</v>
      </c>
      <c r="AB13" s="12">
        <f t="shared" si="119"/>
        <v>33000</v>
      </c>
      <c r="AC13" s="12">
        <f t="shared" si="119"/>
        <v>33000</v>
      </c>
      <c r="AD13" s="12">
        <f t="shared" si="119"/>
        <v>33000</v>
      </c>
      <c r="AE13" s="12">
        <f t="shared" si="119"/>
        <v>33000</v>
      </c>
      <c r="AF13" s="12">
        <f t="shared" si="119"/>
        <v>33000</v>
      </c>
      <c r="AG13" s="12">
        <f t="shared" si="119"/>
        <v>33000</v>
      </c>
      <c r="AH13" s="12">
        <f t="shared" si="119"/>
        <v>33000</v>
      </c>
      <c r="AI13" s="12">
        <f t="shared" si="119"/>
        <v>33000</v>
      </c>
      <c r="AJ13" s="12">
        <f t="shared" si="119"/>
        <v>33000</v>
      </c>
      <c r="AK13" s="12">
        <f t="shared" si="119"/>
        <v>33000</v>
      </c>
      <c r="AL13" s="12">
        <f t="shared" si="119"/>
        <v>33000</v>
      </c>
      <c r="AM13" s="12">
        <f t="shared" si="119"/>
        <v>33000</v>
      </c>
      <c r="AN13" s="12">
        <f t="shared" si="119"/>
        <v>33000</v>
      </c>
      <c r="AO13" s="12">
        <f t="shared" si="119"/>
        <v>33000</v>
      </c>
      <c r="AP13" s="12">
        <f t="shared" si="119"/>
        <v>33000</v>
      </c>
      <c r="AQ13" s="12">
        <f t="shared" si="119"/>
        <v>33000</v>
      </c>
      <c r="AR13" s="12">
        <f t="shared" si="119"/>
        <v>33000</v>
      </c>
      <c r="AS13" s="12">
        <f t="shared" si="119"/>
        <v>33000</v>
      </c>
      <c r="AT13" s="12">
        <f t="shared" si="119"/>
        <v>33000</v>
      </c>
      <c r="AU13" s="12">
        <f t="shared" si="119"/>
        <v>33000</v>
      </c>
      <c r="AV13" s="12">
        <f t="shared" si="119"/>
        <v>33000</v>
      </c>
      <c r="AW13" s="12">
        <f t="shared" si="119"/>
        <v>33000</v>
      </c>
      <c r="AX13" s="12">
        <f t="shared" si="119"/>
        <v>33000</v>
      </c>
      <c r="AY13" s="12">
        <f t="shared" si="119"/>
        <v>33000</v>
      </c>
      <c r="AZ13" s="12">
        <f t="shared" si="119"/>
        <v>33000</v>
      </c>
      <c r="BA13" s="12">
        <f t="shared" si="119"/>
        <v>33000</v>
      </c>
      <c r="BB13" s="12">
        <f t="shared" si="119"/>
        <v>33000</v>
      </c>
      <c r="BC13" s="12">
        <f t="shared" si="119"/>
        <v>33000</v>
      </c>
      <c r="BD13" s="12">
        <f t="shared" si="119"/>
        <v>33000</v>
      </c>
      <c r="BE13" s="12">
        <f t="shared" si="119"/>
        <v>33000</v>
      </c>
      <c r="BF13" s="12">
        <f t="shared" si="119"/>
        <v>33000</v>
      </c>
      <c r="BG13" s="12">
        <f t="shared" si="119"/>
        <v>33000</v>
      </c>
      <c r="BH13" s="12">
        <f t="shared" si="119"/>
        <v>33000</v>
      </c>
      <c r="BI13" s="12">
        <f t="shared" si="119"/>
        <v>33000</v>
      </c>
    </row>
    <row r="14" spans="1:61" x14ac:dyDescent="0.25">
      <c r="A14" t="s">
        <v>485</v>
      </c>
      <c r="B14" s="103"/>
      <c r="C14" s="11">
        <f>C13+B14</f>
        <v>0</v>
      </c>
      <c r="D14" s="11">
        <f t="shared" ref="D14:BI14" si="120">D13+C14</f>
        <v>45000</v>
      </c>
      <c r="E14" s="11">
        <f t="shared" si="120"/>
        <v>90000</v>
      </c>
      <c r="F14" s="11">
        <f t="shared" si="120"/>
        <v>135000</v>
      </c>
      <c r="G14" s="11">
        <f t="shared" si="120"/>
        <v>180000</v>
      </c>
      <c r="H14" s="11">
        <f t="shared" si="120"/>
        <v>225000</v>
      </c>
      <c r="I14" s="11">
        <f t="shared" si="120"/>
        <v>270000</v>
      </c>
      <c r="J14" s="11">
        <f t="shared" si="120"/>
        <v>315000</v>
      </c>
      <c r="K14" s="11">
        <f t="shared" si="120"/>
        <v>360000</v>
      </c>
      <c r="L14" s="11">
        <f t="shared" si="120"/>
        <v>405000</v>
      </c>
      <c r="M14" s="11">
        <f t="shared" si="120"/>
        <v>450000</v>
      </c>
      <c r="N14" s="11">
        <f t="shared" si="120"/>
        <v>495000</v>
      </c>
      <c r="O14" s="11">
        <f t="shared" si="120"/>
        <v>528000</v>
      </c>
      <c r="P14" s="11">
        <f t="shared" si="120"/>
        <v>561000</v>
      </c>
      <c r="Q14" s="11">
        <f t="shared" si="120"/>
        <v>594000</v>
      </c>
      <c r="R14" s="11">
        <f t="shared" si="120"/>
        <v>627000</v>
      </c>
      <c r="S14" s="11">
        <f t="shared" si="120"/>
        <v>660000</v>
      </c>
      <c r="T14" s="11">
        <f t="shared" si="120"/>
        <v>693000</v>
      </c>
      <c r="U14" s="11">
        <f t="shared" si="120"/>
        <v>726000</v>
      </c>
      <c r="V14" s="11">
        <f t="shared" si="120"/>
        <v>759000</v>
      </c>
      <c r="W14" s="11">
        <f t="shared" si="120"/>
        <v>792000</v>
      </c>
      <c r="X14" s="11">
        <f t="shared" si="120"/>
        <v>825000</v>
      </c>
      <c r="Y14" s="11">
        <f t="shared" si="120"/>
        <v>858000</v>
      </c>
      <c r="Z14" s="11">
        <f t="shared" si="120"/>
        <v>891000</v>
      </c>
      <c r="AA14" s="11">
        <f t="shared" si="120"/>
        <v>924000</v>
      </c>
      <c r="AB14" s="11">
        <f t="shared" si="120"/>
        <v>957000</v>
      </c>
      <c r="AC14" s="11">
        <f t="shared" si="120"/>
        <v>990000</v>
      </c>
      <c r="AD14" s="11">
        <f t="shared" si="120"/>
        <v>1023000</v>
      </c>
      <c r="AE14" s="11">
        <f t="shared" si="120"/>
        <v>1056000</v>
      </c>
      <c r="AF14" s="11">
        <f t="shared" si="120"/>
        <v>1089000</v>
      </c>
      <c r="AG14" s="11">
        <f t="shared" si="120"/>
        <v>1122000</v>
      </c>
      <c r="AH14" s="11">
        <f t="shared" si="120"/>
        <v>1155000</v>
      </c>
      <c r="AI14" s="11">
        <f t="shared" si="120"/>
        <v>1188000</v>
      </c>
      <c r="AJ14" s="11">
        <f t="shared" si="120"/>
        <v>1221000</v>
      </c>
      <c r="AK14" s="11">
        <f t="shared" si="120"/>
        <v>1254000</v>
      </c>
      <c r="AL14" s="11">
        <f t="shared" si="120"/>
        <v>1287000</v>
      </c>
      <c r="AM14" s="11">
        <f t="shared" si="120"/>
        <v>1320000</v>
      </c>
      <c r="AN14" s="11">
        <f t="shared" si="120"/>
        <v>1353000</v>
      </c>
      <c r="AO14" s="11">
        <f t="shared" si="120"/>
        <v>1386000</v>
      </c>
      <c r="AP14" s="11">
        <f t="shared" si="120"/>
        <v>1419000</v>
      </c>
      <c r="AQ14" s="11">
        <f t="shared" si="120"/>
        <v>1452000</v>
      </c>
      <c r="AR14" s="11">
        <f t="shared" si="120"/>
        <v>1485000</v>
      </c>
      <c r="AS14" s="11">
        <f t="shared" si="120"/>
        <v>1518000</v>
      </c>
      <c r="AT14" s="11">
        <f t="shared" si="120"/>
        <v>1551000</v>
      </c>
      <c r="AU14" s="11">
        <f t="shared" si="120"/>
        <v>1584000</v>
      </c>
      <c r="AV14" s="11">
        <f t="shared" si="120"/>
        <v>1617000</v>
      </c>
      <c r="AW14" s="11">
        <f t="shared" si="120"/>
        <v>1650000</v>
      </c>
      <c r="AX14" s="11">
        <f t="shared" si="120"/>
        <v>1683000</v>
      </c>
      <c r="AY14" s="11">
        <f t="shared" si="120"/>
        <v>1716000</v>
      </c>
      <c r="AZ14" s="11">
        <f t="shared" si="120"/>
        <v>1749000</v>
      </c>
      <c r="BA14" s="11">
        <f t="shared" si="120"/>
        <v>1782000</v>
      </c>
      <c r="BB14" s="11">
        <f t="shared" si="120"/>
        <v>1815000</v>
      </c>
      <c r="BC14" s="11">
        <f t="shared" si="120"/>
        <v>1848000</v>
      </c>
      <c r="BD14" s="11">
        <f t="shared" si="120"/>
        <v>1881000</v>
      </c>
      <c r="BE14" s="11">
        <f t="shared" si="120"/>
        <v>1914000</v>
      </c>
      <c r="BF14" s="11">
        <f t="shared" si="120"/>
        <v>1947000</v>
      </c>
      <c r="BG14" s="11">
        <f t="shared" si="120"/>
        <v>1980000</v>
      </c>
      <c r="BH14" s="11">
        <f t="shared" si="120"/>
        <v>2013000</v>
      </c>
      <c r="BI14" s="11">
        <f t="shared" si="120"/>
        <v>2046000</v>
      </c>
    </row>
    <row r="15" spans="1:61" x14ac:dyDescent="0.25">
      <c r="A15" t="s">
        <v>528</v>
      </c>
      <c r="B15" s="103"/>
      <c r="C15" s="11">
        <f>$B$12-C14</f>
        <v>1140000</v>
      </c>
      <c r="D15" s="11">
        <f t="shared" ref="D15:BI15" si="121">$B$12-D14</f>
        <v>1095000</v>
      </c>
      <c r="E15" s="11">
        <f t="shared" si="121"/>
        <v>1050000</v>
      </c>
      <c r="F15" s="11">
        <f t="shared" si="121"/>
        <v>1005000</v>
      </c>
      <c r="G15" s="11">
        <f t="shared" si="121"/>
        <v>960000</v>
      </c>
      <c r="H15" s="11">
        <f t="shared" si="121"/>
        <v>915000</v>
      </c>
      <c r="I15" s="11">
        <f t="shared" si="121"/>
        <v>870000</v>
      </c>
      <c r="J15" s="11">
        <f t="shared" si="121"/>
        <v>825000</v>
      </c>
      <c r="K15" s="11">
        <f t="shared" si="121"/>
        <v>780000</v>
      </c>
      <c r="L15" s="11">
        <f t="shared" si="121"/>
        <v>735000</v>
      </c>
      <c r="M15" s="11">
        <f t="shared" si="121"/>
        <v>690000</v>
      </c>
      <c r="N15" s="11">
        <f t="shared" si="121"/>
        <v>645000</v>
      </c>
      <c r="O15" s="11">
        <f t="shared" si="121"/>
        <v>612000</v>
      </c>
      <c r="P15" s="11">
        <f t="shared" si="121"/>
        <v>579000</v>
      </c>
      <c r="Q15" s="11">
        <f t="shared" si="121"/>
        <v>546000</v>
      </c>
      <c r="R15" s="11">
        <f t="shared" si="121"/>
        <v>513000</v>
      </c>
      <c r="S15" s="11">
        <f t="shared" si="121"/>
        <v>480000</v>
      </c>
      <c r="T15" s="11">
        <f t="shared" si="121"/>
        <v>447000</v>
      </c>
      <c r="U15" s="11">
        <f t="shared" si="121"/>
        <v>414000</v>
      </c>
      <c r="V15" s="11">
        <f t="shared" si="121"/>
        <v>381000</v>
      </c>
      <c r="W15" s="11">
        <f t="shared" si="121"/>
        <v>348000</v>
      </c>
      <c r="X15" s="11">
        <f t="shared" si="121"/>
        <v>315000</v>
      </c>
      <c r="Y15" s="11">
        <f t="shared" si="121"/>
        <v>282000</v>
      </c>
      <c r="Z15" s="11">
        <f t="shared" si="121"/>
        <v>249000</v>
      </c>
      <c r="AA15" s="11">
        <f t="shared" si="121"/>
        <v>216000</v>
      </c>
      <c r="AB15" s="11">
        <f t="shared" si="121"/>
        <v>183000</v>
      </c>
      <c r="AC15" s="11">
        <f t="shared" si="121"/>
        <v>150000</v>
      </c>
      <c r="AD15" s="11">
        <f t="shared" si="121"/>
        <v>117000</v>
      </c>
      <c r="AE15" s="11">
        <f t="shared" si="121"/>
        <v>84000</v>
      </c>
      <c r="AF15" s="11">
        <f t="shared" si="121"/>
        <v>51000</v>
      </c>
      <c r="AG15" s="11">
        <f t="shared" si="121"/>
        <v>18000</v>
      </c>
      <c r="AH15" s="11">
        <f t="shared" si="121"/>
        <v>-15000</v>
      </c>
      <c r="AI15" s="11">
        <f t="shared" si="121"/>
        <v>-48000</v>
      </c>
      <c r="AJ15" s="11">
        <f t="shared" si="121"/>
        <v>-81000</v>
      </c>
      <c r="AK15" s="11">
        <f t="shared" si="121"/>
        <v>-114000</v>
      </c>
      <c r="AL15" s="11">
        <f t="shared" si="121"/>
        <v>-147000</v>
      </c>
      <c r="AM15" s="11">
        <f t="shared" si="121"/>
        <v>-180000</v>
      </c>
      <c r="AN15" s="11">
        <f t="shared" si="121"/>
        <v>-213000</v>
      </c>
      <c r="AO15" s="11">
        <f t="shared" si="121"/>
        <v>-246000</v>
      </c>
      <c r="AP15" s="11">
        <f t="shared" si="121"/>
        <v>-279000</v>
      </c>
      <c r="AQ15" s="11">
        <f t="shared" si="121"/>
        <v>-312000</v>
      </c>
      <c r="AR15" s="11">
        <f t="shared" si="121"/>
        <v>-345000</v>
      </c>
      <c r="AS15" s="11">
        <f t="shared" si="121"/>
        <v>-378000</v>
      </c>
      <c r="AT15" s="11">
        <f t="shared" si="121"/>
        <v>-411000</v>
      </c>
      <c r="AU15" s="11">
        <f t="shared" si="121"/>
        <v>-444000</v>
      </c>
      <c r="AV15" s="11">
        <f t="shared" si="121"/>
        <v>-477000</v>
      </c>
      <c r="AW15" s="11">
        <f t="shared" si="121"/>
        <v>-510000</v>
      </c>
      <c r="AX15" s="11">
        <f t="shared" si="121"/>
        <v>-543000</v>
      </c>
      <c r="AY15" s="11">
        <f t="shared" si="121"/>
        <v>-576000</v>
      </c>
      <c r="AZ15" s="11">
        <f t="shared" si="121"/>
        <v>-609000</v>
      </c>
      <c r="BA15" s="11">
        <f t="shared" si="121"/>
        <v>-642000</v>
      </c>
      <c r="BB15" s="11">
        <f t="shared" si="121"/>
        <v>-675000</v>
      </c>
      <c r="BC15" s="11">
        <f t="shared" si="121"/>
        <v>-708000</v>
      </c>
      <c r="BD15" s="11">
        <f t="shared" si="121"/>
        <v>-741000</v>
      </c>
      <c r="BE15" s="11">
        <f t="shared" si="121"/>
        <v>-774000</v>
      </c>
      <c r="BF15" s="11">
        <f t="shared" si="121"/>
        <v>-807000</v>
      </c>
      <c r="BG15" s="11">
        <f t="shared" si="121"/>
        <v>-840000</v>
      </c>
      <c r="BH15" s="11">
        <f t="shared" si="121"/>
        <v>-873000</v>
      </c>
      <c r="BI15" s="11">
        <f t="shared" si="121"/>
        <v>-906000</v>
      </c>
    </row>
    <row r="16" spans="1:61" x14ac:dyDescent="0.25">
      <c r="A16" t="s">
        <v>486</v>
      </c>
      <c r="B16" s="103"/>
      <c r="C16" s="106">
        <f>IF($B$3&gt;0,C15/$B$3,"no rental space")</f>
        <v>0.95</v>
      </c>
      <c r="D16" s="106">
        <f t="shared" ref="D16:BI16" si="122">IF($B$3&gt;0,D15/$B$3,"no rental space")</f>
        <v>0.91249999999999998</v>
      </c>
      <c r="E16" s="106">
        <f t="shared" si="122"/>
        <v>0.875</v>
      </c>
      <c r="F16" s="106">
        <f t="shared" si="122"/>
        <v>0.83750000000000002</v>
      </c>
      <c r="G16" s="106">
        <f t="shared" si="122"/>
        <v>0.8</v>
      </c>
      <c r="H16" s="106">
        <f t="shared" si="122"/>
        <v>0.76249999999999996</v>
      </c>
      <c r="I16" s="106">
        <f t="shared" si="122"/>
        <v>0.72499999999999998</v>
      </c>
      <c r="J16" s="106">
        <f t="shared" si="122"/>
        <v>0.6875</v>
      </c>
      <c r="K16" s="106">
        <f t="shared" si="122"/>
        <v>0.65</v>
      </c>
      <c r="L16" s="106">
        <f t="shared" si="122"/>
        <v>0.61250000000000004</v>
      </c>
      <c r="M16" s="106">
        <f t="shared" si="122"/>
        <v>0.57499999999999996</v>
      </c>
      <c r="N16" s="106">
        <f t="shared" si="122"/>
        <v>0.53749999999999998</v>
      </c>
      <c r="O16" s="106">
        <f t="shared" si="122"/>
        <v>0.51</v>
      </c>
      <c r="P16" s="106">
        <f t="shared" si="122"/>
        <v>0.48249999999999998</v>
      </c>
      <c r="Q16" s="106">
        <f t="shared" si="122"/>
        <v>0.45500000000000002</v>
      </c>
      <c r="R16" s="106">
        <f t="shared" si="122"/>
        <v>0.42749999999999999</v>
      </c>
      <c r="S16" s="106">
        <f t="shared" si="122"/>
        <v>0.4</v>
      </c>
      <c r="T16" s="106">
        <f t="shared" si="122"/>
        <v>0.3725</v>
      </c>
      <c r="U16" s="106">
        <f t="shared" si="122"/>
        <v>0.34499999999999997</v>
      </c>
      <c r="V16" s="106">
        <f t="shared" si="122"/>
        <v>0.3175</v>
      </c>
      <c r="W16" s="106">
        <f t="shared" si="122"/>
        <v>0.28999999999999998</v>
      </c>
      <c r="X16" s="106">
        <f t="shared" si="122"/>
        <v>0.26250000000000001</v>
      </c>
      <c r="Y16" s="106">
        <f t="shared" si="122"/>
        <v>0.23499999999999999</v>
      </c>
      <c r="Z16" s="106">
        <f t="shared" si="122"/>
        <v>0.20749999999999999</v>
      </c>
      <c r="AA16" s="106">
        <f t="shared" si="122"/>
        <v>0.18</v>
      </c>
      <c r="AB16" s="106">
        <f t="shared" si="122"/>
        <v>0.1525</v>
      </c>
      <c r="AC16" s="106">
        <f t="shared" si="122"/>
        <v>0.125</v>
      </c>
      <c r="AD16" s="106">
        <f t="shared" si="122"/>
        <v>9.7500000000000003E-2</v>
      </c>
      <c r="AE16" s="106">
        <f t="shared" si="122"/>
        <v>7.0000000000000007E-2</v>
      </c>
      <c r="AF16" s="106">
        <f t="shared" si="122"/>
        <v>4.2500000000000003E-2</v>
      </c>
      <c r="AG16" s="106">
        <f t="shared" si="122"/>
        <v>1.4999999999999999E-2</v>
      </c>
      <c r="AH16" s="106">
        <f t="shared" si="122"/>
        <v>-1.2500000000000001E-2</v>
      </c>
      <c r="AI16" s="106">
        <f t="shared" si="122"/>
        <v>-0.04</v>
      </c>
      <c r="AJ16" s="106">
        <f t="shared" si="122"/>
        <v>-6.7500000000000004E-2</v>
      </c>
      <c r="AK16" s="106">
        <f t="shared" si="122"/>
        <v>-9.5000000000000001E-2</v>
      </c>
      <c r="AL16" s="106">
        <f t="shared" si="122"/>
        <v>-0.1225</v>
      </c>
      <c r="AM16" s="106">
        <f t="shared" si="122"/>
        <v>-0.15</v>
      </c>
      <c r="AN16" s="106">
        <f t="shared" si="122"/>
        <v>-0.17749999999999999</v>
      </c>
      <c r="AO16" s="106">
        <f t="shared" si="122"/>
        <v>-0.20499999999999999</v>
      </c>
      <c r="AP16" s="106">
        <f t="shared" si="122"/>
        <v>-0.23250000000000001</v>
      </c>
      <c r="AQ16" s="106">
        <f t="shared" si="122"/>
        <v>-0.26</v>
      </c>
      <c r="AR16" s="106">
        <f t="shared" si="122"/>
        <v>-0.28749999999999998</v>
      </c>
      <c r="AS16" s="106">
        <f t="shared" si="122"/>
        <v>-0.315</v>
      </c>
      <c r="AT16" s="106">
        <f t="shared" si="122"/>
        <v>-0.34250000000000003</v>
      </c>
      <c r="AU16" s="106">
        <f t="shared" si="122"/>
        <v>-0.37</v>
      </c>
      <c r="AV16" s="106">
        <f t="shared" si="122"/>
        <v>-0.39750000000000002</v>
      </c>
      <c r="AW16" s="106">
        <f t="shared" si="122"/>
        <v>-0.42499999999999999</v>
      </c>
      <c r="AX16" s="106">
        <f t="shared" si="122"/>
        <v>-0.45250000000000001</v>
      </c>
      <c r="AY16" s="106">
        <f t="shared" si="122"/>
        <v>-0.48</v>
      </c>
      <c r="AZ16" s="106">
        <f t="shared" si="122"/>
        <v>-0.50749999999999995</v>
      </c>
      <c r="BA16" s="106">
        <f t="shared" si="122"/>
        <v>-0.53500000000000003</v>
      </c>
      <c r="BB16" s="106">
        <f t="shared" si="122"/>
        <v>-0.5625</v>
      </c>
      <c r="BC16" s="106">
        <f t="shared" si="122"/>
        <v>-0.59</v>
      </c>
      <c r="BD16" s="106">
        <f t="shared" si="122"/>
        <v>-0.61750000000000005</v>
      </c>
      <c r="BE16" s="106">
        <f t="shared" si="122"/>
        <v>-0.64500000000000002</v>
      </c>
      <c r="BF16" s="106">
        <f t="shared" si="122"/>
        <v>-0.67249999999999999</v>
      </c>
      <c r="BG16" s="106">
        <f t="shared" si="122"/>
        <v>-0.7</v>
      </c>
      <c r="BH16" s="106">
        <f t="shared" si="122"/>
        <v>-0.72750000000000004</v>
      </c>
      <c r="BI16" s="106">
        <f t="shared" si="122"/>
        <v>-0.755</v>
      </c>
    </row>
    <row r="17" spans="1:70" x14ac:dyDescent="0.25">
      <c r="A17" t="s">
        <v>487</v>
      </c>
      <c r="B17" s="103"/>
      <c r="C17" s="11">
        <f>$B$3-$B$12+C14</f>
        <v>60000</v>
      </c>
      <c r="D17" s="11">
        <f t="shared" ref="D17:BI17" si="123">$B$3-$B$12+D14</f>
        <v>105000</v>
      </c>
      <c r="E17" s="11">
        <f t="shared" si="123"/>
        <v>150000</v>
      </c>
      <c r="F17" s="11">
        <f t="shared" si="123"/>
        <v>195000</v>
      </c>
      <c r="G17" s="11">
        <f t="shared" si="123"/>
        <v>240000</v>
      </c>
      <c r="H17" s="11">
        <f t="shared" si="123"/>
        <v>285000</v>
      </c>
      <c r="I17" s="11">
        <f t="shared" si="123"/>
        <v>330000</v>
      </c>
      <c r="J17" s="11">
        <f t="shared" si="123"/>
        <v>375000</v>
      </c>
      <c r="K17" s="11">
        <f t="shared" si="123"/>
        <v>420000</v>
      </c>
      <c r="L17" s="11">
        <f t="shared" si="123"/>
        <v>465000</v>
      </c>
      <c r="M17" s="11">
        <f t="shared" si="123"/>
        <v>510000</v>
      </c>
      <c r="N17" s="11">
        <f t="shared" si="123"/>
        <v>555000</v>
      </c>
      <c r="O17" s="11">
        <f t="shared" si="123"/>
        <v>588000</v>
      </c>
      <c r="P17" s="11">
        <f t="shared" si="123"/>
        <v>621000</v>
      </c>
      <c r="Q17" s="11">
        <f t="shared" si="123"/>
        <v>654000</v>
      </c>
      <c r="R17" s="11">
        <f t="shared" si="123"/>
        <v>687000</v>
      </c>
      <c r="S17" s="11">
        <f t="shared" si="123"/>
        <v>720000</v>
      </c>
      <c r="T17" s="11">
        <f t="shared" si="123"/>
        <v>753000</v>
      </c>
      <c r="U17" s="11">
        <f t="shared" si="123"/>
        <v>786000</v>
      </c>
      <c r="V17" s="11">
        <f t="shared" si="123"/>
        <v>819000</v>
      </c>
      <c r="W17" s="11">
        <f t="shared" si="123"/>
        <v>852000</v>
      </c>
      <c r="X17" s="11">
        <f t="shared" si="123"/>
        <v>885000</v>
      </c>
      <c r="Y17" s="11">
        <f t="shared" si="123"/>
        <v>918000</v>
      </c>
      <c r="Z17" s="11">
        <f t="shared" si="123"/>
        <v>951000</v>
      </c>
      <c r="AA17" s="11">
        <f t="shared" si="123"/>
        <v>984000</v>
      </c>
      <c r="AB17" s="11">
        <f t="shared" si="123"/>
        <v>1017000</v>
      </c>
      <c r="AC17" s="11">
        <f t="shared" si="123"/>
        <v>1050000</v>
      </c>
      <c r="AD17" s="11">
        <f t="shared" si="123"/>
        <v>1083000</v>
      </c>
      <c r="AE17" s="11">
        <f t="shared" si="123"/>
        <v>1116000</v>
      </c>
      <c r="AF17" s="11">
        <f t="shared" si="123"/>
        <v>1149000</v>
      </c>
      <c r="AG17" s="11">
        <f t="shared" si="123"/>
        <v>1182000</v>
      </c>
      <c r="AH17" s="11">
        <f t="shared" si="123"/>
        <v>1215000</v>
      </c>
      <c r="AI17" s="11">
        <f t="shared" si="123"/>
        <v>1248000</v>
      </c>
      <c r="AJ17" s="11">
        <f t="shared" si="123"/>
        <v>1281000</v>
      </c>
      <c r="AK17" s="11">
        <f t="shared" si="123"/>
        <v>1314000</v>
      </c>
      <c r="AL17" s="11">
        <f t="shared" si="123"/>
        <v>1347000</v>
      </c>
      <c r="AM17" s="11">
        <f t="shared" si="123"/>
        <v>1380000</v>
      </c>
      <c r="AN17" s="11">
        <f t="shared" si="123"/>
        <v>1413000</v>
      </c>
      <c r="AO17" s="11">
        <f t="shared" si="123"/>
        <v>1446000</v>
      </c>
      <c r="AP17" s="11">
        <f t="shared" si="123"/>
        <v>1479000</v>
      </c>
      <c r="AQ17" s="11">
        <f t="shared" si="123"/>
        <v>1512000</v>
      </c>
      <c r="AR17" s="11">
        <f t="shared" si="123"/>
        <v>1545000</v>
      </c>
      <c r="AS17" s="11">
        <f t="shared" si="123"/>
        <v>1578000</v>
      </c>
      <c r="AT17" s="11">
        <f t="shared" si="123"/>
        <v>1611000</v>
      </c>
      <c r="AU17" s="11">
        <f t="shared" si="123"/>
        <v>1644000</v>
      </c>
      <c r="AV17" s="11">
        <f t="shared" si="123"/>
        <v>1677000</v>
      </c>
      <c r="AW17" s="11">
        <f t="shared" si="123"/>
        <v>1710000</v>
      </c>
      <c r="AX17" s="11">
        <f t="shared" si="123"/>
        <v>1743000</v>
      </c>
      <c r="AY17" s="11">
        <f t="shared" si="123"/>
        <v>1776000</v>
      </c>
      <c r="AZ17" s="11">
        <f t="shared" si="123"/>
        <v>1809000</v>
      </c>
      <c r="BA17" s="11">
        <f t="shared" si="123"/>
        <v>1842000</v>
      </c>
      <c r="BB17" s="11">
        <f t="shared" si="123"/>
        <v>1875000</v>
      </c>
      <c r="BC17" s="11">
        <f t="shared" si="123"/>
        <v>1908000</v>
      </c>
      <c r="BD17" s="11">
        <f t="shared" si="123"/>
        <v>1941000</v>
      </c>
      <c r="BE17" s="11">
        <f t="shared" si="123"/>
        <v>1974000</v>
      </c>
      <c r="BF17" s="11">
        <f t="shared" si="123"/>
        <v>2007000</v>
      </c>
      <c r="BG17" s="11">
        <f t="shared" si="123"/>
        <v>2040000</v>
      </c>
      <c r="BH17" s="11">
        <f t="shared" si="123"/>
        <v>2073000</v>
      </c>
      <c r="BI17" s="11">
        <f t="shared" si="123"/>
        <v>2106000</v>
      </c>
    </row>
    <row r="18" spans="1:70" x14ac:dyDescent="0.25">
      <c r="A18" t="s">
        <v>476</v>
      </c>
      <c r="B18" s="14">
        <v>0.75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</row>
    <row r="19" spans="1:70" x14ac:dyDescent="0.25">
      <c r="A19" t="s">
        <v>477</v>
      </c>
      <c r="B19" s="77">
        <v>7</v>
      </c>
      <c r="C19" s="103" t="s">
        <v>412</v>
      </c>
      <c r="D19">
        <f>MAX(1,CEILING(B19*4,1))</f>
        <v>28</v>
      </c>
      <c r="E19" t="s">
        <v>16</v>
      </c>
      <c r="F19" s="118" t="str">
        <f>IF(D19=1,"forced to a minimum of one quarter","")</f>
        <v/>
      </c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</row>
    <row r="20" spans="1:70" x14ac:dyDescent="0.25">
      <c r="A20" t="s">
        <v>478</v>
      </c>
      <c r="B20" s="12">
        <v>2</v>
      </c>
      <c r="C20" s="103" t="s">
        <v>481</v>
      </c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03"/>
      <c r="BD20" s="103"/>
      <c r="BE20" s="103"/>
      <c r="BF20" s="103"/>
      <c r="BG20" s="103"/>
      <c r="BH20" s="103"/>
      <c r="BI20" s="103"/>
    </row>
    <row r="21" spans="1:70" x14ac:dyDescent="0.25">
      <c r="A21" t="s">
        <v>489</v>
      </c>
      <c r="B21" s="14">
        <v>0.03</v>
      </c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</row>
    <row r="22" spans="1:70" x14ac:dyDescent="0.25">
      <c r="A22" t="s">
        <v>479</v>
      </c>
      <c r="B22" s="103">
        <f>-1+(1+B21)^0.25</f>
        <v>7.4170717777328754E-3</v>
      </c>
      <c r="C22" s="103">
        <f>IF(ISBLANK(C21),$B22,-1+(1+C21)^0.25)</f>
        <v>7.4170717777328754E-3</v>
      </c>
      <c r="D22" s="103">
        <f t="shared" ref="D22" si="124">IF(ISBLANK(D21),$B22,-1+(1+D21)^0.25)</f>
        <v>7.4170717777328754E-3</v>
      </c>
      <c r="E22" s="103">
        <f t="shared" ref="E22" si="125">IF(ISBLANK(E21),$B22,-1+(1+E21)^0.25)</f>
        <v>7.4170717777328754E-3</v>
      </c>
      <c r="F22" s="103">
        <f t="shared" ref="F22" si="126">IF(ISBLANK(F21),$B22,-1+(1+F21)^0.25)</f>
        <v>7.4170717777328754E-3</v>
      </c>
      <c r="G22" s="103">
        <f t="shared" ref="G22" si="127">IF(ISBLANK(G21),$B22,-1+(1+G21)^0.25)</f>
        <v>7.4170717777328754E-3</v>
      </c>
      <c r="H22" s="103">
        <f t="shared" ref="H22" si="128">IF(ISBLANK(H21),$B22,-1+(1+H21)^0.25)</f>
        <v>7.4170717777328754E-3</v>
      </c>
      <c r="I22" s="103">
        <f t="shared" ref="I22" si="129">IF(ISBLANK(I21),$B22,-1+(1+I21)^0.25)</f>
        <v>7.4170717777328754E-3</v>
      </c>
      <c r="J22" s="103">
        <f t="shared" ref="J22" si="130">IF(ISBLANK(J21),$B22,-1+(1+J21)^0.25)</f>
        <v>7.4170717777328754E-3</v>
      </c>
      <c r="K22" s="103">
        <f t="shared" ref="K22" si="131">IF(ISBLANK(K21),$B22,-1+(1+K21)^0.25)</f>
        <v>7.4170717777328754E-3</v>
      </c>
      <c r="L22" s="103">
        <f t="shared" ref="L22" si="132">IF(ISBLANK(L21),$B22,-1+(1+L21)^0.25)</f>
        <v>7.4170717777328754E-3</v>
      </c>
      <c r="M22" s="103">
        <f t="shared" ref="M22" si="133">IF(ISBLANK(M21),$B22,-1+(1+M21)^0.25)</f>
        <v>7.4170717777328754E-3</v>
      </c>
      <c r="N22" s="103">
        <f t="shared" ref="N22" si="134">IF(ISBLANK(N21),$B22,-1+(1+N21)^0.25)</f>
        <v>7.4170717777328754E-3</v>
      </c>
      <c r="O22" s="103">
        <f t="shared" ref="O22" si="135">IF(ISBLANK(O21),$B22,-1+(1+O21)^0.25)</f>
        <v>7.4170717777328754E-3</v>
      </c>
      <c r="P22" s="103">
        <f t="shared" ref="P22" si="136">IF(ISBLANK(P21),$B22,-1+(1+P21)^0.25)</f>
        <v>7.4170717777328754E-3</v>
      </c>
      <c r="Q22" s="103">
        <f t="shared" ref="Q22" si="137">IF(ISBLANK(Q21),$B22,-1+(1+Q21)^0.25)</f>
        <v>7.4170717777328754E-3</v>
      </c>
      <c r="R22" s="103">
        <f t="shared" ref="R22" si="138">IF(ISBLANK(R21),$B22,-1+(1+R21)^0.25)</f>
        <v>7.4170717777328754E-3</v>
      </c>
      <c r="S22" s="103">
        <f t="shared" ref="S22" si="139">IF(ISBLANK(S21),$B22,-1+(1+S21)^0.25)</f>
        <v>7.4170717777328754E-3</v>
      </c>
      <c r="T22" s="103">
        <f t="shared" ref="T22" si="140">IF(ISBLANK(T21),$B22,-1+(1+T21)^0.25)</f>
        <v>7.4170717777328754E-3</v>
      </c>
      <c r="U22" s="103">
        <f t="shared" ref="U22" si="141">IF(ISBLANK(U21),$B22,-1+(1+U21)^0.25)</f>
        <v>7.4170717777328754E-3</v>
      </c>
      <c r="V22" s="103">
        <f t="shared" ref="V22" si="142">IF(ISBLANK(V21),$B22,-1+(1+V21)^0.25)</f>
        <v>7.4170717777328754E-3</v>
      </c>
      <c r="W22" s="103">
        <f t="shared" ref="W22" si="143">IF(ISBLANK(W21),$B22,-1+(1+W21)^0.25)</f>
        <v>7.4170717777328754E-3</v>
      </c>
      <c r="X22" s="103">
        <f t="shared" ref="X22" si="144">IF(ISBLANK(X21),$B22,-1+(1+X21)^0.25)</f>
        <v>7.4170717777328754E-3</v>
      </c>
      <c r="Y22" s="103">
        <f t="shared" ref="Y22" si="145">IF(ISBLANK(Y21),$B22,-1+(1+Y21)^0.25)</f>
        <v>7.4170717777328754E-3</v>
      </c>
      <c r="Z22" s="103">
        <f t="shared" ref="Z22" si="146">IF(ISBLANK(Z21),$B22,-1+(1+Z21)^0.25)</f>
        <v>7.4170717777328754E-3</v>
      </c>
      <c r="AA22" s="103">
        <f t="shared" ref="AA22" si="147">IF(ISBLANK(AA21),$B22,-1+(1+AA21)^0.25)</f>
        <v>7.4170717777328754E-3</v>
      </c>
      <c r="AB22" s="103">
        <f t="shared" ref="AB22" si="148">IF(ISBLANK(AB21),$B22,-1+(1+AB21)^0.25)</f>
        <v>7.4170717777328754E-3</v>
      </c>
      <c r="AC22" s="103">
        <f t="shared" ref="AC22" si="149">IF(ISBLANK(AC21),$B22,-1+(1+AC21)^0.25)</f>
        <v>7.4170717777328754E-3</v>
      </c>
      <c r="AD22" s="103">
        <f t="shared" ref="AD22" si="150">IF(ISBLANK(AD21),$B22,-1+(1+AD21)^0.25)</f>
        <v>7.4170717777328754E-3</v>
      </c>
      <c r="AE22" s="103">
        <f t="shared" ref="AE22" si="151">IF(ISBLANK(AE21),$B22,-1+(1+AE21)^0.25)</f>
        <v>7.4170717777328754E-3</v>
      </c>
      <c r="AF22" s="103">
        <f t="shared" ref="AF22" si="152">IF(ISBLANK(AF21),$B22,-1+(1+AF21)^0.25)</f>
        <v>7.4170717777328754E-3</v>
      </c>
      <c r="AG22" s="103">
        <f t="shared" ref="AG22" si="153">IF(ISBLANK(AG21),$B22,-1+(1+AG21)^0.25)</f>
        <v>7.4170717777328754E-3</v>
      </c>
      <c r="AH22" s="103">
        <f t="shared" ref="AH22" si="154">IF(ISBLANK(AH21),$B22,-1+(1+AH21)^0.25)</f>
        <v>7.4170717777328754E-3</v>
      </c>
      <c r="AI22" s="103">
        <f t="shared" ref="AI22" si="155">IF(ISBLANK(AI21),$B22,-1+(1+AI21)^0.25)</f>
        <v>7.4170717777328754E-3</v>
      </c>
      <c r="AJ22" s="103">
        <f t="shared" ref="AJ22" si="156">IF(ISBLANK(AJ21),$B22,-1+(1+AJ21)^0.25)</f>
        <v>7.4170717777328754E-3</v>
      </c>
      <c r="AK22" s="103">
        <f t="shared" ref="AK22" si="157">IF(ISBLANK(AK21),$B22,-1+(1+AK21)^0.25)</f>
        <v>7.4170717777328754E-3</v>
      </c>
      <c r="AL22" s="103">
        <f t="shared" ref="AL22" si="158">IF(ISBLANK(AL21),$B22,-1+(1+AL21)^0.25)</f>
        <v>7.4170717777328754E-3</v>
      </c>
      <c r="AM22" s="103">
        <f t="shared" ref="AM22" si="159">IF(ISBLANK(AM21),$B22,-1+(1+AM21)^0.25)</f>
        <v>7.4170717777328754E-3</v>
      </c>
      <c r="AN22" s="103">
        <f t="shared" ref="AN22" si="160">IF(ISBLANK(AN21),$B22,-1+(1+AN21)^0.25)</f>
        <v>7.4170717777328754E-3</v>
      </c>
      <c r="AO22" s="103">
        <f t="shared" ref="AO22" si="161">IF(ISBLANK(AO21),$B22,-1+(1+AO21)^0.25)</f>
        <v>7.4170717777328754E-3</v>
      </c>
      <c r="AP22" s="103">
        <f t="shared" ref="AP22" si="162">IF(ISBLANK(AP21),$B22,-1+(1+AP21)^0.25)</f>
        <v>7.4170717777328754E-3</v>
      </c>
      <c r="AQ22" s="103">
        <f t="shared" ref="AQ22" si="163">IF(ISBLANK(AQ21),$B22,-1+(1+AQ21)^0.25)</f>
        <v>7.4170717777328754E-3</v>
      </c>
      <c r="AR22" s="103">
        <f t="shared" ref="AR22" si="164">IF(ISBLANK(AR21),$B22,-1+(1+AR21)^0.25)</f>
        <v>7.4170717777328754E-3</v>
      </c>
      <c r="AS22" s="103">
        <f t="shared" ref="AS22" si="165">IF(ISBLANK(AS21),$B22,-1+(1+AS21)^0.25)</f>
        <v>7.4170717777328754E-3</v>
      </c>
      <c r="AT22" s="103">
        <f t="shared" ref="AT22" si="166">IF(ISBLANK(AT21),$B22,-1+(1+AT21)^0.25)</f>
        <v>7.4170717777328754E-3</v>
      </c>
      <c r="AU22" s="103">
        <f t="shared" ref="AU22" si="167">IF(ISBLANK(AU21),$B22,-1+(1+AU21)^0.25)</f>
        <v>7.4170717777328754E-3</v>
      </c>
      <c r="AV22" s="103">
        <f t="shared" ref="AV22" si="168">IF(ISBLANK(AV21),$B22,-1+(1+AV21)^0.25)</f>
        <v>7.4170717777328754E-3</v>
      </c>
      <c r="AW22" s="103">
        <f t="shared" ref="AW22" si="169">IF(ISBLANK(AW21),$B22,-1+(1+AW21)^0.25)</f>
        <v>7.4170717777328754E-3</v>
      </c>
      <c r="AX22" s="103">
        <f t="shared" ref="AX22" si="170">IF(ISBLANK(AX21),$B22,-1+(1+AX21)^0.25)</f>
        <v>7.4170717777328754E-3</v>
      </c>
      <c r="AY22" s="103">
        <f t="shared" ref="AY22" si="171">IF(ISBLANK(AY21),$B22,-1+(1+AY21)^0.25)</f>
        <v>7.4170717777328754E-3</v>
      </c>
      <c r="AZ22" s="103">
        <f t="shared" ref="AZ22" si="172">IF(ISBLANK(AZ21),$B22,-1+(1+AZ21)^0.25)</f>
        <v>7.4170717777328754E-3</v>
      </c>
      <c r="BA22" s="103">
        <f t="shared" ref="BA22" si="173">IF(ISBLANK(BA21),$B22,-1+(1+BA21)^0.25)</f>
        <v>7.4170717777328754E-3</v>
      </c>
      <c r="BB22" s="103">
        <f t="shared" ref="BB22" si="174">IF(ISBLANK(BB21),$B22,-1+(1+BB21)^0.25)</f>
        <v>7.4170717777328754E-3</v>
      </c>
      <c r="BC22" s="103">
        <f t="shared" ref="BC22" si="175">IF(ISBLANK(BC21),$B22,-1+(1+BC21)^0.25)</f>
        <v>7.4170717777328754E-3</v>
      </c>
      <c r="BD22" s="103">
        <f t="shared" ref="BD22" si="176">IF(ISBLANK(BD21),$B22,-1+(1+BD21)^0.25)</f>
        <v>7.4170717777328754E-3</v>
      </c>
      <c r="BE22" s="103">
        <f t="shared" ref="BE22" si="177">IF(ISBLANK(BE21),$B22,-1+(1+BE21)^0.25)</f>
        <v>7.4170717777328754E-3</v>
      </c>
      <c r="BF22" s="103">
        <f t="shared" ref="BF22" si="178">IF(ISBLANK(BF21),$B22,-1+(1+BF21)^0.25)</f>
        <v>7.4170717777328754E-3</v>
      </c>
      <c r="BG22" s="103">
        <f t="shared" ref="BG22" si="179">IF(ISBLANK(BG21),$B22,-1+(1+BG21)^0.25)</f>
        <v>7.4170717777328754E-3</v>
      </c>
      <c r="BH22" s="103">
        <f t="shared" ref="BH22" si="180">IF(ISBLANK(BH21),$B22,-1+(1+BH21)^0.25)</f>
        <v>7.4170717777328754E-3</v>
      </c>
      <c r="BI22" s="103">
        <f t="shared" ref="BI22" si="181">IF(ISBLANK(BI21),$B22,-1+(1+BI21)^0.25)</f>
        <v>7.4170717777328754E-3</v>
      </c>
    </row>
    <row r="23" spans="1:70" x14ac:dyDescent="0.25">
      <c r="A23" t="s">
        <v>530</v>
      </c>
      <c r="B23" s="14">
        <v>0.95</v>
      </c>
    </row>
    <row r="24" spans="1:70" ht="30" x14ac:dyDescent="0.25">
      <c r="A24" s="27" t="s">
        <v>508</v>
      </c>
      <c r="B24" s="11">
        <f>MAX(0,B23*B3-B12)</f>
        <v>0</v>
      </c>
    </row>
    <row r="25" spans="1:70" ht="30" x14ac:dyDescent="0.25">
      <c r="A25" s="27" t="s">
        <v>509</v>
      </c>
      <c r="B25" s="11">
        <f>MAX(0,B12-B23*B3)</f>
        <v>0</v>
      </c>
    </row>
    <row r="26" spans="1:70" ht="75" x14ac:dyDescent="0.25">
      <c r="A26" s="27" t="s">
        <v>482</v>
      </c>
      <c r="B26" s="77">
        <v>0.25</v>
      </c>
      <c r="C26" t="s">
        <v>412</v>
      </c>
      <c r="D26">
        <f>MAX(1,CEILING(B26*4,1))</f>
        <v>1</v>
      </c>
      <c r="E26" t="s">
        <v>16</v>
      </c>
      <c r="F26" s="118" t="str">
        <f>IF(D26=1,"forced to a minimum of one quarter","")</f>
        <v>forced to a minimum of one quarter</v>
      </c>
    </row>
    <row r="27" spans="1:70" ht="60" x14ac:dyDescent="0.25">
      <c r="A27" s="27" t="s">
        <v>483</v>
      </c>
      <c r="B27" s="77">
        <v>0.25</v>
      </c>
      <c r="C27" t="s">
        <v>412</v>
      </c>
      <c r="D27">
        <f>MAX(1,CEILING(B27*4,1))</f>
        <v>1</v>
      </c>
      <c r="E27" t="s">
        <v>16</v>
      </c>
      <c r="F27" s="118" t="str">
        <f>IF(D27=1,"forced to a minimum of one quarter","")</f>
        <v>forced to a minimum of one quarter</v>
      </c>
    </row>
    <row r="28" spans="1:70" x14ac:dyDescent="0.25">
      <c r="A28" t="s">
        <v>480</v>
      </c>
      <c r="B28" s="14" t="b">
        <f>TRUE()</f>
        <v>1</v>
      </c>
    </row>
    <row r="31" spans="1:70" x14ac:dyDescent="0.25">
      <c r="C31" s="2">
        <f>Timeline!C16</f>
        <v>2015</v>
      </c>
      <c r="D31" s="2">
        <f>Timeline!D16</f>
        <v>2015.25</v>
      </c>
      <c r="E31" s="2">
        <f>Timeline!E16</f>
        <v>2015.5</v>
      </c>
      <c r="F31" s="2">
        <f>Timeline!F16</f>
        <v>2015.75</v>
      </c>
      <c r="G31" s="2">
        <f>Timeline!G16</f>
        <v>2016</v>
      </c>
      <c r="H31" s="2">
        <f>Timeline!H16</f>
        <v>2016.25</v>
      </c>
      <c r="I31" s="2">
        <f>Timeline!I16</f>
        <v>2016.5</v>
      </c>
      <c r="J31" s="2">
        <f>Timeline!J16</f>
        <v>2016.75</v>
      </c>
      <c r="K31" s="2">
        <f>Timeline!K16</f>
        <v>2017</v>
      </c>
      <c r="L31" s="2">
        <f>Timeline!L16</f>
        <v>2017.25</v>
      </c>
      <c r="M31" s="2">
        <f>Timeline!M16</f>
        <v>2017.5</v>
      </c>
      <c r="N31" s="2">
        <f>Timeline!N16</f>
        <v>2017.75</v>
      </c>
      <c r="O31" s="2">
        <f>Timeline!O16</f>
        <v>2018</v>
      </c>
      <c r="P31" s="2">
        <f>Timeline!P16</f>
        <v>2018.25</v>
      </c>
      <c r="Q31" s="2">
        <f>Timeline!Q16</f>
        <v>2018.5</v>
      </c>
      <c r="R31" s="2">
        <f>Timeline!R16</f>
        <v>2018.75</v>
      </c>
      <c r="S31" s="2">
        <f>Timeline!S16</f>
        <v>2019</v>
      </c>
      <c r="T31" s="2">
        <f>Timeline!T16</f>
        <v>2019.25</v>
      </c>
      <c r="U31" s="2">
        <f>Timeline!U16</f>
        <v>2019.5</v>
      </c>
      <c r="V31" s="2">
        <f>Timeline!V16</f>
        <v>2019.75</v>
      </c>
      <c r="W31" s="2">
        <f>Timeline!W16</f>
        <v>2020</v>
      </c>
      <c r="X31" s="2">
        <f>Timeline!X16</f>
        <v>2020.25</v>
      </c>
      <c r="Y31" s="2">
        <f>Timeline!Y16</f>
        <v>2020.5</v>
      </c>
      <c r="Z31" s="2">
        <f>Timeline!Z16</f>
        <v>2020.75</v>
      </c>
      <c r="AA31" s="2">
        <f>Timeline!AA16</f>
        <v>2021</v>
      </c>
      <c r="AB31" s="2">
        <f>Timeline!AB16</f>
        <v>2021.25</v>
      </c>
      <c r="AC31" s="2">
        <f>Timeline!AC16</f>
        <v>2021.5</v>
      </c>
      <c r="AD31" s="2">
        <f>Timeline!AD16</f>
        <v>2021.75</v>
      </c>
      <c r="AE31" s="2">
        <f>Timeline!AE16</f>
        <v>2022</v>
      </c>
      <c r="AF31" s="2">
        <f>Timeline!AF16</f>
        <v>2022.25</v>
      </c>
      <c r="AG31" s="2">
        <f>Timeline!AG16</f>
        <v>2022.5</v>
      </c>
      <c r="AH31" s="2">
        <f>Timeline!AH16</f>
        <v>2022.75</v>
      </c>
      <c r="AI31" s="2">
        <f>Timeline!AI16</f>
        <v>2023</v>
      </c>
      <c r="AJ31" s="2">
        <f>Timeline!AJ16</f>
        <v>2023.25</v>
      </c>
      <c r="AK31" s="2">
        <f>Timeline!AK16</f>
        <v>2023.5</v>
      </c>
      <c r="AL31" s="2">
        <f>Timeline!AL16</f>
        <v>2023.75</v>
      </c>
      <c r="AM31" s="2">
        <f>Timeline!AM16</f>
        <v>2024</v>
      </c>
      <c r="AN31" s="2">
        <f>Timeline!AN16</f>
        <v>2024.25</v>
      </c>
      <c r="AO31" s="2">
        <f>Timeline!AO16</f>
        <v>2024.5</v>
      </c>
      <c r="AP31" s="2">
        <f>Timeline!AP16</f>
        <v>2024.75</v>
      </c>
      <c r="AQ31" s="2">
        <f>Timeline!AQ16</f>
        <v>2025</v>
      </c>
      <c r="AR31" s="2">
        <f>Timeline!AR16</f>
        <v>2025.25</v>
      </c>
      <c r="AS31" s="2">
        <f>Timeline!AS16</f>
        <v>2025.5</v>
      </c>
      <c r="AT31" s="2">
        <f>Timeline!AT16</f>
        <v>2025.75</v>
      </c>
      <c r="AU31" s="2">
        <f>Timeline!AU16</f>
        <v>2026</v>
      </c>
      <c r="AV31" s="2">
        <f>Timeline!AV16</f>
        <v>2026.25</v>
      </c>
      <c r="AW31" s="2">
        <f>Timeline!AW16</f>
        <v>2026.5</v>
      </c>
      <c r="AX31" s="2">
        <f>Timeline!AX16</f>
        <v>2026.75</v>
      </c>
      <c r="AY31" s="2">
        <f>Timeline!AY16</f>
        <v>2027</v>
      </c>
      <c r="AZ31" s="2">
        <f>Timeline!AZ16</f>
        <v>2027.25</v>
      </c>
      <c r="BA31" s="2">
        <f>Timeline!BA16</f>
        <v>2027.5</v>
      </c>
      <c r="BB31" s="2">
        <f>Timeline!BB16</f>
        <v>2027.75</v>
      </c>
      <c r="BC31" s="2">
        <f>Timeline!BC16</f>
        <v>2028</v>
      </c>
      <c r="BD31" s="2">
        <f>Timeline!BD16</f>
        <v>2028.25</v>
      </c>
      <c r="BE31" s="2">
        <f>Timeline!BE16</f>
        <v>2028.5</v>
      </c>
      <c r="BF31" s="2">
        <f>Timeline!BF16</f>
        <v>2028.75</v>
      </c>
      <c r="BG31" s="2">
        <f>Timeline!BG16</f>
        <v>2029</v>
      </c>
      <c r="BH31" s="2">
        <f>Timeline!BH16</f>
        <v>2029.25</v>
      </c>
      <c r="BI31" s="2">
        <f>Timeline!BI16</f>
        <v>2029.5</v>
      </c>
    </row>
    <row r="32" spans="1:70" x14ac:dyDescent="0.25">
      <c r="C32" s="2">
        <f>Timeline!C17</f>
        <v>2015</v>
      </c>
      <c r="D32" s="2">
        <f>Timeline!D17</f>
        <v>2015</v>
      </c>
      <c r="E32" s="2">
        <f>Timeline!E17</f>
        <v>2015</v>
      </c>
      <c r="F32" s="2">
        <f>Timeline!F17</f>
        <v>2015</v>
      </c>
      <c r="G32" s="2">
        <f>Timeline!G17</f>
        <v>2016</v>
      </c>
      <c r="H32" s="2">
        <f>Timeline!H17</f>
        <v>2016</v>
      </c>
      <c r="I32" s="2">
        <f>Timeline!I17</f>
        <v>2016</v>
      </c>
      <c r="J32" s="2">
        <f>Timeline!J17</f>
        <v>2016</v>
      </c>
      <c r="K32" s="2">
        <f>Timeline!K17</f>
        <v>2017</v>
      </c>
      <c r="L32" s="2">
        <f>Timeline!L17</f>
        <v>2017</v>
      </c>
      <c r="M32" s="2">
        <f>Timeline!M17</f>
        <v>2017</v>
      </c>
      <c r="N32" s="2">
        <f>Timeline!N17</f>
        <v>2017</v>
      </c>
      <c r="O32" s="2">
        <f>Timeline!O17</f>
        <v>2018</v>
      </c>
      <c r="P32" s="2">
        <f>Timeline!P17</f>
        <v>2018</v>
      </c>
      <c r="Q32" s="2">
        <f>Timeline!Q17</f>
        <v>2018</v>
      </c>
      <c r="R32" s="2">
        <f>Timeline!R17</f>
        <v>2018</v>
      </c>
      <c r="S32" s="2">
        <f>Timeline!S17</f>
        <v>2019</v>
      </c>
      <c r="T32" s="2">
        <f>Timeline!T17</f>
        <v>2019</v>
      </c>
      <c r="U32" s="2">
        <f>Timeline!U17</f>
        <v>2019</v>
      </c>
      <c r="V32" s="2">
        <f>Timeline!V17</f>
        <v>2019</v>
      </c>
      <c r="W32" s="2">
        <f>Timeline!W17</f>
        <v>2020</v>
      </c>
      <c r="X32" s="2">
        <f>Timeline!X17</f>
        <v>2020</v>
      </c>
      <c r="Y32" s="2">
        <f>Timeline!Y17</f>
        <v>2020</v>
      </c>
      <c r="Z32" s="2">
        <f>Timeline!Z17</f>
        <v>2020</v>
      </c>
      <c r="AA32" s="2">
        <f>Timeline!AA17</f>
        <v>2021</v>
      </c>
      <c r="AB32" s="2">
        <f>Timeline!AB17</f>
        <v>2021</v>
      </c>
      <c r="AC32" s="2">
        <f>Timeline!AC17</f>
        <v>2021</v>
      </c>
      <c r="AD32" s="2">
        <f>Timeline!AD17</f>
        <v>2021</v>
      </c>
      <c r="AE32" s="2">
        <f>Timeline!AE17</f>
        <v>2022</v>
      </c>
      <c r="AF32" s="2">
        <f>Timeline!AF17</f>
        <v>2022</v>
      </c>
      <c r="AG32" s="2">
        <f>Timeline!AG17</f>
        <v>2022</v>
      </c>
      <c r="AH32" s="2">
        <f>Timeline!AH17</f>
        <v>2022</v>
      </c>
      <c r="AI32" s="2">
        <f>Timeline!AI17</f>
        <v>2023</v>
      </c>
      <c r="AJ32" s="2">
        <f>Timeline!AJ17</f>
        <v>2023</v>
      </c>
      <c r="AK32" s="2">
        <f>Timeline!AK17</f>
        <v>2023</v>
      </c>
      <c r="AL32" s="2">
        <f>Timeline!AL17</f>
        <v>2023</v>
      </c>
      <c r="AM32" s="2">
        <f>Timeline!AM17</f>
        <v>2024</v>
      </c>
      <c r="AN32" s="2">
        <f>Timeline!AN17</f>
        <v>2024</v>
      </c>
      <c r="AO32" s="2">
        <f>Timeline!AO17</f>
        <v>2024</v>
      </c>
      <c r="AP32" s="2">
        <f>Timeline!AP17</f>
        <v>2024</v>
      </c>
      <c r="AQ32" s="2">
        <f>Timeline!AQ17</f>
        <v>2025</v>
      </c>
      <c r="AR32" s="2">
        <f>Timeline!AR17</f>
        <v>2025</v>
      </c>
      <c r="AS32" s="2">
        <f>Timeline!AS17</f>
        <v>2025</v>
      </c>
      <c r="AT32" s="2">
        <f>Timeline!AT17</f>
        <v>2025</v>
      </c>
      <c r="AU32" s="2">
        <f>Timeline!AU17</f>
        <v>2026</v>
      </c>
      <c r="AV32" s="2">
        <f>Timeline!AV17</f>
        <v>2026</v>
      </c>
      <c r="AW32" s="2">
        <f>Timeline!AW17</f>
        <v>2026</v>
      </c>
      <c r="AX32" s="2">
        <f>Timeline!AX17</f>
        <v>2026</v>
      </c>
      <c r="AY32" s="2">
        <f>Timeline!AY17</f>
        <v>2027</v>
      </c>
      <c r="AZ32" s="2">
        <f>Timeline!AZ17</f>
        <v>2027</v>
      </c>
      <c r="BA32" s="2">
        <f>Timeline!BA17</f>
        <v>2027</v>
      </c>
      <c r="BB32" s="2">
        <f>Timeline!BB17</f>
        <v>2027</v>
      </c>
      <c r="BC32" s="2">
        <f>Timeline!BC17</f>
        <v>2028</v>
      </c>
      <c r="BD32" s="2">
        <f>Timeline!BD17</f>
        <v>2028</v>
      </c>
      <c r="BE32" s="2">
        <f>Timeline!BE17</f>
        <v>2028</v>
      </c>
      <c r="BF32" s="2">
        <f>Timeline!BF17</f>
        <v>2028</v>
      </c>
      <c r="BG32" s="2">
        <f>Timeline!BG17</f>
        <v>2029</v>
      </c>
      <c r="BH32" s="2">
        <f>Timeline!BH17</f>
        <v>2029</v>
      </c>
      <c r="BI32" s="2">
        <f>Timeline!BI17</f>
        <v>2029</v>
      </c>
      <c r="BJ32" s="2">
        <f>Timeline!BJ17</f>
        <v>0</v>
      </c>
      <c r="BK32" s="2">
        <f>Timeline!BK17</f>
        <v>0</v>
      </c>
      <c r="BL32" s="2">
        <f>Timeline!BL17</f>
        <v>0</v>
      </c>
      <c r="BM32" s="2">
        <f>Timeline!BM17</f>
        <v>0</v>
      </c>
      <c r="BN32" s="2">
        <f>Timeline!BN17</f>
        <v>0</v>
      </c>
      <c r="BO32" s="2">
        <f>Timeline!BO17</f>
        <v>0</v>
      </c>
      <c r="BP32" s="2">
        <f>Timeline!BP17</f>
        <v>0</v>
      </c>
      <c r="BQ32" s="2">
        <f>Timeline!BQ17</f>
        <v>0</v>
      </c>
      <c r="BR32" s="2">
        <f>Timeline!BR17</f>
        <v>0</v>
      </c>
    </row>
    <row r="33" spans="1:70" x14ac:dyDescent="0.25">
      <c r="C33" s="2" t="str">
        <f>Timeline!C18</f>
        <v>Q1</v>
      </c>
      <c r="D33" s="2" t="str">
        <f>Timeline!D18</f>
        <v>Q2</v>
      </c>
      <c r="E33" s="2" t="str">
        <f>Timeline!E18</f>
        <v>Q3</v>
      </c>
      <c r="F33" s="2" t="str">
        <f>Timeline!F18</f>
        <v>Q4</v>
      </c>
      <c r="G33" s="2" t="str">
        <f>Timeline!G18</f>
        <v>Q1</v>
      </c>
      <c r="H33" s="2" t="str">
        <f>Timeline!H18</f>
        <v>Q2</v>
      </c>
      <c r="I33" s="2" t="str">
        <f>Timeline!I18</f>
        <v>Q3</v>
      </c>
      <c r="J33" s="2" t="str">
        <f>Timeline!J18</f>
        <v>Q4</v>
      </c>
      <c r="K33" s="2" t="str">
        <f>Timeline!K18</f>
        <v>Q1</v>
      </c>
      <c r="L33" s="2" t="str">
        <f>Timeline!L18</f>
        <v>Q2</v>
      </c>
      <c r="M33" s="2" t="str">
        <f>Timeline!M18</f>
        <v>Q3</v>
      </c>
      <c r="N33" s="2" t="str">
        <f>Timeline!N18</f>
        <v>Q4</v>
      </c>
      <c r="O33" s="2" t="str">
        <f>Timeline!O18</f>
        <v>Q1</v>
      </c>
      <c r="P33" s="2" t="str">
        <f>Timeline!P18</f>
        <v>Q2</v>
      </c>
      <c r="Q33" s="2" t="str">
        <f>Timeline!Q18</f>
        <v>Q3</v>
      </c>
      <c r="R33" s="2" t="str">
        <f>Timeline!R18</f>
        <v>Q4</v>
      </c>
      <c r="S33" s="2" t="str">
        <f>Timeline!S18</f>
        <v>Q1</v>
      </c>
      <c r="T33" s="2" t="str">
        <f>Timeline!T18</f>
        <v>Q2</v>
      </c>
      <c r="U33" s="2" t="str">
        <f>Timeline!U18</f>
        <v>Q3</v>
      </c>
      <c r="V33" s="2" t="str">
        <f>Timeline!V18</f>
        <v>Q4</v>
      </c>
      <c r="W33" s="2" t="str">
        <f>Timeline!W18</f>
        <v>Q1</v>
      </c>
      <c r="X33" s="2" t="str">
        <f>Timeline!X18</f>
        <v>Q2</v>
      </c>
      <c r="Y33" s="2" t="str">
        <f>Timeline!Y18</f>
        <v>Q3</v>
      </c>
      <c r="Z33" s="2" t="str">
        <f>Timeline!Z18</f>
        <v>Q4</v>
      </c>
      <c r="AA33" s="2" t="str">
        <f>Timeline!AA18</f>
        <v>Q1</v>
      </c>
      <c r="AB33" s="2" t="str">
        <f>Timeline!AB18</f>
        <v>Q2</v>
      </c>
      <c r="AC33" s="2" t="str">
        <f>Timeline!AC18</f>
        <v>Q3</v>
      </c>
      <c r="AD33" s="2" t="str">
        <f>Timeline!AD18</f>
        <v>Q4</v>
      </c>
      <c r="AE33" s="2" t="str">
        <f>Timeline!AE18</f>
        <v>Q1</v>
      </c>
      <c r="AF33" s="2" t="str">
        <f>Timeline!AF18</f>
        <v>Q2</v>
      </c>
      <c r="AG33" s="2" t="str">
        <f>Timeline!AG18</f>
        <v>Q3</v>
      </c>
      <c r="AH33" s="2" t="str">
        <f>Timeline!AH18</f>
        <v>Q4</v>
      </c>
      <c r="AI33" s="2" t="str">
        <f>Timeline!AI18</f>
        <v>Q1</v>
      </c>
      <c r="AJ33" s="2" t="str">
        <f>Timeline!AJ18</f>
        <v>Q2</v>
      </c>
      <c r="AK33" s="2" t="str">
        <f>Timeline!AK18</f>
        <v>Q3</v>
      </c>
      <c r="AL33" s="2" t="str">
        <f>Timeline!AL18</f>
        <v>Q4</v>
      </c>
      <c r="AM33" s="2" t="str">
        <f>Timeline!AM18</f>
        <v>Q1</v>
      </c>
      <c r="AN33" s="2" t="str">
        <f>Timeline!AN18</f>
        <v>Q2</v>
      </c>
      <c r="AO33" s="2" t="str">
        <f>Timeline!AO18</f>
        <v>Q3</v>
      </c>
      <c r="AP33" s="2" t="str">
        <f>Timeline!AP18</f>
        <v>Q4</v>
      </c>
      <c r="AQ33" s="2" t="str">
        <f>Timeline!AQ18</f>
        <v>Q1</v>
      </c>
      <c r="AR33" s="2" t="str">
        <f>Timeline!AR18</f>
        <v>Q2</v>
      </c>
      <c r="AS33" s="2" t="str">
        <f>Timeline!AS18</f>
        <v>Q3</v>
      </c>
      <c r="AT33" s="2" t="str">
        <f>Timeline!AT18</f>
        <v>Q4</v>
      </c>
      <c r="AU33" s="2" t="str">
        <f>Timeline!AU18</f>
        <v>Q1</v>
      </c>
      <c r="AV33" s="2" t="str">
        <f>Timeline!AV18</f>
        <v>Q2</v>
      </c>
      <c r="AW33" s="2" t="str">
        <f>Timeline!AW18</f>
        <v>Q3</v>
      </c>
      <c r="AX33" s="2" t="str">
        <f>Timeline!AX18</f>
        <v>Q4</v>
      </c>
      <c r="AY33" s="2" t="str">
        <f>Timeline!AY18</f>
        <v>Q1</v>
      </c>
      <c r="AZ33" s="2" t="str">
        <f>Timeline!AZ18</f>
        <v>Q2</v>
      </c>
      <c r="BA33" s="2" t="str">
        <f>Timeline!BA18</f>
        <v>Q3</v>
      </c>
      <c r="BB33" s="2" t="str">
        <f>Timeline!BB18</f>
        <v>Q4</v>
      </c>
      <c r="BC33" s="2" t="str">
        <f>Timeline!BC18</f>
        <v>Q1</v>
      </c>
      <c r="BD33" s="2" t="str">
        <f>Timeline!BD18</f>
        <v>Q2</v>
      </c>
      <c r="BE33" s="2" t="str">
        <f>Timeline!BE18</f>
        <v>Q3</v>
      </c>
      <c r="BF33" s="2" t="str">
        <f>Timeline!BF18</f>
        <v>Q4</v>
      </c>
      <c r="BG33" s="2" t="str">
        <f>Timeline!BG18</f>
        <v>Q1</v>
      </c>
      <c r="BH33" s="2" t="str">
        <f>Timeline!BH18</f>
        <v>Q2</v>
      </c>
      <c r="BI33" s="2" t="str">
        <f>Timeline!BI18</f>
        <v>Q3</v>
      </c>
      <c r="BJ33" s="2">
        <f>Timeline!BJ18</f>
        <v>0</v>
      </c>
      <c r="BK33" s="2">
        <f>Timeline!BK18</f>
        <v>0</v>
      </c>
      <c r="BL33" s="2">
        <f>Timeline!BL18</f>
        <v>0</v>
      </c>
      <c r="BM33" s="2">
        <f>Timeline!BM18</f>
        <v>0</v>
      </c>
      <c r="BN33" s="2">
        <f>Timeline!BN18</f>
        <v>0</v>
      </c>
      <c r="BO33" s="2">
        <f>Timeline!BO18</f>
        <v>0</v>
      </c>
      <c r="BP33" s="2">
        <f>Timeline!BP18</f>
        <v>0</v>
      </c>
      <c r="BQ33" s="2">
        <f>Timeline!BQ18</f>
        <v>0</v>
      </c>
      <c r="BR33" s="2">
        <f>Timeline!BR18</f>
        <v>0</v>
      </c>
    </row>
    <row r="35" spans="1:70" x14ac:dyDescent="0.25">
      <c r="A35" s="9" t="s">
        <v>4</v>
      </c>
    </row>
    <row r="36" spans="1:70" s="12" customFormat="1" x14ac:dyDescent="0.25">
      <c r="A36" s="11" t="s">
        <v>490</v>
      </c>
      <c r="C36" s="11">
        <f>$B$12-C14</f>
        <v>1140000</v>
      </c>
      <c r="D36" s="11">
        <f t="shared" ref="D36:BI36" si="182">$B$12-D14</f>
        <v>1095000</v>
      </c>
      <c r="E36" s="11">
        <f t="shared" si="182"/>
        <v>1050000</v>
      </c>
      <c r="F36" s="11">
        <f t="shared" si="182"/>
        <v>1005000</v>
      </c>
      <c r="G36" s="11">
        <f t="shared" si="182"/>
        <v>960000</v>
      </c>
      <c r="H36" s="11">
        <f t="shared" si="182"/>
        <v>915000</v>
      </c>
      <c r="I36" s="11">
        <f t="shared" si="182"/>
        <v>870000</v>
      </c>
      <c r="J36" s="11">
        <f t="shared" si="182"/>
        <v>825000</v>
      </c>
      <c r="K36" s="11">
        <f t="shared" si="182"/>
        <v>780000</v>
      </c>
      <c r="L36" s="11">
        <f t="shared" si="182"/>
        <v>735000</v>
      </c>
      <c r="M36" s="11">
        <f t="shared" si="182"/>
        <v>690000</v>
      </c>
      <c r="N36" s="11">
        <f t="shared" si="182"/>
        <v>645000</v>
      </c>
      <c r="O36" s="11">
        <f t="shared" si="182"/>
        <v>612000</v>
      </c>
      <c r="P36" s="11">
        <f t="shared" si="182"/>
        <v>579000</v>
      </c>
      <c r="Q36" s="11">
        <f t="shared" si="182"/>
        <v>546000</v>
      </c>
      <c r="R36" s="11">
        <f t="shared" si="182"/>
        <v>513000</v>
      </c>
      <c r="S36" s="11">
        <f t="shared" si="182"/>
        <v>480000</v>
      </c>
      <c r="T36" s="11">
        <f t="shared" si="182"/>
        <v>447000</v>
      </c>
      <c r="U36" s="11">
        <f t="shared" si="182"/>
        <v>414000</v>
      </c>
      <c r="V36" s="11">
        <f t="shared" si="182"/>
        <v>381000</v>
      </c>
      <c r="W36" s="11">
        <f t="shared" si="182"/>
        <v>348000</v>
      </c>
      <c r="X36" s="11">
        <f t="shared" si="182"/>
        <v>315000</v>
      </c>
      <c r="Y36" s="11">
        <f t="shared" si="182"/>
        <v>282000</v>
      </c>
      <c r="Z36" s="11">
        <f t="shared" si="182"/>
        <v>249000</v>
      </c>
      <c r="AA36" s="11">
        <f t="shared" si="182"/>
        <v>216000</v>
      </c>
      <c r="AB36" s="11">
        <f t="shared" si="182"/>
        <v>183000</v>
      </c>
      <c r="AC36" s="11">
        <f t="shared" si="182"/>
        <v>150000</v>
      </c>
      <c r="AD36" s="11">
        <f t="shared" si="182"/>
        <v>117000</v>
      </c>
      <c r="AE36" s="11">
        <f t="shared" si="182"/>
        <v>84000</v>
      </c>
      <c r="AF36" s="11">
        <f t="shared" si="182"/>
        <v>51000</v>
      </c>
      <c r="AG36" s="11">
        <f t="shared" si="182"/>
        <v>18000</v>
      </c>
      <c r="AH36" s="11">
        <f t="shared" si="182"/>
        <v>-15000</v>
      </c>
      <c r="AI36" s="11">
        <f t="shared" si="182"/>
        <v>-48000</v>
      </c>
      <c r="AJ36" s="11">
        <f t="shared" si="182"/>
        <v>-81000</v>
      </c>
      <c r="AK36" s="11">
        <f t="shared" si="182"/>
        <v>-114000</v>
      </c>
      <c r="AL36" s="11">
        <f t="shared" si="182"/>
        <v>-147000</v>
      </c>
      <c r="AM36" s="11">
        <f t="shared" si="182"/>
        <v>-180000</v>
      </c>
      <c r="AN36" s="11">
        <f t="shared" si="182"/>
        <v>-213000</v>
      </c>
      <c r="AO36" s="11">
        <f t="shared" si="182"/>
        <v>-246000</v>
      </c>
      <c r="AP36" s="11">
        <f t="shared" si="182"/>
        <v>-279000</v>
      </c>
      <c r="AQ36" s="11">
        <f t="shared" si="182"/>
        <v>-312000</v>
      </c>
      <c r="AR36" s="11">
        <f t="shared" si="182"/>
        <v>-345000</v>
      </c>
      <c r="AS36" s="11">
        <f t="shared" si="182"/>
        <v>-378000</v>
      </c>
      <c r="AT36" s="11">
        <f t="shared" si="182"/>
        <v>-411000</v>
      </c>
      <c r="AU36" s="11">
        <f t="shared" si="182"/>
        <v>-444000</v>
      </c>
      <c r="AV36" s="11">
        <f t="shared" si="182"/>
        <v>-477000</v>
      </c>
      <c r="AW36" s="11">
        <f t="shared" si="182"/>
        <v>-510000</v>
      </c>
      <c r="AX36" s="11">
        <f t="shared" si="182"/>
        <v>-543000</v>
      </c>
      <c r="AY36" s="11">
        <f t="shared" si="182"/>
        <v>-576000</v>
      </c>
      <c r="AZ36" s="11">
        <f t="shared" si="182"/>
        <v>-609000</v>
      </c>
      <c r="BA36" s="11">
        <f t="shared" si="182"/>
        <v>-642000</v>
      </c>
      <c r="BB36" s="11">
        <f t="shared" si="182"/>
        <v>-675000</v>
      </c>
      <c r="BC36" s="11">
        <f t="shared" si="182"/>
        <v>-708000</v>
      </c>
      <c r="BD36" s="11">
        <f t="shared" si="182"/>
        <v>-741000</v>
      </c>
      <c r="BE36" s="11">
        <f t="shared" si="182"/>
        <v>-774000</v>
      </c>
      <c r="BF36" s="11">
        <f t="shared" si="182"/>
        <v>-807000</v>
      </c>
      <c r="BG36" s="11">
        <f t="shared" si="182"/>
        <v>-840000</v>
      </c>
      <c r="BH36" s="11">
        <f t="shared" si="182"/>
        <v>-873000</v>
      </c>
      <c r="BI36" s="11">
        <f t="shared" si="182"/>
        <v>-906000</v>
      </c>
    </row>
    <row r="37" spans="1:70" s="12" customFormat="1" x14ac:dyDescent="0.25">
      <c r="A37" s="12" t="s">
        <v>326</v>
      </c>
      <c r="D37" s="12">
        <v>0</v>
      </c>
      <c r="E37" s="12">
        <f>D37</f>
        <v>0</v>
      </c>
      <c r="F37" s="12">
        <f t="shared" ref="F37:BI37" si="183">E37</f>
        <v>0</v>
      </c>
      <c r="G37" s="12">
        <f t="shared" si="183"/>
        <v>0</v>
      </c>
      <c r="H37" s="12">
        <f t="shared" si="183"/>
        <v>0</v>
      </c>
      <c r="I37" s="12">
        <f t="shared" si="183"/>
        <v>0</v>
      </c>
      <c r="J37" s="12">
        <f t="shared" si="183"/>
        <v>0</v>
      </c>
      <c r="K37" s="12">
        <f t="shared" si="183"/>
        <v>0</v>
      </c>
      <c r="L37" s="12">
        <f t="shared" si="183"/>
        <v>0</v>
      </c>
      <c r="M37" s="12">
        <f t="shared" si="183"/>
        <v>0</v>
      </c>
      <c r="N37" s="12">
        <f t="shared" si="183"/>
        <v>0</v>
      </c>
      <c r="O37" s="12">
        <f t="shared" si="183"/>
        <v>0</v>
      </c>
      <c r="P37" s="12">
        <f t="shared" si="183"/>
        <v>0</v>
      </c>
      <c r="Q37" s="12">
        <f t="shared" si="183"/>
        <v>0</v>
      </c>
      <c r="R37" s="12">
        <f t="shared" si="183"/>
        <v>0</v>
      </c>
      <c r="S37" s="12">
        <f t="shared" si="183"/>
        <v>0</v>
      </c>
      <c r="T37" s="12">
        <f t="shared" si="183"/>
        <v>0</v>
      </c>
      <c r="U37" s="12">
        <f t="shared" si="183"/>
        <v>0</v>
      </c>
      <c r="V37" s="12">
        <f t="shared" si="183"/>
        <v>0</v>
      </c>
      <c r="W37" s="12">
        <f t="shared" si="183"/>
        <v>0</v>
      </c>
      <c r="X37" s="12">
        <f t="shared" si="183"/>
        <v>0</v>
      </c>
      <c r="Y37" s="12">
        <f t="shared" si="183"/>
        <v>0</v>
      </c>
      <c r="Z37" s="12">
        <f t="shared" si="183"/>
        <v>0</v>
      </c>
      <c r="AA37" s="12">
        <f t="shared" si="183"/>
        <v>0</v>
      </c>
      <c r="AB37" s="12">
        <f t="shared" si="183"/>
        <v>0</v>
      </c>
      <c r="AC37" s="12">
        <f t="shared" si="183"/>
        <v>0</v>
      </c>
      <c r="AD37" s="12">
        <f t="shared" si="183"/>
        <v>0</v>
      </c>
      <c r="AE37" s="12">
        <f t="shared" si="183"/>
        <v>0</v>
      </c>
      <c r="AF37" s="12">
        <f t="shared" si="183"/>
        <v>0</v>
      </c>
      <c r="AG37" s="12">
        <f t="shared" si="183"/>
        <v>0</v>
      </c>
      <c r="AH37" s="12">
        <f t="shared" si="183"/>
        <v>0</v>
      </c>
      <c r="AI37" s="12">
        <f t="shared" si="183"/>
        <v>0</v>
      </c>
      <c r="AJ37" s="12">
        <f t="shared" si="183"/>
        <v>0</v>
      </c>
      <c r="AK37" s="12">
        <f t="shared" si="183"/>
        <v>0</v>
      </c>
      <c r="AL37" s="12">
        <f t="shared" si="183"/>
        <v>0</v>
      </c>
      <c r="AM37" s="12">
        <f t="shared" si="183"/>
        <v>0</v>
      </c>
      <c r="AN37" s="12">
        <f t="shared" si="183"/>
        <v>0</v>
      </c>
      <c r="AO37" s="12">
        <f t="shared" si="183"/>
        <v>0</v>
      </c>
      <c r="AP37" s="12">
        <f t="shared" si="183"/>
        <v>0</v>
      </c>
      <c r="AQ37" s="12">
        <f t="shared" si="183"/>
        <v>0</v>
      </c>
      <c r="AR37" s="12">
        <f t="shared" si="183"/>
        <v>0</v>
      </c>
      <c r="AS37" s="12">
        <f t="shared" si="183"/>
        <v>0</v>
      </c>
      <c r="AT37" s="12">
        <f t="shared" si="183"/>
        <v>0</v>
      </c>
      <c r="AU37" s="12">
        <f t="shared" si="183"/>
        <v>0</v>
      </c>
      <c r="AV37" s="12">
        <f t="shared" si="183"/>
        <v>0</v>
      </c>
      <c r="AW37" s="12">
        <f t="shared" si="183"/>
        <v>0</v>
      </c>
      <c r="AX37" s="12">
        <f t="shared" si="183"/>
        <v>0</v>
      </c>
      <c r="AY37" s="12">
        <f t="shared" si="183"/>
        <v>0</v>
      </c>
      <c r="AZ37" s="12">
        <f t="shared" si="183"/>
        <v>0</v>
      </c>
      <c r="BA37" s="12">
        <f t="shared" si="183"/>
        <v>0</v>
      </c>
      <c r="BB37" s="12">
        <f t="shared" si="183"/>
        <v>0</v>
      </c>
      <c r="BC37" s="12">
        <f t="shared" si="183"/>
        <v>0</v>
      </c>
      <c r="BD37" s="12">
        <f t="shared" si="183"/>
        <v>0</v>
      </c>
      <c r="BE37" s="12">
        <f t="shared" si="183"/>
        <v>0</v>
      </c>
      <c r="BF37" s="12">
        <f t="shared" si="183"/>
        <v>0</v>
      </c>
      <c r="BG37" s="12">
        <f t="shared" si="183"/>
        <v>0</v>
      </c>
      <c r="BH37" s="12">
        <f t="shared" si="183"/>
        <v>0</v>
      </c>
      <c r="BI37" s="12">
        <f t="shared" si="183"/>
        <v>0</v>
      </c>
    </row>
    <row r="38" spans="1:70" s="12" customFormat="1" x14ac:dyDescent="0.25">
      <c r="A38" s="12" t="s">
        <v>327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</row>
    <row r="39" spans="1:70" s="12" customFormat="1" x14ac:dyDescent="0.25">
      <c r="A39" s="11" t="s">
        <v>542</v>
      </c>
      <c r="C39" s="11">
        <f t="shared" ref="C39:AH39" ca="1" si="184">IF($B$28,C121+C122,0)</f>
        <v>0</v>
      </c>
      <c r="D39" s="11">
        <f t="shared" ca="1" si="184"/>
        <v>33750</v>
      </c>
      <c r="E39" s="11">
        <f t="shared" ca="1" si="184"/>
        <v>78750</v>
      </c>
      <c r="F39" s="11">
        <f t="shared" ca="1" si="184"/>
        <v>123750</v>
      </c>
      <c r="G39" s="11">
        <f t="shared" ca="1" si="184"/>
        <v>168750</v>
      </c>
      <c r="H39" s="11">
        <f t="shared" ca="1" si="184"/>
        <v>213750</v>
      </c>
      <c r="I39" s="11">
        <f t="shared" ca="1" si="184"/>
        <v>258750</v>
      </c>
      <c r="J39" s="11">
        <f t="shared" ca="1" si="184"/>
        <v>303750</v>
      </c>
      <c r="K39" s="11">
        <f t="shared" ca="1" si="184"/>
        <v>348750</v>
      </c>
      <c r="L39" s="11">
        <f t="shared" ca="1" si="184"/>
        <v>393750</v>
      </c>
      <c r="M39" s="11">
        <f t="shared" ca="1" si="184"/>
        <v>438750</v>
      </c>
      <c r="N39" s="11">
        <f t="shared" ca="1" si="184"/>
        <v>483750</v>
      </c>
      <c r="O39" s="11">
        <f t="shared" ca="1" si="184"/>
        <v>519750</v>
      </c>
      <c r="P39" s="11">
        <f t="shared" ca="1" si="184"/>
        <v>552750</v>
      </c>
      <c r="Q39" s="11">
        <f t="shared" ca="1" si="184"/>
        <v>585750</v>
      </c>
      <c r="R39" s="11">
        <f t="shared" ca="1" si="184"/>
        <v>618750</v>
      </c>
      <c r="S39" s="11">
        <f t="shared" ca="1" si="184"/>
        <v>651750</v>
      </c>
      <c r="T39" s="11">
        <f t="shared" ca="1" si="184"/>
        <v>684750</v>
      </c>
      <c r="U39" s="11">
        <f t="shared" ca="1" si="184"/>
        <v>717750</v>
      </c>
      <c r="V39" s="11">
        <f t="shared" ca="1" si="184"/>
        <v>750750</v>
      </c>
      <c r="W39" s="11">
        <f t="shared" ca="1" si="184"/>
        <v>783750</v>
      </c>
      <c r="X39" s="11">
        <f t="shared" ca="1" si="184"/>
        <v>816750</v>
      </c>
      <c r="Y39" s="11">
        <f t="shared" ca="1" si="184"/>
        <v>849750</v>
      </c>
      <c r="Z39" s="11">
        <f t="shared" ca="1" si="184"/>
        <v>882750</v>
      </c>
      <c r="AA39" s="11">
        <f t="shared" ca="1" si="184"/>
        <v>915750</v>
      </c>
      <c r="AB39" s="11">
        <f t="shared" ca="1" si="184"/>
        <v>948750</v>
      </c>
      <c r="AC39" s="11">
        <f t="shared" ca="1" si="184"/>
        <v>981750</v>
      </c>
      <c r="AD39" s="11">
        <f t="shared" ca="1" si="184"/>
        <v>1014750</v>
      </c>
      <c r="AE39" s="11">
        <f t="shared" ca="1" si="184"/>
        <v>1047750</v>
      </c>
      <c r="AF39" s="11">
        <f t="shared" ca="1" si="184"/>
        <v>1072312.5</v>
      </c>
      <c r="AG39" s="11">
        <f t="shared" ca="1" si="184"/>
        <v>1102500</v>
      </c>
      <c r="AH39" s="11">
        <f t="shared" ca="1" si="184"/>
        <v>1135500</v>
      </c>
      <c r="AI39" s="11">
        <f t="shared" ref="AI39:BI39" ca="1" si="185">IF($B$28,AI121+AI122,0)</f>
        <v>1168500</v>
      </c>
      <c r="AJ39" s="11">
        <f t="shared" ca="1" si="185"/>
        <v>1201500</v>
      </c>
      <c r="AK39" s="11">
        <f t="shared" ca="1" si="185"/>
        <v>1234500</v>
      </c>
      <c r="AL39" s="11">
        <f t="shared" ca="1" si="185"/>
        <v>1267500</v>
      </c>
      <c r="AM39" s="11">
        <f t="shared" ca="1" si="185"/>
        <v>1300500</v>
      </c>
      <c r="AN39" s="11">
        <f t="shared" ca="1" si="185"/>
        <v>1333500</v>
      </c>
      <c r="AO39" s="11">
        <f t="shared" ca="1" si="185"/>
        <v>1366500</v>
      </c>
      <c r="AP39" s="11">
        <f t="shared" ca="1" si="185"/>
        <v>1399500</v>
      </c>
      <c r="AQ39" s="11">
        <f t="shared" ca="1" si="185"/>
        <v>1434750</v>
      </c>
      <c r="AR39" s="11">
        <f t="shared" ca="1" si="185"/>
        <v>1468500</v>
      </c>
      <c r="AS39" s="11">
        <f t="shared" ca="1" si="185"/>
        <v>1501500</v>
      </c>
      <c r="AT39" s="11">
        <f t="shared" ca="1" si="185"/>
        <v>1534500</v>
      </c>
      <c r="AU39" s="11">
        <f t="shared" ca="1" si="185"/>
        <v>1567500</v>
      </c>
      <c r="AV39" s="11">
        <f t="shared" ca="1" si="185"/>
        <v>1600500</v>
      </c>
      <c r="AW39" s="11">
        <f t="shared" ca="1" si="185"/>
        <v>1633500</v>
      </c>
      <c r="AX39" s="11">
        <f t="shared" ca="1" si="185"/>
        <v>1666500</v>
      </c>
      <c r="AY39" s="11">
        <f t="shared" ca="1" si="185"/>
        <v>1699500</v>
      </c>
      <c r="AZ39" s="11">
        <f t="shared" ca="1" si="185"/>
        <v>1732500</v>
      </c>
      <c r="BA39" s="11">
        <f t="shared" ca="1" si="185"/>
        <v>1765500</v>
      </c>
      <c r="BB39" s="11">
        <f t="shared" ca="1" si="185"/>
        <v>1798500</v>
      </c>
      <c r="BC39" s="11">
        <f t="shared" ca="1" si="185"/>
        <v>1831500</v>
      </c>
      <c r="BD39" s="11">
        <f t="shared" ca="1" si="185"/>
        <v>1864500</v>
      </c>
      <c r="BE39" s="11">
        <f t="shared" ca="1" si="185"/>
        <v>1897500</v>
      </c>
      <c r="BF39" s="11">
        <f t="shared" ca="1" si="185"/>
        <v>1930500</v>
      </c>
      <c r="BG39" s="11">
        <f t="shared" ca="1" si="185"/>
        <v>1963500</v>
      </c>
      <c r="BH39" s="11">
        <f t="shared" ca="1" si="185"/>
        <v>1990171.875</v>
      </c>
      <c r="BI39" s="11">
        <f t="shared" ca="1" si="185"/>
        <v>2021062.5</v>
      </c>
    </row>
    <row r="40" spans="1:70" s="11" customFormat="1" x14ac:dyDescent="0.25">
      <c r="A40" s="11" t="s">
        <v>8</v>
      </c>
      <c r="C40" s="11">
        <f ca="1">SUM(C36:C39)</f>
        <v>1140000</v>
      </c>
      <c r="D40" s="11">
        <f t="shared" ref="D40:BI40" ca="1" si="186">SUM(D36:D39)</f>
        <v>1128750</v>
      </c>
      <c r="E40" s="11">
        <f t="shared" ca="1" si="186"/>
        <v>1128750</v>
      </c>
      <c r="F40" s="11">
        <f t="shared" ca="1" si="186"/>
        <v>1128750</v>
      </c>
      <c r="G40" s="11">
        <f t="shared" ca="1" si="186"/>
        <v>1128750</v>
      </c>
      <c r="H40" s="11">
        <f t="shared" ca="1" si="186"/>
        <v>1128750</v>
      </c>
      <c r="I40" s="11">
        <f t="shared" ca="1" si="186"/>
        <v>1128750</v>
      </c>
      <c r="J40" s="11">
        <f t="shared" ca="1" si="186"/>
        <v>1128750</v>
      </c>
      <c r="K40" s="11">
        <f t="shared" ca="1" si="186"/>
        <v>1128750</v>
      </c>
      <c r="L40" s="11">
        <f t="shared" ca="1" si="186"/>
        <v>1128750</v>
      </c>
      <c r="M40" s="11">
        <f t="shared" ca="1" si="186"/>
        <v>1128750</v>
      </c>
      <c r="N40" s="11">
        <f t="shared" ca="1" si="186"/>
        <v>1128750</v>
      </c>
      <c r="O40" s="11">
        <f t="shared" ca="1" si="186"/>
        <v>1131750</v>
      </c>
      <c r="P40" s="11">
        <f t="shared" ca="1" si="186"/>
        <v>1131750</v>
      </c>
      <c r="Q40" s="11">
        <f t="shared" ca="1" si="186"/>
        <v>1131750</v>
      </c>
      <c r="R40" s="11">
        <f t="shared" ca="1" si="186"/>
        <v>1131750</v>
      </c>
      <c r="S40" s="11">
        <f t="shared" ca="1" si="186"/>
        <v>1131750</v>
      </c>
      <c r="T40" s="11">
        <f t="shared" ca="1" si="186"/>
        <v>1131750</v>
      </c>
      <c r="U40" s="11">
        <f t="shared" ca="1" si="186"/>
        <v>1131750</v>
      </c>
      <c r="V40" s="11">
        <f t="shared" ca="1" si="186"/>
        <v>1131750</v>
      </c>
      <c r="W40" s="11">
        <f t="shared" ca="1" si="186"/>
        <v>1131750</v>
      </c>
      <c r="X40" s="11">
        <f t="shared" ca="1" si="186"/>
        <v>1131750</v>
      </c>
      <c r="Y40" s="11">
        <f t="shared" ca="1" si="186"/>
        <v>1131750</v>
      </c>
      <c r="Z40" s="11">
        <f t="shared" ca="1" si="186"/>
        <v>1131750</v>
      </c>
      <c r="AA40" s="11">
        <f t="shared" ca="1" si="186"/>
        <v>1131750</v>
      </c>
      <c r="AB40" s="11">
        <f t="shared" ca="1" si="186"/>
        <v>1131750</v>
      </c>
      <c r="AC40" s="11">
        <f t="shared" ca="1" si="186"/>
        <v>1131750</v>
      </c>
      <c r="AD40" s="11">
        <f t="shared" ca="1" si="186"/>
        <v>1131750</v>
      </c>
      <c r="AE40" s="11">
        <f t="shared" ca="1" si="186"/>
        <v>1131750</v>
      </c>
      <c r="AF40" s="11">
        <f t="shared" ca="1" si="186"/>
        <v>1123312.5</v>
      </c>
      <c r="AG40" s="11">
        <f t="shared" ca="1" si="186"/>
        <v>1120500</v>
      </c>
      <c r="AH40" s="11">
        <f t="shared" ca="1" si="186"/>
        <v>1120500</v>
      </c>
      <c r="AI40" s="11">
        <f t="shared" ca="1" si="186"/>
        <v>1120500</v>
      </c>
      <c r="AJ40" s="11">
        <f t="shared" ca="1" si="186"/>
        <v>1120500</v>
      </c>
      <c r="AK40" s="11">
        <f t="shared" ca="1" si="186"/>
        <v>1120500</v>
      </c>
      <c r="AL40" s="11">
        <f t="shared" ca="1" si="186"/>
        <v>1120500</v>
      </c>
      <c r="AM40" s="11">
        <f t="shared" ca="1" si="186"/>
        <v>1120500</v>
      </c>
      <c r="AN40" s="11">
        <f t="shared" ca="1" si="186"/>
        <v>1120500</v>
      </c>
      <c r="AO40" s="11">
        <f t="shared" ca="1" si="186"/>
        <v>1120500</v>
      </c>
      <c r="AP40" s="11">
        <f t="shared" ca="1" si="186"/>
        <v>1120500</v>
      </c>
      <c r="AQ40" s="11">
        <f t="shared" ca="1" si="186"/>
        <v>1122750</v>
      </c>
      <c r="AR40" s="11">
        <f t="shared" ca="1" si="186"/>
        <v>1123500</v>
      </c>
      <c r="AS40" s="11">
        <f t="shared" ca="1" si="186"/>
        <v>1123500</v>
      </c>
      <c r="AT40" s="11">
        <f t="shared" ca="1" si="186"/>
        <v>1123500</v>
      </c>
      <c r="AU40" s="11">
        <f t="shared" ca="1" si="186"/>
        <v>1123500</v>
      </c>
      <c r="AV40" s="11">
        <f t="shared" ca="1" si="186"/>
        <v>1123500</v>
      </c>
      <c r="AW40" s="11">
        <f t="shared" ca="1" si="186"/>
        <v>1123500</v>
      </c>
      <c r="AX40" s="11">
        <f t="shared" ca="1" si="186"/>
        <v>1123500</v>
      </c>
      <c r="AY40" s="11">
        <f t="shared" ca="1" si="186"/>
        <v>1123500</v>
      </c>
      <c r="AZ40" s="11">
        <f t="shared" ca="1" si="186"/>
        <v>1123500</v>
      </c>
      <c r="BA40" s="11">
        <f t="shared" ca="1" si="186"/>
        <v>1123500</v>
      </c>
      <c r="BB40" s="11">
        <f t="shared" ca="1" si="186"/>
        <v>1123500</v>
      </c>
      <c r="BC40" s="11">
        <f t="shared" ca="1" si="186"/>
        <v>1123500</v>
      </c>
      <c r="BD40" s="11">
        <f t="shared" ca="1" si="186"/>
        <v>1123500</v>
      </c>
      <c r="BE40" s="11">
        <f t="shared" ca="1" si="186"/>
        <v>1123500</v>
      </c>
      <c r="BF40" s="11">
        <f t="shared" ca="1" si="186"/>
        <v>1123500</v>
      </c>
      <c r="BG40" s="11">
        <f t="shared" ca="1" si="186"/>
        <v>1123500</v>
      </c>
      <c r="BH40" s="11">
        <f t="shared" ca="1" si="186"/>
        <v>1117171.875</v>
      </c>
      <c r="BI40" s="11">
        <f t="shared" ca="1" si="186"/>
        <v>1115062.5</v>
      </c>
    </row>
    <row r="42" spans="1:70" s="13" customFormat="1" x14ac:dyDescent="0.25">
      <c r="A42" s="16" t="s">
        <v>9</v>
      </c>
      <c r="C42" s="29">
        <f ca="1">IF($B$3&gt;0,C40/$B$3,"no rental space")</f>
        <v>0.95</v>
      </c>
      <c r="D42" s="29">
        <f t="shared" ref="D42:BI42" ca="1" si="187">IF($B$3&gt;0,D40/$B$3,"no rental space")</f>
        <v>0.94062500000000004</v>
      </c>
      <c r="E42" s="29">
        <f t="shared" ca="1" si="187"/>
        <v>0.94062500000000004</v>
      </c>
      <c r="F42" s="29">
        <f t="shared" ca="1" si="187"/>
        <v>0.94062500000000004</v>
      </c>
      <c r="G42" s="29">
        <f t="shared" ca="1" si="187"/>
        <v>0.94062500000000004</v>
      </c>
      <c r="H42" s="29">
        <f t="shared" ca="1" si="187"/>
        <v>0.94062500000000004</v>
      </c>
      <c r="I42" s="29">
        <f t="shared" ca="1" si="187"/>
        <v>0.94062500000000004</v>
      </c>
      <c r="J42" s="29">
        <f t="shared" ca="1" si="187"/>
        <v>0.94062500000000004</v>
      </c>
      <c r="K42" s="29">
        <f t="shared" ca="1" si="187"/>
        <v>0.94062500000000004</v>
      </c>
      <c r="L42" s="29">
        <f t="shared" ca="1" si="187"/>
        <v>0.94062500000000004</v>
      </c>
      <c r="M42" s="29">
        <f t="shared" ca="1" si="187"/>
        <v>0.94062500000000004</v>
      </c>
      <c r="N42" s="29">
        <f t="shared" ca="1" si="187"/>
        <v>0.94062500000000004</v>
      </c>
      <c r="O42" s="29">
        <f t="shared" ca="1" si="187"/>
        <v>0.94312499999999999</v>
      </c>
      <c r="P42" s="29">
        <f t="shared" ca="1" si="187"/>
        <v>0.94312499999999999</v>
      </c>
      <c r="Q42" s="29">
        <f t="shared" ca="1" si="187"/>
        <v>0.94312499999999999</v>
      </c>
      <c r="R42" s="29">
        <f t="shared" ca="1" si="187"/>
        <v>0.94312499999999999</v>
      </c>
      <c r="S42" s="29">
        <f t="shared" ca="1" si="187"/>
        <v>0.94312499999999999</v>
      </c>
      <c r="T42" s="29">
        <f t="shared" ca="1" si="187"/>
        <v>0.94312499999999999</v>
      </c>
      <c r="U42" s="29">
        <f t="shared" ca="1" si="187"/>
        <v>0.94312499999999999</v>
      </c>
      <c r="V42" s="29">
        <f t="shared" ca="1" si="187"/>
        <v>0.94312499999999999</v>
      </c>
      <c r="W42" s="29">
        <f t="shared" ca="1" si="187"/>
        <v>0.94312499999999999</v>
      </c>
      <c r="X42" s="29">
        <f t="shared" ca="1" si="187"/>
        <v>0.94312499999999999</v>
      </c>
      <c r="Y42" s="29">
        <f t="shared" ca="1" si="187"/>
        <v>0.94312499999999999</v>
      </c>
      <c r="Z42" s="29">
        <f t="shared" ca="1" si="187"/>
        <v>0.94312499999999999</v>
      </c>
      <c r="AA42" s="29">
        <f t="shared" ca="1" si="187"/>
        <v>0.94312499999999999</v>
      </c>
      <c r="AB42" s="29">
        <f t="shared" ca="1" si="187"/>
        <v>0.94312499999999999</v>
      </c>
      <c r="AC42" s="29">
        <f t="shared" ca="1" si="187"/>
        <v>0.94312499999999999</v>
      </c>
      <c r="AD42" s="29">
        <f t="shared" ca="1" si="187"/>
        <v>0.94312499999999999</v>
      </c>
      <c r="AE42" s="29">
        <f t="shared" ca="1" si="187"/>
        <v>0.94312499999999999</v>
      </c>
      <c r="AF42" s="29">
        <f t="shared" ca="1" si="187"/>
        <v>0.93609374999999995</v>
      </c>
      <c r="AG42" s="29">
        <f t="shared" ca="1" si="187"/>
        <v>0.93374999999999997</v>
      </c>
      <c r="AH42" s="29">
        <f t="shared" ca="1" si="187"/>
        <v>0.93374999999999997</v>
      </c>
      <c r="AI42" s="29">
        <f t="shared" ca="1" si="187"/>
        <v>0.93374999999999997</v>
      </c>
      <c r="AJ42" s="29">
        <f t="shared" ca="1" si="187"/>
        <v>0.93374999999999997</v>
      </c>
      <c r="AK42" s="29">
        <f t="shared" ca="1" si="187"/>
        <v>0.93374999999999997</v>
      </c>
      <c r="AL42" s="29">
        <f t="shared" ca="1" si="187"/>
        <v>0.93374999999999997</v>
      </c>
      <c r="AM42" s="29">
        <f t="shared" ca="1" si="187"/>
        <v>0.93374999999999997</v>
      </c>
      <c r="AN42" s="29">
        <f t="shared" ca="1" si="187"/>
        <v>0.93374999999999997</v>
      </c>
      <c r="AO42" s="29">
        <f t="shared" ca="1" si="187"/>
        <v>0.93374999999999997</v>
      </c>
      <c r="AP42" s="29">
        <f t="shared" ca="1" si="187"/>
        <v>0.93374999999999997</v>
      </c>
      <c r="AQ42" s="29">
        <f t="shared" ca="1" si="187"/>
        <v>0.93562500000000004</v>
      </c>
      <c r="AR42" s="29">
        <f t="shared" ca="1" si="187"/>
        <v>0.93625000000000003</v>
      </c>
      <c r="AS42" s="29">
        <f t="shared" ca="1" si="187"/>
        <v>0.93625000000000003</v>
      </c>
      <c r="AT42" s="29">
        <f t="shared" ca="1" si="187"/>
        <v>0.93625000000000003</v>
      </c>
      <c r="AU42" s="29">
        <f t="shared" ca="1" si="187"/>
        <v>0.93625000000000003</v>
      </c>
      <c r="AV42" s="29">
        <f t="shared" ca="1" si="187"/>
        <v>0.93625000000000003</v>
      </c>
      <c r="AW42" s="29">
        <f t="shared" ca="1" si="187"/>
        <v>0.93625000000000003</v>
      </c>
      <c r="AX42" s="29">
        <f t="shared" ca="1" si="187"/>
        <v>0.93625000000000003</v>
      </c>
      <c r="AY42" s="29">
        <f t="shared" ca="1" si="187"/>
        <v>0.93625000000000003</v>
      </c>
      <c r="AZ42" s="29">
        <f t="shared" ca="1" si="187"/>
        <v>0.93625000000000003</v>
      </c>
      <c r="BA42" s="29">
        <f t="shared" ca="1" si="187"/>
        <v>0.93625000000000003</v>
      </c>
      <c r="BB42" s="29">
        <f t="shared" ca="1" si="187"/>
        <v>0.93625000000000003</v>
      </c>
      <c r="BC42" s="29">
        <f t="shared" ca="1" si="187"/>
        <v>0.93625000000000003</v>
      </c>
      <c r="BD42" s="29">
        <f t="shared" ca="1" si="187"/>
        <v>0.93625000000000003</v>
      </c>
      <c r="BE42" s="29">
        <f t="shared" ca="1" si="187"/>
        <v>0.93625000000000003</v>
      </c>
      <c r="BF42" s="29">
        <f t="shared" ca="1" si="187"/>
        <v>0.93625000000000003</v>
      </c>
      <c r="BG42" s="29">
        <f t="shared" ca="1" si="187"/>
        <v>0.93625000000000003</v>
      </c>
      <c r="BH42" s="29">
        <f t="shared" ca="1" si="187"/>
        <v>0.93097656250000005</v>
      </c>
      <c r="BI42" s="29">
        <f t="shared" ca="1" si="187"/>
        <v>0.92921874999999998</v>
      </c>
    </row>
    <row r="44" spans="1:70" x14ac:dyDescent="0.25">
      <c r="A44" t="s">
        <v>543</v>
      </c>
    </row>
    <row r="45" spans="1:70" x14ac:dyDescent="0.25">
      <c r="A45" t="s">
        <v>544</v>
      </c>
      <c r="C45" s="4">
        <f t="shared" ref="C45:AH45" ca="1" si="188">IF($B$28,C127,0)</f>
        <v>0</v>
      </c>
      <c r="D45" s="4">
        <f ca="1">IF($B$28,D127,0)</f>
        <v>33750</v>
      </c>
      <c r="E45" s="4">
        <f t="shared" ca="1" si="188"/>
        <v>33750</v>
      </c>
      <c r="F45" s="4">
        <f t="shared" ca="1" si="188"/>
        <v>33750</v>
      </c>
      <c r="G45" s="4">
        <f t="shared" ca="1" si="188"/>
        <v>33750</v>
      </c>
      <c r="H45" s="4">
        <f t="shared" ca="1" si="188"/>
        <v>33750</v>
      </c>
      <c r="I45" s="4">
        <f t="shared" ca="1" si="188"/>
        <v>33750</v>
      </c>
      <c r="J45" s="4">
        <f t="shared" ca="1" si="188"/>
        <v>33750</v>
      </c>
      <c r="K45" s="4">
        <f t="shared" ca="1" si="188"/>
        <v>33750</v>
      </c>
      <c r="L45" s="4">
        <f t="shared" ca="1" si="188"/>
        <v>33750</v>
      </c>
      <c r="M45" s="4">
        <f t="shared" ca="1" si="188"/>
        <v>33750</v>
      </c>
      <c r="N45" s="4">
        <f t="shared" ca="1" si="188"/>
        <v>33750</v>
      </c>
      <c r="O45" s="4">
        <f t="shared" ca="1" si="188"/>
        <v>24750</v>
      </c>
      <c r="P45" s="4">
        <f t="shared" ca="1" si="188"/>
        <v>24750</v>
      </c>
      <c r="Q45" s="4">
        <f t="shared" ca="1" si="188"/>
        <v>24750</v>
      </c>
      <c r="R45" s="4">
        <f t="shared" ca="1" si="188"/>
        <v>24750</v>
      </c>
      <c r="S45" s="4">
        <f t="shared" ca="1" si="188"/>
        <v>24750</v>
      </c>
      <c r="T45" s="4">
        <f t="shared" ca="1" si="188"/>
        <v>24750</v>
      </c>
      <c r="U45" s="4">
        <f t="shared" ca="1" si="188"/>
        <v>24750</v>
      </c>
      <c r="V45" s="4">
        <f t="shared" ca="1" si="188"/>
        <v>24750</v>
      </c>
      <c r="W45" s="4">
        <f t="shared" ca="1" si="188"/>
        <v>24750</v>
      </c>
      <c r="X45" s="4">
        <f t="shared" ca="1" si="188"/>
        <v>24750</v>
      </c>
      <c r="Y45" s="4">
        <f t="shared" ca="1" si="188"/>
        <v>24750</v>
      </c>
      <c r="Z45" s="4">
        <f t="shared" ca="1" si="188"/>
        <v>24750</v>
      </c>
      <c r="AA45" s="4">
        <f t="shared" ca="1" si="188"/>
        <v>24750</v>
      </c>
      <c r="AB45" s="4">
        <f t="shared" ca="1" si="188"/>
        <v>24750</v>
      </c>
      <c r="AC45" s="4">
        <f t="shared" ca="1" si="188"/>
        <v>24750</v>
      </c>
      <c r="AD45" s="4">
        <f t="shared" ca="1" si="188"/>
        <v>24750</v>
      </c>
      <c r="AE45" s="4">
        <f t="shared" ca="1" si="188"/>
        <v>24750</v>
      </c>
      <c r="AF45" s="4">
        <f t="shared" ca="1" si="188"/>
        <v>50062.5</v>
      </c>
      <c r="AG45" s="4">
        <f t="shared" ca="1" si="188"/>
        <v>58500</v>
      </c>
      <c r="AH45" s="4">
        <f t="shared" ca="1" si="188"/>
        <v>58500</v>
      </c>
      <c r="AI45" s="4">
        <f t="shared" ref="AI45:BI45" ca="1" si="189">IF($B$28,AI127,0)</f>
        <v>58500</v>
      </c>
      <c r="AJ45" s="4">
        <f t="shared" ca="1" si="189"/>
        <v>58500</v>
      </c>
      <c r="AK45" s="4">
        <f t="shared" ca="1" si="189"/>
        <v>58500</v>
      </c>
      <c r="AL45" s="4">
        <f t="shared" ca="1" si="189"/>
        <v>58500</v>
      </c>
      <c r="AM45" s="4">
        <f t="shared" ca="1" si="189"/>
        <v>58500</v>
      </c>
      <c r="AN45" s="4">
        <f t="shared" ca="1" si="189"/>
        <v>58500</v>
      </c>
      <c r="AO45" s="4">
        <f t="shared" ca="1" si="189"/>
        <v>58500</v>
      </c>
      <c r="AP45" s="4">
        <f t="shared" ca="1" si="189"/>
        <v>58500</v>
      </c>
      <c r="AQ45" s="4">
        <f t="shared" ca="1" si="189"/>
        <v>51750</v>
      </c>
      <c r="AR45" s="4">
        <f t="shared" ca="1" si="189"/>
        <v>49500</v>
      </c>
      <c r="AS45" s="4">
        <f t="shared" ca="1" si="189"/>
        <v>49500</v>
      </c>
      <c r="AT45" s="4">
        <f t="shared" ca="1" si="189"/>
        <v>49500</v>
      </c>
      <c r="AU45" s="4">
        <f t="shared" ca="1" si="189"/>
        <v>49500</v>
      </c>
      <c r="AV45" s="4">
        <f t="shared" ca="1" si="189"/>
        <v>49500</v>
      </c>
      <c r="AW45" s="4">
        <f t="shared" ca="1" si="189"/>
        <v>49500</v>
      </c>
      <c r="AX45" s="4">
        <f t="shared" ca="1" si="189"/>
        <v>49500</v>
      </c>
      <c r="AY45" s="4">
        <f t="shared" ca="1" si="189"/>
        <v>49500</v>
      </c>
      <c r="AZ45" s="4">
        <f t="shared" ca="1" si="189"/>
        <v>49500</v>
      </c>
      <c r="BA45" s="4">
        <f t="shared" ca="1" si="189"/>
        <v>49500</v>
      </c>
      <c r="BB45" s="4">
        <f t="shared" ca="1" si="189"/>
        <v>49500</v>
      </c>
      <c r="BC45" s="4">
        <f t="shared" ca="1" si="189"/>
        <v>49500</v>
      </c>
      <c r="BD45" s="4">
        <f t="shared" ca="1" si="189"/>
        <v>49500</v>
      </c>
      <c r="BE45" s="4">
        <f t="shared" ca="1" si="189"/>
        <v>49500</v>
      </c>
      <c r="BF45" s="4">
        <f t="shared" ca="1" si="189"/>
        <v>49500</v>
      </c>
      <c r="BG45" s="4">
        <f t="shared" ca="1" si="189"/>
        <v>49500</v>
      </c>
      <c r="BH45" s="4">
        <f t="shared" ca="1" si="189"/>
        <v>68484.375</v>
      </c>
      <c r="BI45" s="4">
        <f t="shared" ca="1" si="189"/>
        <v>83250</v>
      </c>
    </row>
    <row r="46" spans="1:70" x14ac:dyDescent="0.25">
      <c r="A46" s="41" t="s">
        <v>545</v>
      </c>
      <c r="C46" s="4">
        <f ca="1">SUM(C44:C45)</f>
        <v>0</v>
      </c>
      <c r="D46" s="4">
        <f t="shared" ref="D46:BI46" ca="1" si="190">SUM(D44:D45)</f>
        <v>33750</v>
      </c>
      <c r="E46" s="4">
        <f t="shared" ca="1" si="190"/>
        <v>33750</v>
      </c>
      <c r="F46" s="4">
        <f t="shared" ca="1" si="190"/>
        <v>33750</v>
      </c>
      <c r="G46" s="4">
        <f t="shared" ca="1" si="190"/>
        <v>33750</v>
      </c>
      <c r="H46" s="4">
        <f t="shared" ca="1" si="190"/>
        <v>33750</v>
      </c>
      <c r="I46" s="4">
        <f t="shared" ca="1" si="190"/>
        <v>33750</v>
      </c>
      <c r="J46" s="4">
        <f t="shared" ca="1" si="190"/>
        <v>33750</v>
      </c>
      <c r="K46" s="4">
        <f t="shared" ca="1" si="190"/>
        <v>33750</v>
      </c>
      <c r="L46" s="4">
        <f t="shared" ca="1" si="190"/>
        <v>33750</v>
      </c>
      <c r="M46" s="4">
        <f t="shared" ca="1" si="190"/>
        <v>33750</v>
      </c>
      <c r="N46" s="4">
        <f t="shared" ca="1" si="190"/>
        <v>33750</v>
      </c>
      <c r="O46" s="4">
        <f t="shared" ca="1" si="190"/>
        <v>24750</v>
      </c>
      <c r="P46" s="4">
        <f t="shared" ca="1" si="190"/>
        <v>24750</v>
      </c>
      <c r="Q46" s="4">
        <f t="shared" ca="1" si="190"/>
        <v>24750</v>
      </c>
      <c r="R46" s="4">
        <f t="shared" ca="1" si="190"/>
        <v>24750</v>
      </c>
      <c r="S46" s="4">
        <f t="shared" ca="1" si="190"/>
        <v>24750</v>
      </c>
      <c r="T46" s="4">
        <f t="shared" ca="1" si="190"/>
        <v>24750</v>
      </c>
      <c r="U46" s="4">
        <f t="shared" ca="1" si="190"/>
        <v>24750</v>
      </c>
      <c r="V46" s="4">
        <f t="shared" ca="1" si="190"/>
        <v>24750</v>
      </c>
      <c r="W46" s="4">
        <f t="shared" ca="1" si="190"/>
        <v>24750</v>
      </c>
      <c r="X46" s="4">
        <f t="shared" ca="1" si="190"/>
        <v>24750</v>
      </c>
      <c r="Y46" s="4">
        <f t="shared" ca="1" si="190"/>
        <v>24750</v>
      </c>
      <c r="Z46" s="4">
        <f t="shared" ca="1" si="190"/>
        <v>24750</v>
      </c>
      <c r="AA46" s="4">
        <f t="shared" ca="1" si="190"/>
        <v>24750</v>
      </c>
      <c r="AB46" s="4">
        <f t="shared" ca="1" si="190"/>
        <v>24750</v>
      </c>
      <c r="AC46" s="4">
        <f t="shared" ca="1" si="190"/>
        <v>24750</v>
      </c>
      <c r="AD46" s="4">
        <f t="shared" ca="1" si="190"/>
        <v>24750</v>
      </c>
      <c r="AE46" s="4">
        <f t="shared" ca="1" si="190"/>
        <v>24750</v>
      </c>
      <c r="AF46" s="4">
        <f t="shared" ca="1" si="190"/>
        <v>50062.5</v>
      </c>
      <c r="AG46" s="4">
        <f t="shared" ca="1" si="190"/>
        <v>58500</v>
      </c>
      <c r="AH46" s="4">
        <f t="shared" ca="1" si="190"/>
        <v>58500</v>
      </c>
      <c r="AI46" s="4">
        <f t="shared" ca="1" si="190"/>
        <v>58500</v>
      </c>
      <c r="AJ46" s="4">
        <f t="shared" ca="1" si="190"/>
        <v>58500</v>
      </c>
      <c r="AK46" s="4">
        <f t="shared" ca="1" si="190"/>
        <v>58500</v>
      </c>
      <c r="AL46" s="4">
        <f t="shared" ca="1" si="190"/>
        <v>58500</v>
      </c>
      <c r="AM46" s="4">
        <f t="shared" ca="1" si="190"/>
        <v>58500</v>
      </c>
      <c r="AN46" s="4">
        <f t="shared" ca="1" si="190"/>
        <v>58500</v>
      </c>
      <c r="AO46" s="4">
        <f t="shared" ca="1" si="190"/>
        <v>58500</v>
      </c>
      <c r="AP46" s="4">
        <f t="shared" ca="1" si="190"/>
        <v>58500</v>
      </c>
      <c r="AQ46" s="4">
        <f t="shared" ca="1" si="190"/>
        <v>51750</v>
      </c>
      <c r="AR46" s="4">
        <f t="shared" ca="1" si="190"/>
        <v>49500</v>
      </c>
      <c r="AS46" s="4">
        <f t="shared" ca="1" si="190"/>
        <v>49500</v>
      </c>
      <c r="AT46" s="4">
        <f t="shared" ca="1" si="190"/>
        <v>49500</v>
      </c>
      <c r="AU46" s="4">
        <f t="shared" ca="1" si="190"/>
        <v>49500</v>
      </c>
      <c r="AV46" s="4">
        <f t="shared" ca="1" si="190"/>
        <v>49500</v>
      </c>
      <c r="AW46" s="4">
        <f t="shared" ca="1" si="190"/>
        <v>49500</v>
      </c>
      <c r="AX46" s="4">
        <f t="shared" ca="1" si="190"/>
        <v>49500</v>
      </c>
      <c r="AY46" s="4">
        <f t="shared" ca="1" si="190"/>
        <v>49500</v>
      </c>
      <c r="AZ46" s="4">
        <f t="shared" ca="1" si="190"/>
        <v>49500</v>
      </c>
      <c r="BA46" s="4">
        <f t="shared" ca="1" si="190"/>
        <v>49500</v>
      </c>
      <c r="BB46" s="4">
        <f t="shared" ca="1" si="190"/>
        <v>49500</v>
      </c>
      <c r="BC46" s="4">
        <f t="shared" ca="1" si="190"/>
        <v>49500</v>
      </c>
      <c r="BD46" s="4">
        <f t="shared" ca="1" si="190"/>
        <v>49500</v>
      </c>
      <c r="BE46" s="4">
        <f t="shared" ca="1" si="190"/>
        <v>49500</v>
      </c>
      <c r="BF46" s="4">
        <f t="shared" ca="1" si="190"/>
        <v>49500</v>
      </c>
      <c r="BG46" s="4">
        <f t="shared" ca="1" si="190"/>
        <v>49500</v>
      </c>
      <c r="BH46" s="4">
        <f t="shared" ca="1" si="190"/>
        <v>68484.375</v>
      </c>
      <c r="BI46" s="4">
        <f t="shared" ca="1" si="190"/>
        <v>83250</v>
      </c>
    </row>
    <row r="47" spans="1:70" x14ac:dyDescent="0.25">
      <c r="A47" t="s">
        <v>546</v>
      </c>
    </row>
    <row r="48" spans="1:70" x14ac:dyDescent="0.25">
      <c r="A48" t="s">
        <v>547</v>
      </c>
      <c r="C48" s="4">
        <f t="shared" ref="C48:AH48" ca="1" si="191">IF($B$28,C128,0)</f>
        <v>0</v>
      </c>
      <c r="D48" s="4">
        <f t="shared" ca="1" si="191"/>
        <v>0</v>
      </c>
      <c r="E48" s="4">
        <f t="shared" ca="1" si="191"/>
        <v>11250</v>
      </c>
      <c r="F48" s="4">
        <f t="shared" ca="1" si="191"/>
        <v>11250</v>
      </c>
      <c r="G48" s="4">
        <f t="shared" ca="1" si="191"/>
        <v>11250</v>
      </c>
      <c r="H48" s="4">
        <f t="shared" ca="1" si="191"/>
        <v>11250</v>
      </c>
      <c r="I48" s="4">
        <f t="shared" ca="1" si="191"/>
        <v>11250</v>
      </c>
      <c r="J48" s="4">
        <f t="shared" ca="1" si="191"/>
        <v>11250</v>
      </c>
      <c r="K48" s="4">
        <f t="shared" ca="1" si="191"/>
        <v>11250</v>
      </c>
      <c r="L48" s="4">
        <f t="shared" ca="1" si="191"/>
        <v>11250</v>
      </c>
      <c r="M48" s="4">
        <f t="shared" ca="1" si="191"/>
        <v>11250</v>
      </c>
      <c r="N48" s="4">
        <f t="shared" ca="1" si="191"/>
        <v>11250</v>
      </c>
      <c r="O48" s="4">
        <f t="shared" ca="1" si="191"/>
        <v>11250</v>
      </c>
      <c r="P48" s="4">
        <f t="shared" ca="1" si="191"/>
        <v>8250</v>
      </c>
      <c r="Q48" s="4">
        <f t="shared" ca="1" si="191"/>
        <v>8250</v>
      </c>
      <c r="R48" s="4">
        <f t="shared" ca="1" si="191"/>
        <v>8250</v>
      </c>
      <c r="S48" s="4">
        <f t="shared" ca="1" si="191"/>
        <v>8250</v>
      </c>
      <c r="T48" s="4">
        <f t="shared" ca="1" si="191"/>
        <v>8250</v>
      </c>
      <c r="U48" s="4">
        <f t="shared" ca="1" si="191"/>
        <v>8250</v>
      </c>
      <c r="V48" s="4">
        <f t="shared" ca="1" si="191"/>
        <v>8250</v>
      </c>
      <c r="W48" s="4">
        <f t="shared" ca="1" si="191"/>
        <v>8250</v>
      </c>
      <c r="X48" s="4">
        <f t="shared" ca="1" si="191"/>
        <v>8250</v>
      </c>
      <c r="Y48" s="4">
        <f t="shared" ca="1" si="191"/>
        <v>8250</v>
      </c>
      <c r="Z48" s="4">
        <f t="shared" ca="1" si="191"/>
        <v>8250</v>
      </c>
      <c r="AA48" s="4">
        <f t="shared" ca="1" si="191"/>
        <v>8250</v>
      </c>
      <c r="AB48" s="4">
        <f t="shared" ca="1" si="191"/>
        <v>8250</v>
      </c>
      <c r="AC48" s="4">
        <f t="shared" ca="1" si="191"/>
        <v>8250</v>
      </c>
      <c r="AD48" s="4">
        <f t="shared" ca="1" si="191"/>
        <v>8250</v>
      </c>
      <c r="AE48" s="4">
        <f t="shared" ca="1" si="191"/>
        <v>8250</v>
      </c>
      <c r="AF48" s="4">
        <f t="shared" ca="1" si="191"/>
        <v>8250</v>
      </c>
      <c r="AG48" s="4">
        <f t="shared" ca="1" si="191"/>
        <v>16687.5</v>
      </c>
      <c r="AH48" s="4">
        <f t="shared" ca="1" si="191"/>
        <v>19500</v>
      </c>
      <c r="AI48" s="4">
        <f t="shared" ref="AI48:BI48" ca="1" si="192">IF($B$28,AI128,0)</f>
        <v>19500</v>
      </c>
      <c r="AJ48" s="4">
        <f t="shared" ca="1" si="192"/>
        <v>19500</v>
      </c>
      <c r="AK48" s="4">
        <f t="shared" ca="1" si="192"/>
        <v>19500</v>
      </c>
      <c r="AL48" s="4">
        <f t="shared" ca="1" si="192"/>
        <v>19500</v>
      </c>
      <c r="AM48" s="4">
        <f t="shared" ca="1" si="192"/>
        <v>19500</v>
      </c>
      <c r="AN48" s="4">
        <f t="shared" ca="1" si="192"/>
        <v>19500</v>
      </c>
      <c r="AO48" s="4">
        <f t="shared" ca="1" si="192"/>
        <v>19500</v>
      </c>
      <c r="AP48" s="4">
        <f t="shared" ca="1" si="192"/>
        <v>19500</v>
      </c>
      <c r="AQ48" s="4">
        <f t="shared" ca="1" si="192"/>
        <v>19500</v>
      </c>
      <c r="AR48" s="4">
        <f t="shared" ca="1" si="192"/>
        <v>17250</v>
      </c>
      <c r="AS48" s="4">
        <f t="shared" ca="1" si="192"/>
        <v>16500</v>
      </c>
      <c r="AT48" s="4">
        <f t="shared" ca="1" si="192"/>
        <v>16500</v>
      </c>
      <c r="AU48" s="4">
        <f t="shared" ca="1" si="192"/>
        <v>16500</v>
      </c>
      <c r="AV48" s="4">
        <f t="shared" ca="1" si="192"/>
        <v>16500</v>
      </c>
      <c r="AW48" s="4">
        <f t="shared" ca="1" si="192"/>
        <v>16500</v>
      </c>
      <c r="AX48" s="4">
        <f t="shared" ca="1" si="192"/>
        <v>16500</v>
      </c>
      <c r="AY48" s="4">
        <f t="shared" ca="1" si="192"/>
        <v>16500</v>
      </c>
      <c r="AZ48" s="4">
        <f t="shared" ca="1" si="192"/>
        <v>16500</v>
      </c>
      <c r="BA48" s="4">
        <f t="shared" ca="1" si="192"/>
        <v>16500</v>
      </c>
      <c r="BB48" s="4">
        <f t="shared" ca="1" si="192"/>
        <v>16500</v>
      </c>
      <c r="BC48" s="4">
        <f t="shared" ca="1" si="192"/>
        <v>16500</v>
      </c>
      <c r="BD48" s="4">
        <f t="shared" ca="1" si="192"/>
        <v>16500</v>
      </c>
      <c r="BE48" s="4">
        <f t="shared" ca="1" si="192"/>
        <v>16500</v>
      </c>
      <c r="BF48" s="4">
        <f t="shared" ca="1" si="192"/>
        <v>16500</v>
      </c>
      <c r="BG48" s="4">
        <f t="shared" ca="1" si="192"/>
        <v>16500</v>
      </c>
      <c r="BH48" s="4">
        <f t="shared" ca="1" si="192"/>
        <v>16500</v>
      </c>
      <c r="BI48" s="4">
        <f t="shared" ca="1" si="192"/>
        <v>22828.125</v>
      </c>
    </row>
    <row r="49" spans="1:61" s="16" customFormat="1" x14ac:dyDescent="0.25">
      <c r="A49" s="43" t="s">
        <v>548</v>
      </c>
      <c r="C49" s="4">
        <f ca="1">SUM(C47:C48)</f>
        <v>0</v>
      </c>
      <c r="D49" s="4">
        <f t="shared" ref="D49:BI49" ca="1" si="193">SUM(D47:D48)</f>
        <v>0</v>
      </c>
      <c r="E49" s="4">
        <f t="shared" ca="1" si="193"/>
        <v>11250</v>
      </c>
      <c r="F49" s="4">
        <f t="shared" ca="1" si="193"/>
        <v>11250</v>
      </c>
      <c r="G49" s="4">
        <f t="shared" ca="1" si="193"/>
        <v>11250</v>
      </c>
      <c r="H49" s="4">
        <f t="shared" ca="1" si="193"/>
        <v>11250</v>
      </c>
      <c r="I49" s="4">
        <f t="shared" ca="1" si="193"/>
        <v>11250</v>
      </c>
      <c r="J49" s="4">
        <f t="shared" ca="1" si="193"/>
        <v>11250</v>
      </c>
      <c r="K49" s="4">
        <f t="shared" ca="1" si="193"/>
        <v>11250</v>
      </c>
      <c r="L49" s="4">
        <f t="shared" ca="1" si="193"/>
        <v>11250</v>
      </c>
      <c r="M49" s="4">
        <f t="shared" ca="1" si="193"/>
        <v>11250</v>
      </c>
      <c r="N49" s="4">
        <f t="shared" ca="1" si="193"/>
        <v>11250</v>
      </c>
      <c r="O49" s="4">
        <f t="shared" ca="1" si="193"/>
        <v>11250</v>
      </c>
      <c r="P49" s="4">
        <f t="shared" ca="1" si="193"/>
        <v>8250</v>
      </c>
      <c r="Q49" s="4">
        <f t="shared" ca="1" si="193"/>
        <v>8250</v>
      </c>
      <c r="R49" s="4">
        <f t="shared" ca="1" si="193"/>
        <v>8250</v>
      </c>
      <c r="S49" s="4">
        <f t="shared" ca="1" si="193"/>
        <v>8250</v>
      </c>
      <c r="T49" s="4">
        <f t="shared" ca="1" si="193"/>
        <v>8250</v>
      </c>
      <c r="U49" s="4">
        <f t="shared" ca="1" si="193"/>
        <v>8250</v>
      </c>
      <c r="V49" s="4">
        <f t="shared" ca="1" si="193"/>
        <v>8250</v>
      </c>
      <c r="W49" s="4">
        <f t="shared" ca="1" si="193"/>
        <v>8250</v>
      </c>
      <c r="X49" s="4">
        <f t="shared" ca="1" si="193"/>
        <v>8250</v>
      </c>
      <c r="Y49" s="4">
        <f t="shared" ca="1" si="193"/>
        <v>8250</v>
      </c>
      <c r="Z49" s="4">
        <f t="shared" ca="1" si="193"/>
        <v>8250</v>
      </c>
      <c r="AA49" s="4">
        <f t="shared" ca="1" si="193"/>
        <v>8250</v>
      </c>
      <c r="AB49" s="4">
        <f t="shared" ca="1" si="193"/>
        <v>8250</v>
      </c>
      <c r="AC49" s="4">
        <f t="shared" ca="1" si="193"/>
        <v>8250</v>
      </c>
      <c r="AD49" s="4">
        <f t="shared" ca="1" si="193"/>
        <v>8250</v>
      </c>
      <c r="AE49" s="4">
        <f t="shared" ca="1" si="193"/>
        <v>8250</v>
      </c>
      <c r="AF49" s="4">
        <f t="shared" ca="1" si="193"/>
        <v>8250</v>
      </c>
      <c r="AG49" s="4">
        <f t="shared" ca="1" si="193"/>
        <v>16687.5</v>
      </c>
      <c r="AH49" s="4">
        <f t="shared" ca="1" si="193"/>
        <v>19500</v>
      </c>
      <c r="AI49" s="4">
        <f t="shared" ca="1" si="193"/>
        <v>19500</v>
      </c>
      <c r="AJ49" s="4">
        <f t="shared" ca="1" si="193"/>
        <v>19500</v>
      </c>
      <c r="AK49" s="4">
        <f t="shared" ca="1" si="193"/>
        <v>19500</v>
      </c>
      <c r="AL49" s="4">
        <f t="shared" ca="1" si="193"/>
        <v>19500</v>
      </c>
      <c r="AM49" s="4">
        <f t="shared" ca="1" si="193"/>
        <v>19500</v>
      </c>
      <c r="AN49" s="4">
        <f t="shared" ca="1" si="193"/>
        <v>19500</v>
      </c>
      <c r="AO49" s="4">
        <f t="shared" ca="1" si="193"/>
        <v>19500</v>
      </c>
      <c r="AP49" s="4">
        <f t="shared" ca="1" si="193"/>
        <v>19500</v>
      </c>
      <c r="AQ49" s="4">
        <f t="shared" ca="1" si="193"/>
        <v>19500</v>
      </c>
      <c r="AR49" s="4">
        <f t="shared" ca="1" si="193"/>
        <v>17250</v>
      </c>
      <c r="AS49" s="4">
        <f t="shared" ca="1" si="193"/>
        <v>16500</v>
      </c>
      <c r="AT49" s="4">
        <f t="shared" ca="1" si="193"/>
        <v>16500</v>
      </c>
      <c r="AU49" s="4">
        <f t="shared" ca="1" si="193"/>
        <v>16500</v>
      </c>
      <c r="AV49" s="4">
        <f t="shared" ca="1" si="193"/>
        <v>16500</v>
      </c>
      <c r="AW49" s="4">
        <f t="shared" ca="1" si="193"/>
        <v>16500</v>
      </c>
      <c r="AX49" s="4">
        <f t="shared" ca="1" si="193"/>
        <v>16500</v>
      </c>
      <c r="AY49" s="4">
        <f t="shared" ca="1" si="193"/>
        <v>16500</v>
      </c>
      <c r="AZ49" s="4">
        <f t="shared" ca="1" si="193"/>
        <v>16500</v>
      </c>
      <c r="BA49" s="4">
        <f t="shared" ca="1" si="193"/>
        <v>16500</v>
      </c>
      <c r="BB49" s="4">
        <f t="shared" ca="1" si="193"/>
        <v>16500</v>
      </c>
      <c r="BC49" s="4">
        <f t="shared" ca="1" si="193"/>
        <v>16500</v>
      </c>
      <c r="BD49" s="4">
        <f t="shared" ca="1" si="193"/>
        <v>16500</v>
      </c>
      <c r="BE49" s="4">
        <f t="shared" ca="1" si="193"/>
        <v>16500</v>
      </c>
      <c r="BF49" s="4">
        <f t="shared" ca="1" si="193"/>
        <v>16500</v>
      </c>
      <c r="BG49" s="4">
        <f t="shared" ca="1" si="193"/>
        <v>16500</v>
      </c>
      <c r="BH49" s="4">
        <f t="shared" ca="1" si="193"/>
        <v>16500</v>
      </c>
      <c r="BI49" s="4">
        <f t="shared" ca="1" si="193"/>
        <v>22828.125</v>
      </c>
    </row>
    <row r="52" spans="1:61" x14ac:dyDescent="0.25">
      <c r="A52" s="9" t="s">
        <v>10</v>
      </c>
    </row>
    <row r="53" spans="1:61" s="13" customFormat="1" x14ac:dyDescent="0.25">
      <c r="A53" s="16" t="s">
        <v>490</v>
      </c>
      <c r="C53" s="31">
        <f t="shared" ref="C53:AH53" si="194">C11</f>
        <v>33.75</v>
      </c>
      <c r="D53" s="31">
        <f t="shared" si="194"/>
        <v>34.000326172498482</v>
      </c>
      <c r="E53" s="31">
        <f t="shared" si="194"/>
        <v>34.252509032186232</v>
      </c>
      <c r="F53" s="31">
        <f t="shared" si="194"/>
        <v>34.506562350245403</v>
      </c>
      <c r="G53" s="31">
        <f t="shared" si="194"/>
        <v>34.762499999999989</v>
      </c>
      <c r="H53" s="31">
        <f t="shared" si="194"/>
        <v>35.020335957673424</v>
      </c>
      <c r="I53" s="31">
        <f t="shared" si="194"/>
        <v>35.28008430315181</v>
      </c>
      <c r="J53" s="31">
        <f t="shared" si="194"/>
        <v>35.541759220752752</v>
      </c>
      <c r="K53" s="31">
        <f t="shared" si="194"/>
        <v>35.805374999999977</v>
      </c>
      <c r="L53" s="31">
        <f t="shared" si="194"/>
        <v>36.070946036403619</v>
      </c>
      <c r="M53" s="31">
        <f t="shared" si="194"/>
        <v>36.338486832246353</v>
      </c>
      <c r="N53" s="31">
        <f t="shared" si="194"/>
        <v>36.608011997375328</v>
      </c>
      <c r="O53" s="31">
        <f t="shared" si="194"/>
        <v>36.879536249999965</v>
      </c>
      <c r="P53" s="31">
        <f t="shared" si="194"/>
        <v>37.153074417495716</v>
      </c>
      <c r="Q53" s="31">
        <f t="shared" si="194"/>
        <v>37.428641437213734</v>
      </c>
      <c r="R53" s="31">
        <f t="shared" si="194"/>
        <v>37.706252357296577</v>
      </c>
      <c r="S53" s="31">
        <f t="shared" si="194"/>
        <v>37.985922337499957</v>
      </c>
      <c r="T53" s="31">
        <f t="shared" si="194"/>
        <v>38.26766665002058</v>
      </c>
      <c r="U53" s="31">
        <f t="shared" si="194"/>
        <v>38.551500680330136</v>
      </c>
      <c r="V53" s="31">
        <f t="shared" si="194"/>
        <v>38.837439928015463</v>
      </c>
      <c r="W53" s="31">
        <f t="shared" si="194"/>
        <v>39.125500007624943</v>
      </c>
      <c r="X53" s="31">
        <f t="shared" si="194"/>
        <v>39.415696649521188</v>
      </c>
      <c r="Y53" s="31">
        <f t="shared" si="194"/>
        <v>39.70804570074003</v>
      </c>
      <c r="Z53" s="31">
        <f t="shared" si="194"/>
        <v>40.002563125855914</v>
      </c>
      <c r="AA53" s="31">
        <f t="shared" si="194"/>
        <v>40.299265007853677</v>
      </c>
      <c r="AB53" s="31">
        <f t="shared" si="194"/>
        <v>40.59816754900681</v>
      </c>
      <c r="AC53" s="31">
        <f t="shared" si="194"/>
        <v>40.899287071762217</v>
      </c>
      <c r="AD53" s="31">
        <f t="shared" si="194"/>
        <v>41.202640019631581</v>
      </c>
      <c r="AE53" s="31">
        <f t="shared" si="194"/>
        <v>41.508242958089276</v>
      </c>
      <c r="AF53" s="31">
        <f t="shared" si="194"/>
        <v>41.816112575477</v>
      </c>
      <c r="AG53" s="31">
        <f t="shared" si="194"/>
        <v>42.126265683915072</v>
      </c>
      <c r="AH53" s="31">
        <f t="shared" si="194"/>
        <v>42.438719220220513</v>
      </c>
      <c r="AI53" s="31">
        <f t="shared" ref="AI53:BI53" si="195">AI11</f>
        <v>42.753490246831937</v>
      </c>
      <c r="AJ53" s="31">
        <f t="shared" si="195"/>
        <v>43.070595952741293</v>
      </c>
      <c r="AK53" s="31">
        <f t="shared" si="195"/>
        <v>43.390053654432506</v>
      </c>
      <c r="AL53" s="31">
        <f t="shared" si="195"/>
        <v>43.71188079682711</v>
      </c>
      <c r="AM53" s="31">
        <f t="shared" si="195"/>
        <v>44.03609495423688</v>
      </c>
      <c r="AN53" s="31">
        <f t="shared" si="195"/>
        <v>44.362713831323518</v>
      </c>
      <c r="AO53" s="31">
        <f t="shared" si="195"/>
        <v>44.69175526406547</v>
      </c>
      <c r="AP53" s="31">
        <f t="shared" si="195"/>
        <v>45.023237220731914</v>
      </c>
      <c r="AQ53" s="31">
        <f t="shared" si="195"/>
        <v>45.35717780286398</v>
      </c>
      <c r="AR53" s="31">
        <f t="shared" si="195"/>
        <v>45.693595246263214</v>
      </c>
      <c r="AS53" s="31">
        <f t="shared" si="195"/>
        <v>46.032507921987424</v>
      </c>
      <c r="AT53" s="31">
        <f t="shared" si="195"/>
        <v>46.373934337353859</v>
      </c>
      <c r="AU53" s="31">
        <f t="shared" si="195"/>
        <v>46.717893136949883</v>
      </c>
      <c r="AV53" s="31">
        <f t="shared" si="195"/>
        <v>47.064403103651095</v>
      </c>
      <c r="AW53" s="31">
        <f t="shared" si="195"/>
        <v>47.413483159647029</v>
      </c>
      <c r="AX53" s="31">
        <f t="shared" si="195"/>
        <v>47.765152367474457</v>
      </c>
      <c r="AY53" s="31">
        <f t="shared" si="195"/>
        <v>48.119429931058363</v>
      </c>
      <c r="AZ53" s="31">
        <f t="shared" si="195"/>
        <v>48.476335196760608</v>
      </c>
      <c r="BA53" s="31">
        <f t="shared" si="195"/>
        <v>48.835887654436419</v>
      </c>
      <c r="BB53" s="31">
        <f t="shared" si="195"/>
        <v>49.198106938498675</v>
      </c>
      <c r="BC53" s="31">
        <f t="shared" si="195"/>
        <v>49.563012828990097</v>
      </c>
      <c r="BD53" s="31">
        <f t="shared" si="195"/>
        <v>49.930625252663411</v>
      </c>
      <c r="BE53" s="31">
        <f t="shared" si="195"/>
        <v>50.300964284069501</v>
      </c>
      <c r="BF53" s="31">
        <f t="shared" si="195"/>
        <v>50.67405014665362</v>
      </c>
      <c r="BG53" s="31">
        <f t="shared" si="195"/>
        <v>51.049903213859785</v>
      </c>
      <c r="BH53" s="31">
        <f t="shared" si="195"/>
        <v>51.4285440102433</v>
      </c>
      <c r="BI53" s="31">
        <f t="shared" si="195"/>
        <v>51.809993212591571</v>
      </c>
    </row>
    <row r="54" spans="1:61" s="13" customFormat="1" x14ac:dyDescent="0.25">
      <c r="A54" s="13" t="s">
        <v>6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</row>
    <row r="55" spans="1:61" s="13" customFormat="1" x14ac:dyDescent="0.25">
      <c r="A55" s="13" t="s">
        <v>7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</row>
    <row r="56" spans="1:61" s="16" customFormat="1" x14ac:dyDescent="0.25">
      <c r="A56" s="16" t="s">
        <v>11</v>
      </c>
      <c r="C56" s="31">
        <f>C7</f>
        <v>45</v>
      </c>
      <c r="D56" s="31">
        <f t="shared" ref="D56:BI56" si="196">D7</f>
        <v>45.333768229997979</v>
      </c>
      <c r="E56" s="31">
        <f t="shared" si="196"/>
        <v>45.670012042914983</v>
      </c>
      <c r="F56" s="31">
        <f t="shared" si="196"/>
        <v>46.008749800327209</v>
      </c>
      <c r="G56" s="31">
        <f t="shared" si="196"/>
        <v>46.349999999999987</v>
      </c>
      <c r="H56" s="31">
        <f t="shared" si="196"/>
        <v>46.693781276897909</v>
      </c>
      <c r="I56" s="31">
        <f t="shared" si="196"/>
        <v>47.040112404202418</v>
      </c>
      <c r="J56" s="31">
        <f t="shared" si="196"/>
        <v>47.389012294337007</v>
      </c>
      <c r="K56" s="31">
        <f t="shared" si="196"/>
        <v>47.740499999999969</v>
      </c>
      <c r="L56" s="31">
        <f t="shared" si="196"/>
        <v>48.094594715204828</v>
      </c>
      <c r="M56" s="31">
        <f t="shared" si="196"/>
        <v>48.451315776328471</v>
      </c>
      <c r="N56" s="31">
        <f t="shared" si="196"/>
        <v>48.8106826631671</v>
      </c>
      <c r="O56" s="31">
        <f t="shared" si="196"/>
        <v>49.172714999999954</v>
      </c>
      <c r="P56" s="31">
        <f t="shared" si="196"/>
        <v>49.537432556660953</v>
      </c>
      <c r="Q56" s="31">
        <f t="shared" si="196"/>
        <v>49.904855249618308</v>
      </c>
      <c r="R56" s="31">
        <f t="shared" si="196"/>
        <v>50.275003143062094</v>
      </c>
      <c r="S56" s="31">
        <f t="shared" si="196"/>
        <v>50.647896449999934</v>
      </c>
      <c r="T56" s="31">
        <f t="shared" si="196"/>
        <v>51.023555533360764</v>
      </c>
      <c r="U56" s="31">
        <f t="shared" si="196"/>
        <v>51.402000907106839</v>
      </c>
      <c r="V56" s="31">
        <f t="shared" si="196"/>
        <v>51.783253237353939</v>
      </c>
      <c r="W56" s="31">
        <f t="shared" si="196"/>
        <v>52.167333343499912</v>
      </c>
      <c r="X56" s="31">
        <f t="shared" si="196"/>
        <v>52.554262199361567</v>
      </c>
      <c r="Y56" s="31">
        <f t="shared" si="196"/>
        <v>52.944060934320028</v>
      </c>
      <c r="Z56" s="31">
        <f t="shared" si="196"/>
        <v>53.336750834474543</v>
      </c>
      <c r="AA56" s="31">
        <f t="shared" si="196"/>
        <v>53.732353343804895</v>
      </c>
      <c r="AB56" s="31">
        <f t="shared" si="196"/>
        <v>54.130890065342399</v>
      </c>
      <c r="AC56" s="31">
        <f t="shared" si="196"/>
        <v>54.532382762349613</v>
      </c>
      <c r="AD56" s="31">
        <f t="shared" si="196"/>
        <v>54.93685335950876</v>
      </c>
      <c r="AE56" s="31">
        <f t="shared" si="196"/>
        <v>55.344323944119019</v>
      </c>
      <c r="AF56" s="31">
        <f t="shared" si="196"/>
        <v>55.75481676730265</v>
      </c>
      <c r="AG56" s="31">
        <f t="shared" si="196"/>
        <v>56.16835424522008</v>
      </c>
      <c r="AH56" s="31">
        <f t="shared" si="196"/>
        <v>56.584958960294003</v>
      </c>
      <c r="AI56" s="31">
        <f t="shared" si="196"/>
        <v>57.004653662442571</v>
      </c>
      <c r="AJ56" s="31">
        <f t="shared" si="196"/>
        <v>57.427461270321714</v>
      </c>
      <c r="AK56" s="31">
        <f t="shared" si="196"/>
        <v>57.853404872576668</v>
      </c>
      <c r="AL56" s="31">
        <f t="shared" si="196"/>
        <v>58.282507729102811</v>
      </c>
      <c r="AM56" s="31">
        <f t="shared" si="196"/>
        <v>58.714793272315838</v>
      </c>
      <c r="AN56" s="31">
        <f t="shared" si="196"/>
        <v>59.150285108431355</v>
      </c>
      <c r="AO56" s="31">
        <f t="shared" si="196"/>
        <v>59.589007018753954</v>
      </c>
      <c r="AP56" s="31">
        <f t="shared" si="196"/>
        <v>60.030982960975876</v>
      </c>
      <c r="AQ56" s="31">
        <f t="shared" si="196"/>
        <v>60.476237070485297</v>
      </c>
      <c r="AR56" s="31">
        <f t="shared" si="196"/>
        <v>60.924793661684276</v>
      </c>
      <c r="AS56" s="31">
        <f t="shared" si="196"/>
        <v>61.376677229316556</v>
      </c>
      <c r="AT56" s="31">
        <f t="shared" si="196"/>
        <v>61.831912449805138</v>
      </c>
      <c r="AU56" s="31">
        <f t="shared" si="196"/>
        <v>62.290524182599839</v>
      </c>
      <c r="AV56" s="31">
        <f t="shared" si="196"/>
        <v>62.752537471534787</v>
      </c>
      <c r="AW56" s="31">
        <f t="shared" si="196"/>
        <v>63.217977546196032</v>
      </c>
      <c r="AX56" s="31">
        <f t="shared" si="196"/>
        <v>63.686869823299276</v>
      </c>
      <c r="AY56" s="31">
        <f t="shared" si="196"/>
        <v>64.159239908077822</v>
      </c>
      <c r="AZ56" s="31">
        <f t="shared" si="196"/>
        <v>64.635113595680821</v>
      </c>
      <c r="BA56" s="31">
        <f t="shared" si="196"/>
        <v>65.114516872581902</v>
      </c>
      <c r="BB56" s="31">
        <f t="shared" si="196"/>
        <v>65.597475917998239</v>
      </c>
      <c r="BC56" s="31">
        <f t="shared" si="196"/>
        <v>66.084017105320129</v>
      </c>
      <c r="BD56" s="31">
        <f t="shared" si="196"/>
        <v>66.57416700355121</v>
      </c>
      <c r="BE56" s="31">
        <f t="shared" si="196"/>
        <v>67.06795237875933</v>
      </c>
      <c r="BF56" s="31">
        <f t="shared" si="196"/>
        <v>67.56540019553816</v>
      </c>
      <c r="BG56" s="31">
        <f t="shared" si="196"/>
        <v>68.066537618479714</v>
      </c>
      <c r="BH56" s="31">
        <f t="shared" si="196"/>
        <v>68.571392013657729</v>
      </c>
      <c r="BI56" s="31">
        <f t="shared" si="196"/>
        <v>69.079990950122081</v>
      </c>
    </row>
    <row r="58" spans="1:61" x14ac:dyDescent="0.25">
      <c r="A58" s="9" t="s">
        <v>14</v>
      </c>
    </row>
    <row r="59" spans="1:61" x14ac:dyDescent="0.25">
      <c r="A59" s="11" t="s">
        <v>490</v>
      </c>
      <c r="C59" s="5">
        <f>Timeline!B12*C36*C53/4</f>
        <v>9618750</v>
      </c>
      <c r="D59" s="5">
        <f>D36*D53/4</f>
        <v>9307589.2897214592</v>
      </c>
      <c r="E59" s="5">
        <f t="shared" ref="E59:AI59" si="197">E36*E53/4</f>
        <v>8991283.6209488865</v>
      </c>
      <c r="F59" s="5">
        <f t="shared" si="197"/>
        <v>8669773.7904991582</v>
      </c>
      <c r="G59" s="5">
        <f t="shared" si="197"/>
        <v>8342999.9999999972</v>
      </c>
      <c r="H59" s="5">
        <f t="shared" si="197"/>
        <v>8010901.8503177958</v>
      </c>
      <c r="I59" s="5">
        <f t="shared" si="197"/>
        <v>7673418.3359355191</v>
      </c>
      <c r="J59" s="5">
        <f t="shared" si="197"/>
        <v>7330487.8392802551</v>
      </c>
      <c r="K59" s="5">
        <f t="shared" si="197"/>
        <v>6982048.1249999953</v>
      </c>
      <c r="L59" s="5">
        <f t="shared" si="197"/>
        <v>6628036.3341891654</v>
      </c>
      <c r="M59" s="5">
        <f t="shared" si="197"/>
        <v>6268388.9785624957</v>
      </c>
      <c r="N59" s="5">
        <f t="shared" si="197"/>
        <v>5903041.9345767722</v>
      </c>
      <c r="O59" s="5">
        <f t="shared" si="197"/>
        <v>5642569.046249995</v>
      </c>
      <c r="P59" s="5">
        <f t="shared" si="197"/>
        <v>5377907.5219325051</v>
      </c>
      <c r="Q59" s="5">
        <f t="shared" si="197"/>
        <v>5109009.5561796743</v>
      </c>
      <c r="R59" s="5">
        <f t="shared" si="197"/>
        <v>4835826.8648232864</v>
      </c>
      <c r="S59" s="5">
        <f t="shared" si="197"/>
        <v>4558310.6804999951</v>
      </c>
      <c r="T59" s="5">
        <f t="shared" si="197"/>
        <v>4276411.7481397996</v>
      </c>
      <c r="U59" s="5">
        <f t="shared" si="197"/>
        <v>3990080.3204141692</v>
      </c>
      <c r="V59" s="5">
        <f t="shared" si="197"/>
        <v>3699266.153143473</v>
      </c>
      <c r="W59" s="5">
        <f t="shared" si="197"/>
        <v>3403918.5006633699</v>
      </c>
      <c r="X59" s="5">
        <f t="shared" si="197"/>
        <v>3103986.1111497935</v>
      </c>
      <c r="Y59" s="5">
        <f t="shared" si="197"/>
        <v>2799417.2219021721</v>
      </c>
      <c r="Z59" s="5">
        <f t="shared" si="197"/>
        <v>2490159.5545845306</v>
      </c>
      <c r="AA59" s="5">
        <f t="shared" si="197"/>
        <v>2176160.3104240987</v>
      </c>
      <c r="AB59" s="5">
        <f t="shared" si="197"/>
        <v>1857366.1653670615</v>
      </c>
      <c r="AC59" s="5">
        <f t="shared" si="197"/>
        <v>1533723.2651910831</v>
      </c>
      <c r="AD59" s="5">
        <f t="shared" si="197"/>
        <v>1205177.2205742237</v>
      </c>
      <c r="AE59" s="5">
        <f t="shared" si="197"/>
        <v>871673.10211987479</v>
      </c>
      <c r="AF59" s="5">
        <f t="shared" si="197"/>
        <v>533155.43533733173</v>
      </c>
      <c r="AG59" s="5">
        <f t="shared" si="197"/>
        <v>189568.19557761782</v>
      </c>
      <c r="AH59" s="5">
        <f t="shared" si="197"/>
        <v>-159145.19707582693</v>
      </c>
      <c r="AI59" s="5">
        <f t="shared" si="197"/>
        <v>-513041.88296198327</v>
      </c>
      <c r="AJ59" s="5">
        <f t="shared" ref="AJ59:BI59" si="198">AJ36*AJ53/4</f>
        <v>-872179.56804301112</v>
      </c>
      <c r="AK59" s="5">
        <f t="shared" si="198"/>
        <v>-1236616.5291513265</v>
      </c>
      <c r="AL59" s="5">
        <f t="shared" si="198"/>
        <v>-1606411.6192833963</v>
      </c>
      <c r="AM59" s="5">
        <f t="shared" si="198"/>
        <v>-1981624.2729406597</v>
      </c>
      <c r="AN59" s="5">
        <f t="shared" si="198"/>
        <v>-2362314.5115179773</v>
      </c>
      <c r="AO59" s="5">
        <f t="shared" si="198"/>
        <v>-2748542.9487400264</v>
      </c>
      <c r="AP59" s="5">
        <f t="shared" si="198"/>
        <v>-3140370.796146051</v>
      </c>
      <c r="AQ59" s="5">
        <f t="shared" si="198"/>
        <v>-3537859.8686233903</v>
      </c>
      <c r="AR59" s="5">
        <f t="shared" si="198"/>
        <v>-3941072.5899902023</v>
      </c>
      <c r="AS59" s="5">
        <f t="shared" si="198"/>
        <v>-4350071.9986278117</v>
      </c>
      <c r="AT59" s="5">
        <f t="shared" si="198"/>
        <v>-4764921.7531631086</v>
      </c>
      <c r="AU59" s="5">
        <f t="shared" si="198"/>
        <v>-5185686.138201437</v>
      </c>
      <c r="AV59" s="5">
        <f t="shared" si="198"/>
        <v>-5612430.0701103928</v>
      </c>
      <c r="AW59" s="5">
        <f t="shared" si="198"/>
        <v>-6045219.102854996</v>
      </c>
      <c r="AX59" s="5">
        <f t="shared" si="198"/>
        <v>-6484119.4338846579</v>
      </c>
      <c r="AY59" s="5">
        <f t="shared" si="198"/>
        <v>-6929197.910072404</v>
      </c>
      <c r="AZ59" s="5">
        <f t="shared" si="198"/>
        <v>-7380522.0337068029</v>
      </c>
      <c r="BA59" s="5">
        <f t="shared" si="198"/>
        <v>-7838159.9685370456</v>
      </c>
      <c r="BB59" s="5">
        <f t="shared" si="198"/>
        <v>-8302180.5458716517</v>
      </c>
      <c r="BC59" s="5">
        <f t="shared" si="198"/>
        <v>-8772653.270731248</v>
      </c>
      <c r="BD59" s="5">
        <f t="shared" si="198"/>
        <v>-9249648.3280558977</v>
      </c>
      <c r="BE59" s="5">
        <f t="shared" si="198"/>
        <v>-9733236.5889674481</v>
      </c>
      <c r="BF59" s="5">
        <f t="shared" si="198"/>
        <v>-10223489.617087368</v>
      </c>
      <c r="BG59" s="5">
        <f t="shared" si="198"/>
        <v>-10720479.674910555</v>
      </c>
      <c r="BH59" s="5">
        <f t="shared" si="198"/>
        <v>-11224279.730235601</v>
      </c>
      <c r="BI59" s="5">
        <f t="shared" si="198"/>
        <v>-11734963.46265199</v>
      </c>
    </row>
    <row r="60" spans="1:61" x14ac:dyDescent="0.25">
      <c r="A60" s="11" t="s">
        <v>6</v>
      </c>
      <c r="D60" s="5">
        <f t="shared" ref="D60:AI60" si="199">D37*D54/4</f>
        <v>0</v>
      </c>
      <c r="E60" s="5">
        <f t="shared" si="199"/>
        <v>0</v>
      </c>
      <c r="F60" s="5">
        <f t="shared" si="199"/>
        <v>0</v>
      </c>
      <c r="G60" s="5">
        <f t="shared" si="199"/>
        <v>0</v>
      </c>
      <c r="H60" s="5">
        <f t="shared" si="199"/>
        <v>0</v>
      </c>
      <c r="I60" s="5">
        <f t="shared" si="199"/>
        <v>0</v>
      </c>
      <c r="J60" s="5">
        <f t="shared" si="199"/>
        <v>0</v>
      </c>
      <c r="K60" s="5">
        <f t="shared" si="199"/>
        <v>0</v>
      </c>
      <c r="L60" s="5">
        <f t="shared" si="199"/>
        <v>0</v>
      </c>
      <c r="M60" s="5">
        <f t="shared" si="199"/>
        <v>0</v>
      </c>
      <c r="N60" s="5">
        <f t="shared" si="199"/>
        <v>0</v>
      </c>
      <c r="O60" s="5">
        <f t="shared" si="199"/>
        <v>0</v>
      </c>
      <c r="P60" s="5">
        <f t="shared" si="199"/>
        <v>0</v>
      </c>
      <c r="Q60" s="5">
        <f t="shared" si="199"/>
        <v>0</v>
      </c>
      <c r="R60" s="5">
        <f t="shared" si="199"/>
        <v>0</v>
      </c>
      <c r="S60" s="5">
        <f t="shared" si="199"/>
        <v>0</v>
      </c>
      <c r="T60" s="5">
        <f t="shared" si="199"/>
        <v>0</v>
      </c>
      <c r="U60" s="5">
        <f t="shared" si="199"/>
        <v>0</v>
      </c>
      <c r="V60" s="5">
        <f t="shared" si="199"/>
        <v>0</v>
      </c>
      <c r="W60" s="5">
        <f t="shared" si="199"/>
        <v>0</v>
      </c>
      <c r="X60" s="5">
        <f t="shared" si="199"/>
        <v>0</v>
      </c>
      <c r="Y60" s="5">
        <f t="shared" si="199"/>
        <v>0</v>
      </c>
      <c r="Z60" s="5">
        <f t="shared" si="199"/>
        <v>0</v>
      </c>
      <c r="AA60" s="5">
        <f t="shared" si="199"/>
        <v>0</v>
      </c>
      <c r="AB60" s="5">
        <f t="shared" si="199"/>
        <v>0</v>
      </c>
      <c r="AC60" s="5">
        <f t="shared" si="199"/>
        <v>0</v>
      </c>
      <c r="AD60" s="5">
        <f t="shared" si="199"/>
        <v>0</v>
      </c>
      <c r="AE60" s="5">
        <f t="shared" si="199"/>
        <v>0</v>
      </c>
      <c r="AF60" s="5">
        <f t="shared" si="199"/>
        <v>0</v>
      </c>
      <c r="AG60" s="5">
        <f t="shared" si="199"/>
        <v>0</v>
      </c>
      <c r="AH60" s="5">
        <f t="shared" si="199"/>
        <v>0</v>
      </c>
      <c r="AI60" s="5">
        <f t="shared" si="199"/>
        <v>0</v>
      </c>
      <c r="AJ60" s="5">
        <f t="shared" ref="AJ60:BI60" si="200">AJ37*AJ54/4</f>
        <v>0</v>
      </c>
      <c r="AK60" s="5">
        <f t="shared" si="200"/>
        <v>0</v>
      </c>
      <c r="AL60" s="5">
        <f t="shared" si="200"/>
        <v>0</v>
      </c>
      <c r="AM60" s="5">
        <f t="shared" si="200"/>
        <v>0</v>
      </c>
      <c r="AN60" s="5">
        <f t="shared" si="200"/>
        <v>0</v>
      </c>
      <c r="AO60" s="5">
        <f t="shared" si="200"/>
        <v>0</v>
      </c>
      <c r="AP60" s="5">
        <f t="shared" si="200"/>
        <v>0</v>
      </c>
      <c r="AQ60" s="5">
        <f t="shared" si="200"/>
        <v>0</v>
      </c>
      <c r="AR60" s="5">
        <f t="shared" si="200"/>
        <v>0</v>
      </c>
      <c r="AS60" s="5">
        <f t="shared" si="200"/>
        <v>0</v>
      </c>
      <c r="AT60" s="5">
        <f t="shared" si="200"/>
        <v>0</v>
      </c>
      <c r="AU60" s="5">
        <f t="shared" si="200"/>
        <v>0</v>
      </c>
      <c r="AV60" s="5">
        <f t="shared" si="200"/>
        <v>0</v>
      </c>
      <c r="AW60" s="5">
        <f t="shared" si="200"/>
        <v>0</v>
      </c>
      <c r="AX60" s="5">
        <f t="shared" si="200"/>
        <v>0</v>
      </c>
      <c r="AY60" s="5">
        <f t="shared" si="200"/>
        <v>0</v>
      </c>
      <c r="AZ60" s="5">
        <f t="shared" si="200"/>
        <v>0</v>
      </c>
      <c r="BA60" s="5">
        <f t="shared" si="200"/>
        <v>0</v>
      </c>
      <c r="BB60" s="5">
        <f t="shared" si="200"/>
        <v>0</v>
      </c>
      <c r="BC60" s="5">
        <f t="shared" si="200"/>
        <v>0</v>
      </c>
      <c r="BD60" s="5">
        <f t="shared" si="200"/>
        <v>0</v>
      </c>
      <c r="BE60" s="5">
        <f t="shared" si="200"/>
        <v>0</v>
      </c>
      <c r="BF60" s="5">
        <f t="shared" si="200"/>
        <v>0</v>
      </c>
      <c r="BG60" s="5">
        <f t="shared" si="200"/>
        <v>0</v>
      </c>
      <c r="BH60" s="5">
        <f t="shared" si="200"/>
        <v>0</v>
      </c>
      <c r="BI60" s="5">
        <f t="shared" si="200"/>
        <v>0</v>
      </c>
    </row>
    <row r="61" spans="1:61" x14ac:dyDescent="0.25">
      <c r="A61" s="11" t="s">
        <v>7</v>
      </c>
      <c r="D61" s="5">
        <f t="shared" ref="D61:AI61" si="201">D38*D55/4</f>
        <v>0</v>
      </c>
      <c r="E61" s="5">
        <f t="shared" si="201"/>
        <v>0</v>
      </c>
      <c r="F61" s="5">
        <f t="shared" si="201"/>
        <v>0</v>
      </c>
      <c r="G61" s="5">
        <f t="shared" si="201"/>
        <v>0</v>
      </c>
      <c r="H61" s="5">
        <f t="shared" si="201"/>
        <v>0</v>
      </c>
      <c r="I61" s="5">
        <f t="shared" si="201"/>
        <v>0</v>
      </c>
      <c r="J61" s="5">
        <f t="shared" si="201"/>
        <v>0</v>
      </c>
      <c r="K61" s="5">
        <f t="shared" si="201"/>
        <v>0</v>
      </c>
      <c r="L61" s="5">
        <f t="shared" si="201"/>
        <v>0</v>
      </c>
      <c r="M61" s="5">
        <f t="shared" si="201"/>
        <v>0</v>
      </c>
      <c r="N61" s="5">
        <f t="shared" si="201"/>
        <v>0</v>
      </c>
      <c r="O61" s="5">
        <f t="shared" si="201"/>
        <v>0</v>
      </c>
      <c r="P61" s="5">
        <f t="shared" si="201"/>
        <v>0</v>
      </c>
      <c r="Q61" s="5">
        <f t="shared" si="201"/>
        <v>0</v>
      </c>
      <c r="R61" s="5">
        <f t="shared" si="201"/>
        <v>0</v>
      </c>
      <c r="S61" s="5">
        <f t="shared" si="201"/>
        <v>0</v>
      </c>
      <c r="T61" s="5">
        <f t="shared" si="201"/>
        <v>0</v>
      </c>
      <c r="U61" s="5">
        <f t="shared" si="201"/>
        <v>0</v>
      </c>
      <c r="V61" s="5">
        <f t="shared" si="201"/>
        <v>0</v>
      </c>
      <c r="W61" s="5">
        <f t="shared" si="201"/>
        <v>0</v>
      </c>
      <c r="X61" s="5">
        <f t="shared" si="201"/>
        <v>0</v>
      </c>
      <c r="Y61" s="5">
        <f t="shared" si="201"/>
        <v>0</v>
      </c>
      <c r="Z61" s="5">
        <f t="shared" si="201"/>
        <v>0</v>
      </c>
      <c r="AA61" s="5">
        <f t="shared" si="201"/>
        <v>0</v>
      </c>
      <c r="AB61" s="5">
        <f t="shared" si="201"/>
        <v>0</v>
      </c>
      <c r="AC61" s="5">
        <f t="shared" si="201"/>
        <v>0</v>
      </c>
      <c r="AD61" s="5">
        <f t="shared" si="201"/>
        <v>0</v>
      </c>
      <c r="AE61" s="5">
        <f t="shared" si="201"/>
        <v>0</v>
      </c>
      <c r="AF61" s="5">
        <f t="shared" si="201"/>
        <v>0</v>
      </c>
      <c r="AG61" s="5">
        <f t="shared" si="201"/>
        <v>0</v>
      </c>
      <c r="AH61" s="5">
        <f t="shared" si="201"/>
        <v>0</v>
      </c>
      <c r="AI61" s="5">
        <f t="shared" si="201"/>
        <v>0</v>
      </c>
      <c r="AJ61" s="5">
        <f t="shared" ref="AJ61:BI61" si="202">AJ38*AJ55/4</f>
        <v>0</v>
      </c>
      <c r="AK61" s="5">
        <f t="shared" si="202"/>
        <v>0</v>
      </c>
      <c r="AL61" s="5">
        <f t="shared" si="202"/>
        <v>0</v>
      </c>
      <c r="AM61" s="5">
        <f t="shared" si="202"/>
        <v>0</v>
      </c>
      <c r="AN61" s="5">
        <f t="shared" si="202"/>
        <v>0</v>
      </c>
      <c r="AO61" s="5">
        <f t="shared" si="202"/>
        <v>0</v>
      </c>
      <c r="AP61" s="5">
        <f t="shared" si="202"/>
        <v>0</v>
      </c>
      <c r="AQ61" s="5">
        <f t="shared" si="202"/>
        <v>0</v>
      </c>
      <c r="AR61" s="5">
        <f t="shared" si="202"/>
        <v>0</v>
      </c>
      <c r="AS61" s="5">
        <f t="shared" si="202"/>
        <v>0</v>
      </c>
      <c r="AT61" s="5">
        <f t="shared" si="202"/>
        <v>0</v>
      </c>
      <c r="AU61" s="5">
        <f t="shared" si="202"/>
        <v>0</v>
      </c>
      <c r="AV61" s="5">
        <f t="shared" si="202"/>
        <v>0</v>
      </c>
      <c r="AW61" s="5">
        <f t="shared" si="202"/>
        <v>0</v>
      </c>
      <c r="AX61" s="5">
        <f t="shared" si="202"/>
        <v>0</v>
      </c>
      <c r="AY61" s="5">
        <f t="shared" si="202"/>
        <v>0</v>
      </c>
      <c r="AZ61" s="5">
        <f t="shared" si="202"/>
        <v>0</v>
      </c>
      <c r="BA61" s="5">
        <f t="shared" si="202"/>
        <v>0</v>
      </c>
      <c r="BB61" s="5">
        <f t="shared" si="202"/>
        <v>0</v>
      </c>
      <c r="BC61" s="5">
        <f t="shared" si="202"/>
        <v>0</v>
      </c>
      <c r="BD61" s="5">
        <f t="shared" si="202"/>
        <v>0</v>
      </c>
      <c r="BE61" s="5">
        <f t="shared" si="202"/>
        <v>0</v>
      </c>
      <c r="BF61" s="5">
        <f t="shared" si="202"/>
        <v>0</v>
      </c>
      <c r="BG61" s="5">
        <f t="shared" si="202"/>
        <v>0</v>
      </c>
      <c r="BH61" s="5">
        <f t="shared" si="202"/>
        <v>0</v>
      </c>
      <c r="BI61" s="5">
        <f t="shared" si="202"/>
        <v>0</v>
      </c>
    </row>
    <row r="62" spans="1:61" x14ac:dyDescent="0.25">
      <c r="A62" s="4" t="s">
        <v>549</v>
      </c>
      <c r="C62">
        <f t="shared" ref="C62:AH62" ca="1" si="203">IF($B$28,C318,0)</f>
        <v>0</v>
      </c>
      <c r="D62" s="4">
        <f t="shared" ca="1" si="203"/>
        <v>382503.66944060795</v>
      </c>
      <c r="E62" s="4">
        <f t="shared" ca="1" si="203"/>
        <v>899128.3620948887</v>
      </c>
      <c r="F62" s="4">
        <f t="shared" ca="1" si="203"/>
        <v>1423395.696947623</v>
      </c>
      <c r="G62" s="4">
        <f t="shared" ca="1" si="203"/>
        <v>1955390.6249999995</v>
      </c>
      <c r="H62" s="4">
        <f t="shared" ca="1" si="203"/>
        <v>2495198.9369842322</v>
      </c>
      <c r="I62" s="4">
        <f t="shared" ca="1" si="203"/>
        <v>3042907.2711468441</v>
      </c>
      <c r="J62" s="4">
        <f t="shared" ca="1" si="203"/>
        <v>3598603.1211012164</v>
      </c>
      <c r="K62" s="4">
        <f t="shared" ca="1" si="203"/>
        <v>4162374.8437499967</v>
      </c>
      <c r="L62" s="4">
        <f t="shared" ca="1" si="203"/>
        <v>4734311.667277975</v>
      </c>
      <c r="M62" s="4">
        <f t="shared" ca="1" si="203"/>
        <v>5314503.6992160305</v>
      </c>
      <c r="N62" s="4">
        <f t="shared" ca="1" si="203"/>
        <v>5903041.9345767712</v>
      </c>
      <c r="O62" s="4">
        <f t="shared" ca="1" si="203"/>
        <v>6389379.6553124925</v>
      </c>
      <c r="P62" s="4">
        <f t="shared" ca="1" si="203"/>
        <v>6845453.9614235861</v>
      </c>
      <c r="Q62" s="4">
        <f t="shared" ca="1" si="203"/>
        <v>7307942.2406159816</v>
      </c>
      <c r="R62" s="4">
        <f t="shared" ca="1" si="203"/>
        <v>7776914.5486924183</v>
      </c>
      <c r="S62" s="4">
        <f t="shared" ca="1" si="203"/>
        <v>8252441.6278218646</v>
      </c>
      <c r="T62" s="4">
        <f t="shared" ca="1" si="203"/>
        <v>8734594.9128671978</v>
      </c>
      <c r="U62" s="4">
        <f t="shared" ca="1" si="203"/>
        <v>9223446.5377689861</v>
      </c>
      <c r="V62" s="4">
        <f t="shared" ca="1" si="203"/>
        <v>9719069.3419858683</v>
      </c>
      <c r="W62" s="4">
        <f t="shared" ca="1" si="203"/>
        <v>10221536.876992015</v>
      </c>
      <c r="X62" s="4">
        <f t="shared" ca="1" si="203"/>
        <v>10730923.412832145</v>
      </c>
      <c r="Y62" s="4">
        <f t="shared" ca="1" si="203"/>
        <v>11247303.944734611</v>
      </c>
      <c r="Z62" s="4">
        <f t="shared" ca="1" si="203"/>
        <v>11770754.199783098</v>
      </c>
      <c r="AA62" s="4">
        <f t="shared" ca="1" si="203"/>
        <v>12301350.643647334</v>
      </c>
      <c r="AB62" s="4">
        <f t="shared" ca="1" si="203"/>
        <v>12839170.4873734</v>
      </c>
      <c r="AC62" s="4">
        <f t="shared" ca="1" si="203"/>
        <v>13384291.694234191</v>
      </c>
      <c r="AD62" s="4">
        <f t="shared" ca="1" si="203"/>
        <v>13936792.986640373</v>
      </c>
      <c r="AE62" s="4">
        <f t="shared" ca="1" si="203"/>
        <v>14496753.853112686</v>
      </c>
      <c r="AF62" s="4">
        <f t="shared" ca="1" si="203"/>
        <v>14946646.738697056</v>
      </c>
      <c r="AG62" s="4">
        <f t="shared" ca="1" si="203"/>
        <v>15481402.638838792</v>
      </c>
      <c r="AH62" s="4">
        <f t="shared" ca="1" si="203"/>
        <v>16063055.224853463</v>
      </c>
      <c r="AI62" s="4">
        <f t="shared" ref="AI62:BI62" ca="1" si="204">IF($B$28,AI318,0)</f>
        <v>16652484.451141031</v>
      </c>
      <c r="AJ62" s="4">
        <f t="shared" ca="1" si="204"/>
        <v>17249773.679072887</v>
      </c>
      <c r="AK62" s="4">
        <f t="shared" ca="1" si="204"/>
        <v>17855007.078798968</v>
      </c>
      <c r="AL62" s="4">
        <f t="shared" ca="1" si="204"/>
        <v>18468269.636659451</v>
      </c>
      <c r="AM62" s="4">
        <f t="shared" ca="1" si="204"/>
        <v>19089647.162661687</v>
      </c>
      <c r="AN62" s="4">
        <f t="shared" ca="1" si="204"/>
        <v>19719226.298023302</v>
      </c>
      <c r="AO62" s="4">
        <f t="shared" ca="1" si="204"/>
        <v>20357094.522781815</v>
      </c>
      <c r="AP62" s="4">
        <f t="shared" ca="1" si="204"/>
        <v>21003340.163471438</v>
      </c>
      <c r="AQ62" s="4">
        <f t="shared" ca="1" si="204"/>
        <v>21692070.284219697</v>
      </c>
      <c r="AR62" s="4">
        <f t="shared" ca="1" si="204"/>
        <v>22367014.873045836</v>
      </c>
      <c r="AS62" s="4">
        <f t="shared" ca="1" si="204"/>
        <v>23039270.214954704</v>
      </c>
      <c r="AT62" s="4">
        <f t="shared" ca="1" si="204"/>
        <v>23720267.413556494</v>
      </c>
      <c r="AU62" s="4">
        <f t="shared" ca="1" si="204"/>
        <v>24410099.164056309</v>
      </c>
      <c r="AV62" s="4">
        <f t="shared" ca="1" si="204"/>
        <v>25108859.055797864</v>
      </c>
      <c r="AW62" s="4">
        <f t="shared" ca="1" si="204"/>
        <v>25816641.580427811</v>
      </c>
      <c r="AX62" s="4">
        <f t="shared" ca="1" si="204"/>
        <v>26533542.140132066</v>
      </c>
      <c r="AY62" s="4">
        <f t="shared" ca="1" si="204"/>
        <v>27259657.055944547</v>
      </c>
      <c r="AZ62" s="4">
        <f t="shared" ca="1" si="204"/>
        <v>27995083.576129247</v>
      </c>
      <c r="BA62" s="4">
        <f t="shared" ca="1" si="204"/>
        <v>28739919.88463584</v>
      </c>
      <c r="BB62" s="4">
        <f t="shared" ca="1" si="204"/>
        <v>29494265.10962994</v>
      </c>
      <c r="BC62" s="4">
        <f t="shared" ca="1" si="204"/>
        <v>30258219.332098465</v>
      </c>
      <c r="BD62" s="4">
        <f t="shared" ca="1" si="204"/>
        <v>31031883.594530303</v>
      </c>
      <c r="BE62" s="4">
        <f t="shared" ca="1" si="204"/>
        <v>31815359.909673952</v>
      </c>
      <c r="BF62" s="4">
        <f t="shared" ca="1" si="204"/>
        <v>32608751.269371588</v>
      </c>
      <c r="BG62" s="4">
        <f t="shared" ca="1" si="204"/>
        <v>33412161.653471224</v>
      </c>
      <c r="BH62" s="4">
        <f t="shared" ca="1" si="204"/>
        <v>34117213.953795306</v>
      </c>
      <c r="BI62" s="4">
        <f t="shared" ca="1" si="204"/>
        <v>34903744.802407764</v>
      </c>
    </row>
    <row r="63" spans="1:61" x14ac:dyDescent="0.25">
      <c r="A63" s="40" t="s">
        <v>8</v>
      </c>
      <c r="C63" s="5">
        <f ca="1">SUM(C59:C62)</f>
        <v>9618750</v>
      </c>
      <c r="D63" s="5">
        <f ca="1">SUM(D59:D62)</f>
        <v>9690092.9591620676</v>
      </c>
      <c r="E63" s="5">
        <f ca="1">SUM(E59:E62)</f>
        <v>9890411.983043775</v>
      </c>
      <c r="F63" s="5">
        <f t="shared" ref="F63:BI63" ca="1" si="205">SUM(F59:F62)</f>
        <v>10093169.487446781</v>
      </c>
      <c r="G63" s="5">
        <f t="shared" ca="1" si="205"/>
        <v>10298390.624999996</v>
      </c>
      <c r="H63" s="5">
        <f t="shared" ca="1" si="205"/>
        <v>10506100.787302028</v>
      </c>
      <c r="I63" s="5">
        <f t="shared" ca="1" si="205"/>
        <v>10716325.607082363</v>
      </c>
      <c r="J63" s="5">
        <f t="shared" ca="1" si="205"/>
        <v>10929090.960381471</v>
      </c>
      <c r="K63" s="5">
        <f t="shared" ca="1" si="205"/>
        <v>11144422.968749993</v>
      </c>
      <c r="L63" s="5">
        <f t="shared" ca="1" si="205"/>
        <v>11362348.00146714</v>
      </c>
      <c r="M63" s="5">
        <f t="shared" ca="1" si="205"/>
        <v>11582892.677778527</v>
      </c>
      <c r="N63" s="5">
        <f t="shared" ca="1" si="205"/>
        <v>11806083.869153544</v>
      </c>
      <c r="O63" s="5">
        <f t="shared" ca="1" si="205"/>
        <v>12031948.701562487</v>
      </c>
      <c r="P63" s="5">
        <f t="shared" ca="1" si="205"/>
        <v>12223361.483356092</v>
      </c>
      <c r="Q63" s="5">
        <f t="shared" ca="1" si="205"/>
        <v>12416951.796795655</v>
      </c>
      <c r="R63" s="5">
        <f t="shared" ca="1" si="205"/>
        <v>12612741.413515706</v>
      </c>
      <c r="S63" s="5">
        <f t="shared" ca="1" si="205"/>
        <v>12810752.30832186</v>
      </c>
      <c r="T63" s="5">
        <f t="shared" ca="1" si="205"/>
        <v>13011006.661006998</v>
      </c>
      <c r="U63" s="5">
        <f t="shared" ca="1" si="205"/>
        <v>13213526.858183155</v>
      </c>
      <c r="V63" s="5">
        <f t="shared" ca="1" si="205"/>
        <v>13418335.495129341</v>
      </c>
      <c r="W63" s="5">
        <f t="shared" ca="1" si="205"/>
        <v>13625455.377655385</v>
      </c>
      <c r="X63" s="5">
        <f t="shared" ca="1" si="205"/>
        <v>13834909.523981938</v>
      </c>
      <c r="Y63" s="5">
        <f t="shared" ca="1" si="205"/>
        <v>14046721.166636784</v>
      </c>
      <c r="Z63" s="5">
        <f t="shared" ca="1" si="205"/>
        <v>14260913.754367629</v>
      </c>
      <c r="AA63" s="5">
        <f t="shared" ca="1" si="205"/>
        <v>14477510.954071432</v>
      </c>
      <c r="AB63" s="5">
        <f t="shared" ca="1" si="205"/>
        <v>14696536.652740462</v>
      </c>
      <c r="AC63" s="5">
        <f t="shared" ca="1" si="205"/>
        <v>14918014.959425274</v>
      </c>
      <c r="AD63" s="5">
        <f t="shared" ca="1" si="205"/>
        <v>15141970.207214598</v>
      </c>
      <c r="AE63" s="5">
        <f t="shared" ca="1" si="205"/>
        <v>15368426.955232561</v>
      </c>
      <c r="AF63" s="5">
        <f t="shared" ca="1" si="205"/>
        <v>15479802.174034387</v>
      </c>
      <c r="AG63" s="5">
        <f t="shared" ca="1" si="205"/>
        <v>15670970.83441641</v>
      </c>
      <c r="AH63" s="5">
        <f t="shared" ca="1" si="205"/>
        <v>15903910.027777636</v>
      </c>
      <c r="AI63" s="5">
        <f t="shared" ca="1" si="205"/>
        <v>16139442.568179049</v>
      </c>
      <c r="AJ63" s="5">
        <f t="shared" ca="1" si="205"/>
        <v>16377594.111029876</v>
      </c>
      <c r="AK63" s="5">
        <f t="shared" ca="1" si="205"/>
        <v>16618390.549647642</v>
      </c>
      <c r="AL63" s="5">
        <f t="shared" ca="1" si="205"/>
        <v>16861858.017376054</v>
      </c>
      <c r="AM63" s="5">
        <f t="shared" ca="1" si="205"/>
        <v>17108022.889721029</v>
      </c>
      <c r="AN63" s="5">
        <f t="shared" ca="1" si="205"/>
        <v>17356911.786505327</v>
      </c>
      <c r="AO63" s="5">
        <f t="shared" ca="1" si="205"/>
        <v>17608551.574041788</v>
      </c>
      <c r="AP63" s="5">
        <f t="shared" ca="1" si="205"/>
        <v>17862969.367325388</v>
      </c>
      <c r="AQ63" s="5">
        <f t="shared" ca="1" si="205"/>
        <v>18154210.415596306</v>
      </c>
      <c r="AR63" s="5">
        <f t="shared" ca="1" si="205"/>
        <v>18425942.283055633</v>
      </c>
      <c r="AS63" s="5">
        <f t="shared" ca="1" si="205"/>
        <v>18689198.216326892</v>
      </c>
      <c r="AT63" s="5">
        <f t="shared" ca="1" si="205"/>
        <v>18955345.660393387</v>
      </c>
      <c r="AU63" s="5">
        <f t="shared" ca="1" si="205"/>
        <v>19224413.025854871</v>
      </c>
      <c r="AV63" s="5">
        <f t="shared" ca="1" si="205"/>
        <v>19496428.985687472</v>
      </c>
      <c r="AW63" s="5">
        <f t="shared" ca="1" si="205"/>
        <v>19771422.477572814</v>
      </c>
      <c r="AX63" s="5">
        <f t="shared" ca="1" si="205"/>
        <v>20049422.706247408</v>
      </c>
      <c r="AY63" s="5">
        <f t="shared" ca="1" si="205"/>
        <v>20330459.145872142</v>
      </c>
      <c r="AZ63" s="5">
        <f t="shared" ca="1" si="205"/>
        <v>20614561.542422444</v>
      </c>
      <c r="BA63" s="5">
        <f t="shared" ca="1" si="205"/>
        <v>20901759.916098796</v>
      </c>
      <c r="BB63" s="5">
        <f t="shared" ca="1" si="205"/>
        <v>21192084.563758288</v>
      </c>
      <c r="BC63" s="5">
        <f t="shared" ca="1" si="205"/>
        <v>21485566.061367217</v>
      </c>
      <c r="BD63" s="5">
        <f t="shared" ca="1" si="205"/>
        <v>21782235.266474403</v>
      </c>
      <c r="BE63" s="5">
        <f t="shared" ca="1" si="205"/>
        <v>22082123.320706502</v>
      </c>
      <c r="BF63" s="5">
        <f t="shared" ca="1" si="205"/>
        <v>22385261.65228422</v>
      </c>
      <c r="BG63" s="5">
        <f t="shared" ca="1" si="205"/>
        <v>22691681.978560671</v>
      </c>
      <c r="BH63" s="5">
        <f t="shared" ca="1" si="205"/>
        <v>22892934.223559707</v>
      </c>
      <c r="BI63" s="5">
        <f t="shared" ca="1" si="205"/>
        <v>23168781.339755774</v>
      </c>
    </row>
    <row r="65" spans="1:61" x14ac:dyDescent="0.25">
      <c r="A65" s="41" t="s">
        <v>55</v>
      </c>
      <c r="D65" s="4">
        <f t="shared" ref="D65:AI65" si="206">$B$23*D56*$B$3/4</f>
        <v>12920123.945549425</v>
      </c>
      <c r="E65" s="4">
        <f t="shared" si="206"/>
        <v>13015953.432230771</v>
      </c>
      <c r="F65" s="4">
        <f t="shared" si="206"/>
        <v>13112493.693093253</v>
      </c>
      <c r="G65" s="4">
        <f t="shared" si="206"/>
        <v>13209749.999999996</v>
      </c>
      <c r="H65" s="4">
        <f t="shared" si="206"/>
        <v>13307727.663915902</v>
      </c>
      <c r="I65" s="4">
        <f t="shared" si="206"/>
        <v>13406432.035197688</v>
      </c>
      <c r="J65" s="4">
        <f t="shared" si="206"/>
        <v>13505868.503886046</v>
      </c>
      <c r="K65" s="4">
        <f t="shared" si="206"/>
        <v>13606042.499999991</v>
      </c>
      <c r="L65" s="4">
        <f t="shared" si="206"/>
        <v>13706959.493833376</v>
      </c>
      <c r="M65" s="4">
        <f t="shared" si="206"/>
        <v>13808624.996253613</v>
      </c>
      <c r="N65" s="4">
        <f t="shared" si="206"/>
        <v>13911044.559002623</v>
      </c>
      <c r="O65" s="4">
        <f t="shared" si="206"/>
        <v>14014223.774999987</v>
      </c>
      <c r="P65" s="4">
        <f t="shared" si="206"/>
        <v>14118168.278648371</v>
      </c>
      <c r="Q65" s="4">
        <f t="shared" si="206"/>
        <v>14222883.746141216</v>
      </c>
      <c r="R65" s="4">
        <f t="shared" si="206"/>
        <v>14328375.895772697</v>
      </c>
      <c r="S65" s="4">
        <f t="shared" si="206"/>
        <v>14434650.48824998</v>
      </c>
      <c r="T65" s="4">
        <f t="shared" si="206"/>
        <v>14541713.327007817</v>
      </c>
      <c r="U65" s="4">
        <f t="shared" si="206"/>
        <v>14649570.258525448</v>
      </c>
      <c r="V65" s="4">
        <f t="shared" si="206"/>
        <v>14758227.172645872</v>
      </c>
      <c r="W65" s="4">
        <f t="shared" si="206"/>
        <v>14867690.002897475</v>
      </c>
      <c r="X65" s="4">
        <f t="shared" si="206"/>
        <v>14977964.726818047</v>
      </c>
      <c r="Y65" s="4">
        <f t="shared" si="206"/>
        <v>15089057.366281208</v>
      </c>
      <c r="Z65" s="4">
        <f t="shared" si="206"/>
        <v>15200973.987825245</v>
      </c>
      <c r="AA65" s="4">
        <f t="shared" si="206"/>
        <v>15313720.702984395</v>
      </c>
      <c r="AB65" s="4">
        <f t="shared" si="206"/>
        <v>15427303.668622583</v>
      </c>
      <c r="AC65" s="4">
        <f t="shared" si="206"/>
        <v>15541729.087269638</v>
      </c>
      <c r="AD65" s="4">
        <f t="shared" si="206"/>
        <v>15657003.207459996</v>
      </c>
      <c r="AE65" s="4">
        <f t="shared" si="206"/>
        <v>15773132.32407392</v>
      </c>
      <c r="AF65" s="4">
        <f t="shared" si="206"/>
        <v>15890122.778681256</v>
      </c>
      <c r="AG65" s="4">
        <f t="shared" si="206"/>
        <v>16007980.959887723</v>
      </c>
      <c r="AH65" s="4">
        <f t="shared" si="206"/>
        <v>16126713.303683789</v>
      </c>
      <c r="AI65" s="4">
        <f t="shared" si="206"/>
        <v>16246326.293796133</v>
      </c>
      <c r="AJ65" s="4">
        <f t="shared" ref="AJ65:BI65" si="207">$B$23*AJ56*$B$3/4</f>
        <v>16366826.462041687</v>
      </c>
      <c r="AK65" s="4">
        <f t="shared" si="207"/>
        <v>16488220.388684349</v>
      </c>
      <c r="AL65" s="4">
        <f t="shared" si="207"/>
        <v>16610514.7027943</v>
      </c>
      <c r="AM65" s="4">
        <f t="shared" si="207"/>
        <v>16733716.082610013</v>
      </c>
      <c r="AN65" s="4">
        <f t="shared" si="207"/>
        <v>16857831.255902935</v>
      </c>
      <c r="AO65" s="4">
        <f t="shared" si="207"/>
        <v>16982867.000344876</v>
      </c>
      <c r="AP65" s="4">
        <f t="shared" si="207"/>
        <v>17108830.143878125</v>
      </c>
      <c r="AQ65" s="4">
        <f t="shared" si="207"/>
        <v>17235727.565088309</v>
      </c>
      <c r="AR65" s="4">
        <f t="shared" si="207"/>
        <v>17363566.193580016</v>
      </c>
      <c r="AS65" s="4">
        <f t="shared" si="207"/>
        <v>17492353.010355216</v>
      </c>
      <c r="AT65" s="4">
        <f t="shared" si="207"/>
        <v>17622095.048194464</v>
      </c>
      <c r="AU65" s="4">
        <f t="shared" si="207"/>
        <v>17752799.392040953</v>
      </c>
      <c r="AV65" s="4">
        <f t="shared" si="207"/>
        <v>17884473.179387413</v>
      </c>
      <c r="AW65" s="4">
        <f t="shared" si="207"/>
        <v>18017123.600665867</v>
      </c>
      <c r="AX65" s="4">
        <f t="shared" si="207"/>
        <v>18150757.899640292</v>
      </c>
      <c r="AY65" s="4">
        <f t="shared" si="207"/>
        <v>18285383.373802178</v>
      </c>
      <c r="AZ65" s="4">
        <f t="shared" si="207"/>
        <v>18421007.374769032</v>
      </c>
      <c r="BA65" s="4">
        <f t="shared" si="207"/>
        <v>18557637.308685839</v>
      </c>
      <c r="BB65" s="4">
        <f t="shared" si="207"/>
        <v>18695280.636629496</v>
      </c>
      <c r="BC65" s="4">
        <f t="shared" si="207"/>
        <v>18833944.875016235</v>
      </c>
      <c r="BD65" s="4">
        <f t="shared" si="207"/>
        <v>18973637.596012093</v>
      </c>
      <c r="BE65" s="4">
        <f t="shared" si="207"/>
        <v>19114366.427946407</v>
      </c>
      <c r="BF65" s="4">
        <f t="shared" si="207"/>
        <v>19256139.055728376</v>
      </c>
      <c r="BG65" s="4">
        <f t="shared" si="207"/>
        <v>19398963.22126672</v>
      </c>
      <c r="BH65" s="4">
        <f t="shared" si="207"/>
        <v>19542846.72389245</v>
      </c>
      <c r="BI65" s="4">
        <f t="shared" si="207"/>
        <v>19687797.420784794</v>
      </c>
    </row>
    <row r="66" spans="1:61" x14ac:dyDescent="0.25">
      <c r="A66" s="41" t="s">
        <v>56</v>
      </c>
      <c r="C66" s="10">
        <f ca="1">D66</f>
        <v>0.74999999999999989</v>
      </c>
      <c r="D66" s="6">
        <f ca="1">IF(D65&gt;0,D63/D65,"no rental revenue")</f>
        <v>0.74999999999999989</v>
      </c>
      <c r="E66" s="6">
        <f t="shared" ref="E66:BI66" ca="1" si="208">IF(E65&gt;0,E63/E65,"no rental revenue")</f>
        <v>0.75986842105263153</v>
      </c>
      <c r="F66" s="6">
        <f t="shared" ca="1" si="208"/>
        <v>0.76973684210526316</v>
      </c>
      <c r="G66" s="6">
        <f t="shared" ca="1" si="208"/>
        <v>0.77960526315789469</v>
      </c>
      <c r="H66" s="6">
        <f t="shared" ca="1" si="208"/>
        <v>0.78947368421052633</v>
      </c>
      <c r="I66" s="6">
        <f t="shared" ca="1" si="208"/>
        <v>0.79934210526315796</v>
      </c>
      <c r="J66" s="6">
        <f t="shared" ca="1" si="208"/>
        <v>0.80921052631578938</v>
      </c>
      <c r="K66" s="6">
        <f t="shared" ca="1" si="208"/>
        <v>0.81907894736842102</v>
      </c>
      <c r="L66" s="6">
        <f t="shared" ca="1" si="208"/>
        <v>0.82894736842105265</v>
      </c>
      <c r="M66" s="6">
        <f t="shared" ca="1" si="208"/>
        <v>0.8388157894736844</v>
      </c>
      <c r="N66" s="6">
        <f t="shared" ca="1" si="208"/>
        <v>0.84868421052631593</v>
      </c>
      <c r="O66" s="6">
        <f t="shared" ca="1" si="208"/>
        <v>0.85855263157894723</v>
      </c>
      <c r="P66" s="6">
        <f t="shared" ca="1" si="208"/>
        <v>0.86578947368421066</v>
      </c>
      <c r="Q66" s="6">
        <f t="shared" ca="1" si="208"/>
        <v>0.87302631578947376</v>
      </c>
      <c r="R66" s="6">
        <f t="shared" ca="1" si="208"/>
        <v>0.88026315789473697</v>
      </c>
      <c r="S66" s="6">
        <f t="shared" ca="1" si="208"/>
        <v>0.88750000000000018</v>
      </c>
      <c r="T66" s="6">
        <f t="shared" ca="1" si="208"/>
        <v>0.89473684210526339</v>
      </c>
      <c r="U66" s="6">
        <f t="shared" ca="1" si="208"/>
        <v>0.90197368421052659</v>
      </c>
      <c r="V66" s="6">
        <f t="shared" ca="1" si="208"/>
        <v>0.90921052631578958</v>
      </c>
      <c r="W66" s="6">
        <f t="shared" ca="1" si="208"/>
        <v>0.91644736842105279</v>
      </c>
      <c r="X66" s="6">
        <f t="shared" ca="1" si="208"/>
        <v>0.92368421052631611</v>
      </c>
      <c r="Y66" s="6">
        <f t="shared" ca="1" si="208"/>
        <v>0.93092105263157909</v>
      </c>
      <c r="Z66" s="6">
        <f t="shared" ca="1" si="208"/>
        <v>0.93815789473684197</v>
      </c>
      <c r="AA66" s="6">
        <f t="shared" ca="1" si="208"/>
        <v>0.9453947368421054</v>
      </c>
      <c r="AB66" s="6">
        <f t="shared" ca="1" si="208"/>
        <v>0.9526315789473685</v>
      </c>
      <c r="AC66" s="6">
        <f t="shared" ca="1" si="208"/>
        <v>0.95986842105263226</v>
      </c>
      <c r="AD66" s="6">
        <f t="shared" ca="1" si="208"/>
        <v>0.96710526315789458</v>
      </c>
      <c r="AE66" s="6">
        <f t="shared" ca="1" si="208"/>
        <v>0.97434210526315856</v>
      </c>
      <c r="AF66" s="6">
        <f t="shared" ca="1" si="208"/>
        <v>0.97417763157894732</v>
      </c>
      <c r="AG66" s="6">
        <f t="shared" ca="1" si="208"/>
        <v>0.97894736842105312</v>
      </c>
      <c r="AH66" s="6">
        <f t="shared" ca="1" si="208"/>
        <v>0.98618421052631611</v>
      </c>
      <c r="AI66" s="6">
        <f t="shared" ca="1" si="208"/>
        <v>0.99342105263157865</v>
      </c>
      <c r="AJ66" s="6">
        <f t="shared" ca="1" si="208"/>
        <v>1.0006578947368423</v>
      </c>
      <c r="AK66" s="6">
        <f t="shared" ca="1" si="208"/>
        <v>1.007894736842105</v>
      </c>
      <c r="AL66" s="6">
        <f t="shared" ca="1" si="208"/>
        <v>1.0151315789473683</v>
      </c>
      <c r="AM66" s="6">
        <f t="shared" ca="1" si="208"/>
        <v>1.0223684210526318</v>
      </c>
      <c r="AN66" s="6">
        <f t="shared" ca="1" si="208"/>
        <v>1.0296052631578949</v>
      </c>
      <c r="AO66" s="6">
        <f t="shared" ca="1" si="208"/>
        <v>1.0368421052631576</v>
      </c>
      <c r="AP66" s="6">
        <f t="shared" ca="1" si="208"/>
        <v>1.0440789473684213</v>
      </c>
      <c r="AQ66" s="6">
        <f t="shared" ca="1" si="208"/>
        <v>1.0532894736842107</v>
      </c>
      <c r="AR66" s="6">
        <f t="shared" ca="1" si="208"/>
        <v>1.0611842105263156</v>
      </c>
      <c r="AS66" s="6">
        <f t="shared" ca="1" si="208"/>
        <v>1.0684210526315792</v>
      </c>
      <c r="AT66" s="6">
        <f t="shared" ca="1" si="208"/>
        <v>1.075657894736842</v>
      </c>
      <c r="AU66" s="6">
        <f t="shared" ca="1" si="208"/>
        <v>1.0828947368421051</v>
      </c>
      <c r="AV66" s="6">
        <f t="shared" ca="1" si="208"/>
        <v>1.0901315789473689</v>
      </c>
      <c r="AW66" s="6">
        <f t="shared" ca="1" si="208"/>
        <v>1.097368421052632</v>
      </c>
      <c r="AX66" s="6">
        <f t="shared" ca="1" si="208"/>
        <v>1.1046052631578951</v>
      </c>
      <c r="AY66" s="6">
        <f t="shared" ca="1" si="208"/>
        <v>1.1118421052631571</v>
      </c>
      <c r="AZ66" s="6">
        <f t="shared" ca="1" si="208"/>
        <v>1.1190789473684206</v>
      </c>
      <c r="BA66" s="6">
        <f t="shared" ca="1" si="208"/>
        <v>1.1263157894736846</v>
      </c>
      <c r="BB66" s="6">
        <f t="shared" ca="1" si="208"/>
        <v>1.1335526315789466</v>
      </c>
      <c r="BC66" s="6">
        <f t="shared" ca="1" si="208"/>
        <v>1.1407894736842112</v>
      </c>
      <c r="BD66" s="6">
        <f t="shared" ca="1" si="208"/>
        <v>1.1480263157894735</v>
      </c>
      <c r="BE66" s="6">
        <f t="shared" ca="1" si="208"/>
        <v>1.1552631578947365</v>
      </c>
      <c r="BF66" s="6">
        <f t="shared" ca="1" si="208"/>
        <v>1.1624999999999992</v>
      </c>
      <c r="BG66" s="6">
        <f t="shared" ca="1" si="208"/>
        <v>1.169736842105263</v>
      </c>
      <c r="BH66" s="6">
        <f t="shared" ca="1" si="208"/>
        <v>1.1714226973684212</v>
      </c>
      <c r="BI66" s="6">
        <f t="shared" ca="1" si="208"/>
        <v>1.176809210526315</v>
      </c>
    </row>
    <row r="68" spans="1:61" x14ac:dyDescent="0.25">
      <c r="A68" s="57">
        <f>B7*'Rental Revenue'!C7*('Rental Revenue'!B19-'Rental Revenue'!B20/12)</f>
        <v>0</v>
      </c>
      <c r="C68" s="30">
        <f ca="1">IF(C40&gt;0,(C63/C40*4)/Timeline!B12,"no occupancy")</f>
        <v>33.75</v>
      </c>
      <c r="D68" s="30">
        <f ca="1">IF(D40&gt;0,D63/D40*4,"no occupancy")</f>
        <v>34.33919985528086</v>
      </c>
      <c r="E68" s="30">
        <f t="shared" ref="E68:BI68" ca="1" si="209">IF(E40&gt;0,E63/E40*4,"no occupancy")</f>
        <v>35.049079009678934</v>
      </c>
      <c r="F68" s="30">
        <f t="shared" ca="1" si="209"/>
        <v>35.767599512546731</v>
      </c>
      <c r="G68" s="30">
        <f t="shared" ca="1" si="209"/>
        <v>36.494850498338856</v>
      </c>
      <c r="H68" s="30">
        <f t="shared" ca="1" si="209"/>
        <v>37.230921948357135</v>
      </c>
      <c r="I68" s="30">
        <f t="shared" ca="1" si="209"/>
        <v>37.975904698409259</v>
      </c>
      <c r="J68" s="30">
        <f t="shared" ca="1" si="209"/>
        <v>38.729890446534561</v>
      </c>
      <c r="K68" s="30">
        <f t="shared" ca="1" si="209"/>
        <v>39.492971760797317</v>
      </c>
      <c r="L68" s="30">
        <f t="shared" ca="1" si="209"/>
        <v>40.265242087148231</v>
      </c>
      <c r="M68" s="30">
        <f t="shared" ca="1" si="209"/>
        <v>41.046795757354694</v>
      </c>
      <c r="N68" s="30">
        <f t="shared" ca="1" si="209"/>
        <v>41.837727997000378</v>
      </c>
      <c r="O68" s="30">
        <f t="shared" ca="1" si="209"/>
        <v>42.525111381709692</v>
      </c>
      <c r="P68" s="30">
        <f t="shared" ca="1" si="209"/>
        <v>43.201631043449851</v>
      </c>
      <c r="Q68" s="30">
        <f t="shared" ca="1" si="209"/>
        <v>43.885846862984423</v>
      </c>
      <c r="R68" s="30">
        <f t="shared" ca="1" si="209"/>
        <v>44.577835788878126</v>
      </c>
      <c r="S68" s="30">
        <f t="shared" ca="1" si="209"/>
        <v>45.277675487773308</v>
      </c>
      <c r="T68" s="30">
        <f t="shared" ca="1" si="209"/>
        <v>45.985444350808919</v>
      </c>
      <c r="U68" s="30">
        <f t="shared" ca="1" si="209"/>
        <v>46.701221500095095</v>
      </c>
      <c r="V68" s="30">
        <f t="shared" ca="1" si="209"/>
        <v>47.425086795243971</v>
      </c>
      <c r="W68" s="30">
        <f t="shared" ca="1" si="209"/>
        <v>48.15712083995718</v>
      </c>
      <c r="X68" s="30">
        <f t="shared" ca="1" si="209"/>
        <v>48.897404988670424</v>
      </c>
      <c r="Y68" s="30">
        <f t="shared" ca="1" si="209"/>
        <v>49.646021353255698</v>
      </c>
      <c r="Z68" s="30">
        <f t="shared" ca="1" si="209"/>
        <v>50.403052809781769</v>
      </c>
      <c r="AA68" s="30">
        <f t="shared" ca="1" si="209"/>
        <v>51.168583005333097</v>
      </c>
      <c r="AB68" s="30">
        <f t="shared" ca="1" si="209"/>
        <v>51.942696364887873</v>
      </c>
      <c r="AC68" s="30">
        <f t="shared" ca="1" si="209"/>
        <v>52.725478098255884</v>
      </c>
      <c r="AD68" s="30">
        <f t="shared" ca="1" si="209"/>
        <v>53.517014207076116</v>
      </c>
      <c r="AE68" s="30">
        <f t="shared" ca="1" si="209"/>
        <v>54.317391491875625</v>
      </c>
      <c r="AF68" s="30">
        <f t="shared" ca="1" si="209"/>
        <v>55.121979588171186</v>
      </c>
      <c r="AG68" s="30">
        <f t="shared" ca="1" si="209"/>
        <v>55.942778525359785</v>
      </c>
      <c r="AH68" s="30">
        <f t="shared" ca="1" si="209"/>
        <v>56.774332986265549</v>
      </c>
      <c r="AI68" s="30">
        <f t="shared" ca="1" si="209"/>
        <v>57.615145267930565</v>
      </c>
      <c r="AJ68" s="30">
        <f t="shared" ca="1" si="209"/>
        <v>58.465306955929947</v>
      </c>
      <c r="AK68" s="30">
        <f t="shared" ca="1" si="209"/>
        <v>59.324910485132143</v>
      </c>
      <c r="AL68" s="30">
        <f t="shared" ca="1" si="209"/>
        <v>60.194049147259449</v>
      </c>
      <c r="AM68" s="30">
        <f t="shared" ca="1" si="209"/>
        <v>61.072817098513262</v>
      </c>
      <c r="AN68" s="30">
        <f t="shared" ca="1" si="209"/>
        <v>61.961309367265777</v>
      </c>
      <c r="AO68" s="30">
        <f t="shared" ca="1" si="209"/>
        <v>62.85962186181807</v>
      </c>
      <c r="AP68" s="30">
        <f t="shared" ca="1" si="209"/>
        <v>63.767851378225394</v>
      </c>
      <c r="AQ68" s="30">
        <f t="shared" ca="1" si="209"/>
        <v>64.677659017933848</v>
      </c>
      <c r="AR68" s="30">
        <f t="shared" ca="1" si="209"/>
        <v>65.601930691786862</v>
      </c>
      <c r="AS68" s="30">
        <f t="shared" ca="1" si="209"/>
        <v>66.539201482249723</v>
      </c>
      <c r="AT68" s="30">
        <f t="shared" ca="1" si="209"/>
        <v>67.48676692618919</v>
      </c>
      <c r="AU68" s="30">
        <f t="shared" ca="1" si="209"/>
        <v>68.444728173938131</v>
      </c>
      <c r="AV68" s="30">
        <f t="shared" ca="1" si="209"/>
        <v>69.413187309968748</v>
      </c>
      <c r="AW68" s="30">
        <f t="shared" ca="1" si="209"/>
        <v>70.392247361184914</v>
      </c>
      <c r="AX68" s="30">
        <f t="shared" ca="1" si="209"/>
        <v>71.382012305286722</v>
      </c>
      <c r="AY68" s="30">
        <f t="shared" ca="1" si="209"/>
        <v>72.382587079206559</v>
      </c>
      <c r="AZ68" s="30">
        <f t="shared" ca="1" si="209"/>
        <v>73.394077587618852</v>
      </c>
      <c r="BA68" s="30">
        <f t="shared" ca="1" si="209"/>
        <v>74.41659071152219</v>
      </c>
      <c r="BB68" s="30">
        <f t="shared" ca="1" si="209"/>
        <v>75.450234316896442</v>
      </c>
      <c r="BC68" s="30">
        <f t="shared" ca="1" si="209"/>
        <v>76.495117263434679</v>
      </c>
      <c r="BD68" s="30">
        <f t="shared" ca="1" si="209"/>
        <v>77.551349413349016</v>
      </c>
      <c r="BE68" s="30">
        <f t="shared" ca="1" si="209"/>
        <v>78.619041640254565</v>
      </c>
      <c r="BF68" s="30">
        <f t="shared" ca="1" si="209"/>
        <v>79.698305838128064</v>
      </c>
      <c r="BG68" s="30">
        <f t="shared" ca="1" si="209"/>
        <v>80.789254930345066</v>
      </c>
      <c r="BH68" s="30">
        <f t="shared" ca="1" si="209"/>
        <v>81.967456345281548</v>
      </c>
      <c r="BI68" s="30">
        <f t="shared" ca="1" si="209"/>
        <v>83.112045610916965</v>
      </c>
    </row>
    <row r="74" spans="1:61" s="107" customFormat="1" x14ac:dyDescent="0.25"/>
    <row r="75" spans="1:61" x14ac:dyDescent="0.25">
      <c r="A75" s="108" t="s">
        <v>474</v>
      </c>
    </row>
    <row r="77" spans="1:61" x14ac:dyDescent="0.25">
      <c r="A77" s="9" t="s">
        <v>488</v>
      </c>
    </row>
    <row r="78" spans="1:61" x14ac:dyDescent="0.25">
      <c r="A78" s="24" t="s">
        <v>496</v>
      </c>
      <c r="C78">
        <f>COLUMN()</f>
        <v>3</v>
      </c>
      <c r="D78">
        <f>COLUMN()</f>
        <v>4</v>
      </c>
      <c r="E78">
        <f>COLUMN()</f>
        <v>5</v>
      </c>
      <c r="F78">
        <f>COLUMN()</f>
        <v>6</v>
      </c>
      <c r="G78">
        <f>COLUMN()</f>
        <v>7</v>
      </c>
      <c r="H78">
        <f>COLUMN()</f>
        <v>8</v>
      </c>
      <c r="I78">
        <f>COLUMN()</f>
        <v>9</v>
      </c>
      <c r="J78">
        <f>COLUMN()</f>
        <v>10</v>
      </c>
      <c r="K78">
        <f>COLUMN()</f>
        <v>11</v>
      </c>
      <c r="L78">
        <f>COLUMN()</f>
        <v>12</v>
      </c>
      <c r="M78">
        <f>COLUMN()</f>
        <v>13</v>
      </c>
      <c r="N78">
        <f>COLUMN()</f>
        <v>14</v>
      </c>
      <c r="O78">
        <f>COLUMN()</f>
        <v>15</v>
      </c>
      <c r="P78">
        <f>COLUMN()</f>
        <v>16</v>
      </c>
      <c r="Q78">
        <f>COLUMN()</f>
        <v>17</v>
      </c>
      <c r="R78">
        <f>COLUMN()</f>
        <v>18</v>
      </c>
      <c r="S78">
        <f>COLUMN()</f>
        <v>19</v>
      </c>
      <c r="T78">
        <f>COLUMN()</f>
        <v>20</v>
      </c>
      <c r="U78">
        <f>COLUMN()</f>
        <v>21</v>
      </c>
      <c r="V78">
        <f>COLUMN()</f>
        <v>22</v>
      </c>
      <c r="W78">
        <f>COLUMN()</f>
        <v>23</v>
      </c>
      <c r="X78">
        <f>COLUMN()</f>
        <v>24</v>
      </c>
      <c r="Y78">
        <f>COLUMN()</f>
        <v>25</v>
      </c>
      <c r="Z78">
        <f>COLUMN()</f>
        <v>26</v>
      </c>
      <c r="AA78">
        <f>COLUMN()</f>
        <v>27</v>
      </c>
      <c r="AB78">
        <f>COLUMN()</f>
        <v>28</v>
      </c>
      <c r="AC78">
        <f>COLUMN()</f>
        <v>29</v>
      </c>
      <c r="AD78">
        <f>COLUMN()</f>
        <v>30</v>
      </c>
      <c r="AE78">
        <f>COLUMN()</f>
        <v>31</v>
      </c>
      <c r="AF78">
        <f>COLUMN()</f>
        <v>32</v>
      </c>
      <c r="AG78">
        <f>COLUMN()</f>
        <v>33</v>
      </c>
      <c r="AH78">
        <f>COLUMN()</f>
        <v>34</v>
      </c>
      <c r="AI78">
        <f>COLUMN()</f>
        <v>35</v>
      </c>
      <c r="AJ78">
        <f>COLUMN()</f>
        <v>36</v>
      </c>
      <c r="AK78">
        <f>COLUMN()</f>
        <v>37</v>
      </c>
      <c r="AL78">
        <f>COLUMN()</f>
        <v>38</v>
      </c>
      <c r="AM78">
        <f>COLUMN()</f>
        <v>39</v>
      </c>
      <c r="AN78">
        <f>COLUMN()</f>
        <v>40</v>
      </c>
      <c r="AO78">
        <f>COLUMN()</f>
        <v>41</v>
      </c>
      <c r="AP78">
        <f>COLUMN()</f>
        <v>42</v>
      </c>
      <c r="AQ78">
        <f>COLUMN()</f>
        <v>43</v>
      </c>
      <c r="AR78">
        <f>COLUMN()</f>
        <v>44</v>
      </c>
      <c r="AS78">
        <f>COLUMN()</f>
        <v>45</v>
      </c>
      <c r="AT78">
        <f>COLUMN()</f>
        <v>46</v>
      </c>
      <c r="AU78">
        <f>COLUMN()</f>
        <v>47</v>
      </c>
      <c r="AV78">
        <f>COLUMN()</f>
        <v>48</v>
      </c>
      <c r="AW78">
        <f>COLUMN()</f>
        <v>49</v>
      </c>
      <c r="AX78">
        <f>COLUMN()</f>
        <v>50</v>
      </c>
      <c r="AY78">
        <f>COLUMN()</f>
        <v>51</v>
      </c>
      <c r="AZ78">
        <f>COLUMN()</f>
        <v>52</v>
      </c>
      <c r="BA78">
        <f>COLUMN()</f>
        <v>53</v>
      </c>
      <c r="BB78">
        <f>COLUMN()</f>
        <v>54</v>
      </c>
      <c r="BC78">
        <f>COLUMN()</f>
        <v>55</v>
      </c>
      <c r="BD78">
        <f>COLUMN()</f>
        <v>56</v>
      </c>
      <c r="BE78">
        <f>COLUMN()</f>
        <v>57</v>
      </c>
      <c r="BF78">
        <f>COLUMN()</f>
        <v>58</v>
      </c>
      <c r="BG78">
        <f>COLUMN()</f>
        <v>59</v>
      </c>
      <c r="BH78">
        <f>COLUMN()</f>
        <v>60</v>
      </c>
      <c r="BI78">
        <f>COLUMN()</f>
        <v>61</v>
      </c>
    </row>
    <row r="79" spans="1:61" x14ac:dyDescent="0.25">
      <c r="A79" s="24" t="s">
        <v>517</v>
      </c>
      <c r="C79" s="5">
        <f t="shared" ref="C79:AH79" si="210">-C13</f>
        <v>0</v>
      </c>
      <c r="D79" s="5">
        <f t="shared" si="210"/>
        <v>-45000</v>
      </c>
      <c r="E79" s="5">
        <f t="shared" si="210"/>
        <v>-45000</v>
      </c>
      <c r="F79" s="5">
        <f t="shared" si="210"/>
        <v>-45000</v>
      </c>
      <c r="G79" s="5">
        <f t="shared" si="210"/>
        <v>-45000</v>
      </c>
      <c r="H79" s="5">
        <f t="shared" si="210"/>
        <v>-45000</v>
      </c>
      <c r="I79" s="5">
        <f t="shared" si="210"/>
        <v>-45000</v>
      </c>
      <c r="J79" s="5">
        <f t="shared" si="210"/>
        <v>-45000</v>
      </c>
      <c r="K79" s="5">
        <f t="shared" si="210"/>
        <v>-45000</v>
      </c>
      <c r="L79" s="5">
        <f t="shared" si="210"/>
        <v>-45000</v>
      </c>
      <c r="M79" s="5">
        <f t="shared" si="210"/>
        <v>-45000</v>
      </c>
      <c r="N79" s="5">
        <f t="shared" si="210"/>
        <v>-45000</v>
      </c>
      <c r="O79" s="5">
        <f t="shared" si="210"/>
        <v>-33000</v>
      </c>
      <c r="P79" s="5">
        <f t="shared" si="210"/>
        <v>-33000</v>
      </c>
      <c r="Q79" s="5">
        <f t="shared" si="210"/>
        <v>-33000</v>
      </c>
      <c r="R79" s="5">
        <f t="shared" si="210"/>
        <v>-33000</v>
      </c>
      <c r="S79" s="5">
        <f t="shared" si="210"/>
        <v>-33000</v>
      </c>
      <c r="T79" s="5">
        <f t="shared" si="210"/>
        <v>-33000</v>
      </c>
      <c r="U79" s="5">
        <f t="shared" si="210"/>
        <v>-33000</v>
      </c>
      <c r="V79" s="5">
        <f t="shared" si="210"/>
        <v>-33000</v>
      </c>
      <c r="W79" s="5">
        <f t="shared" si="210"/>
        <v>-33000</v>
      </c>
      <c r="X79" s="5">
        <f t="shared" si="210"/>
        <v>-33000</v>
      </c>
      <c r="Y79" s="5">
        <f t="shared" si="210"/>
        <v>-33000</v>
      </c>
      <c r="Z79" s="5">
        <f t="shared" si="210"/>
        <v>-33000</v>
      </c>
      <c r="AA79" s="5">
        <f t="shared" si="210"/>
        <v>-33000</v>
      </c>
      <c r="AB79" s="5">
        <f t="shared" si="210"/>
        <v>-33000</v>
      </c>
      <c r="AC79" s="5">
        <f t="shared" si="210"/>
        <v>-33000</v>
      </c>
      <c r="AD79" s="5">
        <f t="shared" si="210"/>
        <v>-33000</v>
      </c>
      <c r="AE79" s="5">
        <f t="shared" si="210"/>
        <v>-33000</v>
      </c>
      <c r="AF79" s="5">
        <f t="shared" si="210"/>
        <v>-33000</v>
      </c>
      <c r="AG79" s="5">
        <f t="shared" si="210"/>
        <v>-33000</v>
      </c>
      <c r="AH79" s="5">
        <f t="shared" si="210"/>
        <v>-33000</v>
      </c>
      <c r="AI79" s="5">
        <f t="shared" ref="AI79:BI79" si="211">-AI13</f>
        <v>-33000</v>
      </c>
      <c r="AJ79" s="5">
        <f t="shared" si="211"/>
        <v>-33000</v>
      </c>
      <c r="AK79" s="5">
        <f t="shared" si="211"/>
        <v>-33000</v>
      </c>
      <c r="AL79" s="5">
        <f t="shared" si="211"/>
        <v>-33000</v>
      </c>
      <c r="AM79" s="5">
        <f t="shared" si="211"/>
        <v>-33000</v>
      </c>
      <c r="AN79" s="5">
        <f t="shared" si="211"/>
        <v>-33000</v>
      </c>
      <c r="AO79" s="5">
        <f t="shared" si="211"/>
        <v>-33000</v>
      </c>
      <c r="AP79" s="5">
        <f t="shared" si="211"/>
        <v>-33000</v>
      </c>
      <c r="AQ79" s="5">
        <f t="shared" si="211"/>
        <v>-33000</v>
      </c>
      <c r="AR79" s="5">
        <f t="shared" si="211"/>
        <v>-33000</v>
      </c>
      <c r="AS79" s="5">
        <f t="shared" si="211"/>
        <v>-33000</v>
      </c>
      <c r="AT79" s="5">
        <f t="shared" si="211"/>
        <v>-33000</v>
      </c>
      <c r="AU79" s="5">
        <f t="shared" si="211"/>
        <v>-33000</v>
      </c>
      <c r="AV79" s="5">
        <f t="shared" si="211"/>
        <v>-33000</v>
      </c>
      <c r="AW79" s="5">
        <f t="shared" si="211"/>
        <v>-33000</v>
      </c>
      <c r="AX79" s="5">
        <f t="shared" si="211"/>
        <v>-33000</v>
      </c>
      <c r="AY79" s="5">
        <f t="shared" si="211"/>
        <v>-33000</v>
      </c>
      <c r="AZ79" s="5">
        <f t="shared" si="211"/>
        <v>-33000</v>
      </c>
      <c r="BA79" s="5">
        <f t="shared" si="211"/>
        <v>-33000</v>
      </c>
      <c r="BB79" s="5">
        <f t="shared" si="211"/>
        <v>-33000</v>
      </c>
      <c r="BC79" s="5">
        <f t="shared" si="211"/>
        <v>-33000</v>
      </c>
      <c r="BD79" s="5">
        <f t="shared" si="211"/>
        <v>-33000</v>
      </c>
      <c r="BE79" s="5">
        <f t="shared" si="211"/>
        <v>-33000</v>
      </c>
      <c r="BF79" s="5">
        <f t="shared" si="211"/>
        <v>-33000</v>
      </c>
      <c r="BG79" s="5">
        <f t="shared" si="211"/>
        <v>-33000</v>
      </c>
      <c r="BH79" s="5">
        <f t="shared" si="211"/>
        <v>-33000</v>
      </c>
      <c r="BI79" s="5">
        <f t="shared" si="211"/>
        <v>-33000</v>
      </c>
    </row>
    <row r="80" spans="1:61" x14ac:dyDescent="0.25">
      <c r="A80" s="24" t="s">
        <v>491</v>
      </c>
      <c r="C80" s="5">
        <f>-$B$18*C79</f>
        <v>0</v>
      </c>
      <c r="D80" s="5">
        <f t="shared" ref="D80:BI80" si="212">-$B$18*D79</f>
        <v>33750</v>
      </c>
      <c r="E80" s="5">
        <f t="shared" si="212"/>
        <v>33750</v>
      </c>
      <c r="F80" s="5">
        <f t="shared" si="212"/>
        <v>33750</v>
      </c>
      <c r="G80" s="5">
        <f t="shared" si="212"/>
        <v>33750</v>
      </c>
      <c r="H80" s="5">
        <f t="shared" si="212"/>
        <v>33750</v>
      </c>
      <c r="I80" s="5">
        <f t="shared" si="212"/>
        <v>33750</v>
      </c>
      <c r="J80" s="5">
        <f t="shared" si="212"/>
        <v>33750</v>
      </c>
      <c r="K80" s="5">
        <f t="shared" si="212"/>
        <v>33750</v>
      </c>
      <c r="L80" s="5">
        <f t="shared" si="212"/>
        <v>33750</v>
      </c>
      <c r="M80" s="5">
        <f t="shared" si="212"/>
        <v>33750</v>
      </c>
      <c r="N80" s="5">
        <f t="shared" si="212"/>
        <v>33750</v>
      </c>
      <c r="O80" s="5">
        <f t="shared" si="212"/>
        <v>24750</v>
      </c>
      <c r="P80" s="5">
        <f t="shared" si="212"/>
        <v>24750</v>
      </c>
      <c r="Q80" s="5">
        <f t="shared" si="212"/>
        <v>24750</v>
      </c>
      <c r="R80" s="5">
        <f t="shared" si="212"/>
        <v>24750</v>
      </c>
      <c r="S80" s="5">
        <f t="shared" si="212"/>
        <v>24750</v>
      </c>
      <c r="T80" s="5">
        <f t="shared" si="212"/>
        <v>24750</v>
      </c>
      <c r="U80" s="5">
        <f t="shared" si="212"/>
        <v>24750</v>
      </c>
      <c r="V80" s="5">
        <f t="shared" si="212"/>
        <v>24750</v>
      </c>
      <c r="W80" s="5">
        <f t="shared" si="212"/>
        <v>24750</v>
      </c>
      <c r="X80" s="5">
        <f t="shared" si="212"/>
        <v>24750</v>
      </c>
      <c r="Y80" s="5">
        <f t="shared" si="212"/>
        <v>24750</v>
      </c>
      <c r="Z80" s="5">
        <f t="shared" si="212"/>
        <v>24750</v>
      </c>
      <c r="AA80" s="5">
        <f t="shared" si="212"/>
        <v>24750</v>
      </c>
      <c r="AB80" s="5">
        <f t="shared" si="212"/>
        <v>24750</v>
      </c>
      <c r="AC80" s="5">
        <f t="shared" si="212"/>
        <v>24750</v>
      </c>
      <c r="AD80" s="5">
        <f t="shared" si="212"/>
        <v>24750</v>
      </c>
      <c r="AE80" s="5">
        <f t="shared" si="212"/>
        <v>24750</v>
      </c>
      <c r="AF80" s="5">
        <f t="shared" si="212"/>
        <v>24750</v>
      </c>
      <c r="AG80" s="5">
        <f t="shared" si="212"/>
        <v>24750</v>
      </c>
      <c r="AH80" s="5">
        <f t="shared" si="212"/>
        <v>24750</v>
      </c>
      <c r="AI80" s="5">
        <f t="shared" si="212"/>
        <v>24750</v>
      </c>
      <c r="AJ80" s="5">
        <f t="shared" si="212"/>
        <v>24750</v>
      </c>
      <c r="AK80" s="5">
        <f t="shared" si="212"/>
        <v>24750</v>
      </c>
      <c r="AL80" s="5">
        <f t="shared" si="212"/>
        <v>24750</v>
      </c>
      <c r="AM80" s="5">
        <f t="shared" si="212"/>
        <v>24750</v>
      </c>
      <c r="AN80" s="5">
        <f t="shared" si="212"/>
        <v>24750</v>
      </c>
      <c r="AO80" s="5">
        <f t="shared" si="212"/>
        <v>24750</v>
      </c>
      <c r="AP80" s="5">
        <f t="shared" si="212"/>
        <v>24750</v>
      </c>
      <c r="AQ80" s="5">
        <f t="shared" si="212"/>
        <v>24750</v>
      </c>
      <c r="AR80" s="5">
        <f t="shared" si="212"/>
        <v>24750</v>
      </c>
      <c r="AS80" s="5">
        <f t="shared" si="212"/>
        <v>24750</v>
      </c>
      <c r="AT80" s="5">
        <f t="shared" si="212"/>
        <v>24750</v>
      </c>
      <c r="AU80" s="5">
        <f t="shared" si="212"/>
        <v>24750</v>
      </c>
      <c r="AV80" s="5">
        <f t="shared" si="212"/>
        <v>24750</v>
      </c>
      <c r="AW80" s="5">
        <f t="shared" si="212"/>
        <v>24750</v>
      </c>
      <c r="AX80" s="5">
        <f t="shared" si="212"/>
        <v>24750</v>
      </c>
      <c r="AY80" s="5">
        <f t="shared" si="212"/>
        <v>24750</v>
      </c>
      <c r="AZ80" s="5">
        <f t="shared" si="212"/>
        <v>24750</v>
      </c>
      <c r="BA80" s="5">
        <f t="shared" si="212"/>
        <v>24750</v>
      </c>
      <c r="BB80" s="5">
        <f t="shared" si="212"/>
        <v>24750</v>
      </c>
      <c r="BC80" s="5">
        <f t="shared" si="212"/>
        <v>24750</v>
      </c>
      <c r="BD80" s="5">
        <f t="shared" si="212"/>
        <v>24750</v>
      </c>
      <c r="BE80" s="5">
        <f t="shared" si="212"/>
        <v>24750</v>
      </c>
      <c r="BF80" s="5">
        <f t="shared" si="212"/>
        <v>24750</v>
      </c>
      <c r="BG80" s="5">
        <f t="shared" si="212"/>
        <v>24750</v>
      </c>
      <c r="BH80" s="5">
        <f t="shared" si="212"/>
        <v>24750</v>
      </c>
      <c r="BI80" s="5">
        <f t="shared" si="212"/>
        <v>24750</v>
      </c>
    </row>
    <row r="81" spans="1:61" x14ac:dyDescent="0.25">
      <c r="A81" t="s">
        <v>492</v>
      </c>
      <c r="C81" s="4">
        <f t="shared" ref="C81:AH81" ca="1" si="213">IF(COLUMN()&lt;$C$78+$D$19,0,-OFFSET(C80,0,-$D$19))</f>
        <v>0</v>
      </c>
      <c r="D81" s="4">
        <f t="shared" ca="1" si="213"/>
        <v>0</v>
      </c>
      <c r="E81" s="4">
        <f t="shared" ca="1" si="213"/>
        <v>0</v>
      </c>
      <c r="F81" s="4">
        <f t="shared" ca="1" si="213"/>
        <v>0</v>
      </c>
      <c r="G81" s="4">
        <f t="shared" ca="1" si="213"/>
        <v>0</v>
      </c>
      <c r="H81" s="4">
        <f t="shared" ca="1" si="213"/>
        <v>0</v>
      </c>
      <c r="I81" s="4">
        <f t="shared" ca="1" si="213"/>
        <v>0</v>
      </c>
      <c r="J81" s="4">
        <f t="shared" ca="1" si="213"/>
        <v>0</v>
      </c>
      <c r="K81" s="4">
        <f t="shared" ca="1" si="213"/>
        <v>0</v>
      </c>
      <c r="L81" s="4">
        <f t="shared" ca="1" si="213"/>
        <v>0</v>
      </c>
      <c r="M81" s="4">
        <f t="shared" ca="1" si="213"/>
        <v>0</v>
      </c>
      <c r="N81" s="4">
        <f t="shared" ca="1" si="213"/>
        <v>0</v>
      </c>
      <c r="O81" s="4">
        <f t="shared" ca="1" si="213"/>
        <v>0</v>
      </c>
      <c r="P81" s="4">
        <f t="shared" ca="1" si="213"/>
        <v>0</v>
      </c>
      <c r="Q81" s="4">
        <f t="shared" ca="1" si="213"/>
        <v>0</v>
      </c>
      <c r="R81" s="4">
        <f t="shared" ca="1" si="213"/>
        <v>0</v>
      </c>
      <c r="S81" s="4">
        <f t="shared" ca="1" si="213"/>
        <v>0</v>
      </c>
      <c r="T81" s="4">
        <f t="shared" ca="1" si="213"/>
        <v>0</v>
      </c>
      <c r="U81" s="4">
        <f t="shared" ca="1" si="213"/>
        <v>0</v>
      </c>
      <c r="V81" s="4">
        <f t="shared" ca="1" si="213"/>
        <v>0</v>
      </c>
      <c r="W81" s="4">
        <f t="shared" ca="1" si="213"/>
        <v>0</v>
      </c>
      <c r="X81" s="4">
        <f t="shared" ca="1" si="213"/>
        <v>0</v>
      </c>
      <c r="Y81" s="4">
        <f t="shared" ca="1" si="213"/>
        <v>0</v>
      </c>
      <c r="Z81" s="4">
        <f t="shared" ca="1" si="213"/>
        <v>0</v>
      </c>
      <c r="AA81" s="4">
        <f t="shared" ca="1" si="213"/>
        <v>0</v>
      </c>
      <c r="AB81" s="4">
        <f t="shared" ca="1" si="213"/>
        <v>0</v>
      </c>
      <c r="AC81" s="4">
        <f t="shared" ca="1" si="213"/>
        <v>0</v>
      </c>
      <c r="AD81" s="4">
        <f t="shared" ca="1" si="213"/>
        <v>0</v>
      </c>
      <c r="AE81" s="4">
        <f t="shared" ca="1" si="213"/>
        <v>0</v>
      </c>
      <c r="AF81" s="4">
        <f t="shared" ca="1" si="213"/>
        <v>-33750</v>
      </c>
      <c r="AG81" s="4">
        <f t="shared" ca="1" si="213"/>
        <v>-33750</v>
      </c>
      <c r="AH81" s="4">
        <f t="shared" ca="1" si="213"/>
        <v>-33750</v>
      </c>
      <c r="AI81" s="4">
        <f t="shared" ref="AI81:BI81" ca="1" si="214">IF(COLUMN()&lt;$C$78+$D$19,0,-OFFSET(AI80,0,-$D$19))</f>
        <v>-33750</v>
      </c>
      <c r="AJ81" s="4">
        <f t="shared" ca="1" si="214"/>
        <v>-33750</v>
      </c>
      <c r="AK81" s="4">
        <f t="shared" ca="1" si="214"/>
        <v>-33750</v>
      </c>
      <c r="AL81" s="4">
        <f t="shared" ca="1" si="214"/>
        <v>-33750</v>
      </c>
      <c r="AM81" s="4">
        <f t="shared" ca="1" si="214"/>
        <v>-33750</v>
      </c>
      <c r="AN81" s="4">
        <f t="shared" ca="1" si="214"/>
        <v>-33750</v>
      </c>
      <c r="AO81" s="4">
        <f t="shared" ca="1" si="214"/>
        <v>-33750</v>
      </c>
      <c r="AP81" s="4">
        <f t="shared" ca="1" si="214"/>
        <v>-33750</v>
      </c>
      <c r="AQ81" s="4">
        <f t="shared" ca="1" si="214"/>
        <v>-24750</v>
      </c>
      <c r="AR81" s="4">
        <f t="shared" ca="1" si="214"/>
        <v>-24750</v>
      </c>
      <c r="AS81" s="4">
        <f t="shared" ca="1" si="214"/>
        <v>-24750</v>
      </c>
      <c r="AT81" s="4">
        <f t="shared" ca="1" si="214"/>
        <v>-24750</v>
      </c>
      <c r="AU81" s="4">
        <f t="shared" ca="1" si="214"/>
        <v>-24750</v>
      </c>
      <c r="AV81" s="4">
        <f t="shared" ca="1" si="214"/>
        <v>-24750</v>
      </c>
      <c r="AW81" s="4">
        <f t="shared" ca="1" si="214"/>
        <v>-24750</v>
      </c>
      <c r="AX81" s="4">
        <f t="shared" ca="1" si="214"/>
        <v>-24750</v>
      </c>
      <c r="AY81" s="4">
        <f t="shared" ca="1" si="214"/>
        <v>-24750</v>
      </c>
      <c r="AZ81" s="4">
        <f t="shared" ca="1" si="214"/>
        <v>-24750</v>
      </c>
      <c r="BA81" s="4">
        <f t="shared" ca="1" si="214"/>
        <v>-24750</v>
      </c>
      <c r="BB81" s="4">
        <f t="shared" ca="1" si="214"/>
        <v>-24750</v>
      </c>
      <c r="BC81" s="4">
        <f t="shared" ca="1" si="214"/>
        <v>-24750</v>
      </c>
      <c r="BD81" s="4">
        <f t="shared" ca="1" si="214"/>
        <v>-24750</v>
      </c>
      <c r="BE81" s="4">
        <f t="shared" ca="1" si="214"/>
        <v>-24750</v>
      </c>
      <c r="BF81" s="4">
        <f t="shared" ca="1" si="214"/>
        <v>-24750</v>
      </c>
      <c r="BG81" s="4">
        <f t="shared" ca="1" si="214"/>
        <v>-24750</v>
      </c>
      <c r="BH81" s="4">
        <f t="shared" ca="1" si="214"/>
        <v>-24750</v>
      </c>
      <c r="BI81" s="4">
        <f t="shared" ca="1" si="214"/>
        <v>-24750</v>
      </c>
    </row>
    <row r="82" spans="1:61" x14ac:dyDescent="0.25">
      <c r="A82" t="s">
        <v>493</v>
      </c>
      <c r="C82" s="5">
        <f ca="1">-$B$18*C81</f>
        <v>0</v>
      </c>
      <c r="D82" s="5">
        <f t="shared" ref="D82:BI82" ca="1" si="215">-$B$18*D81</f>
        <v>0</v>
      </c>
      <c r="E82" s="5">
        <f t="shared" ca="1" si="215"/>
        <v>0</v>
      </c>
      <c r="F82" s="5">
        <f t="shared" ca="1" si="215"/>
        <v>0</v>
      </c>
      <c r="G82" s="5">
        <f t="shared" ca="1" si="215"/>
        <v>0</v>
      </c>
      <c r="H82" s="5">
        <f t="shared" ca="1" si="215"/>
        <v>0</v>
      </c>
      <c r="I82" s="5">
        <f t="shared" ca="1" si="215"/>
        <v>0</v>
      </c>
      <c r="J82" s="5">
        <f t="shared" ca="1" si="215"/>
        <v>0</v>
      </c>
      <c r="K82" s="5">
        <f t="shared" ca="1" si="215"/>
        <v>0</v>
      </c>
      <c r="L82" s="5">
        <f t="shared" ca="1" si="215"/>
        <v>0</v>
      </c>
      <c r="M82" s="5">
        <f t="shared" ca="1" si="215"/>
        <v>0</v>
      </c>
      <c r="N82" s="5">
        <f t="shared" ca="1" si="215"/>
        <v>0</v>
      </c>
      <c r="O82" s="5">
        <f t="shared" ca="1" si="215"/>
        <v>0</v>
      </c>
      <c r="P82" s="5">
        <f t="shared" ca="1" si="215"/>
        <v>0</v>
      </c>
      <c r="Q82" s="5">
        <f t="shared" ca="1" si="215"/>
        <v>0</v>
      </c>
      <c r="R82" s="5">
        <f t="shared" ca="1" si="215"/>
        <v>0</v>
      </c>
      <c r="S82" s="5">
        <f t="shared" ca="1" si="215"/>
        <v>0</v>
      </c>
      <c r="T82" s="5">
        <f t="shared" ca="1" si="215"/>
        <v>0</v>
      </c>
      <c r="U82" s="5">
        <f t="shared" ca="1" si="215"/>
        <v>0</v>
      </c>
      <c r="V82" s="5">
        <f t="shared" ca="1" si="215"/>
        <v>0</v>
      </c>
      <c r="W82" s="5">
        <f t="shared" ca="1" si="215"/>
        <v>0</v>
      </c>
      <c r="X82" s="5">
        <f t="shared" ca="1" si="215"/>
        <v>0</v>
      </c>
      <c r="Y82" s="5">
        <f t="shared" ca="1" si="215"/>
        <v>0</v>
      </c>
      <c r="Z82" s="5">
        <f t="shared" ca="1" si="215"/>
        <v>0</v>
      </c>
      <c r="AA82" s="5">
        <f t="shared" ca="1" si="215"/>
        <v>0</v>
      </c>
      <c r="AB82" s="5">
        <f t="shared" ca="1" si="215"/>
        <v>0</v>
      </c>
      <c r="AC82" s="5">
        <f t="shared" ca="1" si="215"/>
        <v>0</v>
      </c>
      <c r="AD82" s="5">
        <f t="shared" ca="1" si="215"/>
        <v>0</v>
      </c>
      <c r="AE82" s="5">
        <f t="shared" ca="1" si="215"/>
        <v>0</v>
      </c>
      <c r="AF82" s="5">
        <f t="shared" ca="1" si="215"/>
        <v>25312.5</v>
      </c>
      <c r="AG82" s="5">
        <f t="shared" ca="1" si="215"/>
        <v>25312.5</v>
      </c>
      <c r="AH82" s="5">
        <f t="shared" ca="1" si="215"/>
        <v>25312.5</v>
      </c>
      <c r="AI82" s="5">
        <f t="shared" ca="1" si="215"/>
        <v>25312.5</v>
      </c>
      <c r="AJ82" s="5">
        <f t="shared" ca="1" si="215"/>
        <v>25312.5</v>
      </c>
      <c r="AK82" s="5">
        <f t="shared" ca="1" si="215"/>
        <v>25312.5</v>
      </c>
      <c r="AL82" s="5">
        <f t="shared" ca="1" si="215"/>
        <v>25312.5</v>
      </c>
      <c r="AM82" s="5">
        <f t="shared" ca="1" si="215"/>
        <v>25312.5</v>
      </c>
      <c r="AN82" s="5">
        <f t="shared" ca="1" si="215"/>
        <v>25312.5</v>
      </c>
      <c r="AO82" s="5">
        <f t="shared" ca="1" si="215"/>
        <v>25312.5</v>
      </c>
      <c r="AP82" s="5">
        <f t="shared" ca="1" si="215"/>
        <v>25312.5</v>
      </c>
      <c r="AQ82" s="5">
        <f t="shared" ca="1" si="215"/>
        <v>18562.5</v>
      </c>
      <c r="AR82" s="5">
        <f t="shared" ca="1" si="215"/>
        <v>18562.5</v>
      </c>
      <c r="AS82" s="5">
        <f t="shared" ca="1" si="215"/>
        <v>18562.5</v>
      </c>
      <c r="AT82" s="5">
        <f t="shared" ca="1" si="215"/>
        <v>18562.5</v>
      </c>
      <c r="AU82" s="5">
        <f t="shared" ca="1" si="215"/>
        <v>18562.5</v>
      </c>
      <c r="AV82" s="5">
        <f t="shared" ca="1" si="215"/>
        <v>18562.5</v>
      </c>
      <c r="AW82" s="5">
        <f t="shared" ca="1" si="215"/>
        <v>18562.5</v>
      </c>
      <c r="AX82" s="5">
        <f t="shared" ca="1" si="215"/>
        <v>18562.5</v>
      </c>
      <c r="AY82" s="5">
        <f t="shared" ca="1" si="215"/>
        <v>18562.5</v>
      </c>
      <c r="AZ82" s="5">
        <f t="shared" ca="1" si="215"/>
        <v>18562.5</v>
      </c>
      <c r="BA82" s="5">
        <f t="shared" ca="1" si="215"/>
        <v>18562.5</v>
      </c>
      <c r="BB82" s="5">
        <f t="shared" ca="1" si="215"/>
        <v>18562.5</v>
      </c>
      <c r="BC82" s="5">
        <f t="shared" ca="1" si="215"/>
        <v>18562.5</v>
      </c>
      <c r="BD82" s="5">
        <f t="shared" ca="1" si="215"/>
        <v>18562.5</v>
      </c>
      <c r="BE82" s="5">
        <f t="shared" ca="1" si="215"/>
        <v>18562.5</v>
      </c>
      <c r="BF82" s="5">
        <f t="shared" ca="1" si="215"/>
        <v>18562.5</v>
      </c>
      <c r="BG82" s="5">
        <f t="shared" ca="1" si="215"/>
        <v>18562.5</v>
      </c>
      <c r="BH82" s="5">
        <f t="shared" ca="1" si="215"/>
        <v>18562.5</v>
      </c>
      <c r="BI82" s="5">
        <f t="shared" ca="1" si="215"/>
        <v>18562.5</v>
      </c>
    </row>
    <row r="83" spans="1:61" x14ac:dyDescent="0.25">
      <c r="A83" t="s">
        <v>494</v>
      </c>
      <c r="C83" s="4">
        <f t="shared" ref="C83:AH83" ca="1" si="216">IF(COLUMN()&lt;$C$78+$D$19,0,-OFFSET(C82,0,-$D$19))</f>
        <v>0</v>
      </c>
      <c r="D83" s="4">
        <f t="shared" ca="1" si="216"/>
        <v>0</v>
      </c>
      <c r="E83" s="4">
        <f t="shared" ca="1" si="216"/>
        <v>0</v>
      </c>
      <c r="F83" s="4">
        <f t="shared" ca="1" si="216"/>
        <v>0</v>
      </c>
      <c r="G83" s="4">
        <f t="shared" ca="1" si="216"/>
        <v>0</v>
      </c>
      <c r="H83" s="4">
        <f t="shared" ca="1" si="216"/>
        <v>0</v>
      </c>
      <c r="I83" s="4">
        <f t="shared" ca="1" si="216"/>
        <v>0</v>
      </c>
      <c r="J83" s="4">
        <f t="shared" ca="1" si="216"/>
        <v>0</v>
      </c>
      <c r="K83" s="4">
        <f t="shared" ca="1" si="216"/>
        <v>0</v>
      </c>
      <c r="L83" s="4">
        <f t="shared" ca="1" si="216"/>
        <v>0</v>
      </c>
      <c r="M83" s="4">
        <f t="shared" ca="1" si="216"/>
        <v>0</v>
      </c>
      <c r="N83" s="4">
        <f t="shared" ca="1" si="216"/>
        <v>0</v>
      </c>
      <c r="O83" s="4">
        <f t="shared" ca="1" si="216"/>
        <v>0</v>
      </c>
      <c r="P83" s="4">
        <f t="shared" ca="1" si="216"/>
        <v>0</v>
      </c>
      <c r="Q83" s="4">
        <f t="shared" ca="1" si="216"/>
        <v>0</v>
      </c>
      <c r="R83" s="4">
        <f t="shared" ca="1" si="216"/>
        <v>0</v>
      </c>
      <c r="S83" s="4">
        <f t="shared" ca="1" si="216"/>
        <v>0</v>
      </c>
      <c r="T83" s="4">
        <f t="shared" ca="1" si="216"/>
        <v>0</v>
      </c>
      <c r="U83" s="4">
        <f t="shared" ca="1" si="216"/>
        <v>0</v>
      </c>
      <c r="V83" s="4">
        <f t="shared" ca="1" si="216"/>
        <v>0</v>
      </c>
      <c r="W83" s="4">
        <f t="shared" ca="1" si="216"/>
        <v>0</v>
      </c>
      <c r="X83" s="4">
        <f t="shared" ca="1" si="216"/>
        <v>0</v>
      </c>
      <c r="Y83" s="4">
        <f t="shared" ca="1" si="216"/>
        <v>0</v>
      </c>
      <c r="Z83" s="4">
        <f t="shared" ca="1" si="216"/>
        <v>0</v>
      </c>
      <c r="AA83" s="4">
        <f t="shared" ca="1" si="216"/>
        <v>0</v>
      </c>
      <c r="AB83" s="4">
        <f t="shared" ca="1" si="216"/>
        <v>0</v>
      </c>
      <c r="AC83" s="4">
        <f t="shared" ca="1" si="216"/>
        <v>0</v>
      </c>
      <c r="AD83" s="4">
        <f t="shared" ca="1" si="216"/>
        <v>0</v>
      </c>
      <c r="AE83" s="4">
        <f t="shared" ca="1" si="216"/>
        <v>0</v>
      </c>
      <c r="AF83" s="4">
        <f t="shared" ca="1" si="216"/>
        <v>0</v>
      </c>
      <c r="AG83" s="4">
        <f t="shared" ca="1" si="216"/>
        <v>0</v>
      </c>
      <c r="AH83" s="4">
        <f t="shared" ca="1" si="216"/>
        <v>0</v>
      </c>
      <c r="AI83" s="4">
        <f t="shared" ref="AI83:BI83" ca="1" si="217">IF(COLUMN()&lt;$C$78+$D$19,0,-OFFSET(AI82,0,-$D$19))</f>
        <v>0</v>
      </c>
      <c r="AJ83" s="4">
        <f t="shared" ca="1" si="217"/>
        <v>0</v>
      </c>
      <c r="AK83" s="4">
        <f t="shared" ca="1" si="217"/>
        <v>0</v>
      </c>
      <c r="AL83" s="4">
        <f t="shared" ca="1" si="217"/>
        <v>0</v>
      </c>
      <c r="AM83" s="4">
        <f t="shared" ca="1" si="217"/>
        <v>0</v>
      </c>
      <c r="AN83" s="4">
        <f t="shared" ca="1" si="217"/>
        <v>0</v>
      </c>
      <c r="AO83" s="4">
        <f t="shared" ca="1" si="217"/>
        <v>0</v>
      </c>
      <c r="AP83" s="4">
        <f t="shared" ca="1" si="217"/>
        <v>0</v>
      </c>
      <c r="AQ83" s="4">
        <f t="shared" ca="1" si="217"/>
        <v>0</v>
      </c>
      <c r="AR83" s="4">
        <f t="shared" ca="1" si="217"/>
        <v>0</v>
      </c>
      <c r="AS83" s="4">
        <f t="shared" ca="1" si="217"/>
        <v>0</v>
      </c>
      <c r="AT83" s="4">
        <f t="shared" ca="1" si="217"/>
        <v>0</v>
      </c>
      <c r="AU83" s="4">
        <f t="shared" ca="1" si="217"/>
        <v>0</v>
      </c>
      <c r="AV83" s="4">
        <f t="shared" ca="1" si="217"/>
        <v>0</v>
      </c>
      <c r="AW83" s="4">
        <f t="shared" ca="1" si="217"/>
        <v>0</v>
      </c>
      <c r="AX83" s="4">
        <f t="shared" ca="1" si="217"/>
        <v>0</v>
      </c>
      <c r="AY83" s="4">
        <f t="shared" ca="1" si="217"/>
        <v>0</v>
      </c>
      <c r="AZ83" s="4">
        <f t="shared" ca="1" si="217"/>
        <v>0</v>
      </c>
      <c r="BA83" s="4">
        <f t="shared" ca="1" si="217"/>
        <v>0</v>
      </c>
      <c r="BB83" s="4">
        <f t="shared" ca="1" si="217"/>
        <v>0</v>
      </c>
      <c r="BC83" s="4">
        <f t="shared" ca="1" si="217"/>
        <v>0</v>
      </c>
      <c r="BD83" s="4">
        <f t="shared" ca="1" si="217"/>
        <v>0</v>
      </c>
      <c r="BE83" s="4">
        <f t="shared" ca="1" si="217"/>
        <v>0</v>
      </c>
      <c r="BF83" s="4">
        <f t="shared" ca="1" si="217"/>
        <v>0</v>
      </c>
      <c r="BG83" s="4">
        <f t="shared" ca="1" si="217"/>
        <v>0</v>
      </c>
      <c r="BH83" s="4">
        <f t="shared" ca="1" si="217"/>
        <v>-25312.5</v>
      </c>
      <c r="BI83" s="4">
        <f t="shared" ca="1" si="217"/>
        <v>-25312.5</v>
      </c>
    </row>
    <row r="84" spans="1:61" x14ac:dyDescent="0.25">
      <c r="A84" t="s">
        <v>495</v>
      </c>
      <c r="C84" s="5">
        <f ca="1">-$B$18*C83</f>
        <v>0</v>
      </c>
      <c r="D84" s="5">
        <f t="shared" ref="D84:BI84" ca="1" si="218">-$B$18*D83</f>
        <v>0</v>
      </c>
      <c r="E84" s="5">
        <f t="shared" ca="1" si="218"/>
        <v>0</v>
      </c>
      <c r="F84" s="5">
        <f t="shared" ca="1" si="218"/>
        <v>0</v>
      </c>
      <c r="G84" s="5">
        <f t="shared" ca="1" si="218"/>
        <v>0</v>
      </c>
      <c r="H84" s="5">
        <f t="shared" ca="1" si="218"/>
        <v>0</v>
      </c>
      <c r="I84" s="5">
        <f t="shared" ca="1" si="218"/>
        <v>0</v>
      </c>
      <c r="J84" s="5">
        <f t="shared" ca="1" si="218"/>
        <v>0</v>
      </c>
      <c r="K84" s="5">
        <f t="shared" ca="1" si="218"/>
        <v>0</v>
      </c>
      <c r="L84" s="5">
        <f t="shared" ca="1" si="218"/>
        <v>0</v>
      </c>
      <c r="M84" s="5">
        <f t="shared" ca="1" si="218"/>
        <v>0</v>
      </c>
      <c r="N84" s="5">
        <f t="shared" ca="1" si="218"/>
        <v>0</v>
      </c>
      <c r="O84" s="5">
        <f t="shared" ca="1" si="218"/>
        <v>0</v>
      </c>
      <c r="P84" s="5">
        <f t="shared" ca="1" si="218"/>
        <v>0</v>
      </c>
      <c r="Q84" s="5">
        <f t="shared" ca="1" si="218"/>
        <v>0</v>
      </c>
      <c r="R84" s="5">
        <f t="shared" ca="1" si="218"/>
        <v>0</v>
      </c>
      <c r="S84" s="5">
        <f t="shared" ca="1" si="218"/>
        <v>0</v>
      </c>
      <c r="T84" s="5">
        <f t="shared" ca="1" si="218"/>
        <v>0</v>
      </c>
      <c r="U84" s="5">
        <f t="shared" ca="1" si="218"/>
        <v>0</v>
      </c>
      <c r="V84" s="5">
        <f t="shared" ca="1" si="218"/>
        <v>0</v>
      </c>
      <c r="W84" s="5">
        <f t="shared" ca="1" si="218"/>
        <v>0</v>
      </c>
      <c r="X84" s="5">
        <f t="shared" ca="1" si="218"/>
        <v>0</v>
      </c>
      <c r="Y84" s="5">
        <f t="shared" ca="1" si="218"/>
        <v>0</v>
      </c>
      <c r="Z84" s="5">
        <f t="shared" ca="1" si="218"/>
        <v>0</v>
      </c>
      <c r="AA84" s="5">
        <f t="shared" ca="1" si="218"/>
        <v>0</v>
      </c>
      <c r="AB84" s="5">
        <f t="shared" ca="1" si="218"/>
        <v>0</v>
      </c>
      <c r="AC84" s="5">
        <f t="shared" ca="1" si="218"/>
        <v>0</v>
      </c>
      <c r="AD84" s="5">
        <f t="shared" ca="1" si="218"/>
        <v>0</v>
      </c>
      <c r="AE84" s="5">
        <f t="shared" ca="1" si="218"/>
        <v>0</v>
      </c>
      <c r="AF84" s="5">
        <f t="shared" ca="1" si="218"/>
        <v>0</v>
      </c>
      <c r="AG84" s="5">
        <f t="shared" ca="1" si="218"/>
        <v>0</v>
      </c>
      <c r="AH84" s="5">
        <f t="shared" ca="1" si="218"/>
        <v>0</v>
      </c>
      <c r="AI84" s="5">
        <f t="shared" ca="1" si="218"/>
        <v>0</v>
      </c>
      <c r="AJ84" s="5">
        <f t="shared" ca="1" si="218"/>
        <v>0</v>
      </c>
      <c r="AK84" s="5">
        <f t="shared" ca="1" si="218"/>
        <v>0</v>
      </c>
      <c r="AL84" s="5">
        <f t="shared" ca="1" si="218"/>
        <v>0</v>
      </c>
      <c r="AM84" s="5">
        <f t="shared" ca="1" si="218"/>
        <v>0</v>
      </c>
      <c r="AN84" s="5">
        <f t="shared" ca="1" si="218"/>
        <v>0</v>
      </c>
      <c r="AO84" s="5">
        <f t="shared" ca="1" si="218"/>
        <v>0</v>
      </c>
      <c r="AP84" s="5">
        <f t="shared" ca="1" si="218"/>
        <v>0</v>
      </c>
      <c r="AQ84" s="5">
        <f t="shared" ca="1" si="218"/>
        <v>0</v>
      </c>
      <c r="AR84" s="5">
        <f t="shared" ca="1" si="218"/>
        <v>0</v>
      </c>
      <c r="AS84" s="5">
        <f t="shared" ca="1" si="218"/>
        <v>0</v>
      </c>
      <c r="AT84" s="5">
        <f t="shared" ca="1" si="218"/>
        <v>0</v>
      </c>
      <c r="AU84" s="5">
        <f t="shared" ca="1" si="218"/>
        <v>0</v>
      </c>
      <c r="AV84" s="5">
        <f t="shared" ca="1" si="218"/>
        <v>0</v>
      </c>
      <c r="AW84" s="5">
        <f t="shared" ca="1" si="218"/>
        <v>0</v>
      </c>
      <c r="AX84" s="5">
        <f t="shared" ca="1" si="218"/>
        <v>0</v>
      </c>
      <c r="AY84" s="5">
        <f t="shared" ca="1" si="218"/>
        <v>0</v>
      </c>
      <c r="AZ84" s="5">
        <f t="shared" ca="1" si="218"/>
        <v>0</v>
      </c>
      <c r="BA84" s="5">
        <f t="shared" ca="1" si="218"/>
        <v>0</v>
      </c>
      <c r="BB84" s="5">
        <f t="shared" ca="1" si="218"/>
        <v>0</v>
      </c>
      <c r="BC84" s="5">
        <f t="shared" ca="1" si="218"/>
        <v>0</v>
      </c>
      <c r="BD84" s="5">
        <f t="shared" ca="1" si="218"/>
        <v>0</v>
      </c>
      <c r="BE84" s="5">
        <f t="shared" ca="1" si="218"/>
        <v>0</v>
      </c>
      <c r="BF84" s="5">
        <f t="shared" ca="1" si="218"/>
        <v>0</v>
      </c>
      <c r="BG84" s="5">
        <f t="shared" ca="1" si="218"/>
        <v>0</v>
      </c>
      <c r="BH84" s="5">
        <f t="shared" ca="1" si="218"/>
        <v>18984.375</v>
      </c>
      <c r="BI84" s="5">
        <f t="shared" ca="1" si="218"/>
        <v>18984.375</v>
      </c>
    </row>
    <row r="85" spans="1:61" x14ac:dyDescent="0.25">
      <c r="A85" t="s">
        <v>506</v>
      </c>
      <c r="C85" s="5">
        <f ca="1">-C108*$B$18</f>
        <v>0</v>
      </c>
      <c r="D85" s="5">
        <f t="shared" ref="D85:BI85" ca="1" si="219">-D108*$B$18</f>
        <v>0</v>
      </c>
      <c r="E85" s="5">
        <f t="shared" ca="1" si="219"/>
        <v>0</v>
      </c>
      <c r="F85" s="5">
        <f t="shared" ca="1" si="219"/>
        <v>0</v>
      </c>
      <c r="G85" s="5">
        <f t="shared" ca="1" si="219"/>
        <v>0</v>
      </c>
      <c r="H85" s="5">
        <f t="shared" ca="1" si="219"/>
        <v>0</v>
      </c>
      <c r="I85" s="5">
        <f t="shared" ca="1" si="219"/>
        <v>0</v>
      </c>
      <c r="J85" s="5">
        <f t="shared" ca="1" si="219"/>
        <v>0</v>
      </c>
      <c r="K85" s="5">
        <f t="shared" ca="1" si="219"/>
        <v>0</v>
      </c>
      <c r="L85" s="5">
        <f t="shared" ca="1" si="219"/>
        <v>0</v>
      </c>
      <c r="M85" s="5">
        <f t="shared" ca="1" si="219"/>
        <v>0</v>
      </c>
      <c r="N85" s="5">
        <f t="shared" ca="1" si="219"/>
        <v>0</v>
      </c>
      <c r="O85" s="5">
        <f t="shared" ca="1" si="219"/>
        <v>0</v>
      </c>
      <c r="P85" s="5">
        <f t="shared" ca="1" si="219"/>
        <v>0</v>
      </c>
      <c r="Q85" s="5">
        <f t="shared" ca="1" si="219"/>
        <v>0</v>
      </c>
      <c r="R85" s="5">
        <f t="shared" ca="1" si="219"/>
        <v>0</v>
      </c>
      <c r="S85" s="5">
        <f t="shared" ca="1" si="219"/>
        <v>0</v>
      </c>
      <c r="T85" s="5">
        <f t="shared" ca="1" si="219"/>
        <v>0</v>
      </c>
      <c r="U85" s="5">
        <f t="shared" ca="1" si="219"/>
        <v>0</v>
      </c>
      <c r="V85" s="5">
        <f t="shared" ca="1" si="219"/>
        <v>0</v>
      </c>
      <c r="W85" s="5">
        <f t="shared" ca="1" si="219"/>
        <v>0</v>
      </c>
      <c r="X85" s="5">
        <f t="shared" ca="1" si="219"/>
        <v>0</v>
      </c>
      <c r="Y85" s="5">
        <f t="shared" ca="1" si="219"/>
        <v>0</v>
      </c>
      <c r="Z85" s="5">
        <f t="shared" ca="1" si="219"/>
        <v>0</v>
      </c>
      <c r="AA85" s="5">
        <f t="shared" ca="1" si="219"/>
        <v>0</v>
      </c>
      <c r="AB85" s="5">
        <f t="shared" ca="1" si="219"/>
        <v>0</v>
      </c>
      <c r="AC85" s="5">
        <f t="shared" ca="1" si="219"/>
        <v>0</v>
      </c>
      <c r="AD85" s="5">
        <f t="shared" ca="1" si="219"/>
        <v>0</v>
      </c>
      <c r="AE85" s="5">
        <f t="shared" ca="1" si="219"/>
        <v>0</v>
      </c>
      <c r="AF85" s="5">
        <f t="shared" ca="1" si="219"/>
        <v>0</v>
      </c>
      <c r="AG85" s="5">
        <f t="shared" ca="1" si="219"/>
        <v>0</v>
      </c>
      <c r="AH85" s="5">
        <f t="shared" ca="1" si="219"/>
        <v>0</v>
      </c>
      <c r="AI85" s="5">
        <f t="shared" ca="1" si="219"/>
        <v>0</v>
      </c>
      <c r="AJ85" s="5">
        <f t="shared" ca="1" si="219"/>
        <v>0</v>
      </c>
      <c r="AK85" s="5">
        <f t="shared" ca="1" si="219"/>
        <v>0</v>
      </c>
      <c r="AL85" s="5">
        <f t="shared" ca="1" si="219"/>
        <v>0</v>
      </c>
      <c r="AM85" s="5">
        <f t="shared" ca="1" si="219"/>
        <v>0</v>
      </c>
      <c r="AN85" s="5">
        <f t="shared" ca="1" si="219"/>
        <v>0</v>
      </c>
      <c r="AO85" s="5">
        <f t="shared" ca="1" si="219"/>
        <v>0</v>
      </c>
      <c r="AP85" s="5">
        <f t="shared" ca="1" si="219"/>
        <v>0</v>
      </c>
      <c r="AQ85" s="5">
        <f t="shared" ca="1" si="219"/>
        <v>0</v>
      </c>
      <c r="AR85" s="5">
        <f t="shared" ca="1" si="219"/>
        <v>0</v>
      </c>
      <c r="AS85" s="5">
        <f t="shared" ca="1" si="219"/>
        <v>0</v>
      </c>
      <c r="AT85" s="5">
        <f t="shared" ca="1" si="219"/>
        <v>0</v>
      </c>
      <c r="AU85" s="5">
        <f t="shared" ca="1" si="219"/>
        <v>0</v>
      </c>
      <c r="AV85" s="5">
        <f t="shared" ca="1" si="219"/>
        <v>0</v>
      </c>
      <c r="AW85" s="5">
        <f t="shared" ca="1" si="219"/>
        <v>0</v>
      </c>
      <c r="AX85" s="5">
        <f t="shared" ca="1" si="219"/>
        <v>0</v>
      </c>
      <c r="AY85" s="5">
        <f t="shared" ca="1" si="219"/>
        <v>0</v>
      </c>
      <c r="AZ85" s="5">
        <f t="shared" ca="1" si="219"/>
        <v>0</v>
      </c>
      <c r="BA85" s="5">
        <f t="shared" ca="1" si="219"/>
        <v>0</v>
      </c>
      <c r="BB85" s="5">
        <f t="shared" ca="1" si="219"/>
        <v>0</v>
      </c>
      <c r="BC85" s="5">
        <f t="shared" ca="1" si="219"/>
        <v>0</v>
      </c>
      <c r="BD85" s="5">
        <f t="shared" ca="1" si="219"/>
        <v>0</v>
      </c>
      <c r="BE85" s="5">
        <f t="shared" ca="1" si="219"/>
        <v>0</v>
      </c>
      <c r="BF85" s="5">
        <f t="shared" ca="1" si="219"/>
        <v>0</v>
      </c>
      <c r="BG85" s="5">
        <f t="shared" ca="1" si="219"/>
        <v>0</v>
      </c>
      <c r="BH85" s="5">
        <f t="shared" ca="1" si="219"/>
        <v>0</v>
      </c>
      <c r="BI85" s="5">
        <f t="shared" ca="1" si="219"/>
        <v>0</v>
      </c>
    </row>
    <row r="86" spans="1:61" x14ac:dyDescent="0.25">
      <c r="A86" t="s">
        <v>503</v>
      </c>
      <c r="C86" s="5">
        <f ca="1">-C110*$B$18</f>
        <v>0</v>
      </c>
      <c r="D86" s="5">
        <f t="shared" ref="D86:BI86" ca="1" si="220">-D110*$B$18</f>
        <v>0</v>
      </c>
      <c r="E86" s="5">
        <f t="shared" ca="1" si="220"/>
        <v>0</v>
      </c>
      <c r="F86" s="5">
        <f t="shared" ca="1" si="220"/>
        <v>0</v>
      </c>
      <c r="G86" s="5">
        <f t="shared" ca="1" si="220"/>
        <v>0</v>
      </c>
      <c r="H86" s="5">
        <f t="shared" ca="1" si="220"/>
        <v>0</v>
      </c>
      <c r="I86" s="5">
        <f t="shared" ca="1" si="220"/>
        <v>0</v>
      </c>
      <c r="J86" s="5">
        <f t="shared" ca="1" si="220"/>
        <v>0</v>
      </c>
      <c r="K86" s="5">
        <f t="shared" ca="1" si="220"/>
        <v>0</v>
      </c>
      <c r="L86" s="5">
        <f t="shared" ca="1" si="220"/>
        <v>0</v>
      </c>
      <c r="M86" s="5">
        <f t="shared" ca="1" si="220"/>
        <v>0</v>
      </c>
      <c r="N86" s="5">
        <f t="shared" ca="1" si="220"/>
        <v>0</v>
      </c>
      <c r="O86" s="5">
        <f t="shared" ca="1" si="220"/>
        <v>0</v>
      </c>
      <c r="P86" s="5">
        <f t="shared" ca="1" si="220"/>
        <v>0</v>
      </c>
      <c r="Q86" s="5">
        <f t="shared" ca="1" si="220"/>
        <v>0</v>
      </c>
      <c r="R86" s="5">
        <f t="shared" ca="1" si="220"/>
        <v>0</v>
      </c>
      <c r="S86" s="5">
        <f t="shared" ca="1" si="220"/>
        <v>0</v>
      </c>
      <c r="T86" s="5">
        <f t="shared" ca="1" si="220"/>
        <v>0</v>
      </c>
      <c r="U86" s="5">
        <f t="shared" ca="1" si="220"/>
        <v>0</v>
      </c>
      <c r="V86" s="5">
        <f t="shared" ca="1" si="220"/>
        <v>0</v>
      </c>
      <c r="W86" s="5">
        <f t="shared" ca="1" si="220"/>
        <v>0</v>
      </c>
      <c r="X86" s="5">
        <f t="shared" ca="1" si="220"/>
        <v>0</v>
      </c>
      <c r="Y86" s="5">
        <f t="shared" ca="1" si="220"/>
        <v>0</v>
      </c>
      <c r="Z86" s="5">
        <f t="shared" ca="1" si="220"/>
        <v>0</v>
      </c>
      <c r="AA86" s="5">
        <f t="shared" ca="1" si="220"/>
        <v>0</v>
      </c>
      <c r="AB86" s="5">
        <f t="shared" ca="1" si="220"/>
        <v>0</v>
      </c>
      <c r="AC86" s="5">
        <f t="shared" ca="1" si="220"/>
        <v>0</v>
      </c>
      <c r="AD86" s="5">
        <f t="shared" ca="1" si="220"/>
        <v>0</v>
      </c>
      <c r="AE86" s="5">
        <f t="shared" ca="1" si="220"/>
        <v>0</v>
      </c>
      <c r="AF86" s="5">
        <f t="shared" ca="1" si="220"/>
        <v>0</v>
      </c>
      <c r="AG86" s="5">
        <f t="shared" ca="1" si="220"/>
        <v>8437.5</v>
      </c>
      <c r="AH86" s="5">
        <f t="shared" ca="1" si="220"/>
        <v>8437.5</v>
      </c>
      <c r="AI86" s="5">
        <f t="shared" ca="1" si="220"/>
        <v>8437.5</v>
      </c>
      <c r="AJ86" s="5">
        <f t="shared" ca="1" si="220"/>
        <v>8437.5</v>
      </c>
      <c r="AK86" s="5">
        <f t="shared" ca="1" si="220"/>
        <v>8437.5</v>
      </c>
      <c r="AL86" s="5">
        <f t="shared" ca="1" si="220"/>
        <v>8437.5</v>
      </c>
      <c r="AM86" s="5">
        <f t="shared" ca="1" si="220"/>
        <v>8437.5</v>
      </c>
      <c r="AN86" s="5">
        <f t="shared" ca="1" si="220"/>
        <v>8437.5</v>
      </c>
      <c r="AO86" s="5">
        <f t="shared" ca="1" si="220"/>
        <v>8437.5</v>
      </c>
      <c r="AP86" s="5">
        <f t="shared" ca="1" si="220"/>
        <v>8437.5</v>
      </c>
      <c r="AQ86" s="5">
        <f t="shared" ca="1" si="220"/>
        <v>8437.5</v>
      </c>
      <c r="AR86" s="5">
        <f t="shared" ca="1" si="220"/>
        <v>6187.5</v>
      </c>
      <c r="AS86" s="5">
        <f t="shared" ca="1" si="220"/>
        <v>6187.5</v>
      </c>
      <c r="AT86" s="5">
        <f t="shared" ca="1" si="220"/>
        <v>6187.5</v>
      </c>
      <c r="AU86" s="5">
        <f t="shared" ca="1" si="220"/>
        <v>6187.5</v>
      </c>
      <c r="AV86" s="5">
        <f t="shared" ca="1" si="220"/>
        <v>6187.5</v>
      </c>
      <c r="AW86" s="5">
        <f t="shared" ca="1" si="220"/>
        <v>6187.5</v>
      </c>
      <c r="AX86" s="5">
        <f t="shared" ca="1" si="220"/>
        <v>6187.5</v>
      </c>
      <c r="AY86" s="5">
        <f t="shared" ca="1" si="220"/>
        <v>6187.5</v>
      </c>
      <c r="AZ86" s="5">
        <f t="shared" ca="1" si="220"/>
        <v>6187.5</v>
      </c>
      <c r="BA86" s="5">
        <f t="shared" ca="1" si="220"/>
        <v>6187.5</v>
      </c>
      <c r="BB86" s="5">
        <f t="shared" ca="1" si="220"/>
        <v>6187.5</v>
      </c>
      <c r="BC86" s="5">
        <f t="shared" ca="1" si="220"/>
        <v>6187.5</v>
      </c>
      <c r="BD86" s="5">
        <f t="shared" ca="1" si="220"/>
        <v>6187.5</v>
      </c>
      <c r="BE86" s="5">
        <f t="shared" ca="1" si="220"/>
        <v>6187.5</v>
      </c>
      <c r="BF86" s="5">
        <f t="shared" ca="1" si="220"/>
        <v>6187.5</v>
      </c>
      <c r="BG86" s="5">
        <f t="shared" ca="1" si="220"/>
        <v>6187.5</v>
      </c>
      <c r="BH86" s="5">
        <f t="shared" ca="1" si="220"/>
        <v>6187.5</v>
      </c>
      <c r="BI86" s="5">
        <f t="shared" ca="1" si="220"/>
        <v>12515.625</v>
      </c>
    </row>
    <row r="87" spans="1:61" x14ac:dyDescent="0.25">
      <c r="A87" t="s">
        <v>504</v>
      </c>
      <c r="C87" s="5">
        <f ca="1">-C112*$B$18</f>
        <v>0</v>
      </c>
      <c r="D87" s="5">
        <f t="shared" ref="D87:BI87" ca="1" si="221">-D112*$B$18</f>
        <v>0</v>
      </c>
      <c r="E87" s="5">
        <f t="shared" ca="1" si="221"/>
        <v>0</v>
      </c>
      <c r="F87" s="5">
        <f t="shared" ca="1" si="221"/>
        <v>0</v>
      </c>
      <c r="G87" s="5">
        <f t="shared" ca="1" si="221"/>
        <v>0</v>
      </c>
      <c r="H87" s="5">
        <f t="shared" ca="1" si="221"/>
        <v>0</v>
      </c>
      <c r="I87" s="5">
        <f t="shared" ca="1" si="221"/>
        <v>0</v>
      </c>
      <c r="J87" s="5">
        <f t="shared" ca="1" si="221"/>
        <v>0</v>
      </c>
      <c r="K87" s="5">
        <f t="shared" ca="1" si="221"/>
        <v>0</v>
      </c>
      <c r="L87" s="5">
        <f t="shared" ca="1" si="221"/>
        <v>0</v>
      </c>
      <c r="M87" s="5">
        <f t="shared" ca="1" si="221"/>
        <v>0</v>
      </c>
      <c r="N87" s="5">
        <f t="shared" ca="1" si="221"/>
        <v>0</v>
      </c>
      <c r="O87" s="5">
        <f t="shared" ca="1" si="221"/>
        <v>0</v>
      </c>
      <c r="P87" s="5">
        <f t="shared" ca="1" si="221"/>
        <v>0</v>
      </c>
      <c r="Q87" s="5">
        <f t="shared" ca="1" si="221"/>
        <v>0</v>
      </c>
      <c r="R87" s="5">
        <f t="shared" ca="1" si="221"/>
        <v>0</v>
      </c>
      <c r="S87" s="5">
        <f t="shared" ca="1" si="221"/>
        <v>0</v>
      </c>
      <c r="T87" s="5">
        <f t="shared" ca="1" si="221"/>
        <v>0</v>
      </c>
      <c r="U87" s="5">
        <f t="shared" ca="1" si="221"/>
        <v>0</v>
      </c>
      <c r="V87" s="5">
        <f t="shared" ca="1" si="221"/>
        <v>0</v>
      </c>
      <c r="W87" s="5">
        <f t="shared" ca="1" si="221"/>
        <v>0</v>
      </c>
      <c r="X87" s="5">
        <f t="shared" ca="1" si="221"/>
        <v>0</v>
      </c>
      <c r="Y87" s="5">
        <f t="shared" ca="1" si="221"/>
        <v>0</v>
      </c>
      <c r="Z87" s="5">
        <f t="shared" ca="1" si="221"/>
        <v>0</v>
      </c>
      <c r="AA87" s="5">
        <f t="shared" ca="1" si="221"/>
        <v>0</v>
      </c>
      <c r="AB87" s="5">
        <f t="shared" ca="1" si="221"/>
        <v>0</v>
      </c>
      <c r="AC87" s="5">
        <f t="shared" ca="1" si="221"/>
        <v>0</v>
      </c>
      <c r="AD87" s="5">
        <f t="shared" ca="1" si="221"/>
        <v>0</v>
      </c>
      <c r="AE87" s="5">
        <f t="shared" ca="1" si="221"/>
        <v>0</v>
      </c>
      <c r="AF87" s="5">
        <f t="shared" ca="1" si="221"/>
        <v>0</v>
      </c>
      <c r="AG87" s="5">
        <f t="shared" ca="1" si="221"/>
        <v>0</v>
      </c>
      <c r="AH87" s="5">
        <f t="shared" ca="1" si="221"/>
        <v>0</v>
      </c>
      <c r="AI87" s="5">
        <f t="shared" ca="1" si="221"/>
        <v>0</v>
      </c>
      <c r="AJ87" s="5">
        <f t="shared" ca="1" si="221"/>
        <v>0</v>
      </c>
      <c r="AK87" s="5">
        <f t="shared" ca="1" si="221"/>
        <v>0</v>
      </c>
      <c r="AL87" s="5">
        <f t="shared" ca="1" si="221"/>
        <v>0</v>
      </c>
      <c r="AM87" s="5">
        <f t="shared" ca="1" si="221"/>
        <v>0</v>
      </c>
      <c r="AN87" s="5">
        <f t="shared" ca="1" si="221"/>
        <v>0</v>
      </c>
      <c r="AO87" s="5">
        <f t="shared" ca="1" si="221"/>
        <v>0</v>
      </c>
      <c r="AP87" s="5">
        <f t="shared" ca="1" si="221"/>
        <v>0</v>
      </c>
      <c r="AQ87" s="5">
        <f t="shared" ca="1" si="221"/>
        <v>0</v>
      </c>
      <c r="AR87" s="5">
        <f t="shared" ca="1" si="221"/>
        <v>0</v>
      </c>
      <c r="AS87" s="5">
        <f t="shared" ca="1" si="221"/>
        <v>0</v>
      </c>
      <c r="AT87" s="5">
        <f t="shared" ca="1" si="221"/>
        <v>0</v>
      </c>
      <c r="AU87" s="5">
        <f t="shared" ca="1" si="221"/>
        <v>0</v>
      </c>
      <c r="AV87" s="5">
        <f t="shared" ca="1" si="221"/>
        <v>0</v>
      </c>
      <c r="AW87" s="5">
        <f t="shared" ca="1" si="221"/>
        <v>0</v>
      </c>
      <c r="AX87" s="5">
        <f t="shared" ca="1" si="221"/>
        <v>0</v>
      </c>
      <c r="AY87" s="5">
        <f t="shared" ca="1" si="221"/>
        <v>0</v>
      </c>
      <c r="AZ87" s="5">
        <f t="shared" ca="1" si="221"/>
        <v>0</v>
      </c>
      <c r="BA87" s="5">
        <f t="shared" ca="1" si="221"/>
        <v>0</v>
      </c>
      <c r="BB87" s="5">
        <f t="shared" ca="1" si="221"/>
        <v>0</v>
      </c>
      <c r="BC87" s="5">
        <f t="shared" ca="1" si="221"/>
        <v>0</v>
      </c>
      <c r="BD87" s="5">
        <f t="shared" ca="1" si="221"/>
        <v>0</v>
      </c>
      <c r="BE87" s="5">
        <f t="shared" ca="1" si="221"/>
        <v>0</v>
      </c>
      <c r="BF87" s="5">
        <f t="shared" ca="1" si="221"/>
        <v>0</v>
      </c>
      <c r="BG87" s="5">
        <f t="shared" ca="1" si="221"/>
        <v>0</v>
      </c>
      <c r="BH87" s="5">
        <f t="shared" ca="1" si="221"/>
        <v>0</v>
      </c>
      <c r="BI87" s="5">
        <f t="shared" ca="1" si="221"/>
        <v>0</v>
      </c>
    </row>
    <row r="88" spans="1:61" x14ac:dyDescent="0.25">
      <c r="A88" t="s">
        <v>568</v>
      </c>
      <c r="C88" s="5">
        <f ca="1">SUM(C85:C87)</f>
        <v>0</v>
      </c>
      <c r="D88" s="5">
        <f t="shared" ref="D88:BI88" ca="1" si="222">SUM(D85:D87)</f>
        <v>0</v>
      </c>
      <c r="E88" s="5">
        <f t="shared" ca="1" si="222"/>
        <v>0</v>
      </c>
      <c r="F88" s="5">
        <f t="shared" ca="1" si="222"/>
        <v>0</v>
      </c>
      <c r="G88" s="5">
        <f t="shared" ca="1" si="222"/>
        <v>0</v>
      </c>
      <c r="H88" s="5">
        <f t="shared" ca="1" si="222"/>
        <v>0</v>
      </c>
      <c r="I88" s="5">
        <f t="shared" ca="1" si="222"/>
        <v>0</v>
      </c>
      <c r="J88" s="5">
        <f t="shared" ca="1" si="222"/>
        <v>0</v>
      </c>
      <c r="K88" s="5">
        <f t="shared" ca="1" si="222"/>
        <v>0</v>
      </c>
      <c r="L88" s="5">
        <f t="shared" ca="1" si="222"/>
        <v>0</v>
      </c>
      <c r="M88" s="5">
        <f t="shared" ca="1" si="222"/>
        <v>0</v>
      </c>
      <c r="N88" s="5">
        <f t="shared" ca="1" si="222"/>
        <v>0</v>
      </c>
      <c r="O88" s="5">
        <f t="shared" ca="1" si="222"/>
        <v>0</v>
      </c>
      <c r="P88" s="5">
        <f t="shared" ca="1" si="222"/>
        <v>0</v>
      </c>
      <c r="Q88" s="5">
        <f t="shared" ca="1" si="222"/>
        <v>0</v>
      </c>
      <c r="R88" s="5">
        <f t="shared" ca="1" si="222"/>
        <v>0</v>
      </c>
      <c r="S88" s="5">
        <f t="shared" ca="1" si="222"/>
        <v>0</v>
      </c>
      <c r="T88" s="5">
        <f t="shared" ca="1" si="222"/>
        <v>0</v>
      </c>
      <c r="U88" s="5">
        <f t="shared" ca="1" si="222"/>
        <v>0</v>
      </c>
      <c r="V88" s="5">
        <f t="shared" ca="1" si="222"/>
        <v>0</v>
      </c>
      <c r="W88" s="5">
        <f t="shared" ca="1" si="222"/>
        <v>0</v>
      </c>
      <c r="X88" s="5">
        <f t="shared" ca="1" si="222"/>
        <v>0</v>
      </c>
      <c r="Y88" s="5">
        <f t="shared" ca="1" si="222"/>
        <v>0</v>
      </c>
      <c r="Z88" s="5">
        <f t="shared" ca="1" si="222"/>
        <v>0</v>
      </c>
      <c r="AA88" s="5">
        <f t="shared" ca="1" si="222"/>
        <v>0</v>
      </c>
      <c r="AB88" s="5">
        <f t="shared" ca="1" si="222"/>
        <v>0</v>
      </c>
      <c r="AC88" s="5">
        <f t="shared" ca="1" si="222"/>
        <v>0</v>
      </c>
      <c r="AD88" s="5">
        <f t="shared" ca="1" si="222"/>
        <v>0</v>
      </c>
      <c r="AE88" s="5">
        <f t="shared" ca="1" si="222"/>
        <v>0</v>
      </c>
      <c r="AF88" s="5">
        <f t="shared" ca="1" si="222"/>
        <v>0</v>
      </c>
      <c r="AG88" s="5">
        <f t="shared" ca="1" si="222"/>
        <v>8437.5</v>
      </c>
      <c r="AH88" s="5">
        <f t="shared" ca="1" si="222"/>
        <v>8437.5</v>
      </c>
      <c r="AI88" s="5">
        <f t="shared" ca="1" si="222"/>
        <v>8437.5</v>
      </c>
      <c r="AJ88" s="5">
        <f t="shared" ca="1" si="222"/>
        <v>8437.5</v>
      </c>
      <c r="AK88" s="5">
        <f t="shared" ca="1" si="222"/>
        <v>8437.5</v>
      </c>
      <c r="AL88" s="5">
        <f t="shared" ca="1" si="222"/>
        <v>8437.5</v>
      </c>
      <c r="AM88" s="5">
        <f t="shared" ca="1" si="222"/>
        <v>8437.5</v>
      </c>
      <c r="AN88" s="5">
        <f t="shared" ca="1" si="222"/>
        <v>8437.5</v>
      </c>
      <c r="AO88" s="5">
        <f t="shared" ca="1" si="222"/>
        <v>8437.5</v>
      </c>
      <c r="AP88" s="5">
        <f t="shared" ca="1" si="222"/>
        <v>8437.5</v>
      </c>
      <c r="AQ88" s="5">
        <f t="shared" ca="1" si="222"/>
        <v>8437.5</v>
      </c>
      <c r="AR88" s="5">
        <f t="shared" ca="1" si="222"/>
        <v>6187.5</v>
      </c>
      <c r="AS88" s="5">
        <f t="shared" ca="1" si="222"/>
        <v>6187.5</v>
      </c>
      <c r="AT88" s="5">
        <f t="shared" ca="1" si="222"/>
        <v>6187.5</v>
      </c>
      <c r="AU88" s="5">
        <f t="shared" ca="1" si="222"/>
        <v>6187.5</v>
      </c>
      <c r="AV88" s="5">
        <f t="shared" ca="1" si="222"/>
        <v>6187.5</v>
      </c>
      <c r="AW88" s="5">
        <f t="shared" ca="1" si="222"/>
        <v>6187.5</v>
      </c>
      <c r="AX88" s="5">
        <f t="shared" ca="1" si="222"/>
        <v>6187.5</v>
      </c>
      <c r="AY88" s="5">
        <f t="shared" ca="1" si="222"/>
        <v>6187.5</v>
      </c>
      <c r="AZ88" s="5">
        <f t="shared" ca="1" si="222"/>
        <v>6187.5</v>
      </c>
      <c r="BA88" s="5">
        <f t="shared" ca="1" si="222"/>
        <v>6187.5</v>
      </c>
      <c r="BB88" s="5">
        <f t="shared" ca="1" si="222"/>
        <v>6187.5</v>
      </c>
      <c r="BC88" s="5">
        <f t="shared" ca="1" si="222"/>
        <v>6187.5</v>
      </c>
      <c r="BD88" s="5">
        <f t="shared" ca="1" si="222"/>
        <v>6187.5</v>
      </c>
      <c r="BE88" s="5">
        <f t="shared" ca="1" si="222"/>
        <v>6187.5</v>
      </c>
      <c r="BF88" s="5">
        <f t="shared" ca="1" si="222"/>
        <v>6187.5</v>
      </c>
      <c r="BG88" s="5">
        <f t="shared" ca="1" si="222"/>
        <v>6187.5</v>
      </c>
      <c r="BH88" s="5">
        <f t="shared" ca="1" si="222"/>
        <v>6187.5</v>
      </c>
      <c r="BI88" s="5">
        <f t="shared" ca="1" si="222"/>
        <v>12515.625</v>
      </c>
    </row>
    <row r="89" spans="1:61" x14ac:dyDescent="0.25">
      <c r="A89" t="s">
        <v>566</v>
      </c>
      <c r="C89" s="4">
        <f ca="1">IF(COLUMN()&lt;$C$78+$D$19,0,-OFFSET(C88,0,-$D$19))</f>
        <v>0</v>
      </c>
      <c r="D89" s="4">
        <f t="shared" ref="D89:BI89" ca="1" si="223">IF(COLUMN()&lt;$C$78+$D$19,0,-OFFSET(D88,0,-$D$19))</f>
        <v>0</v>
      </c>
      <c r="E89" s="4">
        <f t="shared" ca="1" si="223"/>
        <v>0</v>
      </c>
      <c r="F89" s="4">
        <f t="shared" ca="1" si="223"/>
        <v>0</v>
      </c>
      <c r="G89" s="4">
        <f t="shared" ca="1" si="223"/>
        <v>0</v>
      </c>
      <c r="H89" s="4">
        <f t="shared" ca="1" si="223"/>
        <v>0</v>
      </c>
      <c r="I89" s="4">
        <f t="shared" ca="1" si="223"/>
        <v>0</v>
      </c>
      <c r="J89" s="4">
        <f t="shared" ca="1" si="223"/>
        <v>0</v>
      </c>
      <c r="K89" s="4">
        <f t="shared" ca="1" si="223"/>
        <v>0</v>
      </c>
      <c r="L89" s="4">
        <f t="shared" ca="1" si="223"/>
        <v>0</v>
      </c>
      <c r="M89" s="4">
        <f t="shared" ca="1" si="223"/>
        <v>0</v>
      </c>
      <c r="N89" s="4">
        <f t="shared" ca="1" si="223"/>
        <v>0</v>
      </c>
      <c r="O89" s="4">
        <f t="shared" ca="1" si="223"/>
        <v>0</v>
      </c>
      <c r="P89" s="4">
        <f t="shared" ca="1" si="223"/>
        <v>0</v>
      </c>
      <c r="Q89" s="4">
        <f t="shared" ca="1" si="223"/>
        <v>0</v>
      </c>
      <c r="R89" s="4">
        <f t="shared" ca="1" si="223"/>
        <v>0</v>
      </c>
      <c r="S89" s="4">
        <f t="shared" ca="1" si="223"/>
        <v>0</v>
      </c>
      <c r="T89" s="4">
        <f t="shared" ca="1" si="223"/>
        <v>0</v>
      </c>
      <c r="U89" s="4">
        <f t="shared" ca="1" si="223"/>
        <v>0</v>
      </c>
      <c r="V89" s="4">
        <f t="shared" ca="1" si="223"/>
        <v>0</v>
      </c>
      <c r="W89" s="4">
        <f t="shared" ca="1" si="223"/>
        <v>0</v>
      </c>
      <c r="X89" s="4">
        <f t="shared" ca="1" si="223"/>
        <v>0</v>
      </c>
      <c r="Y89" s="4">
        <f t="shared" ca="1" si="223"/>
        <v>0</v>
      </c>
      <c r="Z89" s="4">
        <f t="shared" ca="1" si="223"/>
        <v>0</v>
      </c>
      <c r="AA89" s="4">
        <f t="shared" ca="1" si="223"/>
        <v>0</v>
      </c>
      <c r="AB89" s="4">
        <f t="shared" ca="1" si="223"/>
        <v>0</v>
      </c>
      <c r="AC89" s="4">
        <f t="shared" ca="1" si="223"/>
        <v>0</v>
      </c>
      <c r="AD89" s="4">
        <f t="shared" ca="1" si="223"/>
        <v>0</v>
      </c>
      <c r="AE89" s="4">
        <f t="shared" ca="1" si="223"/>
        <v>0</v>
      </c>
      <c r="AF89" s="4">
        <f t="shared" ca="1" si="223"/>
        <v>0</v>
      </c>
      <c r="AG89" s="4">
        <f t="shared" ca="1" si="223"/>
        <v>0</v>
      </c>
      <c r="AH89" s="4">
        <f t="shared" ca="1" si="223"/>
        <v>0</v>
      </c>
      <c r="AI89" s="4">
        <f t="shared" ca="1" si="223"/>
        <v>0</v>
      </c>
      <c r="AJ89" s="4">
        <f t="shared" ca="1" si="223"/>
        <v>0</v>
      </c>
      <c r="AK89" s="4">
        <f t="shared" ca="1" si="223"/>
        <v>0</v>
      </c>
      <c r="AL89" s="4">
        <f t="shared" ca="1" si="223"/>
        <v>0</v>
      </c>
      <c r="AM89" s="4">
        <f t="shared" ca="1" si="223"/>
        <v>0</v>
      </c>
      <c r="AN89" s="4">
        <f t="shared" ca="1" si="223"/>
        <v>0</v>
      </c>
      <c r="AO89" s="4">
        <f t="shared" ca="1" si="223"/>
        <v>0</v>
      </c>
      <c r="AP89" s="4">
        <f t="shared" ca="1" si="223"/>
        <v>0</v>
      </c>
      <c r="AQ89" s="4">
        <f t="shared" ca="1" si="223"/>
        <v>0</v>
      </c>
      <c r="AR89" s="4">
        <f t="shared" ca="1" si="223"/>
        <v>0</v>
      </c>
      <c r="AS89" s="4">
        <f t="shared" ca="1" si="223"/>
        <v>0</v>
      </c>
      <c r="AT89" s="4">
        <f t="shared" ca="1" si="223"/>
        <v>0</v>
      </c>
      <c r="AU89" s="4">
        <f t="shared" ca="1" si="223"/>
        <v>0</v>
      </c>
      <c r="AV89" s="4">
        <f t="shared" ca="1" si="223"/>
        <v>0</v>
      </c>
      <c r="AW89" s="4">
        <f t="shared" ca="1" si="223"/>
        <v>0</v>
      </c>
      <c r="AX89" s="4">
        <f t="shared" ca="1" si="223"/>
        <v>0</v>
      </c>
      <c r="AY89" s="4">
        <f t="shared" ca="1" si="223"/>
        <v>0</v>
      </c>
      <c r="AZ89" s="4">
        <f t="shared" ca="1" si="223"/>
        <v>0</v>
      </c>
      <c r="BA89" s="4">
        <f t="shared" ca="1" si="223"/>
        <v>0</v>
      </c>
      <c r="BB89" s="4">
        <f t="shared" ca="1" si="223"/>
        <v>0</v>
      </c>
      <c r="BC89" s="4">
        <f t="shared" ca="1" si="223"/>
        <v>0</v>
      </c>
      <c r="BD89" s="4">
        <f t="shared" ca="1" si="223"/>
        <v>0</v>
      </c>
      <c r="BE89" s="4">
        <f t="shared" ca="1" si="223"/>
        <v>0</v>
      </c>
      <c r="BF89" s="4">
        <f t="shared" ca="1" si="223"/>
        <v>0</v>
      </c>
      <c r="BG89" s="4">
        <f t="shared" ca="1" si="223"/>
        <v>0</v>
      </c>
      <c r="BH89" s="4">
        <f t="shared" ca="1" si="223"/>
        <v>0</v>
      </c>
      <c r="BI89" s="4">
        <f t="shared" ca="1" si="223"/>
        <v>-8437.5</v>
      </c>
    </row>
    <row r="90" spans="1:61" x14ac:dyDescent="0.25">
      <c r="A90" t="s">
        <v>567</v>
      </c>
      <c r="C90" s="5">
        <f ca="1">-C89</f>
        <v>0</v>
      </c>
      <c r="D90" s="5">
        <f t="shared" ref="D90:BI90" ca="1" si="224">-D89</f>
        <v>0</v>
      </c>
      <c r="E90" s="5">
        <f t="shared" ca="1" si="224"/>
        <v>0</v>
      </c>
      <c r="F90" s="5">
        <f t="shared" ca="1" si="224"/>
        <v>0</v>
      </c>
      <c r="G90" s="5">
        <f t="shared" ca="1" si="224"/>
        <v>0</v>
      </c>
      <c r="H90" s="5">
        <f t="shared" ca="1" si="224"/>
        <v>0</v>
      </c>
      <c r="I90" s="5">
        <f t="shared" ca="1" si="224"/>
        <v>0</v>
      </c>
      <c r="J90" s="5">
        <f t="shared" ca="1" si="224"/>
        <v>0</v>
      </c>
      <c r="K90" s="5">
        <f t="shared" ca="1" si="224"/>
        <v>0</v>
      </c>
      <c r="L90" s="5">
        <f t="shared" ca="1" si="224"/>
        <v>0</v>
      </c>
      <c r="M90" s="5">
        <f t="shared" ca="1" si="224"/>
        <v>0</v>
      </c>
      <c r="N90" s="5">
        <f t="shared" ca="1" si="224"/>
        <v>0</v>
      </c>
      <c r="O90" s="5">
        <f t="shared" ca="1" si="224"/>
        <v>0</v>
      </c>
      <c r="P90" s="5">
        <f t="shared" ca="1" si="224"/>
        <v>0</v>
      </c>
      <c r="Q90" s="5">
        <f t="shared" ca="1" si="224"/>
        <v>0</v>
      </c>
      <c r="R90" s="5">
        <f t="shared" ca="1" si="224"/>
        <v>0</v>
      </c>
      <c r="S90" s="5">
        <f t="shared" ca="1" si="224"/>
        <v>0</v>
      </c>
      <c r="T90" s="5">
        <f t="shared" ca="1" si="224"/>
        <v>0</v>
      </c>
      <c r="U90" s="5">
        <f t="shared" ca="1" si="224"/>
        <v>0</v>
      </c>
      <c r="V90" s="5">
        <f t="shared" ca="1" si="224"/>
        <v>0</v>
      </c>
      <c r="W90" s="5">
        <f t="shared" ca="1" si="224"/>
        <v>0</v>
      </c>
      <c r="X90" s="5">
        <f t="shared" ca="1" si="224"/>
        <v>0</v>
      </c>
      <c r="Y90" s="5">
        <f t="shared" ca="1" si="224"/>
        <v>0</v>
      </c>
      <c r="Z90" s="5">
        <f t="shared" ca="1" si="224"/>
        <v>0</v>
      </c>
      <c r="AA90" s="5">
        <f t="shared" ca="1" si="224"/>
        <v>0</v>
      </c>
      <c r="AB90" s="5">
        <f t="shared" ca="1" si="224"/>
        <v>0</v>
      </c>
      <c r="AC90" s="5">
        <f t="shared" ca="1" si="224"/>
        <v>0</v>
      </c>
      <c r="AD90" s="5">
        <f t="shared" ca="1" si="224"/>
        <v>0</v>
      </c>
      <c r="AE90" s="5">
        <f t="shared" ca="1" si="224"/>
        <v>0</v>
      </c>
      <c r="AF90" s="5">
        <f t="shared" ca="1" si="224"/>
        <v>0</v>
      </c>
      <c r="AG90" s="5">
        <f t="shared" ca="1" si="224"/>
        <v>0</v>
      </c>
      <c r="AH90" s="5">
        <f t="shared" ca="1" si="224"/>
        <v>0</v>
      </c>
      <c r="AI90" s="5">
        <f t="shared" ca="1" si="224"/>
        <v>0</v>
      </c>
      <c r="AJ90" s="5">
        <f t="shared" ca="1" si="224"/>
        <v>0</v>
      </c>
      <c r="AK90" s="5">
        <f t="shared" ca="1" si="224"/>
        <v>0</v>
      </c>
      <c r="AL90" s="5">
        <f t="shared" ca="1" si="224"/>
        <v>0</v>
      </c>
      <c r="AM90" s="5">
        <f t="shared" ca="1" si="224"/>
        <v>0</v>
      </c>
      <c r="AN90" s="5">
        <f t="shared" ca="1" si="224"/>
        <v>0</v>
      </c>
      <c r="AO90" s="5">
        <f t="shared" ca="1" si="224"/>
        <v>0</v>
      </c>
      <c r="AP90" s="5">
        <f t="shared" ca="1" si="224"/>
        <v>0</v>
      </c>
      <c r="AQ90" s="5">
        <f t="shared" ca="1" si="224"/>
        <v>0</v>
      </c>
      <c r="AR90" s="5">
        <f t="shared" ca="1" si="224"/>
        <v>0</v>
      </c>
      <c r="AS90" s="5">
        <f t="shared" ca="1" si="224"/>
        <v>0</v>
      </c>
      <c r="AT90" s="5">
        <f t="shared" ca="1" si="224"/>
        <v>0</v>
      </c>
      <c r="AU90" s="5">
        <f t="shared" ca="1" si="224"/>
        <v>0</v>
      </c>
      <c r="AV90" s="5">
        <f t="shared" ca="1" si="224"/>
        <v>0</v>
      </c>
      <c r="AW90" s="5">
        <f t="shared" ca="1" si="224"/>
        <v>0</v>
      </c>
      <c r="AX90" s="5">
        <f t="shared" ca="1" si="224"/>
        <v>0</v>
      </c>
      <c r="AY90" s="5">
        <f t="shared" ca="1" si="224"/>
        <v>0</v>
      </c>
      <c r="AZ90" s="5">
        <f t="shared" ca="1" si="224"/>
        <v>0</v>
      </c>
      <c r="BA90" s="5">
        <f t="shared" ca="1" si="224"/>
        <v>0</v>
      </c>
      <c r="BB90" s="5">
        <f t="shared" ca="1" si="224"/>
        <v>0</v>
      </c>
      <c r="BC90" s="5">
        <f t="shared" ca="1" si="224"/>
        <v>0</v>
      </c>
      <c r="BD90" s="5">
        <f t="shared" ca="1" si="224"/>
        <v>0</v>
      </c>
      <c r="BE90" s="5">
        <f t="shared" ca="1" si="224"/>
        <v>0</v>
      </c>
      <c r="BF90" s="5">
        <f t="shared" ca="1" si="224"/>
        <v>0</v>
      </c>
      <c r="BG90" s="5">
        <f t="shared" ca="1" si="224"/>
        <v>0</v>
      </c>
      <c r="BH90" s="5">
        <f t="shared" ca="1" si="224"/>
        <v>0</v>
      </c>
      <c r="BI90" s="5">
        <f t="shared" ca="1" si="224"/>
        <v>8437.5</v>
      </c>
    </row>
    <row r="92" spans="1:61" x14ac:dyDescent="0.25">
      <c r="A92" t="s">
        <v>520</v>
      </c>
      <c r="C92" s="5">
        <f t="shared" ref="C92:AH92" ca="1" si="225">SUM(C80:C87)</f>
        <v>0</v>
      </c>
      <c r="D92" s="5">
        <f t="shared" ca="1" si="225"/>
        <v>33750</v>
      </c>
      <c r="E92" s="5">
        <f t="shared" ca="1" si="225"/>
        <v>33750</v>
      </c>
      <c r="F92" s="5">
        <f t="shared" ca="1" si="225"/>
        <v>33750</v>
      </c>
      <c r="G92" s="5">
        <f t="shared" ca="1" si="225"/>
        <v>33750</v>
      </c>
      <c r="H92" s="5">
        <f t="shared" ca="1" si="225"/>
        <v>33750</v>
      </c>
      <c r="I92" s="5">
        <f t="shared" ca="1" si="225"/>
        <v>33750</v>
      </c>
      <c r="J92" s="5">
        <f t="shared" ca="1" si="225"/>
        <v>33750</v>
      </c>
      <c r="K92" s="5">
        <f t="shared" ca="1" si="225"/>
        <v>33750</v>
      </c>
      <c r="L92" s="5">
        <f t="shared" ca="1" si="225"/>
        <v>33750</v>
      </c>
      <c r="M92" s="5">
        <f t="shared" ca="1" si="225"/>
        <v>33750</v>
      </c>
      <c r="N92" s="5">
        <f t="shared" ca="1" si="225"/>
        <v>33750</v>
      </c>
      <c r="O92" s="5">
        <f t="shared" ca="1" si="225"/>
        <v>24750</v>
      </c>
      <c r="P92" s="5">
        <f t="shared" ca="1" si="225"/>
        <v>24750</v>
      </c>
      <c r="Q92" s="5">
        <f t="shared" ca="1" si="225"/>
        <v>24750</v>
      </c>
      <c r="R92" s="5">
        <f t="shared" ca="1" si="225"/>
        <v>24750</v>
      </c>
      <c r="S92" s="5">
        <f t="shared" ca="1" si="225"/>
        <v>24750</v>
      </c>
      <c r="T92" s="5">
        <f t="shared" ca="1" si="225"/>
        <v>24750</v>
      </c>
      <c r="U92" s="5">
        <f t="shared" ca="1" si="225"/>
        <v>24750</v>
      </c>
      <c r="V92" s="5">
        <f t="shared" ca="1" si="225"/>
        <v>24750</v>
      </c>
      <c r="W92" s="5">
        <f t="shared" ca="1" si="225"/>
        <v>24750</v>
      </c>
      <c r="X92" s="5">
        <f t="shared" ca="1" si="225"/>
        <v>24750</v>
      </c>
      <c r="Y92" s="5">
        <f t="shared" ca="1" si="225"/>
        <v>24750</v>
      </c>
      <c r="Z92" s="5">
        <f t="shared" ca="1" si="225"/>
        <v>24750</v>
      </c>
      <c r="AA92" s="5">
        <f t="shared" ca="1" si="225"/>
        <v>24750</v>
      </c>
      <c r="AB92" s="5">
        <f t="shared" ca="1" si="225"/>
        <v>24750</v>
      </c>
      <c r="AC92" s="5">
        <f t="shared" ca="1" si="225"/>
        <v>24750</v>
      </c>
      <c r="AD92" s="5">
        <f t="shared" ca="1" si="225"/>
        <v>24750</v>
      </c>
      <c r="AE92" s="5">
        <f t="shared" ca="1" si="225"/>
        <v>24750</v>
      </c>
      <c r="AF92" s="5">
        <f t="shared" ca="1" si="225"/>
        <v>16312.5</v>
      </c>
      <c r="AG92" s="5">
        <f t="shared" ca="1" si="225"/>
        <v>24750</v>
      </c>
      <c r="AH92" s="5">
        <f t="shared" ca="1" si="225"/>
        <v>24750</v>
      </c>
      <c r="AI92" s="5">
        <f t="shared" ref="AI92:BI92" ca="1" si="226">SUM(AI80:AI87)</f>
        <v>24750</v>
      </c>
      <c r="AJ92" s="5">
        <f t="shared" ca="1" si="226"/>
        <v>24750</v>
      </c>
      <c r="AK92" s="5">
        <f t="shared" ca="1" si="226"/>
        <v>24750</v>
      </c>
      <c r="AL92" s="5">
        <f t="shared" ca="1" si="226"/>
        <v>24750</v>
      </c>
      <c r="AM92" s="5">
        <f t="shared" ca="1" si="226"/>
        <v>24750</v>
      </c>
      <c r="AN92" s="5">
        <f t="shared" ca="1" si="226"/>
        <v>24750</v>
      </c>
      <c r="AO92" s="5">
        <f t="shared" ca="1" si="226"/>
        <v>24750</v>
      </c>
      <c r="AP92" s="5">
        <f t="shared" ca="1" si="226"/>
        <v>24750</v>
      </c>
      <c r="AQ92" s="5">
        <f t="shared" ca="1" si="226"/>
        <v>27000</v>
      </c>
      <c r="AR92" s="5">
        <f t="shared" ca="1" si="226"/>
        <v>24750</v>
      </c>
      <c r="AS92" s="5">
        <f t="shared" ca="1" si="226"/>
        <v>24750</v>
      </c>
      <c r="AT92" s="5">
        <f t="shared" ca="1" si="226"/>
        <v>24750</v>
      </c>
      <c r="AU92" s="5">
        <f t="shared" ca="1" si="226"/>
        <v>24750</v>
      </c>
      <c r="AV92" s="5">
        <f t="shared" ca="1" si="226"/>
        <v>24750</v>
      </c>
      <c r="AW92" s="5">
        <f t="shared" ca="1" si="226"/>
        <v>24750</v>
      </c>
      <c r="AX92" s="5">
        <f t="shared" ca="1" si="226"/>
        <v>24750</v>
      </c>
      <c r="AY92" s="5">
        <f t="shared" ca="1" si="226"/>
        <v>24750</v>
      </c>
      <c r="AZ92" s="5">
        <f t="shared" ca="1" si="226"/>
        <v>24750</v>
      </c>
      <c r="BA92" s="5">
        <f t="shared" ca="1" si="226"/>
        <v>24750</v>
      </c>
      <c r="BB92" s="5">
        <f t="shared" ca="1" si="226"/>
        <v>24750</v>
      </c>
      <c r="BC92" s="5">
        <f t="shared" ca="1" si="226"/>
        <v>24750</v>
      </c>
      <c r="BD92" s="5">
        <f t="shared" ca="1" si="226"/>
        <v>24750</v>
      </c>
      <c r="BE92" s="5">
        <f t="shared" ca="1" si="226"/>
        <v>24750</v>
      </c>
      <c r="BF92" s="5">
        <f t="shared" ca="1" si="226"/>
        <v>24750</v>
      </c>
      <c r="BG92" s="5">
        <f t="shared" ca="1" si="226"/>
        <v>24750</v>
      </c>
      <c r="BH92" s="5">
        <f t="shared" ca="1" si="226"/>
        <v>18421.875</v>
      </c>
      <c r="BI92" s="5">
        <f t="shared" ca="1" si="226"/>
        <v>24750</v>
      </c>
    </row>
    <row r="93" spans="1:61" x14ac:dyDescent="0.25">
      <c r="A93" t="s">
        <v>521</v>
      </c>
      <c r="C93" s="5">
        <f ca="1">C92+B93</f>
        <v>0</v>
      </c>
      <c r="D93" s="5">
        <f t="shared" ref="D93:BI93" ca="1" si="227">D92+C93</f>
        <v>33750</v>
      </c>
      <c r="E93" s="5">
        <f t="shared" ca="1" si="227"/>
        <v>67500</v>
      </c>
      <c r="F93" s="5">
        <f t="shared" ca="1" si="227"/>
        <v>101250</v>
      </c>
      <c r="G93" s="5">
        <f t="shared" ca="1" si="227"/>
        <v>135000</v>
      </c>
      <c r="H93" s="5">
        <f t="shared" ca="1" si="227"/>
        <v>168750</v>
      </c>
      <c r="I93" s="5">
        <f t="shared" ca="1" si="227"/>
        <v>202500</v>
      </c>
      <c r="J93" s="5">
        <f t="shared" ca="1" si="227"/>
        <v>236250</v>
      </c>
      <c r="K93" s="5">
        <f t="shared" ca="1" si="227"/>
        <v>270000</v>
      </c>
      <c r="L93" s="5">
        <f t="shared" ca="1" si="227"/>
        <v>303750</v>
      </c>
      <c r="M93" s="5">
        <f t="shared" ca="1" si="227"/>
        <v>337500</v>
      </c>
      <c r="N93" s="5">
        <f t="shared" ca="1" si="227"/>
        <v>371250</v>
      </c>
      <c r="O93" s="5">
        <f t="shared" ca="1" si="227"/>
        <v>396000</v>
      </c>
      <c r="P93" s="5">
        <f t="shared" ca="1" si="227"/>
        <v>420750</v>
      </c>
      <c r="Q93" s="5">
        <f t="shared" ca="1" si="227"/>
        <v>445500</v>
      </c>
      <c r="R93" s="5">
        <f t="shared" ca="1" si="227"/>
        <v>470250</v>
      </c>
      <c r="S93" s="5">
        <f t="shared" ca="1" si="227"/>
        <v>495000</v>
      </c>
      <c r="T93" s="5">
        <f t="shared" ca="1" si="227"/>
        <v>519750</v>
      </c>
      <c r="U93" s="5">
        <f t="shared" ca="1" si="227"/>
        <v>544500</v>
      </c>
      <c r="V93" s="5">
        <f t="shared" ca="1" si="227"/>
        <v>569250</v>
      </c>
      <c r="W93" s="5">
        <f t="shared" ca="1" si="227"/>
        <v>594000</v>
      </c>
      <c r="X93" s="5">
        <f t="shared" ca="1" si="227"/>
        <v>618750</v>
      </c>
      <c r="Y93" s="5">
        <f t="shared" ca="1" si="227"/>
        <v>643500</v>
      </c>
      <c r="Z93" s="5">
        <f t="shared" ca="1" si="227"/>
        <v>668250</v>
      </c>
      <c r="AA93" s="5">
        <f t="shared" ca="1" si="227"/>
        <v>693000</v>
      </c>
      <c r="AB93" s="5">
        <f t="shared" ca="1" si="227"/>
        <v>717750</v>
      </c>
      <c r="AC93" s="5">
        <f t="shared" ca="1" si="227"/>
        <v>742500</v>
      </c>
      <c r="AD93" s="5">
        <f t="shared" ca="1" si="227"/>
        <v>767250</v>
      </c>
      <c r="AE93" s="5">
        <f t="shared" ca="1" si="227"/>
        <v>792000</v>
      </c>
      <c r="AF93" s="5">
        <f t="shared" ca="1" si="227"/>
        <v>808312.5</v>
      </c>
      <c r="AG93" s="5">
        <f t="shared" ca="1" si="227"/>
        <v>833062.5</v>
      </c>
      <c r="AH93" s="5">
        <f t="shared" ca="1" si="227"/>
        <v>857812.5</v>
      </c>
      <c r="AI93" s="5">
        <f t="shared" ca="1" si="227"/>
        <v>882562.5</v>
      </c>
      <c r="AJ93" s="5">
        <f t="shared" ca="1" si="227"/>
        <v>907312.5</v>
      </c>
      <c r="AK93" s="5">
        <f t="shared" ca="1" si="227"/>
        <v>932062.5</v>
      </c>
      <c r="AL93" s="5">
        <f t="shared" ca="1" si="227"/>
        <v>956812.5</v>
      </c>
      <c r="AM93" s="5">
        <f t="shared" ca="1" si="227"/>
        <v>981562.5</v>
      </c>
      <c r="AN93" s="5">
        <f t="shared" ca="1" si="227"/>
        <v>1006312.5</v>
      </c>
      <c r="AO93" s="5">
        <f t="shared" ca="1" si="227"/>
        <v>1031062.5</v>
      </c>
      <c r="AP93" s="5">
        <f t="shared" ca="1" si="227"/>
        <v>1055812.5</v>
      </c>
      <c r="AQ93" s="5">
        <f t="shared" ca="1" si="227"/>
        <v>1082812.5</v>
      </c>
      <c r="AR93" s="5">
        <f t="shared" ca="1" si="227"/>
        <v>1107562.5</v>
      </c>
      <c r="AS93" s="5">
        <f t="shared" ca="1" si="227"/>
        <v>1132312.5</v>
      </c>
      <c r="AT93" s="5">
        <f t="shared" ca="1" si="227"/>
        <v>1157062.5</v>
      </c>
      <c r="AU93" s="5">
        <f t="shared" ca="1" si="227"/>
        <v>1181812.5</v>
      </c>
      <c r="AV93" s="5">
        <f t="shared" ca="1" si="227"/>
        <v>1206562.5</v>
      </c>
      <c r="AW93" s="5">
        <f t="shared" ca="1" si="227"/>
        <v>1231312.5</v>
      </c>
      <c r="AX93" s="5">
        <f t="shared" ca="1" si="227"/>
        <v>1256062.5</v>
      </c>
      <c r="AY93" s="5">
        <f t="shared" ca="1" si="227"/>
        <v>1280812.5</v>
      </c>
      <c r="AZ93" s="5">
        <f t="shared" ca="1" si="227"/>
        <v>1305562.5</v>
      </c>
      <c r="BA93" s="5">
        <f t="shared" ca="1" si="227"/>
        <v>1330312.5</v>
      </c>
      <c r="BB93" s="5">
        <f t="shared" ca="1" si="227"/>
        <v>1355062.5</v>
      </c>
      <c r="BC93" s="5">
        <f t="shared" ca="1" si="227"/>
        <v>1379812.5</v>
      </c>
      <c r="BD93" s="5">
        <f t="shared" ca="1" si="227"/>
        <v>1404562.5</v>
      </c>
      <c r="BE93" s="5">
        <f t="shared" ca="1" si="227"/>
        <v>1429312.5</v>
      </c>
      <c r="BF93" s="5">
        <f t="shared" ca="1" si="227"/>
        <v>1454062.5</v>
      </c>
      <c r="BG93" s="5">
        <f t="shared" ca="1" si="227"/>
        <v>1478812.5</v>
      </c>
      <c r="BH93" s="5">
        <f t="shared" ca="1" si="227"/>
        <v>1497234.375</v>
      </c>
      <c r="BI93" s="5">
        <f t="shared" ca="1" si="227"/>
        <v>1521984.375</v>
      </c>
    </row>
    <row r="96" spans="1:61" ht="30" x14ac:dyDescent="0.25">
      <c r="A96" s="27" t="s">
        <v>518</v>
      </c>
      <c r="C96" s="5">
        <f t="shared" ref="C96:AH96" ca="1" si="228">-SUM(C79:C85,C108)</f>
        <v>0</v>
      </c>
      <c r="D96" s="5">
        <f t="shared" ca="1" si="228"/>
        <v>11250</v>
      </c>
      <c r="E96" s="5">
        <f t="shared" ca="1" si="228"/>
        <v>11250</v>
      </c>
      <c r="F96" s="5">
        <f t="shared" ca="1" si="228"/>
        <v>11250</v>
      </c>
      <c r="G96" s="5">
        <f t="shared" ca="1" si="228"/>
        <v>11250</v>
      </c>
      <c r="H96" s="5">
        <f t="shared" ca="1" si="228"/>
        <v>11250</v>
      </c>
      <c r="I96" s="5">
        <f t="shared" ca="1" si="228"/>
        <v>11250</v>
      </c>
      <c r="J96" s="5">
        <f t="shared" ca="1" si="228"/>
        <v>11250</v>
      </c>
      <c r="K96" s="5">
        <f t="shared" ca="1" si="228"/>
        <v>11250</v>
      </c>
      <c r="L96" s="5">
        <f t="shared" ca="1" si="228"/>
        <v>11250</v>
      </c>
      <c r="M96" s="5">
        <f t="shared" ca="1" si="228"/>
        <v>11250</v>
      </c>
      <c r="N96" s="5">
        <f t="shared" ca="1" si="228"/>
        <v>11250</v>
      </c>
      <c r="O96" s="5">
        <f t="shared" ca="1" si="228"/>
        <v>8250</v>
      </c>
      <c r="P96" s="5">
        <f t="shared" ca="1" si="228"/>
        <v>8250</v>
      </c>
      <c r="Q96" s="5">
        <f t="shared" ca="1" si="228"/>
        <v>8250</v>
      </c>
      <c r="R96" s="5">
        <f t="shared" ca="1" si="228"/>
        <v>8250</v>
      </c>
      <c r="S96" s="5">
        <f t="shared" ca="1" si="228"/>
        <v>8250</v>
      </c>
      <c r="T96" s="5">
        <f t="shared" ca="1" si="228"/>
        <v>8250</v>
      </c>
      <c r="U96" s="5">
        <f t="shared" ca="1" si="228"/>
        <v>8250</v>
      </c>
      <c r="V96" s="5">
        <f t="shared" ca="1" si="228"/>
        <v>8250</v>
      </c>
      <c r="W96" s="5">
        <f t="shared" ca="1" si="228"/>
        <v>8250</v>
      </c>
      <c r="X96" s="5">
        <f ca="1">-SUM(X79:X85,X108)</f>
        <v>8250</v>
      </c>
      <c r="Y96" s="5">
        <f t="shared" ca="1" si="228"/>
        <v>8250</v>
      </c>
      <c r="Z96" s="5">
        <f t="shared" ca="1" si="228"/>
        <v>8250</v>
      </c>
      <c r="AA96" s="5">
        <f t="shared" ca="1" si="228"/>
        <v>8250</v>
      </c>
      <c r="AB96" s="5">
        <f t="shared" ca="1" si="228"/>
        <v>8250</v>
      </c>
      <c r="AC96" s="5">
        <f t="shared" ca="1" si="228"/>
        <v>8250</v>
      </c>
      <c r="AD96" s="5">
        <f t="shared" ca="1" si="228"/>
        <v>8250</v>
      </c>
      <c r="AE96" s="5">
        <f t="shared" ca="1" si="228"/>
        <v>8250</v>
      </c>
      <c r="AF96" s="5">
        <f t="shared" ca="1" si="228"/>
        <v>16687.5</v>
      </c>
      <c r="AG96" s="5">
        <f t="shared" ca="1" si="228"/>
        <v>16687.5</v>
      </c>
      <c r="AH96" s="5">
        <f t="shared" ca="1" si="228"/>
        <v>16687.5</v>
      </c>
      <c r="AI96" s="5">
        <f t="shared" ref="AI96:BI96" ca="1" si="229">-SUM(AI79:AI85,AI108)</f>
        <v>16687.5</v>
      </c>
      <c r="AJ96" s="5">
        <f t="shared" ca="1" si="229"/>
        <v>16687.5</v>
      </c>
      <c r="AK96" s="5">
        <f t="shared" ca="1" si="229"/>
        <v>16687.5</v>
      </c>
      <c r="AL96" s="5">
        <f t="shared" ca="1" si="229"/>
        <v>16687.5</v>
      </c>
      <c r="AM96" s="5">
        <f t="shared" ca="1" si="229"/>
        <v>16687.5</v>
      </c>
      <c r="AN96" s="5">
        <f t="shared" ca="1" si="229"/>
        <v>16687.5</v>
      </c>
      <c r="AO96" s="5">
        <f t="shared" ca="1" si="229"/>
        <v>16687.5</v>
      </c>
      <c r="AP96" s="5">
        <f t="shared" ca="1" si="229"/>
        <v>16687.5</v>
      </c>
      <c r="AQ96" s="5">
        <f t="shared" ca="1" si="229"/>
        <v>14437.5</v>
      </c>
      <c r="AR96" s="5">
        <f t="shared" ca="1" si="229"/>
        <v>14437.5</v>
      </c>
      <c r="AS96" s="5">
        <f t="shared" ca="1" si="229"/>
        <v>14437.5</v>
      </c>
      <c r="AT96" s="5">
        <f t="shared" ca="1" si="229"/>
        <v>14437.5</v>
      </c>
      <c r="AU96" s="5">
        <f t="shared" ca="1" si="229"/>
        <v>14437.5</v>
      </c>
      <c r="AV96" s="5">
        <f t="shared" ca="1" si="229"/>
        <v>14437.5</v>
      </c>
      <c r="AW96" s="5">
        <f t="shared" ca="1" si="229"/>
        <v>14437.5</v>
      </c>
      <c r="AX96" s="5">
        <f t="shared" ca="1" si="229"/>
        <v>14437.5</v>
      </c>
      <c r="AY96" s="5">
        <f t="shared" ca="1" si="229"/>
        <v>14437.5</v>
      </c>
      <c r="AZ96" s="5">
        <f t="shared" ca="1" si="229"/>
        <v>14437.5</v>
      </c>
      <c r="BA96" s="5">
        <f t="shared" ca="1" si="229"/>
        <v>14437.5</v>
      </c>
      <c r="BB96" s="5">
        <f t="shared" ca="1" si="229"/>
        <v>14437.5</v>
      </c>
      <c r="BC96" s="5">
        <f t="shared" ca="1" si="229"/>
        <v>14437.5</v>
      </c>
      <c r="BD96" s="5">
        <f t="shared" ca="1" si="229"/>
        <v>14437.5</v>
      </c>
      <c r="BE96" s="5">
        <f t="shared" ca="1" si="229"/>
        <v>14437.5</v>
      </c>
      <c r="BF96" s="5">
        <f t="shared" ca="1" si="229"/>
        <v>14437.5</v>
      </c>
      <c r="BG96" s="5">
        <f t="shared" ca="1" si="229"/>
        <v>14437.5</v>
      </c>
      <c r="BH96" s="5">
        <f t="shared" ca="1" si="229"/>
        <v>20765.625</v>
      </c>
      <c r="BI96" s="5">
        <f t="shared" ca="1" si="229"/>
        <v>20765.625</v>
      </c>
    </row>
    <row r="97" spans="1:61" x14ac:dyDescent="0.25">
      <c r="A97" t="s">
        <v>510</v>
      </c>
      <c r="D97" s="5">
        <f ca="1">C97+D96</f>
        <v>11250</v>
      </c>
      <c r="E97" s="5">
        <f t="shared" ref="E97:BI97" ca="1" si="230">D97+E96</f>
        <v>22500</v>
      </c>
      <c r="F97" s="5">
        <f t="shared" ca="1" si="230"/>
        <v>33750</v>
      </c>
      <c r="G97" s="5">
        <f t="shared" ca="1" si="230"/>
        <v>45000</v>
      </c>
      <c r="H97" s="5">
        <f t="shared" ca="1" si="230"/>
        <v>56250</v>
      </c>
      <c r="I97" s="5">
        <f t="shared" ca="1" si="230"/>
        <v>67500</v>
      </c>
      <c r="J97" s="5">
        <f t="shared" ca="1" si="230"/>
        <v>78750</v>
      </c>
      <c r="K97" s="5">
        <f t="shared" ca="1" si="230"/>
        <v>90000</v>
      </c>
      <c r="L97" s="5">
        <f t="shared" ca="1" si="230"/>
        <v>101250</v>
      </c>
      <c r="M97" s="5">
        <f t="shared" ca="1" si="230"/>
        <v>112500</v>
      </c>
      <c r="N97" s="5">
        <f t="shared" ca="1" si="230"/>
        <v>123750</v>
      </c>
      <c r="O97" s="5">
        <f t="shared" ca="1" si="230"/>
        <v>132000</v>
      </c>
      <c r="P97" s="5">
        <f t="shared" ca="1" si="230"/>
        <v>140250</v>
      </c>
      <c r="Q97" s="5">
        <f t="shared" ca="1" si="230"/>
        <v>148500</v>
      </c>
      <c r="R97" s="5">
        <f t="shared" ca="1" si="230"/>
        <v>156750</v>
      </c>
      <c r="S97" s="5">
        <f t="shared" ca="1" si="230"/>
        <v>165000</v>
      </c>
      <c r="T97" s="5">
        <f t="shared" ca="1" si="230"/>
        <v>173250</v>
      </c>
      <c r="U97" s="5">
        <f t="shared" ca="1" si="230"/>
        <v>181500</v>
      </c>
      <c r="V97" s="5">
        <f t="shared" ca="1" si="230"/>
        <v>189750</v>
      </c>
      <c r="W97" s="5">
        <f t="shared" ca="1" si="230"/>
        <v>198000</v>
      </c>
      <c r="X97" s="5">
        <f ca="1">W97+X96</f>
        <v>206250</v>
      </c>
      <c r="Y97" s="5">
        <f t="shared" ca="1" si="230"/>
        <v>214500</v>
      </c>
      <c r="Z97" s="5">
        <f t="shared" ca="1" si="230"/>
        <v>222750</v>
      </c>
      <c r="AA97" s="5">
        <f t="shared" ca="1" si="230"/>
        <v>231000</v>
      </c>
      <c r="AB97" s="5">
        <f t="shared" ca="1" si="230"/>
        <v>239250</v>
      </c>
      <c r="AC97" s="5">
        <f t="shared" ca="1" si="230"/>
        <v>247500</v>
      </c>
      <c r="AD97" s="5">
        <f t="shared" ca="1" si="230"/>
        <v>255750</v>
      </c>
      <c r="AE97" s="5">
        <f t="shared" ca="1" si="230"/>
        <v>264000</v>
      </c>
      <c r="AF97" s="5">
        <f t="shared" ca="1" si="230"/>
        <v>280687.5</v>
      </c>
      <c r="AG97" s="5">
        <f t="shared" ca="1" si="230"/>
        <v>297375</v>
      </c>
      <c r="AH97" s="5">
        <f t="shared" ca="1" si="230"/>
        <v>314062.5</v>
      </c>
      <c r="AI97" s="5">
        <f t="shared" ca="1" si="230"/>
        <v>330750</v>
      </c>
      <c r="AJ97" s="5">
        <f t="shared" ca="1" si="230"/>
        <v>347437.5</v>
      </c>
      <c r="AK97" s="5">
        <f t="shared" ca="1" si="230"/>
        <v>364125</v>
      </c>
      <c r="AL97" s="5">
        <f t="shared" ca="1" si="230"/>
        <v>380812.5</v>
      </c>
      <c r="AM97" s="5">
        <f t="shared" ca="1" si="230"/>
        <v>397500</v>
      </c>
      <c r="AN97" s="5">
        <f t="shared" ca="1" si="230"/>
        <v>414187.5</v>
      </c>
      <c r="AO97" s="5">
        <f t="shared" ca="1" si="230"/>
        <v>430875</v>
      </c>
      <c r="AP97" s="5">
        <f t="shared" ca="1" si="230"/>
        <v>447562.5</v>
      </c>
      <c r="AQ97" s="5">
        <f t="shared" ca="1" si="230"/>
        <v>462000</v>
      </c>
      <c r="AR97" s="5">
        <f t="shared" ca="1" si="230"/>
        <v>476437.5</v>
      </c>
      <c r="AS97" s="5">
        <f t="shared" ca="1" si="230"/>
        <v>490875</v>
      </c>
      <c r="AT97" s="5">
        <f t="shared" ca="1" si="230"/>
        <v>505312.5</v>
      </c>
      <c r="AU97" s="5">
        <f t="shared" ca="1" si="230"/>
        <v>519750</v>
      </c>
      <c r="AV97" s="5">
        <f t="shared" ca="1" si="230"/>
        <v>534187.5</v>
      </c>
      <c r="AW97" s="5">
        <f t="shared" ca="1" si="230"/>
        <v>548625</v>
      </c>
      <c r="AX97" s="5">
        <f t="shared" ca="1" si="230"/>
        <v>563062.5</v>
      </c>
      <c r="AY97" s="5">
        <f t="shared" ca="1" si="230"/>
        <v>577500</v>
      </c>
      <c r="AZ97" s="5">
        <f t="shared" ca="1" si="230"/>
        <v>591937.5</v>
      </c>
      <c r="BA97" s="5">
        <f t="shared" ca="1" si="230"/>
        <v>606375</v>
      </c>
      <c r="BB97" s="5">
        <f t="shared" ca="1" si="230"/>
        <v>620812.5</v>
      </c>
      <c r="BC97" s="5">
        <f t="shared" ca="1" si="230"/>
        <v>635250</v>
      </c>
      <c r="BD97" s="5">
        <f t="shared" ca="1" si="230"/>
        <v>649687.5</v>
      </c>
      <c r="BE97" s="5">
        <f t="shared" ca="1" si="230"/>
        <v>664125</v>
      </c>
      <c r="BF97" s="5">
        <f t="shared" ca="1" si="230"/>
        <v>678562.5</v>
      </c>
      <c r="BG97" s="5">
        <f t="shared" ca="1" si="230"/>
        <v>693000</v>
      </c>
      <c r="BH97" s="5">
        <f t="shared" ca="1" si="230"/>
        <v>713765.625</v>
      </c>
      <c r="BI97" s="5">
        <f t="shared" ca="1" si="230"/>
        <v>734531.25</v>
      </c>
    </row>
    <row r="98" spans="1:61" ht="30" x14ac:dyDescent="0.25">
      <c r="A98" s="27" t="s">
        <v>511</v>
      </c>
      <c r="C98" s="5">
        <f>B25</f>
        <v>0</v>
      </c>
    </row>
    <row r="99" spans="1:61" x14ac:dyDescent="0.25">
      <c r="A99" t="s">
        <v>512</v>
      </c>
      <c r="C99" s="5">
        <f>MAX(0,C97-$C$98)</f>
        <v>0</v>
      </c>
      <c r="D99" s="5">
        <f t="shared" ref="D99:BI99" ca="1" si="231">MAX(0,D97-$C$98)</f>
        <v>11250</v>
      </c>
      <c r="E99" s="5">
        <f t="shared" ca="1" si="231"/>
        <v>22500</v>
      </c>
      <c r="F99" s="5">
        <f t="shared" ca="1" si="231"/>
        <v>33750</v>
      </c>
      <c r="G99" s="5">
        <f t="shared" ca="1" si="231"/>
        <v>45000</v>
      </c>
      <c r="H99" s="5">
        <f t="shared" ca="1" si="231"/>
        <v>56250</v>
      </c>
      <c r="I99" s="5">
        <f t="shared" ca="1" si="231"/>
        <v>67500</v>
      </c>
      <c r="J99" s="5">
        <f t="shared" ca="1" si="231"/>
        <v>78750</v>
      </c>
      <c r="K99" s="5">
        <f t="shared" ca="1" si="231"/>
        <v>90000</v>
      </c>
      <c r="L99" s="5">
        <f t="shared" ca="1" si="231"/>
        <v>101250</v>
      </c>
      <c r="M99" s="5">
        <f t="shared" ca="1" si="231"/>
        <v>112500</v>
      </c>
      <c r="N99" s="5">
        <f t="shared" ca="1" si="231"/>
        <v>123750</v>
      </c>
      <c r="O99" s="5">
        <f t="shared" ca="1" si="231"/>
        <v>132000</v>
      </c>
      <c r="P99" s="5">
        <f t="shared" ca="1" si="231"/>
        <v>140250</v>
      </c>
      <c r="Q99" s="5">
        <f t="shared" ca="1" si="231"/>
        <v>148500</v>
      </c>
      <c r="R99" s="5">
        <f t="shared" ca="1" si="231"/>
        <v>156750</v>
      </c>
      <c r="S99" s="5">
        <f t="shared" ca="1" si="231"/>
        <v>165000</v>
      </c>
      <c r="T99" s="5">
        <f t="shared" ca="1" si="231"/>
        <v>173250</v>
      </c>
      <c r="U99" s="5">
        <f t="shared" ca="1" si="231"/>
        <v>181500</v>
      </c>
      <c r="V99" s="5">
        <f t="shared" ca="1" si="231"/>
        <v>189750</v>
      </c>
      <c r="W99" s="5">
        <f t="shared" ca="1" si="231"/>
        <v>198000</v>
      </c>
      <c r="X99" s="5">
        <f ca="1">MAX(0,X97-$C$98)</f>
        <v>206250</v>
      </c>
      <c r="Y99" s="5">
        <f t="shared" ca="1" si="231"/>
        <v>214500</v>
      </c>
      <c r="Z99" s="5">
        <f t="shared" ca="1" si="231"/>
        <v>222750</v>
      </c>
      <c r="AA99" s="5">
        <f t="shared" ca="1" si="231"/>
        <v>231000</v>
      </c>
      <c r="AB99" s="5">
        <f t="shared" ca="1" si="231"/>
        <v>239250</v>
      </c>
      <c r="AC99" s="5">
        <f t="shared" ca="1" si="231"/>
        <v>247500</v>
      </c>
      <c r="AD99" s="5">
        <f t="shared" ca="1" si="231"/>
        <v>255750</v>
      </c>
      <c r="AE99" s="5">
        <f t="shared" ca="1" si="231"/>
        <v>264000</v>
      </c>
      <c r="AF99" s="5">
        <f t="shared" ca="1" si="231"/>
        <v>280687.5</v>
      </c>
      <c r="AG99" s="5">
        <f t="shared" ca="1" si="231"/>
        <v>297375</v>
      </c>
      <c r="AH99" s="5">
        <f t="shared" ca="1" si="231"/>
        <v>314062.5</v>
      </c>
      <c r="AI99" s="5">
        <f t="shared" ca="1" si="231"/>
        <v>330750</v>
      </c>
      <c r="AJ99" s="5">
        <f t="shared" ca="1" si="231"/>
        <v>347437.5</v>
      </c>
      <c r="AK99" s="5">
        <f t="shared" ca="1" si="231"/>
        <v>364125</v>
      </c>
      <c r="AL99" s="5">
        <f t="shared" ca="1" si="231"/>
        <v>380812.5</v>
      </c>
      <c r="AM99" s="5">
        <f t="shared" ca="1" si="231"/>
        <v>397500</v>
      </c>
      <c r="AN99" s="5">
        <f t="shared" ca="1" si="231"/>
        <v>414187.5</v>
      </c>
      <c r="AO99" s="5">
        <f t="shared" ca="1" si="231"/>
        <v>430875</v>
      </c>
      <c r="AP99" s="5">
        <f t="shared" ca="1" si="231"/>
        <v>447562.5</v>
      </c>
      <c r="AQ99" s="5">
        <f t="shared" ca="1" si="231"/>
        <v>462000</v>
      </c>
      <c r="AR99" s="5">
        <f t="shared" ca="1" si="231"/>
        <v>476437.5</v>
      </c>
      <c r="AS99" s="5">
        <f t="shared" ca="1" si="231"/>
        <v>490875</v>
      </c>
      <c r="AT99" s="5">
        <f t="shared" ca="1" si="231"/>
        <v>505312.5</v>
      </c>
      <c r="AU99" s="5">
        <f t="shared" ca="1" si="231"/>
        <v>519750</v>
      </c>
      <c r="AV99" s="5">
        <f t="shared" ca="1" si="231"/>
        <v>534187.5</v>
      </c>
      <c r="AW99" s="5">
        <f t="shared" ca="1" si="231"/>
        <v>548625</v>
      </c>
      <c r="AX99" s="5">
        <f t="shared" ca="1" si="231"/>
        <v>563062.5</v>
      </c>
      <c r="AY99" s="5">
        <f t="shared" ca="1" si="231"/>
        <v>577500</v>
      </c>
      <c r="AZ99" s="5">
        <f t="shared" ca="1" si="231"/>
        <v>591937.5</v>
      </c>
      <c r="BA99" s="5">
        <f t="shared" ca="1" si="231"/>
        <v>606375</v>
      </c>
      <c r="BB99" s="5">
        <f t="shared" ca="1" si="231"/>
        <v>620812.5</v>
      </c>
      <c r="BC99" s="5">
        <f t="shared" ca="1" si="231"/>
        <v>635250</v>
      </c>
      <c r="BD99" s="5">
        <f t="shared" ca="1" si="231"/>
        <v>649687.5</v>
      </c>
      <c r="BE99" s="5">
        <f t="shared" ca="1" si="231"/>
        <v>664125</v>
      </c>
      <c r="BF99" s="5">
        <f t="shared" ca="1" si="231"/>
        <v>678562.5</v>
      </c>
      <c r="BG99" s="5">
        <f t="shared" ca="1" si="231"/>
        <v>693000</v>
      </c>
      <c r="BH99" s="5">
        <f t="shared" ca="1" si="231"/>
        <v>713765.625</v>
      </c>
      <c r="BI99" s="5">
        <f t="shared" ca="1" si="231"/>
        <v>734531.25</v>
      </c>
    </row>
    <row r="100" spans="1:61" x14ac:dyDescent="0.25">
      <c r="A100" s="27" t="s">
        <v>516</v>
      </c>
      <c r="C100" s="5">
        <v>0</v>
      </c>
      <c r="D100" s="5">
        <f ca="1">D99-C99</f>
        <v>11250</v>
      </c>
      <c r="E100" s="5">
        <f t="shared" ref="E100:BI100" ca="1" si="232">E99-D99</f>
        <v>11250</v>
      </c>
      <c r="F100" s="5">
        <f t="shared" ca="1" si="232"/>
        <v>11250</v>
      </c>
      <c r="G100" s="5">
        <f t="shared" ca="1" si="232"/>
        <v>11250</v>
      </c>
      <c r="H100" s="5">
        <f t="shared" ca="1" si="232"/>
        <v>11250</v>
      </c>
      <c r="I100" s="5">
        <f t="shared" ca="1" si="232"/>
        <v>11250</v>
      </c>
      <c r="J100" s="5">
        <f t="shared" ca="1" si="232"/>
        <v>11250</v>
      </c>
      <c r="K100" s="5">
        <f t="shared" ca="1" si="232"/>
        <v>11250</v>
      </c>
      <c r="L100" s="5">
        <f t="shared" ca="1" si="232"/>
        <v>11250</v>
      </c>
      <c r="M100" s="5">
        <f t="shared" ca="1" si="232"/>
        <v>11250</v>
      </c>
      <c r="N100" s="5">
        <f t="shared" ca="1" si="232"/>
        <v>11250</v>
      </c>
      <c r="O100" s="5">
        <f t="shared" ca="1" si="232"/>
        <v>8250</v>
      </c>
      <c r="P100" s="5">
        <f t="shared" ca="1" si="232"/>
        <v>8250</v>
      </c>
      <c r="Q100" s="5">
        <f t="shared" ca="1" si="232"/>
        <v>8250</v>
      </c>
      <c r="R100" s="5">
        <f t="shared" ca="1" si="232"/>
        <v>8250</v>
      </c>
      <c r="S100" s="5">
        <f t="shared" ca="1" si="232"/>
        <v>8250</v>
      </c>
      <c r="T100" s="5">
        <f t="shared" ca="1" si="232"/>
        <v>8250</v>
      </c>
      <c r="U100" s="5">
        <f t="shared" ca="1" si="232"/>
        <v>8250</v>
      </c>
      <c r="V100" s="5">
        <f t="shared" ca="1" si="232"/>
        <v>8250</v>
      </c>
      <c r="W100" s="5">
        <f t="shared" ca="1" si="232"/>
        <v>8250</v>
      </c>
      <c r="X100" s="5">
        <f ca="1">X99-W99</f>
        <v>8250</v>
      </c>
      <c r="Y100" s="5">
        <f t="shared" ca="1" si="232"/>
        <v>8250</v>
      </c>
      <c r="Z100" s="5">
        <f t="shared" ca="1" si="232"/>
        <v>8250</v>
      </c>
      <c r="AA100" s="5">
        <f t="shared" ca="1" si="232"/>
        <v>8250</v>
      </c>
      <c r="AB100" s="5">
        <f t="shared" ca="1" si="232"/>
        <v>8250</v>
      </c>
      <c r="AC100" s="5">
        <f t="shared" ca="1" si="232"/>
        <v>8250</v>
      </c>
      <c r="AD100" s="5">
        <f t="shared" ca="1" si="232"/>
        <v>8250</v>
      </c>
      <c r="AE100" s="5">
        <f t="shared" ca="1" si="232"/>
        <v>8250</v>
      </c>
      <c r="AF100" s="5">
        <f t="shared" ca="1" si="232"/>
        <v>16687.5</v>
      </c>
      <c r="AG100" s="5">
        <f t="shared" ca="1" si="232"/>
        <v>16687.5</v>
      </c>
      <c r="AH100" s="5">
        <f t="shared" ca="1" si="232"/>
        <v>16687.5</v>
      </c>
      <c r="AI100" s="5">
        <f t="shared" ca="1" si="232"/>
        <v>16687.5</v>
      </c>
      <c r="AJ100" s="5">
        <f t="shared" ca="1" si="232"/>
        <v>16687.5</v>
      </c>
      <c r="AK100" s="5">
        <f t="shared" ca="1" si="232"/>
        <v>16687.5</v>
      </c>
      <c r="AL100" s="5">
        <f t="shared" ca="1" si="232"/>
        <v>16687.5</v>
      </c>
      <c r="AM100" s="5">
        <f t="shared" ca="1" si="232"/>
        <v>16687.5</v>
      </c>
      <c r="AN100" s="5">
        <f t="shared" ca="1" si="232"/>
        <v>16687.5</v>
      </c>
      <c r="AO100" s="5">
        <f t="shared" ca="1" si="232"/>
        <v>16687.5</v>
      </c>
      <c r="AP100" s="5">
        <f t="shared" ca="1" si="232"/>
        <v>16687.5</v>
      </c>
      <c r="AQ100" s="5">
        <f t="shared" ca="1" si="232"/>
        <v>14437.5</v>
      </c>
      <c r="AR100" s="5">
        <f t="shared" ca="1" si="232"/>
        <v>14437.5</v>
      </c>
      <c r="AS100" s="5">
        <f t="shared" ca="1" si="232"/>
        <v>14437.5</v>
      </c>
      <c r="AT100" s="5">
        <f t="shared" ca="1" si="232"/>
        <v>14437.5</v>
      </c>
      <c r="AU100" s="5">
        <f t="shared" ca="1" si="232"/>
        <v>14437.5</v>
      </c>
      <c r="AV100" s="5">
        <f t="shared" ca="1" si="232"/>
        <v>14437.5</v>
      </c>
      <c r="AW100" s="5">
        <f t="shared" ca="1" si="232"/>
        <v>14437.5</v>
      </c>
      <c r="AX100" s="5">
        <f t="shared" ca="1" si="232"/>
        <v>14437.5</v>
      </c>
      <c r="AY100" s="5">
        <f t="shared" ca="1" si="232"/>
        <v>14437.5</v>
      </c>
      <c r="AZ100" s="5">
        <f t="shared" ca="1" si="232"/>
        <v>14437.5</v>
      </c>
      <c r="BA100" s="5">
        <f t="shared" ca="1" si="232"/>
        <v>14437.5</v>
      </c>
      <c r="BB100" s="5">
        <f t="shared" ca="1" si="232"/>
        <v>14437.5</v>
      </c>
      <c r="BC100" s="5">
        <f t="shared" ca="1" si="232"/>
        <v>14437.5</v>
      </c>
      <c r="BD100" s="5">
        <f t="shared" ca="1" si="232"/>
        <v>14437.5</v>
      </c>
      <c r="BE100" s="5">
        <f t="shared" ca="1" si="232"/>
        <v>14437.5</v>
      </c>
      <c r="BF100" s="5">
        <f t="shared" ca="1" si="232"/>
        <v>14437.5</v>
      </c>
      <c r="BG100" s="5">
        <f t="shared" ca="1" si="232"/>
        <v>14437.5</v>
      </c>
      <c r="BH100" s="5">
        <f t="shared" ca="1" si="232"/>
        <v>20765.625</v>
      </c>
      <c r="BI100" s="5">
        <f t="shared" ca="1" si="232"/>
        <v>20765.625</v>
      </c>
    </row>
    <row r="101" spans="1:61" x14ac:dyDescent="0.25">
      <c r="A101" t="s">
        <v>519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</row>
    <row r="102" spans="1:61" x14ac:dyDescent="0.25">
      <c r="A102" s="27" t="s">
        <v>513</v>
      </c>
      <c r="C102" s="5">
        <f>C100+C101</f>
        <v>0</v>
      </c>
      <c r="D102" s="5">
        <f t="shared" ref="D102:BI102" ca="1" si="233">D100+D101</f>
        <v>11250</v>
      </c>
      <c r="E102" s="5">
        <f t="shared" ca="1" si="233"/>
        <v>11250</v>
      </c>
      <c r="F102" s="5">
        <f t="shared" ca="1" si="233"/>
        <v>11250</v>
      </c>
      <c r="G102" s="5">
        <f t="shared" ca="1" si="233"/>
        <v>11250</v>
      </c>
      <c r="H102" s="5">
        <f t="shared" ca="1" si="233"/>
        <v>11250</v>
      </c>
      <c r="I102" s="5">
        <f t="shared" ca="1" si="233"/>
        <v>11250</v>
      </c>
      <c r="J102" s="5">
        <f t="shared" ca="1" si="233"/>
        <v>11250</v>
      </c>
      <c r="K102" s="5">
        <f t="shared" ca="1" si="233"/>
        <v>11250</v>
      </c>
      <c r="L102" s="5">
        <f t="shared" ca="1" si="233"/>
        <v>11250</v>
      </c>
      <c r="M102" s="5">
        <f t="shared" ca="1" si="233"/>
        <v>11250</v>
      </c>
      <c r="N102" s="5">
        <f t="shared" ca="1" si="233"/>
        <v>11250</v>
      </c>
      <c r="O102" s="5">
        <f t="shared" ca="1" si="233"/>
        <v>8250</v>
      </c>
      <c r="P102" s="5">
        <f t="shared" ca="1" si="233"/>
        <v>8250</v>
      </c>
      <c r="Q102" s="5">
        <f t="shared" ca="1" si="233"/>
        <v>8250</v>
      </c>
      <c r="R102" s="5">
        <f t="shared" ca="1" si="233"/>
        <v>8250</v>
      </c>
      <c r="S102" s="5">
        <f t="shared" ca="1" si="233"/>
        <v>8250</v>
      </c>
      <c r="T102" s="5">
        <f t="shared" ca="1" si="233"/>
        <v>8250</v>
      </c>
      <c r="U102" s="5">
        <f t="shared" ca="1" si="233"/>
        <v>8250</v>
      </c>
      <c r="V102" s="5">
        <f t="shared" ca="1" si="233"/>
        <v>8250</v>
      </c>
      <c r="W102" s="5">
        <f t="shared" ca="1" si="233"/>
        <v>8250</v>
      </c>
      <c r="X102" s="5">
        <f ca="1">X100+X101</f>
        <v>8250</v>
      </c>
      <c r="Y102" s="5">
        <f t="shared" ca="1" si="233"/>
        <v>8250</v>
      </c>
      <c r="Z102" s="5">
        <f t="shared" ca="1" si="233"/>
        <v>8250</v>
      </c>
      <c r="AA102" s="5">
        <f t="shared" ca="1" si="233"/>
        <v>8250</v>
      </c>
      <c r="AB102" s="5">
        <f t="shared" ca="1" si="233"/>
        <v>8250</v>
      </c>
      <c r="AC102" s="5">
        <f t="shared" ca="1" si="233"/>
        <v>8250</v>
      </c>
      <c r="AD102" s="5">
        <f t="shared" ca="1" si="233"/>
        <v>8250</v>
      </c>
      <c r="AE102" s="5">
        <f t="shared" ca="1" si="233"/>
        <v>8250</v>
      </c>
      <c r="AF102" s="5">
        <f t="shared" ca="1" si="233"/>
        <v>16687.5</v>
      </c>
      <c r="AG102" s="5">
        <f t="shared" ca="1" si="233"/>
        <v>16687.5</v>
      </c>
      <c r="AH102" s="5">
        <f t="shared" ca="1" si="233"/>
        <v>16687.5</v>
      </c>
      <c r="AI102" s="5">
        <f t="shared" ca="1" si="233"/>
        <v>16687.5</v>
      </c>
      <c r="AJ102" s="5">
        <f t="shared" ca="1" si="233"/>
        <v>16687.5</v>
      </c>
      <c r="AK102" s="5">
        <f t="shared" ca="1" si="233"/>
        <v>16687.5</v>
      </c>
      <c r="AL102" s="5">
        <f t="shared" ca="1" si="233"/>
        <v>16687.5</v>
      </c>
      <c r="AM102" s="5">
        <f t="shared" ca="1" si="233"/>
        <v>16687.5</v>
      </c>
      <c r="AN102" s="5">
        <f t="shared" ca="1" si="233"/>
        <v>16687.5</v>
      </c>
      <c r="AO102" s="5">
        <f t="shared" ca="1" si="233"/>
        <v>16687.5</v>
      </c>
      <c r="AP102" s="5">
        <f t="shared" ca="1" si="233"/>
        <v>16687.5</v>
      </c>
      <c r="AQ102" s="5">
        <f t="shared" ca="1" si="233"/>
        <v>14437.5</v>
      </c>
      <c r="AR102" s="5">
        <f t="shared" ca="1" si="233"/>
        <v>14437.5</v>
      </c>
      <c r="AS102" s="5">
        <f t="shared" ca="1" si="233"/>
        <v>14437.5</v>
      </c>
      <c r="AT102" s="5">
        <f t="shared" ca="1" si="233"/>
        <v>14437.5</v>
      </c>
      <c r="AU102" s="5">
        <f t="shared" ca="1" si="233"/>
        <v>14437.5</v>
      </c>
      <c r="AV102" s="5">
        <f t="shared" ca="1" si="233"/>
        <v>14437.5</v>
      </c>
      <c r="AW102" s="5">
        <f t="shared" ca="1" si="233"/>
        <v>14437.5</v>
      </c>
      <c r="AX102" s="5">
        <f t="shared" ca="1" si="233"/>
        <v>14437.5</v>
      </c>
      <c r="AY102" s="5">
        <f t="shared" ca="1" si="233"/>
        <v>14437.5</v>
      </c>
      <c r="AZ102" s="5">
        <f t="shared" ca="1" si="233"/>
        <v>14437.5</v>
      </c>
      <c r="BA102" s="5">
        <f t="shared" ca="1" si="233"/>
        <v>14437.5</v>
      </c>
      <c r="BB102" s="5">
        <f t="shared" ca="1" si="233"/>
        <v>14437.5</v>
      </c>
      <c r="BC102" s="5">
        <f t="shared" ca="1" si="233"/>
        <v>14437.5</v>
      </c>
      <c r="BD102" s="5">
        <f t="shared" ca="1" si="233"/>
        <v>14437.5</v>
      </c>
      <c r="BE102" s="5">
        <f t="shared" ca="1" si="233"/>
        <v>14437.5</v>
      </c>
      <c r="BF102" s="5">
        <f t="shared" ca="1" si="233"/>
        <v>14437.5</v>
      </c>
      <c r="BG102" s="5">
        <f t="shared" ca="1" si="233"/>
        <v>14437.5</v>
      </c>
      <c r="BH102" s="5">
        <f t="shared" ca="1" si="233"/>
        <v>20765.625</v>
      </c>
      <c r="BI102" s="5">
        <f t="shared" ca="1" si="233"/>
        <v>20765.625</v>
      </c>
    </row>
    <row r="103" spans="1:61" x14ac:dyDescent="0.25">
      <c r="A103" t="s">
        <v>514</v>
      </c>
      <c r="C103" s="4">
        <f ca="1">-C110*(1-$B$18)</f>
        <v>0</v>
      </c>
      <c r="D103" s="4">
        <f t="shared" ref="D103:BI103" ca="1" si="234">-D110*(1-$B$18)</f>
        <v>0</v>
      </c>
      <c r="E103" s="4">
        <f t="shared" ca="1" si="234"/>
        <v>0</v>
      </c>
      <c r="F103" s="4">
        <f t="shared" ca="1" si="234"/>
        <v>0</v>
      </c>
      <c r="G103" s="4">
        <f t="shared" ca="1" si="234"/>
        <v>0</v>
      </c>
      <c r="H103" s="4">
        <f t="shared" ca="1" si="234"/>
        <v>0</v>
      </c>
      <c r="I103" s="4">
        <f t="shared" ca="1" si="234"/>
        <v>0</v>
      </c>
      <c r="J103" s="4">
        <f t="shared" ca="1" si="234"/>
        <v>0</v>
      </c>
      <c r="K103" s="4">
        <f t="shared" ca="1" si="234"/>
        <v>0</v>
      </c>
      <c r="L103" s="4">
        <f t="shared" ca="1" si="234"/>
        <v>0</v>
      </c>
      <c r="M103" s="4">
        <f t="shared" ca="1" si="234"/>
        <v>0</v>
      </c>
      <c r="N103" s="4">
        <f t="shared" ca="1" si="234"/>
        <v>0</v>
      </c>
      <c r="O103" s="4">
        <f t="shared" ca="1" si="234"/>
        <v>0</v>
      </c>
      <c r="P103" s="4">
        <f t="shared" ca="1" si="234"/>
        <v>0</v>
      </c>
      <c r="Q103" s="4">
        <f t="shared" ca="1" si="234"/>
        <v>0</v>
      </c>
      <c r="R103" s="4">
        <f t="shared" ca="1" si="234"/>
        <v>0</v>
      </c>
      <c r="S103" s="4">
        <f t="shared" ca="1" si="234"/>
        <v>0</v>
      </c>
      <c r="T103" s="4">
        <f t="shared" ca="1" si="234"/>
        <v>0</v>
      </c>
      <c r="U103" s="4">
        <f t="shared" ca="1" si="234"/>
        <v>0</v>
      </c>
      <c r="V103" s="4">
        <f t="shared" ca="1" si="234"/>
        <v>0</v>
      </c>
      <c r="W103" s="4">
        <f t="shared" ca="1" si="234"/>
        <v>0</v>
      </c>
      <c r="X103" s="4">
        <f t="shared" ca="1" si="234"/>
        <v>0</v>
      </c>
      <c r="Y103" s="4">
        <f t="shared" ca="1" si="234"/>
        <v>0</v>
      </c>
      <c r="Z103" s="4">
        <f t="shared" ca="1" si="234"/>
        <v>0</v>
      </c>
      <c r="AA103" s="4">
        <f t="shared" ca="1" si="234"/>
        <v>0</v>
      </c>
      <c r="AB103" s="4">
        <f t="shared" ca="1" si="234"/>
        <v>0</v>
      </c>
      <c r="AC103" s="4">
        <f t="shared" ca="1" si="234"/>
        <v>0</v>
      </c>
      <c r="AD103" s="4">
        <f t="shared" ca="1" si="234"/>
        <v>0</v>
      </c>
      <c r="AE103" s="4">
        <f t="shared" ca="1" si="234"/>
        <v>0</v>
      </c>
      <c r="AF103" s="4">
        <f t="shared" ca="1" si="234"/>
        <v>0</v>
      </c>
      <c r="AG103" s="4">
        <f t="shared" ca="1" si="234"/>
        <v>2812.5</v>
      </c>
      <c r="AH103" s="4">
        <f t="shared" ca="1" si="234"/>
        <v>2812.5</v>
      </c>
      <c r="AI103" s="4">
        <f t="shared" ca="1" si="234"/>
        <v>2812.5</v>
      </c>
      <c r="AJ103" s="4">
        <f t="shared" ca="1" si="234"/>
        <v>2812.5</v>
      </c>
      <c r="AK103" s="4">
        <f t="shared" ca="1" si="234"/>
        <v>2812.5</v>
      </c>
      <c r="AL103" s="4">
        <f t="shared" ca="1" si="234"/>
        <v>2812.5</v>
      </c>
      <c r="AM103" s="4">
        <f t="shared" ca="1" si="234"/>
        <v>2812.5</v>
      </c>
      <c r="AN103" s="4">
        <f t="shared" ca="1" si="234"/>
        <v>2812.5</v>
      </c>
      <c r="AO103" s="4">
        <f t="shared" ca="1" si="234"/>
        <v>2812.5</v>
      </c>
      <c r="AP103" s="4">
        <f t="shared" ca="1" si="234"/>
        <v>2812.5</v>
      </c>
      <c r="AQ103" s="4">
        <f t="shared" ca="1" si="234"/>
        <v>2812.5</v>
      </c>
      <c r="AR103" s="4">
        <f t="shared" ca="1" si="234"/>
        <v>2062.5</v>
      </c>
      <c r="AS103" s="4">
        <f t="shared" ca="1" si="234"/>
        <v>2062.5</v>
      </c>
      <c r="AT103" s="4">
        <f t="shared" ca="1" si="234"/>
        <v>2062.5</v>
      </c>
      <c r="AU103" s="4">
        <f t="shared" ca="1" si="234"/>
        <v>2062.5</v>
      </c>
      <c r="AV103" s="4">
        <f t="shared" ca="1" si="234"/>
        <v>2062.5</v>
      </c>
      <c r="AW103" s="4">
        <f t="shared" ca="1" si="234"/>
        <v>2062.5</v>
      </c>
      <c r="AX103" s="4">
        <f t="shared" ca="1" si="234"/>
        <v>2062.5</v>
      </c>
      <c r="AY103" s="4">
        <f t="shared" ca="1" si="234"/>
        <v>2062.5</v>
      </c>
      <c r="AZ103" s="4">
        <f t="shared" ca="1" si="234"/>
        <v>2062.5</v>
      </c>
      <c r="BA103" s="4">
        <f t="shared" ca="1" si="234"/>
        <v>2062.5</v>
      </c>
      <c r="BB103" s="4">
        <f t="shared" ca="1" si="234"/>
        <v>2062.5</v>
      </c>
      <c r="BC103" s="4">
        <f t="shared" ca="1" si="234"/>
        <v>2062.5</v>
      </c>
      <c r="BD103" s="4">
        <f t="shared" ca="1" si="234"/>
        <v>2062.5</v>
      </c>
      <c r="BE103" s="4">
        <f t="shared" ca="1" si="234"/>
        <v>2062.5</v>
      </c>
      <c r="BF103" s="4">
        <f t="shared" ca="1" si="234"/>
        <v>2062.5</v>
      </c>
      <c r="BG103" s="4">
        <f t="shared" ca="1" si="234"/>
        <v>2062.5</v>
      </c>
      <c r="BH103" s="4">
        <f t="shared" ca="1" si="234"/>
        <v>2062.5</v>
      </c>
      <c r="BI103" s="4">
        <f t="shared" ca="1" si="234"/>
        <v>4171.875</v>
      </c>
    </row>
    <row r="104" spans="1:61" x14ac:dyDescent="0.25">
      <c r="A104" s="27" t="s">
        <v>515</v>
      </c>
      <c r="C104" s="4">
        <f ca="1">-C112*(1-$B$18)</f>
        <v>0</v>
      </c>
      <c r="D104" s="4">
        <f t="shared" ref="D104:BI104" ca="1" si="235">-D112*(1-$B$18)</f>
        <v>0</v>
      </c>
      <c r="E104" s="4">
        <f t="shared" ca="1" si="235"/>
        <v>0</v>
      </c>
      <c r="F104" s="4">
        <f t="shared" ca="1" si="235"/>
        <v>0</v>
      </c>
      <c r="G104" s="4">
        <f t="shared" ca="1" si="235"/>
        <v>0</v>
      </c>
      <c r="H104" s="4">
        <f t="shared" ca="1" si="235"/>
        <v>0</v>
      </c>
      <c r="I104" s="4">
        <f t="shared" ca="1" si="235"/>
        <v>0</v>
      </c>
      <c r="J104" s="4">
        <f t="shared" ca="1" si="235"/>
        <v>0</v>
      </c>
      <c r="K104" s="4">
        <f t="shared" ca="1" si="235"/>
        <v>0</v>
      </c>
      <c r="L104" s="4">
        <f t="shared" ca="1" si="235"/>
        <v>0</v>
      </c>
      <c r="M104" s="4">
        <f t="shared" ca="1" si="235"/>
        <v>0</v>
      </c>
      <c r="N104" s="4">
        <f t="shared" ca="1" si="235"/>
        <v>0</v>
      </c>
      <c r="O104" s="4">
        <f t="shared" ca="1" si="235"/>
        <v>0</v>
      </c>
      <c r="P104" s="4">
        <f t="shared" ca="1" si="235"/>
        <v>0</v>
      </c>
      <c r="Q104" s="4">
        <f t="shared" ca="1" si="235"/>
        <v>0</v>
      </c>
      <c r="R104" s="4">
        <f t="shared" ca="1" si="235"/>
        <v>0</v>
      </c>
      <c r="S104" s="4">
        <f t="shared" ca="1" si="235"/>
        <v>0</v>
      </c>
      <c r="T104" s="4">
        <f t="shared" ca="1" si="235"/>
        <v>0</v>
      </c>
      <c r="U104" s="4">
        <f t="shared" ca="1" si="235"/>
        <v>0</v>
      </c>
      <c r="V104" s="4">
        <f t="shared" ca="1" si="235"/>
        <v>0</v>
      </c>
      <c r="W104" s="4">
        <f t="shared" ca="1" si="235"/>
        <v>0</v>
      </c>
      <c r="X104" s="4">
        <f t="shared" ca="1" si="235"/>
        <v>0</v>
      </c>
      <c r="Y104" s="4">
        <f t="shared" ca="1" si="235"/>
        <v>0</v>
      </c>
      <c r="Z104" s="4">
        <f t="shared" ca="1" si="235"/>
        <v>0</v>
      </c>
      <c r="AA104" s="4">
        <f t="shared" ca="1" si="235"/>
        <v>0</v>
      </c>
      <c r="AB104" s="4">
        <f t="shared" ca="1" si="235"/>
        <v>0</v>
      </c>
      <c r="AC104" s="4">
        <f t="shared" ca="1" si="235"/>
        <v>0</v>
      </c>
      <c r="AD104" s="4">
        <f t="shared" ca="1" si="235"/>
        <v>0</v>
      </c>
      <c r="AE104" s="4">
        <f t="shared" ca="1" si="235"/>
        <v>0</v>
      </c>
      <c r="AF104" s="4">
        <f t="shared" ca="1" si="235"/>
        <v>0</v>
      </c>
      <c r="AG104" s="4">
        <f t="shared" ca="1" si="235"/>
        <v>0</v>
      </c>
      <c r="AH104" s="4">
        <f t="shared" ca="1" si="235"/>
        <v>0</v>
      </c>
      <c r="AI104" s="4">
        <f t="shared" ca="1" si="235"/>
        <v>0</v>
      </c>
      <c r="AJ104" s="4">
        <f t="shared" ca="1" si="235"/>
        <v>0</v>
      </c>
      <c r="AK104" s="4">
        <f t="shared" ca="1" si="235"/>
        <v>0</v>
      </c>
      <c r="AL104" s="4">
        <f t="shared" ca="1" si="235"/>
        <v>0</v>
      </c>
      <c r="AM104" s="4">
        <f t="shared" ca="1" si="235"/>
        <v>0</v>
      </c>
      <c r="AN104" s="4">
        <f t="shared" ca="1" si="235"/>
        <v>0</v>
      </c>
      <c r="AO104" s="4">
        <f t="shared" ca="1" si="235"/>
        <v>0</v>
      </c>
      <c r="AP104" s="4">
        <f t="shared" ca="1" si="235"/>
        <v>0</v>
      </c>
      <c r="AQ104" s="4">
        <f t="shared" ca="1" si="235"/>
        <v>0</v>
      </c>
      <c r="AR104" s="4">
        <f t="shared" ca="1" si="235"/>
        <v>0</v>
      </c>
      <c r="AS104" s="4">
        <f t="shared" ca="1" si="235"/>
        <v>0</v>
      </c>
      <c r="AT104" s="4">
        <f t="shared" ca="1" si="235"/>
        <v>0</v>
      </c>
      <c r="AU104" s="4">
        <f t="shared" ca="1" si="235"/>
        <v>0</v>
      </c>
      <c r="AV104" s="4">
        <f t="shared" ca="1" si="235"/>
        <v>0</v>
      </c>
      <c r="AW104" s="4">
        <f t="shared" ca="1" si="235"/>
        <v>0</v>
      </c>
      <c r="AX104" s="4">
        <f t="shared" ca="1" si="235"/>
        <v>0</v>
      </c>
      <c r="AY104" s="4">
        <f t="shared" ca="1" si="235"/>
        <v>0</v>
      </c>
      <c r="AZ104" s="4">
        <f t="shared" ca="1" si="235"/>
        <v>0</v>
      </c>
      <c r="BA104" s="4">
        <f t="shared" ca="1" si="235"/>
        <v>0</v>
      </c>
      <c r="BB104" s="4">
        <f t="shared" ca="1" si="235"/>
        <v>0</v>
      </c>
      <c r="BC104" s="4">
        <f t="shared" ca="1" si="235"/>
        <v>0</v>
      </c>
      <c r="BD104" s="4">
        <f t="shared" ca="1" si="235"/>
        <v>0</v>
      </c>
      <c r="BE104" s="4">
        <f t="shared" ca="1" si="235"/>
        <v>0</v>
      </c>
      <c r="BF104" s="4">
        <f t="shared" ca="1" si="235"/>
        <v>0</v>
      </c>
      <c r="BG104" s="4">
        <f t="shared" ca="1" si="235"/>
        <v>0</v>
      </c>
      <c r="BH104" s="4">
        <f t="shared" ca="1" si="235"/>
        <v>0</v>
      </c>
      <c r="BI104" s="4">
        <f t="shared" ca="1" si="235"/>
        <v>0</v>
      </c>
    </row>
    <row r="106" spans="1:61" x14ac:dyDescent="0.25">
      <c r="A106" s="9" t="s">
        <v>497</v>
      </c>
    </row>
    <row r="107" spans="1:61" x14ac:dyDescent="0.25">
      <c r="A107" s="24" t="s">
        <v>505</v>
      </c>
      <c r="D107" s="4">
        <f t="shared" ref="D107:AI107" si="236">IF(COLUMN()&lt;=$C$78+$D$26,$B$24/$D$26,0)</f>
        <v>0</v>
      </c>
      <c r="E107" s="4">
        <f t="shared" si="236"/>
        <v>0</v>
      </c>
      <c r="F107" s="4">
        <f t="shared" si="236"/>
        <v>0</v>
      </c>
      <c r="G107" s="4">
        <f t="shared" si="236"/>
        <v>0</v>
      </c>
      <c r="H107" s="4">
        <f t="shared" si="236"/>
        <v>0</v>
      </c>
      <c r="I107" s="4">
        <f t="shared" si="236"/>
        <v>0</v>
      </c>
      <c r="J107" s="4">
        <f t="shared" si="236"/>
        <v>0</v>
      </c>
      <c r="K107" s="4">
        <f t="shared" si="236"/>
        <v>0</v>
      </c>
      <c r="L107" s="4">
        <f t="shared" si="236"/>
        <v>0</v>
      </c>
      <c r="M107" s="4">
        <f t="shared" si="236"/>
        <v>0</v>
      </c>
      <c r="N107" s="4">
        <f t="shared" si="236"/>
        <v>0</v>
      </c>
      <c r="O107" s="4">
        <f t="shared" si="236"/>
        <v>0</v>
      </c>
      <c r="P107" s="4">
        <f t="shared" si="236"/>
        <v>0</v>
      </c>
      <c r="Q107" s="4">
        <f t="shared" si="236"/>
        <v>0</v>
      </c>
      <c r="R107" s="4">
        <f t="shared" si="236"/>
        <v>0</v>
      </c>
      <c r="S107" s="4">
        <f t="shared" si="236"/>
        <v>0</v>
      </c>
      <c r="T107" s="4">
        <f t="shared" si="236"/>
        <v>0</v>
      </c>
      <c r="U107" s="4">
        <f t="shared" si="236"/>
        <v>0</v>
      </c>
      <c r="V107" s="4">
        <f t="shared" si="236"/>
        <v>0</v>
      </c>
      <c r="W107" s="4">
        <f t="shared" si="236"/>
        <v>0</v>
      </c>
      <c r="X107" s="4">
        <f t="shared" si="236"/>
        <v>0</v>
      </c>
      <c r="Y107" s="4">
        <f t="shared" si="236"/>
        <v>0</v>
      </c>
      <c r="Z107" s="4">
        <f t="shared" si="236"/>
        <v>0</v>
      </c>
      <c r="AA107" s="4">
        <f t="shared" si="236"/>
        <v>0</v>
      </c>
      <c r="AB107" s="4">
        <f t="shared" si="236"/>
        <v>0</v>
      </c>
      <c r="AC107" s="4">
        <f t="shared" si="236"/>
        <v>0</v>
      </c>
      <c r="AD107" s="4">
        <f t="shared" si="236"/>
        <v>0</v>
      </c>
      <c r="AE107" s="4">
        <f t="shared" si="236"/>
        <v>0</v>
      </c>
      <c r="AF107" s="4">
        <f t="shared" si="236"/>
        <v>0</v>
      </c>
      <c r="AG107" s="4">
        <f t="shared" si="236"/>
        <v>0</v>
      </c>
      <c r="AH107" s="4">
        <f t="shared" si="236"/>
        <v>0</v>
      </c>
      <c r="AI107" s="4">
        <f t="shared" si="236"/>
        <v>0</v>
      </c>
      <c r="AJ107" s="4">
        <f t="shared" ref="AJ107:BI107" si="237">IF(COLUMN()&lt;=$C$78+$D$26,$B$24/$D$26,0)</f>
        <v>0</v>
      </c>
      <c r="AK107" s="4">
        <f t="shared" si="237"/>
        <v>0</v>
      </c>
      <c r="AL107" s="4">
        <f t="shared" si="237"/>
        <v>0</v>
      </c>
      <c r="AM107" s="4">
        <f t="shared" si="237"/>
        <v>0</v>
      </c>
      <c r="AN107" s="4">
        <f t="shared" si="237"/>
        <v>0</v>
      </c>
      <c r="AO107" s="4">
        <f t="shared" si="237"/>
        <v>0</v>
      </c>
      <c r="AP107" s="4">
        <f t="shared" si="237"/>
        <v>0</v>
      </c>
      <c r="AQ107" s="4">
        <f t="shared" si="237"/>
        <v>0</v>
      </c>
      <c r="AR107" s="4">
        <f t="shared" si="237"/>
        <v>0</v>
      </c>
      <c r="AS107" s="4">
        <f t="shared" si="237"/>
        <v>0</v>
      </c>
      <c r="AT107" s="4">
        <f t="shared" si="237"/>
        <v>0</v>
      </c>
      <c r="AU107" s="4">
        <f t="shared" si="237"/>
        <v>0</v>
      </c>
      <c r="AV107" s="4">
        <f t="shared" si="237"/>
        <v>0</v>
      </c>
      <c r="AW107" s="4">
        <f t="shared" si="237"/>
        <v>0</v>
      </c>
      <c r="AX107" s="4">
        <f t="shared" si="237"/>
        <v>0</v>
      </c>
      <c r="AY107" s="4">
        <f t="shared" si="237"/>
        <v>0</v>
      </c>
      <c r="AZ107" s="4">
        <f t="shared" si="237"/>
        <v>0</v>
      </c>
      <c r="BA107" s="4">
        <f t="shared" si="237"/>
        <v>0</v>
      </c>
      <c r="BB107" s="4">
        <f t="shared" si="237"/>
        <v>0</v>
      </c>
      <c r="BC107" s="4">
        <f t="shared" si="237"/>
        <v>0</v>
      </c>
      <c r="BD107" s="4">
        <f t="shared" si="237"/>
        <v>0</v>
      </c>
      <c r="BE107" s="4">
        <f t="shared" si="237"/>
        <v>0</v>
      </c>
      <c r="BF107" s="4">
        <f t="shared" si="237"/>
        <v>0</v>
      </c>
      <c r="BG107" s="4">
        <f t="shared" si="237"/>
        <v>0</v>
      </c>
      <c r="BH107" s="4">
        <f t="shared" si="237"/>
        <v>0</v>
      </c>
      <c r="BI107" s="4">
        <f t="shared" si="237"/>
        <v>0</v>
      </c>
    </row>
    <row r="108" spans="1:61" x14ac:dyDescent="0.25">
      <c r="A108" s="24" t="s">
        <v>507</v>
      </c>
      <c r="C108" s="4">
        <f t="shared" ref="C108:AH108" ca="1" si="238">IF(COLUMN()&lt;$C$78+$D$19,0,-OFFSET(C107,0,-$D$19))</f>
        <v>0</v>
      </c>
      <c r="D108" s="4">
        <f t="shared" ca="1" si="238"/>
        <v>0</v>
      </c>
      <c r="E108" s="4">
        <f t="shared" ca="1" si="238"/>
        <v>0</v>
      </c>
      <c r="F108" s="4">
        <f t="shared" ca="1" si="238"/>
        <v>0</v>
      </c>
      <c r="G108" s="4">
        <f t="shared" ca="1" si="238"/>
        <v>0</v>
      </c>
      <c r="H108" s="4">
        <f t="shared" ca="1" si="238"/>
        <v>0</v>
      </c>
      <c r="I108" s="4">
        <f t="shared" ca="1" si="238"/>
        <v>0</v>
      </c>
      <c r="J108" s="4">
        <f t="shared" ca="1" si="238"/>
        <v>0</v>
      </c>
      <c r="K108" s="4">
        <f t="shared" ca="1" si="238"/>
        <v>0</v>
      </c>
      <c r="L108" s="4">
        <f t="shared" ca="1" si="238"/>
        <v>0</v>
      </c>
      <c r="M108" s="4">
        <f t="shared" ca="1" si="238"/>
        <v>0</v>
      </c>
      <c r="N108" s="4">
        <f t="shared" ca="1" si="238"/>
        <v>0</v>
      </c>
      <c r="O108" s="4">
        <f t="shared" ca="1" si="238"/>
        <v>0</v>
      </c>
      <c r="P108" s="4">
        <f t="shared" ca="1" si="238"/>
        <v>0</v>
      </c>
      <c r="Q108" s="4">
        <f t="shared" ca="1" si="238"/>
        <v>0</v>
      </c>
      <c r="R108" s="4">
        <f t="shared" ca="1" si="238"/>
        <v>0</v>
      </c>
      <c r="S108" s="4">
        <f t="shared" ca="1" si="238"/>
        <v>0</v>
      </c>
      <c r="T108" s="4">
        <f t="shared" ca="1" si="238"/>
        <v>0</v>
      </c>
      <c r="U108" s="4">
        <f t="shared" ca="1" si="238"/>
        <v>0</v>
      </c>
      <c r="V108" s="4">
        <f t="shared" ca="1" si="238"/>
        <v>0</v>
      </c>
      <c r="W108" s="4">
        <f t="shared" ca="1" si="238"/>
        <v>0</v>
      </c>
      <c r="X108" s="4">
        <f t="shared" ca="1" si="238"/>
        <v>0</v>
      </c>
      <c r="Y108" s="4">
        <f t="shared" ca="1" si="238"/>
        <v>0</v>
      </c>
      <c r="Z108" s="4">
        <f t="shared" ca="1" si="238"/>
        <v>0</v>
      </c>
      <c r="AA108" s="4">
        <f t="shared" ca="1" si="238"/>
        <v>0</v>
      </c>
      <c r="AB108" s="4">
        <f t="shared" ca="1" si="238"/>
        <v>0</v>
      </c>
      <c r="AC108" s="4">
        <f t="shared" ca="1" si="238"/>
        <v>0</v>
      </c>
      <c r="AD108" s="4">
        <f t="shared" ca="1" si="238"/>
        <v>0</v>
      </c>
      <c r="AE108" s="4">
        <f t="shared" ca="1" si="238"/>
        <v>0</v>
      </c>
      <c r="AF108" s="4">
        <f t="shared" ca="1" si="238"/>
        <v>0</v>
      </c>
      <c r="AG108" s="4">
        <f t="shared" ca="1" si="238"/>
        <v>0</v>
      </c>
      <c r="AH108" s="4">
        <f t="shared" ca="1" si="238"/>
        <v>0</v>
      </c>
      <c r="AI108" s="4">
        <f t="shared" ref="AI108:BI108" ca="1" si="239">IF(COLUMN()&lt;$C$78+$D$19,0,-OFFSET(AI107,0,-$D$19))</f>
        <v>0</v>
      </c>
      <c r="AJ108" s="4">
        <f t="shared" ca="1" si="239"/>
        <v>0</v>
      </c>
      <c r="AK108" s="4">
        <f t="shared" ca="1" si="239"/>
        <v>0</v>
      </c>
      <c r="AL108" s="4">
        <f t="shared" ca="1" si="239"/>
        <v>0</v>
      </c>
      <c r="AM108" s="4">
        <f t="shared" ca="1" si="239"/>
        <v>0</v>
      </c>
      <c r="AN108" s="4">
        <f t="shared" ca="1" si="239"/>
        <v>0</v>
      </c>
      <c r="AO108" s="4">
        <f t="shared" ca="1" si="239"/>
        <v>0</v>
      </c>
      <c r="AP108" s="4">
        <f t="shared" ca="1" si="239"/>
        <v>0</v>
      </c>
      <c r="AQ108" s="4">
        <f t="shared" ca="1" si="239"/>
        <v>0</v>
      </c>
      <c r="AR108" s="4">
        <f t="shared" ca="1" si="239"/>
        <v>0</v>
      </c>
      <c r="AS108" s="4">
        <f t="shared" ca="1" si="239"/>
        <v>0</v>
      </c>
      <c r="AT108" s="4">
        <f t="shared" ca="1" si="239"/>
        <v>0</v>
      </c>
      <c r="AU108" s="4">
        <f t="shared" ca="1" si="239"/>
        <v>0</v>
      </c>
      <c r="AV108" s="4">
        <f t="shared" ca="1" si="239"/>
        <v>0</v>
      </c>
      <c r="AW108" s="4">
        <f t="shared" ca="1" si="239"/>
        <v>0</v>
      </c>
      <c r="AX108" s="4">
        <f t="shared" ca="1" si="239"/>
        <v>0</v>
      </c>
      <c r="AY108" s="4">
        <f t="shared" ca="1" si="239"/>
        <v>0</v>
      </c>
      <c r="AZ108" s="4">
        <f t="shared" ca="1" si="239"/>
        <v>0</v>
      </c>
      <c r="BA108" s="4">
        <f t="shared" ca="1" si="239"/>
        <v>0</v>
      </c>
      <c r="BB108" s="4">
        <f t="shared" ca="1" si="239"/>
        <v>0</v>
      </c>
      <c r="BC108" s="4">
        <f t="shared" ca="1" si="239"/>
        <v>0</v>
      </c>
      <c r="BD108" s="4">
        <f t="shared" ca="1" si="239"/>
        <v>0</v>
      </c>
      <c r="BE108" s="4">
        <f t="shared" ca="1" si="239"/>
        <v>0</v>
      </c>
      <c r="BF108" s="4">
        <f t="shared" ca="1" si="239"/>
        <v>0</v>
      </c>
      <c r="BG108" s="4">
        <f t="shared" ca="1" si="239"/>
        <v>0</v>
      </c>
      <c r="BH108" s="4">
        <f t="shared" ca="1" si="239"/>
        <v>0</v>
      </c>
      <c r="BI108" s="4">
        <f t="shared" ca="1" si="239"/>
        <v>0</v>
      </c>
    </row>
    <row r="109" spans="1:61" x14ac:dyDescent="0.25">
      <c r="A109" t="s">
        <v>498</v>
      </c>
      <c r="C109" s="4">
        <f t="shared" ref="C109:AH109" ca="1" si="240">IF(COLUMN()&lt;$C$78+$D$27,0,OFFSET(C102,0,-$D$27))</f>
        <v>0</v>
      </c>
      <c r="D109" s="4">
        <f t="shared" ca="1" si="240"/>
        <v>0</v>
      </c>
      <c r="E109" s="4">
        <f t="shared" ca="1" si="240"/>
        <v>11250</v>
      </c>
      <c r="F109" s="4">
        <f t="shared" ca="1" si="240"/>
        <v>11250</v>
      </c>
      <c r="G109" s="4">
        <f t="shared" ca="1" si="240"/>
        <v>11250</v>
      </c>
      <c r="H109" s="4">
        <f t="shared" ca="1" si="240"/>
        <v>11250</v>
      </c>
      <c r="I109" s="4">
        <f t="shared" ca="1" si="240"/>
        <v>11250</v>
      </c>
      <c r="J109" s="4">
        <f t="shared" ca="1" si="240"/>
        <v>11250</v>
      </c>
      <c r="K109" s="4">
        <f t="shared" ca="1" si="240"/>
        <v>11250</v>
      </c>
      <c r="L109" s="4">
        <f t="shared" ca="1" si="240"/>
        <v>11250</v>
      </c>
      <c r="M109" s="4">
        <f t="shared" ca="1" si="240"/>
        <v>11250</v>
      </c>
      <c r="N109" s="4">
        <f t="shared" ca="1" si="240"/>
        <v>11250</v>
      </c>
      <c r="O109" s="4">
        <f t="shared" ca="1" si="240"/>
        <v>11250</v>
      </c>
      <c r="P109" s="4">
        <f t="shared" ca="1" si="240"/>
        <v>8250</v>
      </c>
      <c r="Q109" s="4">
        <f t="shared" ca="1" si="240"/>
        <v>8250</v>
      </c>
      <c r="R109" s="4">
        <f t="shared" ca="1" si="240"/>
        <v>8250</v>
      </c>
      <c r="S109" s="4">
        <f t="shared" ca="1" si="240"/>
        <v>8250</v>
      </c>
      <c r="T109" s="4">
        <f t="shared" ca="1" si="240"/>
        <v>8250</v>
      </c>
      <c r="U109" s="4">
        <f t="shared" ca="1" si="240"/>
        <v>8250</v>
      </c>
      <c r="V109" s="4">
        <f t="shared" ca="1" si="240"/>
        <v>8250</v>
      </c>
      <c r="W109" s="4">
        <f t="shared" ca="1" si="240"/>
        <v>8250</v>
      </c>
      <c r="X109" s="4">
        <f t="shared" ca="1" si="240"/>
        <v>8250</v>
      </c>
      <c r="Y109" s="4">
        <f t="shared" ca="1" si="240"/>
        <v>8250</v>
      </c>
      <c r="Z109" s="4">
        <f ca="1">IF(COLUMN()&lt;$C$78+$D$27,0,OFFSET(Z102,0,-$D$27))</f>
        <v>8250</v>
      </c>
      <c r="AA109" s="4">
        <f t="shared" ca="1" si="240"/>
        <v>8250</v>
      </c>
      <c r="AB109" s="4">
        <f t="shared" ca="1" si="240"/>
        <v>8250</v>
      </c>
      <c r="AC109" s="4">
        <f t="shared" ca="1" si="240"/>
        <v>8250</v>
      </c>
      <c r="AD109" s="4">
        <f t="shared" ca="1" si="240"/>
        <v>8250</v>
      </c>
      <c r="AE109" s="4">
        <f t="shared" ca="1" si="240"/>
        <v>8250</v>
      </c>
      <c r="AF109" s="4">
        <f t="shared" ca="1" si="240"/>
        <v>8250</v>
      </c>
      <c r="AG109" s="4">
        <f t="shared" ca="1" si="240"/>
        <v>16687.5</v>
      </c>
      <c r="AH109" s="4">
        <f t="shared" ca="1" si="240"/>
        <v>16687.5</v>
      </c>
      <c r="AI109" s="4">
        <f t="shared" ref="AI109:BI109" ca="1" si="241">IF(COLUMN()&lt;$C$78+$D$27,0,OFFSET(AI102,0,-$D$27))</f>
        <v>16687.5</v>
      </c>
      <c r="AJ109" s="4">
        <f t="shared" ca="1" si="241"/>
        <v>16687.5</v>
      </c>
      <c r="AK109" s="4">
        <f t="shared" ca="1" si="241"/>
        <v>16687.5</v>
      </c>
      <c r="AL109" s="4">
        <f t="shared" ca="1" si="241"/>
        <v>16687.5</v>
      </c>
      <c r="AM109" s="4">
        <f t="shared" ca="1" si="241"/>
        <v>16687.5</v>
      </c>
      <c r="AN109" s="4">
        <f t="shared" ca="1" si="241"/>
        <v>16687.5</v>
      </c>
      <c r="AO109" s="4">
        <f t="shared" ca="1" si="241"/>
        <v>16687.5</v>
      </c>
      <c r="AP109" s="4">
        <f t="shared" ca="1" si="241"/>
        <v>16687.5</v>
      </c>
      <c r="AQ109" s="4">
        <f t="shared" ca="1" si="241"/>
        <v>16687.5</v>
      </c>
      <c r="AR109" s="4">
        <f t="shared" ca="1" si="241"/>
        <v>14437.5</v>
      </c>
      <c r="AS109" s="4">
        <f t="shared" ca="1" si="241"/>
        <v>14437.5</v>
      </c>
      <c r="AT109" s="4">
        <f t="shared" ca="1" si="241"/>
        <v>14437.5</v>
      </c>
      <c r="AU109" s="4">
        <f t="shared" ca="1" si="241"/>
        <v>14437.5</v>
      </c>
      <c r="AV109" s="4">
        <f t="shared" ca="1" si="241"/>
        <v>14437.5</v>
      </c>
      <c r="AW109" s="4">
        <f t="shared" ca="1" si="241"/>
        <v>14437.5</v>
      </c>
      <c r="AX109" s="4">
        <f t="shared" ca="1" si="241"/>
        <v>14437.5</v>
      </c>
      <c r="AY109" s="4">
        <f t="shared" ca="1" si="241"/>
        <v>14437.5</v>
      </c>
      <c r="AZ109" s="4">
        <f t="shared" ca="1" si="241"/>
        <v>14437.5</v>
      </c>
      <c r="BA109" s="4">
        <f t="shared" ca="1" si="241"/>
        <v>14437.5</v>
      </c>
      <c r="BB109" s="4">
        <f t="shared" ca="1" si="241"/>
        <v>14437.5</v>
      </c>
      <c r="BC109" s="4">
        <f t="shared" ca="1" si="241"/>
        <v>14437.5</v>
      </c>
      <c r="BD109" s="4">
        <f t="shared" ca="1" si="241"/>
        <v>14437.5</v>
      </c>
      <c r="BE109" s="4">
        <f t="shared" ca="1" si="241"/>
        <v>14437.5</v>
      </c>
      <c r="BF109" s="4">
        <f t="shared" ca="1" si="241"/>
        <v>14437.5</v>
      </c>
      <c r="BG109" s="4">
        <f t="shared" ca="1" si="241"/>
        <v>14437.5</v>
      </c>
      <c r="BH109" s="4">
        <f t="shared" ca="1" si="241"/>
        <v>14437.5</v>
      </c>
      <c r="BI109" s="4">
        <f t="shared" ca="1" si="241"/>
        <v>20765.625</v>
      </c>
    </row>
    <row r="110" spans="1:61" x14ac:dyDescent="0.25">
      <c r="A110" t="s">
        <v>499</v>
      </c>
      <c r="C110" s="4">
        <f t="shared" ref="C110:AH110" ca="1" si="242">IF(COLUMN()&lt;$C$78+$D$19,0,-OFFSET(C109,0,-$D$19))</f>
        <v>0</v>
      </c>
      <c r="D110" s="4">
        <f t="shared" ca="1" si="242"/>
        <v>0</v>
      </c>
      <c r="E110" s="4">
        <f t="shared" ca="1" si="242"/>
        <v>0</v>
      </c>
      <c r="F110" s="4">
        <f t="shared" ca="1" si="242"/>
        <v>0</v>
      </c>
      <c r="G110" s="4">
        <f t="shared" ca="1" si="242"/>
        <v>0</v>
      </c>
      <c r="H110" s="4">
        <f t="shared" ca="1" si="242"/>
        <v>0</v>
      </c>
      <c r="I110" s="4">
        <f t="shared" ca="1" si="242"/>
        <v>0</v>
      </c>
      <c r="J110" s="4">
        <f t="shared" ca="1" si="242"/>
        <v>0</v>
      </c>
      <c r="K110" s="4">
        <f t="shared" ca="1" si="242"/>
        <v>0</v>
      </c>
      <c r="L110" s="4">
        <f t="shared" ca="1" si="242"/>
        <v>0</v>
      </c>
      <c r="M110" s="4">
        <f t="shared" ca="1" si="242"/>
        <v>0</v>
      </c>
      <c r="N110" s="4">
        <f t="shared" ca="1" si="242"/>
        <v>0</v>
      </c>
      <c r="O110" s="4">
        <f t="shared" ca="1" si="242"/>
        <v>0</v>
      </c>
      <c r="P110" s="4">
        <f t="shared" ca="1" si="242"/>
        <v>0</v>
      </c>
      <c r="Q110" s="4">
        <f t="shared" ca="1" si="242"/>
        <v>0</v>
      </c>
      <c r="R110" s="4">
        <f t="shared" ca="1" si="242"/>
        <v>0</v>
      </c>
      <c r="S110" s="4">
        <f t="shared" ca="1" si="242"/>
        <v>0</v>
      </c>
      <c r="T110" s="4">
        <f t="shared" ca="1" si="242"/>
        <v>0</v>
      </c>
      <c r="U110" s="4">
        <f t="shared" ca="1" si="242"/>
        <v>0</v>
      </c>
      <c r="V110" s="4">
        <f t="shared" ca="1" si="242"/>
        <v>0</v>
      </c>
      <c r="W110" s="4">
        <f t="shared" ca="1" si="242"/>
        <v>0</v>
      </c>
      <c r="X110" s="4">
        <f t="shared" ca="1" si="242"/>
        <v>0</v>
      </c>
      <c r="Y110" s="4">
        <f t="shared" ca="1" si="242"/>
        <v>0</v>
      </c>
      <c r="Z110" s="4">
        <f t="shared" ca="1" si="242"/>
        <v>0</v>
      </c>
      <c r="AA110" s="4">
        <f t="shared" ca="1" si="242"/>
        <v>0</v>
      </c>
      <c r="AB110" s="4">
        <f t="shared" ca="1" si="242"/>
        <v>0</v>
      </c>
      <c r="AC110" s="4">
        <f t="shared" ca="1" si="242"/>
        <v>0</v>
      </c>
      <c r="AD110" s="4">
        <f t="shared" ca="1" si="242"/>
        <v>0</v>
      </c>
      <c r="AE110" s="4">
        <f t="shared" ca="1" si="242"/>
        <v>0</v>
      </c>
      <c r="AF110" s="4">
        <f t="shared" ca="1" si="242"/>
        <v>0</v>
      </c>
      <c r="AG110" s="4">
        <f t="shared" ca="1" si="242"/>
        <v>-11250</v>
      </c>
      <c r="AH110" s="4">
        <f t="shared" ca="1" si="242"/>
        <v>-11250</v>
      </c>
      <c r="AI110" s="4">
        <f t="shared" ref="AI110:BI110" ca="1" si="243">IF(COLUMN()&lt;$C$78+$D$19,0,-OFFSET(AI109,0,-$D$19))</f>
        <v>-11250</v>
      </c>
      <c r="AJ110" s="4">
        <f t="shared" ca="1" si="243"/>
        <v>-11250</v>
      </c>
      <c r="AK110" s="4">
        <f t="shared" ca="1" si="243"/>
        <v>-11250</v>
      </c>
      <c r="AL110" s="4">
        <f t="shared" ca="1" si="243"/>
        <v>-11250</v>
      </c>
      <c r="AM110" s="4">
        <f t="shared" ca="1" si="243"/>
        <v>-11250</v>
      </c>
      <c r="AN110" s="4">
        <f t="shared" ca="1" si="243"/>
        <v>-11250</v>
      </c>
      <c r="AO110" s="4">
        <f t="shared" ca="1" si="243"/>
        <v>-11250</v>
      </c>
      <c r="AP110" s="4">
        <f t="shared" ca="1" si="243"/>
        <v>-11250</v>
      </c>
      <c r="AQ110" s="4">
        <f t="shared" ca="1" si="243"/>
        <v>-11250</v>
      </c>
      <c r="AR110" s="4">
        <f t="shared" ca="1" si="243"/>
        <v>-8250</v>
      </c>
      <c r="AS110" s="4">
        <f t="shared" ca="1" si="243"/>
        <v>-8250</v>
      </c>
      <c r="AT110" s="4">
        <f t="shared" ca="1" si="243"/>
        <v>-8250</v>
      </c>
      <c r="AU110" s="4">
        <f t="shared" ca="1" si="243"/>
        <v>-8250</v>
      </c>
      <c r="AV110" s="4">
        <f t="shared" ca="1" si="243"/>
        <v>-8250</v>
      </c>
      <c r="AW110" s="4">
        <f t="shared" ca="1" si="243"/>
        <v>-8250</v>
      </c>
      <c r="AX110" s="4">
        <f t="shared" ca="1" si="243"/>
        <v>-8250</v>
      </c>
      <c r="AY110" s="4">
        <f t="shared" ca="1" si="243"/>
        <v>-8250</v>
      </c>
      <c r="AZ110" s="4">
        <f t="shared" ca="1" si="243"/>
        <v>-8250</v>
      </c>
      <c r="BA110" s="4">
        <f t="shared" ca="1" si="243"/>
        <v>-8250</v>
      </c>
      <c r="BB110" s="4">
        <f t="shared" ca="1" si="243"/>
        <v>-8250</v>
      </c>
      <c r="BC110" s="4">
        <f t="shared" ca="1" si="243"/>
        <v>-8250</v>
      </c>
      <c r="BD110" s="4">
        <f t="shared" ca="1" si="243"/>
        <v>-8250</v>
      </c>
      <c r="BE110" s="4">
        <f t="shared" ca="1" si="243"/>
        <v>-8250</v>
      </c>
      <c r="BF110" s="4">
        <f t="shared" ca="1" si="243"/>
        <v>-8250</v>
      </c>
      <c r="BG110" s="4">
        <f t="shared" ca="1" si="243"/>
        <v>-8250</v>
      </c>
      <c r="BH110" s="4">
        <f t="shared" ca="1" si="243"/>
        <v>-8250</v>
      </c>
      <c r="BI110" s="4">
        <f t="shared" ca="1" si="243"/>
        <v>-16687.5</v>
      </c>
    </row>
    <row r="111" spans="1:61" x14ac:dyDescent="0.25">
      <c r="A111" t="s">
        <v>500</v>
      </c>
      <c r="C111" s="4">
        <f t="shared" ref="C111:AH111" ca="1" si="244">IF(COLUMN()&lt;$C$78+$D$27,0,OFFSET(C103,0,-$D$27))</f>
        <v>0</v>
      </c>
      <c r="D111" s="4">
        <f t="shared" ca="1" si="244"/>
        <v>0</v>
      </c>
      <c r="E111" s="4">
        <f t="shared" ca="1" si="244"/>
        <v>0</v>
      </c>
      <c r="F111" s="4">
        <f t="shared" ca="1" si="244"/>
        <v>0</v>
      </c>
      <c r="G111" s="4">
        <f t="shared" ca="1" si="244"/>
        <v>0</v>
      </c>
      <c r="H111" s="4">
        <f t="shared" ca="1" si="244"/>
        <v>0</v>
      </c>
      <c r="I111" s="4">
        <f t="shared" ca="1" si="244"/>
        <v>0</v>
      </c>
      <c r="J111" s="4">
        <f t="shared" ca="1" si="244"/>
        <v>0</v>
      </c>
      <c r="K111" s="4">
        <f t="shared" ca="1" si="244"/>
        <v>0</v>
      </c>
      <c r="L111" s="4">
        <f t="shared" ca="1" si="244"/>
        <v>0</v>
      </c>
      <c r="M111" s="4">
        <f t="shared" ca="1" si="244"/>
        <v>0</v>
      </c>
      <c r="N111" s="4">
        <f t="shared" ca="1" si="244"/>
        <v>0</v>
      </c>
      <c r="O111" s="4">
        <f t="shared" ca="1" si="244"/>
        <v>0</v>
      </c>
      <c r="P111" s="4">
        <f t="shared" ca="1" si="244"/>
        <v>0</v>
      </c>
      <c r="Q111" s="4">
        <f t="shared" ca="1" si="244"/>
        <v>0</v>
      </c>
      <c r="R111" s="4">
        <f t="shared" ca="1" si="244"/>
        <v>0</v>
      </c>
      <c r="S111" s="4">
        <f t="shared" ca="1" si="244"/>
        <v>0</v>
      </c>
      <c r="T111" s="4">
        <f t="shared" ca="1" si="244"/>
        <v>0</v>
      </c>
      <c r="U111" s="4">
        <f t="shared" ca="1" si="244"/>
        <v>0</v>
      </c>
      <c r="V111" s="4">
        <f t="shared" ca="1" si="244"/>
        <v>0</v>
      </c>
      <c r="W111" s="4">
        <f t="shared" ca="1" si="244"/>
        <v>0</v>
      </c>
      <c r="X111" s="4">
        <f t="shared" ca="1" si="244"/>
        <v>0</v>
      </c>
      <c r="Y111" s="4">
        <f t="shared" ca="1" si="244"/>
        <v>0</v>
      </c>
      <c r="Z111" s="4">
        <f t="shared" ca="1" si="244"/>
        <v>0</v>
      </c>
      <c r="AA111" s="4">
        <f t="shared" ca="1" si="244"/>
        <v>0</v>
      </c>
      <c r="AB111" s="4">
        <f t="shared" ca="1" si="244"/>
        <v>0</v>
      </c>
      <c r="AC111" s="4">
        <f t="shared" ca="1" si="244"/>
        <v>0</v>
      </c>
      <c r="AD111" s="4">
        <f t="shared" ca="1" si="244"/>
        <v>0</v>
      </c>
      <c r="AE111" s="4">
        <f t="shared" ca="1" si="244"/>
        <v>0</v>
      </c>
      <c r="AF111" s="4">
        <f t="shared" ca="1" si="244"/>
        <v>0</v>
      </c>
      <c r="AG111" s="4">
        <f t="shared" ca="1" si="244"/>
        <v>0</v>
      </c>
      <c r="AH111" s="4">
        <f t="shared" ca="1" si="244"/>
        <v>2812.5</v>
      </c>
      <c r="AI111" s="4">
        <f t="shared" ref="AI111:BI111" ca="1" si="245">IF(COLUMN()&lt;$C$78+$D$27,0,OFFSET(AI103,0,-$D$27))</f>
        <v>2812.5</v>
      </c>
      <c r="AJ111" s="4">
        <f t="shared" ca="1" si="245"/>
        <v>2812.5</v>
      </c>
      <c r="AK111" s="4">
        <f t="shared" ca="1" si="245"/>
        <v>2812.5</v>
      </c>
      <c r="AL111" s="4">
        <f t="shared" ca="1" si="245"/>
        <v>2812.5</v>
      </c>
      <c r="AM111" s="4">
        <f t="shared" ca="1" si="245"/>
        <v>2812.5</v>
      </c>
      <c r="AN111" s="4">
        <f t="shared" ca="1" si="245"/>
        <v>2812.5</v>
      </c>
      <c r="AO111" s="4">
        <f t="shared" ca="1" si="245"/>
        <v>2812.5</v>
      </c>
      <c r="AP111" s="4">
        <f t="shared" ca="1" si="245"/>
        <v>2812.5</v>
      </c>
      <c r="AQ111" s="4">
        <f t="shared" ca="1" si="245"/>
        <v>2812.5</v>
      </c>
      <c r="AR111" s="4">
        <f t="shared" ca="1" si="245"/>
        <v>2812.5</v>
      </c>
      <c r="AS111" s="4">
        <f t="shared" ca="1" si="245"/>
        <v>2062.5</v>
      </c>
      <c r="AT111" s="4">
        <f t="shared" ca="1" si="245"/>
        <v>2062.5</v>
      </c>
      <c r="AU111" s="4">
        <f t="shared" ca="1" si="245"/>
        <v>2062.5</v>
      </c>
      <c r="AV111" s="4">
        <f t="shared" ca="1" si="245"/>
        <v>2062.5</v>
      </c>
      <c r="AW111" s="4">
        <f t="shared" ca="1" si="245"/>
        <v>2062.5</v>
      </c>
      <c r="AX111" s="4">
        <f t="shared" ca="1" si="245"/>
        <v>2062.5</v>
      </c>
      <c r="AY111" s="4">
        <f t="shared" ca="1" si="245"/>
        <v>2062.5</v>
      </c>
      <c r="AZ111" s="4">
        <f t="shared" ca="1" si="245"/>
        <v>2062.5</v>
      </c>
      <c r="BA111" s="4">
        <f t="shared" ca="1" si="245"/>
        <v>2062.5</v>
      </c>
      <c r="BB111" s="4">
        <f t="shared" ca="1" si="245"/>
        <v>2062.5</v>
      </c>
      <c r="BC111" s="4">
        <f t="shared" ca="1" si="245"/>
        <v>2062.5</v>
      </c>
      <c r="BD111" s="4">
        <f t="shared" ca="1" si="245"/>
        <v>2062.5</v>
      </c>
      <c r="BE111" s="4">
        <f t="shared" ca="1" si="245"/>
        <v>2062.5</v>
      </c>
      <c r="BF111" s="4">
        <f t="shared" ca="1" si="245"/>
        <v>2062.5</v>
      </c>
      <c r="BG111" s="4">
        <f t="shared" ca="1" si="245"/>
        <v>2062.5</v>
      </c>
      <c r="BH111" s="4">
        <f t="shared" ca="1" si="245"/>
        <v>2062.5</v>
      </c>
      <c r="BI111" s="4">
        <f t="shared" ca="1" si="245"/>
        <v>2062.5</v>
      </c>
    </row>
    <row r="112" spans="1:61" x14ac:dyDescent="0.25">
      <c r="A112" t="s">
        <v>501</v>
      </c>
      <c r="C112" s="4">
        <f t="shared" ref="C112:AH112" ca="1" si="246">IF(COLUMN()&lt;$C$78+$D$19,0,-OFFSET(C111,0,-$D$19))</f>
        <v>0</v>
      </c>
      <c r="D112" s="4">
        <f t="shared" ca="1" si="246"/>
        <v>0</v>
      </c>
      <c r="E112" s="4">
        <f t="shared" ca="1" si="246"/>
        <v>0</v>
      </c>
      <c r="F112" s="4">
        <f t="shared" ca="1" si="246"/>
        <v>0</v>
      </c>
      <c r="G112" s="4">
        <f t="shared" ca="1" si="246"/>
        <v>0</v>
      </c>
      <c r="H112" s="4">
        <f t="shared" ca="1" si="246"/>
        <v>0</v>
      </c>
      <c r="I112" s="4">
        <f t="shared" ca="1" si="246"/>
        <v>0</v>
      </c>
      <c r="J112" s="4">
        <f t="shared" ca="1" si="246"/>
        <v>0</v>
      </c>
      <c r="K112" s="4">
        <f t="shared" ca="1" si="246"/>
        <v>0</v>
      </c>
      <c r="L112" s="4">
        <f t="shared" ca="1" si="246"/>
        <v>0</v>
      </c>
      <c r="M112" s="4">
        <f t="shared" ca="1" si="246"/>
        <v>0</v>
      </c>
      <c r="N112" s="4">
        <f t="shared" ca="1" si="246"/>
        <v>0</v>
      </c>
      <c r="O112" s="4">
        <f t="shared" ca="1" si="246"/>
        <v>0</v>
      </c>
      <c r="P112" s="4">
        <f t="shared" ca="1" si="246"/>
        <v>0</v>
      </c>
      <c r="Q112" s="4">
        <f t="shared" ca="1" si="246"/>
        <v>0</v>
      </c>
      <c r="R112" s="4">
        <f t="shared" ca="1" si="246"/>
        <v>0</v>
      </c>
      <c r="S112" s="4">
        <f t="shared" ca="1" si="246"/>
        <v>0</v>
      </c>
      <c r="T112" s="4">
        <f t="shared" ca="1" si="246"/>
        <v>0</v>
      </c>
      <c r="U112" s="4">
        <f t="shared" ca="1" si="246"/>
        <v>0</v>
      </c>
      <c r="V112" s="4">
        <f t="shared" ca="1" si="246"/>
        <v>0</v>
      </c>
      <c r="W112" s="4">
        <f t="shared" ca="1" si="246"/>
        <v>0</v>
      </c>
      <c r="X112" s="4">
        <f t="shared" ca="1" si="246"/>
        <v>0</v>
      </c>
      <c r="Y112" s="4">
        <f t="shared" ca="1" si="246"/>
        <v>0</v>
      </c>
      <c r="Z112" s="4">
        <f t="shared" ca="1" si="246"/>
        <v>0</v>
      </c>
      <c r="AA112" s="4">
        <f t="shared" ca="1" si="246"/>
        <v>0</v>
      </c>
      <c r="AB112" s="4">
        <f t="shared" ca="1" si="246"/>
        <v>0</v>
      </c>
      <c r="AC112" s="4">
        <f t="shared" ca="1" si="246"/>
        <v>0</v>
      </c>
      <c r="AD112" s="4">
        <f t="shared" ca="1" si="246"/>
        <v>0</v>
      </c>
      <c r="AE112" s="4">
        <f t="shared" ca="1" si="246"/>
        <v>0</v>
      </c>
      <c r="AF112" s="4">
        <f t="shared" ca="1" si="246"/>
        <v>0</v>
      </c>
      <c r="AG112" s="4">
        <f t="shared" ca="1" si="246"/>
        <v>0</v>
      </c>
      <c r="AH112" s="4">
        <f t="shared" ca="1" si="246"/>
        <v>0</v>
      </c>
      <c r="AI112" s="4">
        <f t="shared" ref="AI112:BI112" ca="1" si="247">IF(COLUMN()&lt;$C$78+$D$19,0,-OFFSET(AI111,0,-$D$19))</f>
        <v>0</v>
      </c>
      <c r="AJ112" s="4">
        <f t="shared" ca="1" si="247"/>
        <v>0</v>
      </c>
      <c r="AK112" s="4">
        <f t="shared" ca="1" si="247"/>
        <v>0</v>
      </c>
      <c r="AL112" s="4">
        <f t="shared" ca="1" si="247"/>
        <v>0</v>
      </c>
      <c r="AM112" s="4">
        <f t="shared" ca="1" si="247"/>
        <v>0</v>
      </c>
      <c r="AN112" s="4">
        <f t="shared" ca="1" si="247"/>
        <v>0</v>
      </c>
      <c r="AO112" s="4">
        <f t="shared" ca="1" si="247"/>
        <v>0</v>
      </c>
      <c r="AP112" s="4">
        <f t="shared" ca="1" si="247"/>
        <v>0</v>
      </c>
      <c r="AQ112" s="4">
        <f t="shared" ca="1" si="247"/>
        <v>0</v>
      </c>
      <c r="AR112" s="4">
        <f t="shared" ca="1" si="247"/>
        <v>0</v>
      </c>
      <c r="AS112" s="4">
        <f t="shared" ca="1" si="247"/>
        <v>0</v>
      </c>
      <c r="AT112" s="4">
        <f t="shared" ca="1" si="247"/>
        <v>0</v>
      </c>
      <c r="AU112" s="4">
        <f t="shared" ca="1" si="247"/>
        <v>0</v>
      </c>
      <c r="AV112" s="4">
        <f t="shared" ca="1" si="247"/>
        <v>0</v>
      </c>
      <c r="AW112" s="4">
        <f t="shared" ca="1" si="247"/>
        <v>0</v>
      </c>
      <c r="AX112" s="4">
        <f t="shared" ca="1" si="247"/>
        <v>0</v>
      </c>
      <c r="AY112" s="4">
        <f t="shared" ca="1" si="247"/>
        <v>0</v>
      </c>
      <c r="AZ112" s="4">
        <f t="shared" ca="1" si="247"/>
        <v>0</v>
      </c>
      <c r="BA112" s="4">
        <f t="shared" ca="1" si="247"/>
        <v>0</v>
      </c>
      <c r="BB112" s="4">
        <f t="shared" ca="1" si="247"/>
        <v>0</v>
      </c>
      <c r="BC112" s="4">
        <f t="shared" ca="1" si="247"/>
        <v>0</v>
      </c>
      <c r="BD112" s="4">
        <f t="shared" ca="1" si="247"/>
        <v>0</v>
      </c>
      <c r="BE112" s="4">
        <f t="shared" ca="1" si="247"/>
        <v>0</v>
      </c>
      <c r="BF112" s="4">
        <f t="shared" ca="1" si="247"/>
        <v>0</v>
      </c>
      <c r="BG112" s="4">
        <f t="shared" ca="1" si="247"/>
        <v>0</v>
      </c>
      <c r="BH112" s="4">
        <f t="shared" ca="1" si="247"/>
        <v>0</v>
      </c>
      <c r="BI112" s="4">
        <f t="shared" ca="1" si="247"/>
        <v>0</v>
      </c>
    </row>
    <row r="113" spans="1:61" x14ac:dyDescent="0.25">
      <c r="A113" t="s">
        <v>502</v>
      </c>
      <c r="C113" s="4">
        <f t="shared" ref="C113:AH113" ca="1" si="248">IF(COLUMN()&lt;$C$78+$D$27,0,OFFSET(C104,0,-$D$27))</f>
        <v>0</v>
      </c>
      <c r="D113" s="4">
        <f t="shared" ca="1" si="248"/>
        <v>0</v>
      </c>
      <c r="E113" s="4">
        <f t="shared" ca="1" si="248"/>
        <v>0</v>
      </c>
      <c r="F113" s="4">
        <f t="shared" ca="1" si="248"/>
        <v>0</v>
      </c>
      <c r="G113" s="4">
        <f t="shared" ca="1" si="248"/>
        <v>0</v>
      </c>
      <c r="H113" s="4">
        <f t="shared" ca="1" si="248"/>
        <v>0</v>
      </c>
      <c r="I113" s="4">
        <f t="shared" ca="1" si="248"/>
        <v>0</v>
      </c>
      <c r="J113" s="4">
        <f t="shared" ca="1" si="248"/>
        <v>0</v>
      </c>
      <c r="K113" s="4">
        <f t="shared" ca="1" si="248"/>
        <v>0</v>
      </c>
      <c r="L113" s="4">
        <f t="shared" ca="1" si="248"/>
        <v>0</v>
      </c>
      <c r="M113" s="4">
        <f t="shared" ca="1" si="248"/>
        <v>0</v>
      </c>
      <c r="N113" s="4">
        <f t="shared" ca="1" si="248"/>
        <v>0</v>
      </c>
      <c r="O113" s="4">
        <f t="shared" ca="1" si="248"/>
        <v>0</v>
      </c>
      <c r="P113" s="4">
        <f t="shared" ca="1" si="248"/>
        <v>0</v>
      </c>
      <c r="Q113" s="4">
        <f t="shared" ca="1" si="248"/>
        <v>0</v>
      </c>
      <c r="R113" s="4">
        <f t="shared" ca="1" si="248"/>
        <v>0</v>
      </c>
      <c r="S113" s="4">
        <f t="shared" ca="1" si="248"/>
        <v>0</v>
      </c>
      <c r="T113" s="4">
        <f t="shared" ca="1" si="248"/>
        <v>0</v>
      </c>
      <c r="U113" s="4">
        <f t="shared" ca="1" si="248"/>
        <v>0</v>
      </c>
      <c r="V113" s="4">
        <f t="shared" ca="1" si="248"/>
        <v>0</v>
      </c>
      <c r="W113" s="4">
        <f t="shared" ca="1" si="248"/>
        <v>0</v>
      </c>
      <c r="X113" s="4">
        <f t="shared" ca="1" si="248"/>
        <v>0</v>
      </c>
      <c r="Y113" s="4">
        <f t="shared" ca="1" si="248"/>
        <v>0</v>
      </c>
      <c r="Z113" s="4">
        <f t="shared" ca="1" si="248"/>
        <v>0</v>
      </c>
      <c r="AA113" s="4">
        <f t="shared" ca="1" si="248"/>
        <v>0</v>
      </c>
      <c r="AB113" s="4">
        <f t="shared" ca="1" si="248"/>
        <v>0</v>
      </c>
      <c r="AC113" s="4">
        <f t="shared" ca="1" si="248"/>
        <v>0</v>
      </c>
      <c r="AD113" s="4">
        <f t="shared" ca="1" si="248"/>
        <v>0</v>
      </c>
      <c r="AE113" s="4">
        <f t="shared" ca="1" si="248"/>
        <v>0</v>
      </c>
      <c r="AF113" s="4">
        <f t="shared" ca="1" si="248"/>
        <v>0</v>
      </c>
      <c r="AG113" s="4">
        <f t="shared" ca="1" si="248"/>
        <v>0</v>
      </c>
      <c r="AH113" s="4">
        <f t="shared" ca="1" si="248"/>
        <v>0</v>
      </c>
      <c r="AI113" s="4">
        <f t="shared" ref="AI113:BI113" ca="1" si="249">IF(COLUMN()&lt;$C$78+$D$27,0,OFFSET(AI104,0,-$D$27))</f>
        <v>0</v>
      </c>
      <c r="AJ113" s="4">
        <f t="shared" ca="1" si="249"/>
        <v>0</v>
      </c>
      <c r="AK113" s="4">
        <f t="shared" ca="1" si="249"/>
        <v>0</v>
      </c>
      <c r="AL113" s="4">
        <f t="shared" ca="1" si="249"/>
        <v>0</v>
      </c>
      <c r="AM113" s="4">
        <f t="shared" ca="1" si="249"/>
        <v>0</v>
      </c>
      <c r="AN113" s="4">
        <f t="shared" ca="1" si="249"/>
        <v>0</v>
      </c>
      <c r="AO113" s="4">
        <f t="shared" ca="1" si="249"/>
        <v>0</v>
      </c>
      <c r="AP113" s="4">
        <f t="shared" ca="1" si="249"/>
        <v>0</v>
      </c>
      <c r="AQ113" s="4">
        <f t="shared" ca="1" si="249"/>
        <v>0</v>
      </c>
      <c r="AR113" s="4">
        <f t="shared" ca="1" si="249"/>
        <v>0</v>
      </c>
      <c r="AS113" s="4">
        <f t="shared" ca="1" si="249"/>
        <v>0</v>
      </c>
      <c r="AT113" s="4">
        <f t="shared" ca="1" si="249"/>
        <v>0</v>
      </c>
      <c r="AU113" s="4">
        <f t="shared" ca="1" si="249"/>
        <v>0</v>
      </c>
      <c r="AV113" s="4">
        <f t="shared" ca="1" si="249"/>
        <v>0</v>
      </c>
      <c r="AW113" s="4">
        <f t="shared" ca="1" si="249"/>
        <v>0</v>
      </c>
      <c r="AX113" s="4">
        <f t="shared" ca="1" si="249"/>
        <v>0</v>
      </c>
      <c r="AY113" s="4">
        <f t="shared" ca="1" si="249"/>
        <v>0</v>
      </c>
      <c r="AZ113" s="4">
        <f t="shared" ca="1" si="249"/>
        <v>0</v>
      </c>
      <c r="BA113" s="4">
        <f t="shared" ca="1" si="249"/>
        <v>0</v>
      </c>
      <c r="BB113" s="4">
        <f t="shared" ca="1" si="249"/>
        <v>0</v>
      </c>
      <c r="BC113" s="4">
        <f t="shared" ca="1" si="249"/>
        <v>0</v>
      </c>
      <c r="BD113" s="4">
        <f t="shared" ca="1" si="249"/>
        <v>0</v>
      </c>
      <c r="BE113" s="4">
        <f t="shared" ca="1" si="249"/>
        <v>0</v>
      </c>
      <c r="BF113" s="4">
        <f t="shared" ca="1" si="249"/>
        <v>0</v>
      </c>
      <c r="BG113" s="4">
        <f t="shared" ca="1" si="249"/>
        <v>0</v>
      </c>
      <c r="BH113" s="4">
        <f t="shared" ca="1" si="249"/>
        <v>0</v>
      </c>
      <c r="BI113" s="4">
        <f t="shared" ca="1" si="249"/>
        <v>0</v>
      </c>
    </row>
    <row r="115" spans="1:61" x14ac:dyDescent="0.25">
      <c r="A115" t="s">
        <v>522</v>
      </c>
      <c r="C115" s="4">
        <f ca="1">SUM(C107:C113)</f>
        <v>0</v>
      </c>
      <c r="D115" s="4">
        <f t="shared" ref="D115:BI115" ca="1" si="250">SUM(D107:D113)</f>
        <v>0</v>
      </c>
      <c r="E115" s="4">
        <f t="shared" ca="1" si="250"/>
        <v>11250</v>
      </c>
      <c r="F115" s="4">
        <f t="shared" ca="1" si="250"/>
        <v>11250</v>
      </c>
      <c r="G115" s="4">
        <f t="shared" ca="1" si="250"/>
        <v>11250</v>
      </c>
      <c r="H115" s="4">
        <f t="shared" ca="1" si="250"/>
        <v>11250</v>
      </c>
      <c r="I115" s="4">
        <f t="shared" ca="1" si="250"/>
        <v>11250</v>
      </c>
      <c r="J115" s="4">
        <f t="shared" ca="1" si="250"/>
        <v>11250</v>
      </c>
      <c r="K115" s="4">
        <f t="shared" ca="1" si="250"/>
        <v>11250</v>
      </c>
      <c r="L115" s="4">
        <f t="shared" ca="1" si="250"/>
        <v>11250</v>
      </c>
      <c r="M115" s="4">
        <f t="shared" ca="1" si="250"/>
        <v>11250</v>
      </c>
      <c r="N115" s="4">
        <f t="shared" ca="1" si="250"/>
        <v>11250</v>
      </c>
      <c r="O115" s="4">
        <f t="shared" ca="1" si="250"/>
        <v>11250</v>
      </c>
      <c r="P115" s="4">
        <f t="shared" ca="1" si="250"/>
        <v>8250</v>
      </c>
      <c r="Q115" s="4">
        <f t="shared" ca="1" si="250"/>
        <v>8250</v>
      </c>
      <c r="R115" s="4">
        <f t="shared" ca="1" si="250"/>
        <v>8250</v>
      </c>
      <c r="S115" s="4">
        <f t="shared" ca="1" si="250"/>
        <v>8250</v>
      </c>
      <c r="T115" s="4">
        <f t="shared" ca="1" si="250"/>
        <v>8250</v>
      </c>
      <c r="U115" s="4">
        <f t="shared" ca="1" si="250"/>
        <v>8250</v>
      </c>
      <c r="V115" s="4">
        <f t="shared" ca="1" si="250"/>
        <v>8250</v>
      </c>
      <c r="W115" s="4">
        <f t="shared" ca="1" si="250"/>
        <v>8250</v>
      </c>
      <c r="X115" s="4">
        <f t="shared" ca="1" si="250"/>
        <v>8250</v>
      </c>
      <c r="Y115" s="4">
        <f t="shared" ca="1" si="250"/>
        <v>8250</v>
      </c>
      <c r="Z115" s="4">
        <f t="shared" ca="1" si="250"/>
        <v>8250</v>
      </c>
      <c r="AA115" s="4">
        <f t="shared" ca="1" si="250"/>
        <v>8250</v>
      </c>
      <c r="AB115" s="4">
        <f t="shared" ca="1" si="250"/>
        <v>8250</v>
      </c>
      <c r="AC115" s="4">
        <f t="shared" ca="1" si="250"/>
        <v>8250</v>
      </c>
      <c r="AD115" s="4">
        <f t="shared" ca="1" si="250"/>
        <v>8250</v>
      </c>
      <c r="AE115" s="4">
        <f t="shared" ca="1" si="250"/>
        <v>8250</v>
      </c>
      <c r="AF115" s="4">
        <f t="shared" ca="1" si="250"/>
        <v>8250</v>
      </c>
      <c r="AG115" s="4">
        <f t="shared" ca="1" si="250"/>
        <v>5437.5</v>
      </c>
      <c r="AH115" s="4">
        <f t="shared" ca="1" si="250"/>
        <v>8250</v>
      </c>
      <c r="AI115" s="4">
        <f t="shared" ca="1" si="250"/>
        <v>8250</v>
      </c>
      <c r="AJ115" s="4">
        <f t="shared" ca="1" si="250"/>
        <v>8250</v>
      </c>
      <c r="AK115" s="4">
        <f t="shared" ca="1" si="250"/>
        <v>8250</v>
      </c>
      <c r="AL115" s="4">
        <f t="shared" ca="1" si="250"/>
        <v>8250</v>
      </c>
      <c r="AM115" s="4">
        <f t="shared" ca="1" si="250"/>
        <v>8250</v>
      </c>
      <c r="AN115" s="4">
        <f t="shared" ca="1" si="250"/>
        <v>8250</v>
      </c>
      <c r="AO115" s="4">
        <f t="shared" ca="1" si="250"/>
        <v>8250</v>
      </c>
      <c r="AP115" s="4">
        <f t="shared" ca="1" si="250"/>
        <v>8250</v>
      </c>
      <c r="AQ115" s="4">
        <f t="shared" ca="1" si="250"/>
        <v>8250</v>
      </c>
      <c r="AR115" s="4">
        <f t="shared" ca="1" si="250"/>
        <v>9000</v>
      </c>
      <c r="AS115" s="4">
        <f t="shared" ca="1" si="250"/>
        <v>8250</v>
      </c>
      <c r="AT115" s="4">
        <f t="shared" ca="1" si="250"/>
        <v>8250</v>
      </c>
      <c r="AU115" s="4">
        <f t="shared" ca="1" si="250"/>
        <v>8250</v>
      </c>
      <c r="AV115" s="4">
        <f t="shared" ca="1" si="250"/>
        <v>8250</v>
      </c>
      <c r="AW115" s="4">
        <f t="shared" ca="1" si="250"/>
        <v>8250</v>
      </c>
      <c r="AX115" s="4">
        <f t="shared" ca="1" si="250"/>
        <v>8250</v>
      </c>
      <c r="AY115" s="4">
        <f t="shared" ca="1" si="250"/>
        <v>8250</v>
      </c>
      <c r="AZ115" s="4">
        <f t="shared" ca="1" si="250"/>
        <v>8250</v>
      </c>
      <c r="BA115" s="4">
        <f t="shared" ca="1" si="250"/>
        <v>8250</v>
      </c>
      <c r="BB115" s="4">
        <f t="shared" ca="1" si="250"/>
        <v>8250</v>
      </c>
      <c r="BC115" s="4">
        <f t="shared" ca="1" si="250"/>
        <v>8250</v>
      </c>
      <c r="BD115" s="4">
        <f t="shared" ca="1" si="250"/>
        <v>8250</v>
      </c>
      <c r="BE115" s="4">
        <f t="shared" ca="1" si="250"/>
        <v>8250</v>
      </c>
      <c r="BF115" s="4">
        <f t="shared" ca="1" si="250"/>
        <v>8250</v>
      </c>
      <c r="BG115" s="4">
        <f t="shared" ca="1" si="250"/>
        <v>8250</v>
      </c>
      <c r="BH115" s="4">
        <f t="shared" ca="1" si="250"/>
        <v>8250</v>
      </c>
      <c r="BI115" s="4">
        <f t="shared" ca="1" si="250"/>
        <v>6140.625</v>
      </c>
    </row>
    <row r="116" spans="1:61" x14ac:dyDescent="0.25">
      <c r="A116" t="s">
        <v>523</v>
      </c>
      <c r="C116" s="5">
        <f ca="1">C115+B116</f>
        <v>0</v>
      </c>
      <c r="D116" s="5">
        <f t="shared" ref="D116:BI116" ca="1" si="251">D115+C116</f>
        <v>0</v>
      </c>
      <c r="E116" s="5">
        <f t="shared" ca="1" si="251"/>
        <v>11250</v>
      </c>
      <c r="F116" s="5">
        <f t="shared" ca="1" si="251"/>
        <v>22500</v>
      </c>
      <c r="G116" s="5">
        <f t="shared" ca="1" si="251"/>
        <v>33750</v>
      </c>
      <c r="H116" s="5">
        <f t="shared" ca="1" si="251"/>
        <v>45000</v>
      </c>
      <c r="I116" s="5">
        <f t="shared" ca="1" si="251"/>
        <v>56250</v>
      </c>
      <c r="J116" s="5">
        <f t="shared" ca="1" si="251"/>
        <v>67500</v>
      </c>
      <c r="K116" s="5">
        <f t="shared" ca="1" si="251"/>
        <v>78750</v>
      </c>
      <c r="L116" s="5">
        <f t="shared" ca="1" si="251"/>
        <v>90000</v>
      </c>
      <c r="M116" s="5">
        <f t="shared" ca="1" si="251"/>
        <v>101250</v>
      </c>
      <c r="N116" s="5">
        <f t="shared" ca="1" si="251"/>
        <v>112500</v>
      </c>
      <c r="O116" s="5">
        <f t="shared" ca="1" si="251"/>
        <v>123750</v>
      </c>
      <c r="P116" s="5">
        <f t="shared" ca="1" si="251"/>
        <v>132000</v>
      </c>
      <c r="Q116" s="5">
        <f t="shared" ca="1" si="251"/>
        <v>140250</v>
      </c>
      <c r="R116" s="5">
        <f t="shared" ca="1" si="251"/>
        <v>148500</v>
      </c>
      <c r="S116" s="5">
        <f t="shared" ca="1" si="251"/>
        <v>156750</v>
      </c>
      <c r="T116" s="5">
        <f t="shared" ca="1" si="251"/>
        <v>165000</v>
      </c>
      <c r="U116" s="5">
        <f t="shared" ca="1" si="251"/>
        <v>173250</v>
      </c>
      <c r="V116" s="5">
        <f t="shared" ca="1" si="251"/>
        <v>181500</v>
      </c>
      <c r="W116" s="5">
        <f t="shared" ca="1" si="251"/>
        <v>189750</v>
      </c>
      <c r="X116" s="5">
        <f t="shared" ca="1" si="251"/>
        <v>198000</v>
      </c>
      <c r="Y116" s="5">
        <f t="shared" ca="1" si="251"/>
        <v>206250</v>
      </c>
      <c r="Z116" s="5">
        <f t="shared" ca="1" si="251"/>
        <v>214500</v>
      </c>
      <c r="AA116" s="5">
        <f t="shared" ca="1" si="251"/>
        <v>222750</v>
      </c>
      <c r="AB116" s="5">
        <f t="shared" ca="1" si="251"/>
        <v>231000</v>
      </c>
      <c r="AC116" s="5">
        <f t="shared" ca="1" si="251"/>
        <v>239250</v>
      </c>
      <c r="AD116" s="5">
        <f t="shared" ca="1" si="251"/>
        <v>247500</v>
      </c>
      <c r="AE116" s="5">
        <f t="shared" ca="1" si="251"/>
        <v>255750</v>
      </c>
      <c r="AF116" s="5">
        <f t="shared" ca="1" si="251"/>
        <v>264000</v>
      </c>
      <c r="AG116" s="5">
        <f t="shared" ca="1" si="251"/>
        <v>269437.5</v>
      </c>
      <c r="AH116" s="5">
        <f t="shared" ca="1" si="251"/>
        <v>277687.5</v>
      </c>
      <c r="AI116" s="5">
        <f t="shared" ca="1" si="251"/>
        <v>285937.5</v>
      </c>
      <c r="AJ116" s="5">
        <f t="shared" ca="1" si="251"/>
        <v>294187.5</v>
      </c>
      <c r="AK116" s="5">
        <f t="shared" ca="1" si="251"/>
        <v>302437.5</v>
      </c>
      <c r="AL116" s="5">
        <f t="shared" ca="1" si="251"/>
        <v>310687.5</v>
      </c>
      <c r="AM116" s="5">
        <f t="shared" ca="1" si="251"/>
        <v>318937.5</v>
      </c>
      <c r="AN116" s="5">
        <f t="shared" ca="1" si="251"/>
        <v>327187.5</v>
      </c>
      <c r="AO116" s="5">
        <f t="shared" ca="1" si="251"/>
        <v>335437.5</v>
      </c>
      <c r="AP116" s="5">
        <f t="shared" ca="1" si="251"/>
        <v>343687.5</v>
      </c>
      <c r="AQ116" s="5">
        <f t="shared" ca="1" si="251"/>
        <v>351937.5</v>
      </c>
      <c r="AR116" s="5">
        <f t="shared" ca="1" si="251"/>
        <v>360937.5</v>
      </c>
      <c r="AS116" s="5">
        <f t="shared" ca="1" si="251"/>
        <v>369187.5</v>
      </c>
      <c r="AT116" s="5">
        <f t="shared" ca="1" si="251"/>
        <v>377437.5</v>
      </c>
      <c r="AU116" s="5">
        <f t="shared" ca="1" si="251"/>
        <v>385687.5</v>
      </c>
      <c r="AV116" s="5">
        <f t="shared" ca="1" si="251"/>
        <v>393937.5</v>
      </c>
      <c r="AW116" s="5">
        <f t="shared" ca="1" si="251"/>
        <v>402187.5</v>
      </c>
      <c r="AX116" s="5">
        <f t="shared" ca="1" si="251"/>
        <v>410437.5</v>
      </c>
      <c r="AY116" s="5">
        <f t="shared" ca="1" si="251"/>
        <v>418687.5</v>
      </c>
      <c r="AZ116" s="5">
        <f t="shared" ca="1" si="251"/>
        <v>426937.5</v>
      </c>
      <c r="BA116" s="5">
        <f t="shared" ca="1" si="251"/>
        <v>435187.5</v>
      </c>
      <c r="BB116" s="5">
        <f t="shared" ca="1" si="251"/>
        <v>443437.5</v>
      </c>
      <c r="BC116" s="5">
        <f t="shared" ca="1" si="251"/>
        <v>451687.5</v>
      </c>
      <c r="BD116" s="5">
        <f t="shared" ca="1" si="251"/>
        <v>459937.5</v>
      </c>
      <c r="BE116" s="5">
        <f t="shared" ca="1" si="251"/>
        <v>468187.5</v>
      </c>
      <c r="BF116" s="5">
        <f t="shared" ca="1" si="251"/>
        <v>476437.5</v>
      </c>
      <c r="BG116" s="5">
        <f t="shared" ca="1" si="251"/>
        <v>484687.5</v>
      </c>
      <c r="BH116" s="5">
        <f t="shared" ca="1" si="251"/>
        <v>492937.5</v>
      </c>
      <c r="BI116" s="5">
        <f t="shared" ca="1" si="251"/>
        <v>499078.125</v>
      </c>
    </row>
    <row r="119" spans="1:61" x14ac:dyDescent="0.25">
      <c r="A119" t="s">
        <v>524</v>
      </c>
    </row>
    <row r="120" spans="1:61" x14ac:dyDescent="0.25">
      <c r="A120" t="s">
        <v>525</v>
      </c>
      <c r="C120" s="5">
        <f t="shared" ref="C120:AH120" si="252">C15</f>
        <v>1140000</v>
      </c>
      <c r="D120" s="5">
        <f t="shared" si="252"/>
        <v>1095000</v>
      </c>
      <c r="E120" s="5">
        <f t="shared" si="252"/>
        <v>1050000</v>
      </c>
      <c r="F120" s="5">
        <f t="shared" si="252"/>
        <v>1005000</v>
      </c>
      <c r="G120" s="5">
        <f t="shared" si="252"/>
        <v>960000</v>
      </c>
      <c r="H120" s="5">
        <f t="shared" si="252"/>
        <v>915000</v>
      </c>
      <c r="I120" s="5">
        <f t="shared" si="252"/>
        <v>870000</v>
      </c>
      <c r="J120" s="5">
        <f t="shared" si="252"/>
        <v>825000</v>
      </c>
      <c r="K120" s="5">
        <f t="shared" si="252"/>
        <v>780000</v>
      </c>
      <c r="L120" s="5">
        <f t="shared" si="252"/>
        <v>735000</v>
      </c>
      <c r="M120" s="5">
        <f t="shared" si="252"/>
        <v>690000</v>
      </c>
      <c r="N120" s="5">
        <f t="shared" si="252"/>
        <v>645000</v>
      </c>
      <c r="O120" s="5">
        <f t="shared" si="252"/>
        <v>612000</v>
      </c>
      <c r="P120" s="5">
        <f t="shared" si="252"/>
        <v>579000</v>
      </c>
      <c r="Q120" s="5">
        <f t="shared" si="252"/>
        <v>546000</v>
      </c>
      <c r="R120" s="5">
        <f t="shared" si="252"/>
        <v>513000</v>
      </c>
      <c r="S120" s="5">
        <f t="shared" si="252"/>
        <v>480000</v>
      </c>
      <c r="T120" s="5">
        <f t="shared" si="252"/>
        <v>447000</v>
      </c>
      <c r="U120" s="5">
        <f t="shared" si="252"/>
        <v>414000</v>
      </c>
      <c r="V120" s="5">
        <f t="shared" si="252"/>
        <v>381000</v>
      </c>
      <c r="W120" s="5">
        <f t="shared" si="252"/>
        <v>348000</v>
      </c>
      <c r="X120" s="5">
        <f t="shared" si="252"/>
        <v>315000</v>
      </c>
      <c r="Y120" s="5">
        <f t="shared" si="252"/>
        <v>282000</v>
      </c>
      <c r="Z120" s="5">
        <f t="shared" si="252"/>
        <v>249000</v>
      </c>
      <c r="AA120" s="5">
        <f t="shared" si="252"/>
        <v>216000</v>
      </c>
      <c r="AB120" s="5">
        <f t="shared" si="252"/>
        <v>183000</v>
      </c>
      <c r="AC120" s="5">
        <f t="shared" si="252"/>
        <v>150000</v>
      </c>
      <c r="AD120" s="5">
        <f t="shared" si="252"/>
        <v>117000</v>
      </c>
      <c r="AE120" s="5">
        <f t="shared" si="252"/>
        <v>84000</v>
      </c>
      <c r="AF120" s="5">
        <f t="shared" si="252"/>
        <v>51000</v>
      </c>
      <c r="AG120" s="5">
        <f t="shared" si="252"/>
        <v>18000</v>
      </c>
      <c r="AH120" s="5">
        <f t="shared" si="252"/>
        <v>-15000</v>
      </c>
      <c r="AI120" s="5">
        <f t="shared" ref="AI120:BI120" si="253">AI15</f>
        <v>-48000</v>
      </c>
      <c r="AJ120" s="5">
        <f t="shared" si="253"/>
        <v>-81000</v>
      </c>
      <c r="AK120" s="5">
        <f t="shared" si="253"/>
        <v>-114000</v>
      </c>
      <c r="AL120" s="5">
        <f t="shared" si="253"/>
        <v>-147000</v>
      </c>
      <c r="AM120" s="5">
        <f t="shared" si="253"/>
        <v>-180000</v>
      </c>
      <c r="AN120" s="5">
        <f t="shared" si="253"/>
        <v>-213000</v>
      </c>
      <c r="AO120" s="5">
        <f t="shared" si="253"/>
        <v>-246000</v>
      </c>
      <c r="AP120" s="5">
        <f t="shared" si="253"/>
        <v>-279000</v>
      </c>
      <c r="AQ120" s="5">
        <f t="shared" si="253"/>
        <v>-312000</v>
      </c>
      <c r="AR120" s="5">
        <f t="shared" si="253"/>
        <v>-345000</v>
      </c>
      <c r="AS120" s="5">
        <f t="shared" si="253"/>
        <v>-378000</v>
      </c>
      <c r="AT120" s="5">
        <f t="shared" si="253"/>
        <v>-411000</v>
      </c>
      <c r="AU120" s="5">
        <f t="shared" si="253"/>
        <v>-444000</v>
      </c>
      <c r="AV120" s="5">
        <f t="shared" si="253"/>
        <v>-477000</v>
      </c>
      <c r="AW120" s="5">
        <f t="shared" si="253"/>
        <v>-510000</v>
      </c>
      <c r="AX120" s="5">
        <f t="shared" si="253"/>
        <v>-543000</v>
      </c>
      <c r="AY120" s="5">
        <f t="shared" si="253"/>
        <v>-576000</v>
      </c>
      <c r="AZ120" s="5">
        <f t="shared" si="253"/>
        <v>-609000</v>
      </c>
      <c r="BA120" s="5">
        <f t="shared" si="253"/>
        <v>-642000</v>
      </c>
      <c r="BB120" s="5">
        <f t="shared" si="253"/>
        <v>-675000</v>
      </c>
      <c r="BC120" s="5">
        <f t="shared" si="253"/>
        <v>-708000</v>
      </c>
      <c r="BD120" s="5">
        <f t="shared" si="253"/>
        <v>-741000</v>
      </c>
      <c r="BE120" s="5">
        <f t="shared" si="253"/>
        <v>-774000</v>
      </c>
      <c r="BF120" s="5">
        <f t="shared" si="253"/>
        <v>-807000</v>
      </c>
      <c r="BG120" s="5">
        <f t="shared" si="253"/>
        <v>-840000</v>
      </c>
      <c r="BH120" s="5">
        <f t="shared" si="253"/>
        <v>-873000</v>
      </c>
      <c r="BI120" s="5">
        <f t="shared" si="253"/>
        <v>-906000</v>
      </c>
    </row>
    <row r="121" spans="1:61" x14ac:dyDescent="0.25">
      <c r="A121" t="s">
        <v>526</v>
      </c>
      <c r="C121" s="5">
        <f ca="1">C93</f>
        <v>0</v>
      </c>
      <c r="D121" s="5">
        <f t="shared" ref="D121:BI121" ca="1" si="254">D93</f>
        <v>33750</v>
      </c>
      <c r="E121" s="5">
        <f t="shared" ca="1" si="254"/>
        <v>67500</v>
      </c>
      <c r="F121" s="5">
        <f t="shared" ca="1" si="254"/>
        <v>101250</v>
      </c>
      <c r="G121" s="5">
        <f t="shared" ca="1" si="254"/>
        <v>135000</v>
      </c>
      <c r="H121" s="5">
        <f t="shared" ca="1" si="254"/>
        <v>168750</v>
      </c>
      <c r="I121" s="5">
        <f t="shared" ca="1" si="254"/>
        <v>202500</v>
      </c>
      <c r="J121" s="5">
        <f t="shared" ca="1" si="254"/>
        <v>236250</v>
      </c>
      <c r="K121" s="5">
        <f t="shared" ca="1" si="254"/>
        <v>270000</v>
      </c>
      <c r="L121" s="5">
        <f t="shared" ca="1" si="254"/>
        <v>303750</v>
      </c>
      <c r="M121" s="5">
        <f t="shared" ca="1" si="254"/>
        <v>337500</v>
      </c>
      <c r="N121" s="5">
        <f t="shared" ca="1" si="254"/>
        <v>371250</v>
      </c>
      <c r="O121" s="5">
        <f t="shared" ca="1" si="254"/>
        <v>396000</v>
      </c>
      <c r="P121" s="5">
        <f t="shared" ca="1" si="254"/>
        <v>420750</v>
      </c>
      <c r="Q121" s="5">
        <f t="shared" ca="1" si="254"/>
        <v>445500</v>
      </c>
      <c r="R121" s="5">
        <f t="shared" ca="1" si="254"/>
        <v>470250</v>
      </c>
      <c r="S121" s="5">
        <f t="shared" ca="1" si="254"/>
        <v>495000</v>
      </c>
      <c r="T121" s="5">
        <f t="shared" ca="1" si="254"/>
        <v>519750</v>
      </c>
      <c r="U121" s="5">
        <f t="shared" ca="1" si="254"/>
        <v>544500</v>
      </c>
      <c r="V121" s="5">
        <f t="shared" ca="1" si="254"/>
        <v>569250</v>
      </c>
      <c r="W121" s="5">
        <f t="shared" ca="1" si="254"/>
        <v>594000</v>
      </c>
      <c r="X121" s="5">
        <f t="shared" ca="1" si="254"/>
        <v>618750</v>
      </c>
      <c r="Y121" s="5">
        <f t="shared" ca="1" si="254"/>
        <v>643500</v>
      </c>
      <c r="Z121" s="5">
        <f t="shared" ca="1" si="254"/>
        <v>668250</v>
      </c>
      <c r="AA121" s="5">
        <f t="shared" ca="1" si="254"/>
        <v>693000</v>
      </c>
      <c r="AB121" s="5">
        <f t="shared" ca="1" si="254"/>
        <v>717750</v>
      </c>
      <c r="AC121" s="5">
        <f t="shared" ca="1" si="254"/>
        <v>742500</v>
      </c>
      <c r="AD121" s="5">
        <f t="shared" ca="1" si="254"/>
        <v>767250</v>
      </c>
      <c r="AE121" s="5">
        <f t="shared" ca="1" si="254"/>
        <v>792000</v>
      </c>
      <c r="AF121" s="5">
        <f t="shared" ca="1" si="254"/>
        <v>808312.5</v>
      </c>
      <c r="AG121" s="5">
        <f t="shared" ca="1" si="254"/>
        <v>833062.5</v>
      </c>
      <c r="AH121" s="5">
        <f t="shared" ca="1" si="254"/>
        <v>857812.5</v>
      </c>
      <c r="AI121" s="5">
        <f t="shared" ca="1" si="254"/>
        <v>882562.5</v>
      </c>
      <c r="AJ121" s="5">
        <f t="shared" ca="1" si="254"/>
        <v>907312.5</v>
      </c>
      <c r="AK121" s="5">
        <f t="shared" ca="1" si="254"/>
        <v>932062.5</v>
      </c>
      <c r="AL121" s="5">
        <f t="shared" ca="1" si="254"/>
        <v>956812.5</v>
      </c>
      <c r="AM121" s="5">
        <f t="shared" ca="1" si="254"/>
        <v>981562.5</v>
      </c>
      <c r="AN121" s="5">
        <f t="shared" ca="1" si="254"/>
        <v>1006312.5</v>
      </c>
      <c r="AO121" s="5">
        <f t="shared" ca="1" si="254"/>
        <v>1031062.5</v>
      </c>
      <c r="AP121" s="5">
        <f t="shared" ca="1" si="254"/>
        <v>1055812.5</v>
      </c>
      <c r="AQ121" s="5">
        <f t="shared" ca="1" si="254"/>
        <v>1082812.5</v>
      </c>
      <c r="AR121" s="5">
        <f t="shared" ca="1" si="254"/>
        <v>1107562.5</v>
      </c>
      <c r="AS121" s="5">
        <f t="shared" ca="1" si="254"/>
        <v>1132312.5</v>
      </c>
      <c r="AT121" s="5">
        <f t="shared" ca="1" si="254"/>
        <v>1157062.5</v>
      </c>
      <c r="AU121" s="5">
        <f t="shared" ca="1" si="254"/>
        <v>1181812.5</v>
      </c>
      <c r="AV121" s="5">
        <f t="shared" ca="1" si="254"/>
        <v>1206562.5</v>
      </c>
      <c r="AW121" s="5">
        <f t="shared" ca="1" si="254"/>
        <v>1231312.5</v>
      </c>
      <c r="AX121" s="5">
        <f t="shared" ca="1" si="254"/>
        <v>1256062.5</v>
      </c>
      <c r="AY121" s="5">
        <f t="shared" ca="1" si="254"/>
        <v>1280812.5</v>
      </c>
      <c r="AZ121" s="5">
        <f t="shared" ca="1" si="254"/>
        <v>1305562.5</v>
      </c>
      <c r="BA121" s="5">
        <f t="shared" ca="1" si="254"/>
        <v>1330312.5</v>
      </c>
      <c r="BB121" s="5">
        <f t="shared" ca="1" si="254"/>
        <v>1355062.5</v>
      </c>
      <c r="BC121" s="5">
        <f t="shared" ca="1" si="254"/>
        <v>1379812.5</v>
      </c>
      <c r="BD121" s="5">
        <f t="shared" ca="1" si="254"/>
        <v>1404562.5</v>
      </c>
      <c r="BE121" s="5">
        <f t="shared" ca="1" si="254"/>
        <v>1429312.5</v>
      </c>
      <c r="BF121" s="5">
        <f t="shared" ca="1" si="254"/>
        <v>1454062.5</v>
      </c>
      <c r="BG121" s="5">
        <f t="shared" ca="1" si="254"/>
        <v>1478812.5</v>
      </c>
      <c r="BH121" s="5">
        <f t="shared" ca="1" si="254"/>
        <v>1497234.375</v>
      </c>
      <c r="BI121" s="5">
        <f t="shared" ca="1" si="254"/>
        <v>1521984.375</v>
      </c>
    </row>
    <row r="122" spans="1:61" x14ac:dyDescent="0.25">
      <c r="A122" t="s">
        <v>527</v>
      </c>
      <c r="C122" s="5">
        <f ca="1">C116</f>
        <v>0</v>
      </c>
      <c r="D122" s="5">
        <f t="shared" ref="D122:BI122" ca="1" si="255">D116</f>
        <v>0</v>
      </c>
      <c r="E122" s="5">
        <f t="shared" ca="1" si="255"/>
        <v>11250</v>
      </c>
      <c r="F122" s="5">
        <f t="shared" ca="1" si="255"/>
        <v>22500</v>
      </c>
      <c r="G122" s="5">
        <f t="shared" ca="1" si="255"/>
        <v>33750</v>
      </c>
      <c r="H122" s="5">
        <f t="shared" ca="1" si="255"/>
        <v>45000</v>
      </c>
      <c r="I122" s="5">
        <f t="shared" ca="1" si="255"/>
        <v>56250</v>
      </c>
      <c r="J122" s="5">
        <f t="shared" ca="1" si="255"/>
        <v>67500</v>
      </c>
      <c r="K122" s="5">
        <f t="shared" ca="1" si="255"/>
        <v>78750</v>
      </c>
      <c r="L122" s="5">
        <f t="shared" ca="1" si="255"/>
        <v>90000</v>
      </c>
      <c r="M122" s="5">
        <f t="shared" ca="1" si="255"/>
        <v>101250</v>
      </c>
      <c r="N122" s="5">
        <f t="shared" ca="1" si="255"/>
        <v>112500</v>
      </c>
      <c r="O122" s="5">
        <f t="shared" ca="1" si="255"/>
        <v>123750</v>
      </c>
      <c r="P122" s="5">
        <f t="shared" ca="1" si="255"/>
        <v>132000</v>
      </c>
      <c r="Q122" s="5">
        <f t="shared" ca="1" si="255"/>
        <v>140250</v>
      </c>
      <c r="R122" s="5">
        <f t="shared" ca="1" si="255"/>
        <v>148500</v>
      </c>
      <c r="S122" s="5">
        <f t="shared" ca="1" si="255"/>
        <v>156750</v>
      </c>
      <c r="T122" s="5">
        <f t="shared" ca="1" si="255"/>
        <v>165000</v>
      </c>
      <c r="U122" s="5">
        <f t="shared" ca="1" si="255"/>
        <v>173250</v>
      </c>
      <c r="V122" s="5">
        <f t="shared" ca="1" si="255"/>
        <v>181500</v>
      </c>
      <c r="W122" s="5">
        <f t="shared" ca="1" si="255"/>
        <v>189750</v>
      </c>
      <c r="X122" s="5">
        <f t="shared" ca="1" si="255"/>
        <v>198000</v>
      </c>
      <c r="Y122" s="5">
        <f t="shared" ca="1" si="255"/>
        <v>206250</v>
      </c>
      <c r="Z122" s="5">
        <f t="shared" ca="1" si="255"/>
        <v>214500</v>
      </c>
      <c r="AA122" s="5">
        <f t="shared" ca="1" si="255"/>
        <v>222750</v>
      </c>
      <c r="AB122" s="5">
        <f t="shared" ca="1" si="255"/>
        <v>231000</v>
      </c>
      <c r="AC122" s="5">
        <f t="shared" ca="1" si="255"/>
        <v>239250</v>
      </c>
      <c r="AD122" s="5">
        <f t="shared" ca="1" si="255"/>
        <v>247500</v>
      </c>
      <c r="AE122" s="5">
        <f t="shared" ca="1" si="255"/>
        <v>255750</v>
      </c>
      <c r="AF122" s="5">
        <f t="shared" ca="1" si="255"/>
        <v>264000</v>
      </c>
      <c r="AG122" s="5">
        <f t="shared" ca="1" si="255"/>
        <v>269437.5</v>
      </c>
      <c r="AH122" s="5">
        <f t="shared" ca="1" si="255"/>
        <v>277687.5</v>
      </c>
      <c r="AI122" s="5">
        <f t="shared" ca="1" si="255"/>
        <v>285937.5</v>
      </c>
      <c r="AJ122" s="5">
        <f t="shared" ca="1" si="255"/>
        <v>294187.5</v>
      </c>
      <c r="AK122" s="5">
        <f t="shared" ca="1" si="255"/>
        <v>302437.5</v>
      </c>
      <c r="AL122" s="5">
        <f t="shared" ca="1" si="255"/>
        <v>310687.5</v>
      </c>
      <c r="AM122" s="5">
        <f t="shared" ca="1" si="255"/>
        <v>318937.5</v>
      </c>
      <c r="AN122" s="5">
        <f t="shared" ca="1" si="255"/>
        <v>327187.5</v>
      </c>
      <c r="AO122" s="5">
        <f t="shared" ca="1" si="255"/>
        <v>335437.5</v>
      </c>
      <c r="AP122" s="5">
        <f t="shared" ca="1" si="255"/>
        <v>343687.5</v>
      </c>
      <c r="AQ122" s="5">
        <f t="shared" ca="1" si="255"/>
        <v>351937.5</v>
      </c>
      <c r="AR122" s="5">
        <f t="shared" ca="1" si="255"/>
        <v>360937.5</v>
      </c>
      <c r="AS122" s="5">
        <f t="shared" ca="1" si="255"/>
        <v>369187.5</v>
      </c>
      <c r="AT122" s="5">
        <f t="shared" ca="1" si="255"/>
        <v>377437.5</v>
      </c>
      <c r="AU122" s="5">
        <f t="shared" ca="1" si="255"/>
        <v>385687.5</v>
      </c>
      <c r="AV122" s="5">
        <f t="shared" ca="1" si="255"/>
        <v>393937.5</v>
      </c>
      <c r="AW122" s="5">
        <f t="shared" ca="1" si="255"/>
        <v>402187.5</v>
      </c>
      <c r="AX122" s="5">
        <f t="shared" ca="1" si="255"/>
        <v>410437.5</v>
      </c>
      <c r="AY122" s="5">
        <f t="shared" ca="1" si="255"/>
        <v>418687.5</v>
      </c>
      <c r="AZ122" s="5">
        <f t="shared" ca="1" si="255"/>
        <v>426937.5</v>
      </c>
      <c r="BA122" s="5">
        <f t="shared" ca="1" si="255"/>
        <v>435187.5</v>
      </c>
      <c r="BB122" s="5">
        <f t="shared" ca="1" si="255"/>
        <v>443437.5</v>
      </c>
      <c r="BC122" s="5">
        <f t="shared" ca="1" si="255"/>
        <v>451687.5</v>
      </c>
      <c r="BD122" s="5">
        <f t="shared" ca="1" si="255"/>
        <v>459937.5</v>
      </c>
      <c r="BE122" s="5">
        <f t="shared" ca="1" si="255"/>
        <v>468187.5</v>
      </c>
      <c r="BF122" s="5">
        <f t="shared" ca="1" si="255"/>
        <v>476437.5</v>
      </c>
      <c r="BG122" s="5">
        <f t="shared" ca="1" si="255"/>
        <v>484687.5</v>
      </c>
      <c r="BH122" s="5">
        <f t="shared" ca="1" si="255"/>
        <v>492937.5</v>
      </c>
      <c r="BI122" s="5">
        <f t="shared" ca="1" si="255"/>
        <v>499078.125</v>
      </c>
    </row>
    <row r="123" spans="1:61" x14ac:dyDescent="0.25">
      <c r="A123" t="s">
        <v>8</v>
      </c>
      <c r="C123" s="5">
        <f ca="1">SUM(C120:C122)</f>
        <v>1140000</v>
      </c>
      <c r="D123" s="5">
        <f t="shared" ref="D123:BI123" ca="1" si="256">SUM(D120:D122)</f>
        <v>1128750</v>
      </c>
      <c r="E123" s="5">
        <f t="shared" ca="1" si="256"/>
        <v>1128750</v>
      </c>
      <c r="F123" s="5">
        <f t="shared" ca="1" si="256"/>
        <v>1128750</v>
      </c>
      <c r="G123" s="5">
        <f t="shared" ca="1" si="256"/>
        <v>1128750</v>
      </c>
      <c r="H123" s="5">
        <f t="shared" ca="1" si="256"/>
        <v>1128750</v>
      </c>
      <c r="I123" s="5">
        <f t="shared" ca="1" si="256"/>
        <v>1128750</v>
      </c>
      <c r="J123" s="5">
        <f t="shared" ca="1" si="256"/>
        <v>1128750</v>
      </c>
      <c r="K123" s="5">
        <f t="shared" ca="1" si="256"/>
        <v>1128750</v>
      </c>
      <c r="L123" s="5">
        <f t="shared" ca="1" si="256"/>
        <v>1128750</v>
      </c>
      <c r="M123" s="5">
        <f t="shared" ca="1" si="256"/>
        <v>1128750</v>
      </c>
      <c r="N123" s="5">
        <f t="shared" ca="1" si="256"/>
        <v>1128750</v>
      </c>
      <c r="O123" s="5">
        <f t="shared" ca="1" si="256"/>
        <v>1131750</v>
      </c>
      <c r="P123" s="5">
        <f t="shared" ca="1" si="256"/>
        <v>1131750</v>
      </c>
      <c r="Q123" s="5">
        <f t="shared" ca="1" si="256"/>
        <v>1131750</v>
      </c>
      <c r="R123" s="5">
        <f t="shared" ca="1" si="256"/>
        <v>1131750</v>
      </c>
      <c r="S123" s="5">
        <f t="shared" ca="1" si="256"/>
        <v>1131750</v>
      </c>
      <c r="T123" s="5">
        <f t="shared" ca="1" si="256"/>
        <v>1131750</v>
      </c>
      <c r="U123" s="5">
        <f t="shared" ca="1" si="256"/>
        <v>1131750</v>
      </c>
      <c r="V123" s="5">
        <f t="shared" ca="1" si="256"/>
        <v>1131750</v>
      </c>
      <c r="W123" s="5">
        <f t="shared" ca="1" si="256"/>
        <v>1131750</v>
      </c>
      <c r="X123" s="5">
        <f t="shared" ca="1" si="256"/>
        <v>1131750</v>
      </c>
      <c r="Y123" s="5">
        <f t="shared" ca="1" si="256"/>
        <v>1131750</v>
      </c>
      <c r="Z123" s="5">
        <f t="shared" ca="1" si="256"/>
        <v>1131750</v>
      </c>
      <c r="AA123" s="5">
        <f t="shared" ca="1" si="256"/>
        <v>1131750</v>
      </c>
      <c r="AB123" s="5">
        <f t="shared" ca="1" si="256"/>
        <v>1131750</v>
      </c>
      <c r="AC123" s="5">
        <f t="shared" ca="1" si="256"/>
        <v>1131750</v>
      </c>
      <c r="AD123" s="5">
        <f t="shared" ca="1" si="256"/>
        <v>1131750</v>
      </c>
      <c r="AE123" s="5">
        <f t="shared" ca="1" si="256"/>
        <v>1131750</v>
      </c>
      <c r="AF123" s="5">
        <f t="shared" ca="1" si="256"/>
        <v>1123312.5</v>
      </c>
      <c r="AG123" s="5">
        <f t="shared" ca="1" si="256"/>
        <v>1120500</v>
      </c>
      <c r="AH123" s="5">
        <f t="shared" ca="1" si="256"/>
        <v>1120500</v>
      </c>
      <c r="AI123" s="5">
        <f t="shared" ca="1" si="256"/>
        <v>1120500</v>
      </c>
      <c r="AJ123" s="5">
        <f t="shared" ca="1" si="256"/>
        <v>1120500</v>
      </c>
      <c r="AK123" s="5">
        <f t="shared" ca="1" si="256"/>
        <v>1120500</v>
      </c>
      <c r="AL123" s="5">
        <f t="shared" ca="1" si="256"/>
        <v>1120500</v>
      </c>
      <c r="AM123" s="5">
        <f t="shared" ca="1" si="256"/>
        <v>1120500</v>
      </c>
      <c r="AN123" s="5">
        <f t="shared" ca="1" si="256"/>
        <v>1120500</v>
      </c>
      <c r="AO123" s="5">
        <f t="shared" ca="1" si="256"/>
        <v>1120500</v>
      </c>
      <c r="AP123" s="5">
        <f t="shared" ca="1" si="256"/>
        <v>1120500</v>
      </c>
      <c r="AQ123" s="5">
        <f t="shared" ca="1" si="256"/>
        <v>1122750</v>
      </c>
      <c r="AR123" s="5">
        <f t="shared" ca="1" si="256"/>
        <v>1123500</v>
      </c>
      <c r="AS123" s="5">
        <f t="shared" ca="1" si="256"/>
        <v>1123500</v>
      </c>
      <c r="AT123" s="5">
        <f t="shared" ca="1" si="256"/>
        <v>1123500</v>
      </c>
      <c r="AU123" s="5">
        <f t="shared" ca="1" si="256"/>
        <v>1123500</v>
      </c>
      <c r="AV123" s="5">
        <f t="shared" ca="1" si="256"/>
        <v>1123500</v>
      </c>
      <c r="AW123" s="5">
        <f t="shared" ca="1" si="256"/>
        <v>1123500</v>
      </c>
      <c r="AX123" s="5">
        <f t="shared" ca="1" si="256"/>
        <v>1123500</v>
      </c>
      <c r="AY123" s="5">
        <f t="shared" ca="1" si="256"/>
        <v>1123500</v>
      </c>
      <c r="AZ123" s="5">
        <f t="shared" ca="1" si="256"/>
        <v>1123500</v>
      </c>
      <c r="BA123" s="5">
        <f t="shared" ca="1" si="256"/>
        <v>1123500</v>
      </c>
      <c r="BB123" s="5">
        <f t="shared" ca="1" si="256"/>
        <v>1123500</v>
      </c>
      <c r="BC123" s="5">
        <f t="shared" ca="1" si="256"/>
        <v>1123500</v>
      </c>
      <c r="BD123" s="5">
        <f t="shared" ca="1" si="256"/>
        <v>1123500</v>
      </c>
      <c r="BE123" s="5">
        <f t="shared" ca="1" si="256"/>
        <v>1123500</v>
      </c>
      <c r="BF123" s="5">
        <f t="shared" ca="1" si="256"/>
        <v>1123500</v>
      </c>
      <c r="BG123" s="5">
        <f t="shared" ca="1" si="256"/>
        <v>1123500</v>
      </c>
      <c r="BH123" s="5">
        <f t="shared" ca="1" si="256"/>
        <v>1117171.875</v>
      </c>
      <c r="BI123" s="5">
        <f t="shared" ca="1" si="256"/>
        <v>1115062.5</v>
      </c>
    </row>
    <row r="124" spans="1:61" x14ac:dyDescent="0.25">
      <c r="A124" t="s">
        <v>529</v>
      </c>
      <c r="C124" s="6">
        <f ca="1">C123/$B$3</f>
        <v>0.95</v>
      </c>
      <c r="D124" s="6">
        <f t="shared" ref="D124:BI124" ca="1" si="257">D123/$B$3</f>
        <v>0.94062500000000004</v>
      </c>
      <c r="E124" s="6">
        <f t="shared" ca="1" si="257"/>
        <v>0.94062500000000004</v>
      </c>
      <c r="F124" s="6">
        <f t="shared" ca="1" si="257"/>
        <v>0.94062500000000004</v>
      </c>
      <c r="G124" s="6">
        <f t="shared" ca="1" si="257"/>
        <v>0.94062500000000004</v>
      </c>
      <c r="H124" s="6">
        <f t="shared" ca="1" si="257"/>
        <v>0.94062500000000004</v>
      </c>
      <c r="I124" s="6">
        <f t="shared" ca="1" si="257"/>
        <v>0.94062500000000004</v>
      </c>
      <c r="J124" s="6">
        <f t="shared" ca="1" si="257"/>
        <v>0.94062500000000004</v>
      </c>
      <c r="K124" s="6">
        <f t="shared" ca="1" si="257"/>
        <v>0.94062500000000004</v>
      </c>
      <c r="L124" s="6">
        <f t="shared" ca="1" si="257"/>
        <v>0.94062500000000004</v>
      </c>
      <c r="M124" s="6">
        <f t="shared" ca="1" si="257"/>
        <v>0.94062500000000004</v>
      </c>
      <c r="N124" s="6">
        <f t="shared" ca="1" si="257"/>
        <v>0.94062500000000004</v>
      </c>
      <c r="O124" s="6">
        <f t="shared" ca="1" si="257"/>
        <v>0.94312499999999999</v>
      </c>
      <c r="P124" s="6">
        <f t="shared" ca="1" si="257"/>
        <v>0.94312499999999999</v>
      </c>
      <c r="Q124" s="6">
        <f t="shared" ca="1" si="257"/>
        <v>0.94312499999999999</v>
      </c>
      <c r="R124" s="6">
        <f t="shared" ca="1" si="257"/>
        <v>0.94312499999999999</v>
      </c>
      <c r="S124" s="6">
        <f t="shared" ca="1" si="257"/>
        <v>0.94312499999999999</v>
      </c>
      <c r="T124" s="6">
        <f t="shared" ca="1" si="257"/>
        <v>0.94312499999999999</v>
      </c>
      <c r="U124" s="6">
        <f t="shared" ca="1" si="257"/>
        <v>0.94312499999999999</v>
      </c>
      <c r="V124" s="6">
        <f t="shared" ca="1" si="257"/>
        <v>0.94312499999999999</v>
      </c>
      <c r="W124" s="6">
        <f t="shared" ca="1" si="257"/>
        <v>0.94312499999999999</v>
      </c>
      <c r="X124" s="6">
        <f t="shared" ca="1" si="257"/>
        <v>0.94312499999999999</v>
      </c>
      <c r="Y124" s="6">
        <f t="shared" ca="1" si="257"/>
        <v>0.94312499999999999</v>
      </c>
      <c r="Z124" s="6">
        <f t="shared" ca="1" si="257"/>
        <v>0.94312499999999999</v>
      </c>
      <c r="AA124" s="6">
        <f t="shared" ca="1" si="257"/>
        <v>0.94312499999999999</v>
      </c>
      <c r="AB124" s="6">
        <f t="shared" ca="1" si="257"/>
        <v>0.94312499999999999</v>
      </c>
      <c r="AC124" s="6">
        <f t="shared" ca="1" si="257"/>
        <v>0.94312499999999999</v>
      </c>
      <c r="AD124" s="6">
        <f t="shared" ca="1" si="257"/>
        <v>0.94312499999999999</v>
      </c>
      <c r="AE124" s="6">
        <f t="shared" ca="1" si="257"/>
        <v>0.94312499999999999</v>
      </c>
      <c r="AF124" s="6">
        <f t="shared" ca="1" si="257"/>
        <v>0.93609374999999995</v>
      </c>
      <c r="AG124" s="6">
        <f t="shared" ca="1" si="257"/>
        <v>0.93374999999999997</v>
      </c>
      <c r="AH124" s="6">
        <f t="shared" ca="1" si="257"/>
        <v>0.93374999999999997</v>
      </c>
      <c r="AI124" s="6">
        <f t="shared" ca="1" si="257"/>
        <v>0.93374999999999997</v>
      </c>
      <c r="AJ124" s="6">
        <f t="shared" ca="1" si="257"/>
        <v>0.93374999999999997</v>
      </c>
      <c r="AK124" s="6">
        <f t="shared" ca="1" si="257"/>
        <v>0.93374999999999997</v>
      </c>
      <c r="AL124" s="6">
        <f t="shared" ca="1" si="257"/>
        <v>0.93374999999999997</v>
      </c>
      <c r="AM124" s="6">
        <f t="shared" ca="1" si="257"/>
        <v>0.93374999999999997</v>
      </c>
      <c r="AN124" s="6">
        <f t="shared" ca="1" si="257"/>
        <v>0.93374999999999997</v>
      </c>
      <c r="AO124" s="6">
        <f t="shared" ca="1" si="257"/>
        <v>0.93374999999999997</v>
      </c>
      <c r="AP124" s="6">
        <f t="shared" ca="1" si="257"/>
        <v>0.93374999999999997</v>
      </c>
      <c r="AQ124" s="6">
        <f t="shared" ca="1" si="257"/>
        <v>0.93562500000000004</v>
      </c>
      <c r="AR124" s="6">
        <f t="shared" ca="1" si="257"/>
        <v>0.93625000000000003</v>
      </c>
      <c r="AS124" s="6">
        <f t="shared" ca="1" si="257"/>
        <v>0.93625000000000003</v>
      </c>
      <c r="AT124" s="6">
        <f t="shared" ca="1" si="257"/>
        <v>0.93625000000000003</v>
      </c>
      <c r="AU124" s="6">
        <f t="shared" ca="1" si="257"/>
        <v>0.93625000000000003</v>
      </c>
      <c r="AV124" s="6">
        <f t="shared" ca="1" si="257"/>
        <v>0.93625000000000003</v>
      </c>
      <c r="AW124" s="6">
        <f t="shared" ca="1" si="257"/>
        <v>0.93625000000000003</v>
      </c>
      <c r="AX124" s="6">
        <f t="shared" ca="1" si="257"/>
        <v>0.93625000000000003</v>
      </c>
      <c r="AY124" s="6">
        <f t="shared" ca="1" si="257"/>
        <v>0.93625000000000003</v>
      </c>
      <c r="AZ124" s="6">
        <f t="shared" ca="1" si="257"/>
        <v>0.93625000000000003</v>
      </c>
      <c r="BA124" s="6">
        <f t="shared" ca="1" si="257"/>
        <v>0.93625000000000003</v>
      </c>
      <c r="BB124" s="6">
        <f t="shared" ca="1" si="257"/>
        <v>0.93625000000000003</v>
      </c>
      <c r="BC124" s="6">
        <f t="shared" ca="1" si="257"/>
        <v>0.93625000000000003</v>
      </c>
      <c r="BD124" s="6">
        <f t="shared" ca="1" si="257"/>
        <v>0.93625000000000003</v>
      </c>
      <c r="BE124" s="6">
        <f t="shared" ca="1" si="257"/>
        <v>0.93625000000000003</v>
      </c>
      <c r="BF124" s="6">
        <f t="shared" ca="1" si="257"/>
        <v>0.93625000000000003</v>
      </c>
      <c r="BG124" s="6">
        <f t="shared" ca="1" si="257"/>
        <v>0.93625000000000003</v>
      </c>
      <c r="BH124" s="6">
        <f t="shared" ca="1" si="257"/>
        <v>0.93097656250000005</v>
      </c>
      <c r="BI124" s="6">
        <f t="shared" ca="1" si="257"/>
        <v>0.92921874999999998</v>
      </c>
    </row>
    <row r="126" spans="1:61" x14ac:dyDescent="0.25">
      <c r="A126" t="s">
        <v>531</v>
      </c>
    </row>
    <row r="127" spans="1:61" x14ac:dyDescent="0.25">
      <c r="A127" t="s">
        <v>532</v>
      </c>
      <c r="C127" s="5">
        <f ca="1">SUM(C80,C82,C84,C85,C86,C87,C90)</f>
        <v>0</v>
      </c>
      <c r="D127" s="5">
        <f t="shared" ref="D127:BI127" ca="1" si="258">SUM(D80,D82,D84,D85,D86,D87,D90)</f>
        <v>33750</v>
      </c>
      <c r="E127" s="5">
        <f t="shared" ca="1" si="258"/>
        <v>33750</v>
      </c>
      <c r="F127" s="5">
        <f t="shared" ca="1" si="258"/>
        <v>33750</v>
      </c>
      <c r="G127" s="5">
        <f t="shared" ca="1" si="258"/>
        <v>33750</v>
      </c>
      <c r="H127" s="5">
        <f t="shared" ca="1" si="258"/>
        <v>33750</v>
      </c>
      <c r="I127" s="5">
        <f t="shared" ca="1" si="258"/>
        <v>33750</v>
      </c>
      <c r="J127" s="5">
        <f t="shared" ca="1" si="258"/>
        <v>33750</v>
      </c>
      <c r="K127" s="5">
        <f t="shared" ca="1" si="258"/>
        <v>33750</v>
      </c>
      <c r="L127" s="5">
        <f t="shared" ca="1" si="258"/>
        <v>33750</v>
      </c>
      <c r="M127" s="5">
        <f t="shared" ca="1" si="258"/>
        <v>33750</v>
      </c>
      <c r="N127" s="5">
        <f t="shared" ca="1" si="258"/>
        <v>33750</v>
      </c>
      <c r="O127" s="5">
        <f t="shared" ca="1" si="258"/>
        <v>24750</v>
      </c>
      <c r="P127" s="5">
        <f t="shared" ca="1" si="258"/>
        <v>24750</v>
      </c>
      <c r="Q127" s="5">
        <f t="shared" ca="1" si="258"/>
        <v>24750</v>
      </c>
      <c r="R127" s="5">
        <f t="shared" ca="1" si="258"/>
        <v>24750</v>
      </c>
      <c r="S127" s="5">
        <f t="shared" ca="1" si="258"/>
        <v>24750</v>
      </c>
      <c r="T127" s="5">
        <f t="shared" ca="1" si="258"/>
        <v>24750</v>
      </c>
      <c r="U127" s="5">
        <f t="shared" ca="1" si="258"/>
        <v>24750</v>
      </c>
      <c r="V127" s="5">
        <f t="shared" ca="1" si="258"/>
        <v>24750</v>
      </c>
      <c r="W127" s="5">
        <f t="shared" ca="1" si="258"/>
        <v>24750</v>
      </c>
      <c r="X127" s="5">
        <f t="shared" ca="1" si="258"/>
        <v>24750</v>
      </c>
      <c r="Y127" s="5">
        <f t="shared" ca="1" si="258"/>
        <v>24750</v>
      </c>
      <c r="Z127" s="5">
        <f t="shared" ca="1" si="258"/>
        <v>24750</v>
      </c>
      <c r="AA127" s="5">
        <f t="shared" ca="1" si="258"/>
        <v>24750</v>
      </c>
      <c r="AB127" s="5">
        <f t="shared" ca="1" si="258"/>
        <v>24750</v>
      </c>
      <c r="AC127" s="5">
        <f t="shared" ca="1" si="258"/>
        <v>24750</v>
      </c>
      <c r="AD127" s="5">
        <f t="shared" ca="1" si="258"/>
        <v>24750</v>
      </c>
      <c r="AE127" s="5">
        <f t="shared" ca="1" si="258"/>
        <v>24750</v>
      </c>
      <c r="AF127" s="5">
        <f t="shared" ca="1" si="258"/>
        <v>50062.5</v>
      </c>
      <c r="AG127" s="5">
        <f t="shared" ca="1" si="258"/>
        <v>58500</v>
      </c>
      <c r="AH127" s="5">
        <f t="shared" ca="1" si="258"/>
        <v>58500</v>
      </c>
      <c r="AI127" s="5">
        <f t="shared" ca="1" si="258"/>
        <v>58500</v>
      </c>
      <c r="AJ127" s="5">
        <f t="shared" ca="1" si="258"/>
        <v>58500</v>
      </c>
      <c r="AK127" s="5">
        <f t="shared" ca="1" si="258"/>
        <v>58500</v>
      </c>
      <c r="AL127" s="5">
        <f t="shared" ca="1" si="258"/>
        <v>58500</v>
      </c>
      <c r="AM127" s="5">
        <f t="shared" ca="1" si="258"/>
        <v>58500</v>
      </c>
      <c r="AN127" s="5">
        <f t="shared" ca="1" si="258"/>
        <v>58500</v>
      </c>
      <c r="AO127" s="5">
        <f t="shared" ca="1" si="258"/>
        <v>58500</v>
      </c>
      <c r="AP127" s="5">
        <f t="shared" ca="1" si="258"/>
        <v>58500</v>
      </c>
      <c r="AQ127" s="5">
        <f t="shared" ca="1" si="258"/>
        <v>51750</v>
      </c>
      <c r="AR127" s="5">
        <f t="shared" ca="1" si="258"/>
        <v>49500</v>
      </c>
      <c r="AS127" s="5">
        <f t="shared" ca="1" si="258"/>
        <v>49500</v>
      </c>
      <c r="AT127" s="5">
        <f t="shared" ca="1" si="258"/>
        <v>49500</v>
      </c>
      <c r="AU127" s="5">
        <f t="shared" ca="1" si="258"/>
        <v>49500</v>
      </c>
      <c r="AV127" s="5">
        <f t="shared" ca="1" si="258"/>
        <v>49500</v>
      </c>
      <c r="AW127" s="5">
        <f t="shared" ca="1" si="258"/>
        <v>49500</v>
      </c>
      <c r="AX127" s="5">
        <f t="shared" ca="1" si="258"/>
        <v>49500</v>
      </c>
      <c r="AY127" s="5">
        <f t="shared" ca="1" si="258"/>
        <v>49500</v>
      </c>
      <c r="AZ127" s="5">
        <f t="shared" ca="1" si="258"/>
        <v>49500</v>
      </c>
      <c r="BA127" s="5">
        <f t="shared" ca="1" si="258"/>
        <v>49500</v>
      </c>
      <c r="BB127" s="5">
        <f t="shared" ca="1" si="258"/>
        <v>49500</v>
      </c>
      <c r="BC127" s="5">
        <f t="shared" ca="1" si="258"/>
        <v>49500</v>
      </c>
      <c r="BD127" s="5">
        <f t="shared" ca="1" si="258"/>
        <v>49500</v>
      </c>
      <c r="BE127" s="5">
        <f t="shared" ca="1" si="258"/>
        <v>49500</v>
      </c>
      <c r="BF127" s="5">
        <f t="shared" ca="1" si="258"/>
        <v>49500</v>
      </c>
      <c r="BG127" s="5">
        <f t="shared" ca="1" si="258"/>
        <v>49500</v>
      </c>
      <c r="BH127" s="5">
        <f t="shared" ca="1" si="258"/>
        <v>68484.375</v>
      </c>
      <c r="BI127" s="5">
        <f t="shared" ca="1" si="258"/>
        <v>83250</v>
      </c>
    </row>
    <row r="128" spans="1:61" x14ac:dyDescent="0.25">
      <c r="A128" t="s">
        <v>527</v>
      </c>
      <c r="C128" s="5">
        <f ca="1">SUM(C107,C109,C111,C113)</f>
        <v>0</v>
      </c>
      <c r="D128" s="5">
        <f t="shared" ref="D128:BI128" ca="1" si="259">SUM(D107,D109,D111,D113)</f>
        <v>0</v>
      </c>
      <c r="E128" s="5">
        <f t="shared" ca="1" si="259"/>
        <v>11250</v>
      </c>
      <c r="F128" s="5">
        <f t="shared" ca="1" si="259"/>
        <v>11250</v>
      </c>
      <c r="G128" s="5">
        <f t="shared" ca="1" si="259"/>
        <v>11250</v>
      </c>
      <c r="H128" s="5">
        <f t="shared" ca="1" si="259"/>
        <v>11250</v>
      </c>
      <c r="I128" s="5">
        <f t="shared" ca="1" si="259"/>
        <v>11250</v>
      </c>
      <c r="J128" s="5">
        <f t="shared" ca="1" si="259"/>
        <v>11250</v>
      </c>
      <c r="K128" s="5">
        <f t="shared" ca="1" si="259"/>
        <v>11250</v>
      </c>
      <c r="L128" s="5">
        <f t="shared" ca="1" si="259"/>
        <v>11250</v>
      </c>
      <c r="M128" s="5">
        <f t="shared" ca="1" si="259"/>
        <v>11250</v>
      </c>
      <c r="N128" s="5">
        <f t="shared" ca="1" si="259"/>
        <v>11250</v>
      </c>
      <c r="O128" s="5">
        <f t="shared" ca="1" si="259"/>
        <v>11250</v>
      </c>
      <c r="P128" s="5">
        <f t="shared" ca="1" si="259"/>
        <v>8250</v>
      </c>
      <c r="Q128" s="5">
        <f t="shared" ca="1" si="259"/>
        <v>8250</v>
      </c>
      <c r="R128" s="5">
        <f t="shared" ca="1" si="259"/>
        <v>8250</v>
      </c>
      <c r="S128" s="5">
        <f t="shared" ca="1" si="259"/>
        <v>8250</v>
      </c>
      <c r="T128" s="5">
        <f t="shared" ca="1" si="259"/>
        <v>8250</v>
      </c>
      <c r="U128" s="5">
        <f t="shared" ca="1" si="259"/>
        <v>8250</v>
      </c>
      <c r="V128" s="5">
        <f t="shared" ca="1" si="259"/>
        <v>8250</v>
      </c>
      <c r="W128" s="5">
        <f t="shared" ca="1" si="259"/>
        <v>8250</v>
      </c>
      <c r="X128" s="5">
        <f t="shared" ca="1" si="259"/>
        <v>8250</v>
      </c>
      <c r="Y128" s="5">
        <f t="shared" ca="1" si="259"/>
        <v>8250</v>
      </c>
      <c r="Z128" s="5">
        <f t="shared" ca="1" si="259"/>
        <v>8250</v>
      </c>
      <c r="AA128" s="5">
        <f t="shared" ca="1" si="259"/>
        <v>8250</v>
      </c>
      <c r="AB128" s="5">
        <f t="shared" ca="1" si="259"/>
        <v>8250</v>
      </c>
      <c r="AC128" s="5">
        <f t="shared" ca="1" si="259"/>
        <v>8250</v>
      </c>
      <c r="AD128" s="5">
        <f t="shared" ca="1" si="259"/>
        <v>8250</v>
      </c>
      <c r="AE128" s="5">
        <f t="shared" ca="1" si="259"/>
        <v>8250</v>
      </c>
      <c r="AF128" s="5">
        <f t="shared" ca="1" si="259"/>
        <v>8250</v>
      </c>
      <c r="AG128" s="5">
        <f t="shared" ca="1" si="259"/>
        <v>16687.5</v>
      </c>
      <c r="AH128" s="5">
        <f t="shared" ca="1" si="259"/>
        <v>19500</v>
      </c>
      <c r="AI128" s="5">
        <f t="shared" ca="1" si="259"/>
        <v>19500</v>
      </c>
      <c r="AJ128" s="5">
        <f t="shared" ca="1" si="259"/>
        <v>19500</v>
      </c>
      <c r="AK128" s="5">
        <f t="shared" ca="1" si="259"/>
        <v>19500</v>
      </c>
      <c r="AL128" s="5">
        <f t="shared" ca="1" si="259"/>
        <v>19500</v>
      </c>
      <c r="AM128" s="5">
        <f t="shared" ca="1" si="259"/>
        <v>19500</v>
      </c>
      <c r="AN128" s="5">
        <f t="shared" ca="1" si="259"/>
        <v>19500</v>
      </c>
      <c r="AO128" s="5">
        <f t="shared" ca="1" si="259"/>
        <v>19500</v>
      </c>
      <c r="AP128" s="5">
        <f t="shared" ca="1" si="259"/>
        <v>19500</v>
      </c>
      <c r="AQ128" s="5">
        <f t="shared" ca="1" si="259"/>
        <v>19500</v>
      </c>
      <c r="AR128" s="5">
        <f t="shared" ca="1" si="259"/>
        <v>17250</v>
      </c>
      <c r="AS128" s="5">
        <f t="shared" ca="1" si="259"/>
        <v>16500</v>
      </c>
      <c r="AT128" s="5">
        <f t="shared" ca="1" si="259"/>
        <v>16500</v>
      </c>
      <c r="AU128" s="5">
        <f t="shared" ca="1" si="259"/>
        <v>16500</v>
      </c>
      <c r="AV128" s="5">
        <f t="shared" ca="1" si="259"/>
        <v>16500</v>
      </c>
      <c r="AW128" s="5">
        <f t="shared" ca="1" si="259"/>
        <v>16500</v>
      </c>
      <c r="AX128" s="5">
        <f t="shared" ca="1" si="259"/>
        <v>16500</v>
      </c>
      <c r="AY128" s="5">
        <f t="shared" ca="1" si="259"/>
        <v>16500</v>
      </c>
      <c r="AZ128" s="5">
        <f t="shared" ca="1" si="259"/>
        <v>16500</v>
      </c>
      <c r="BA128" s="5">
        <f t="shared" ca="1" si="259"/>
        <v>16500</v>
      </c>
      <c r="BB128" s="5">
        <f t="shared" ca="1" si="259"/>
        <v>16500</v>
      </c>
      <c r="BC128" s="5">
        <f t="shared" ca="1" si="259"/>
        <v>16500</v>
      </c>
      <c r="BD128" s="5">
        <f t="shared" ca="1" si="259"/>
        <v>16500</v>
      </c>
      <c r="BE128" s="5">
        <f t="shared" ca="1" si="259"/>
        <v>16500</v>
      </c>
      <c r="BF128" s="5">
        <f t="shared" ca="1" si="259"/>
        <v>16500</v>
      </c>
      <c r="BG128" s="5">
        <f t="shared" ca="1" si="259"/>
        <v>16500</v>
      </c>
      <c r="BH128" s="5">
        <f t="shared" ca="1" si="259"/>
        <v>16500</v>
      </c>
      <c r="BI128" s="5">
        <f t="shared" ca="1" si="259"/>
        <v>22828.125</v>
      </c>
    </row>
    <row r="129" spans="1:61" x14ac:dyDescent="0.25">
      <c r="A129" t="s">
        <v>8</v>
      </c>
      <c r="C129" s="5">
        <f ca="1">SUM(C127:C128)</f>
        <v>0</v>
      </c>
      <c r="D129" s="5">
        <f t="shared" ref="D129:BI129" ca="1" si="260">SUM(D127:D128)</f>
        <v>33750</v>
      </c>
      <c r="E129" s="5">
        <f t="shared" ca="1" si="260"/>
        <v>45000</v>
      </c>
      <c r="F129" s="5">
        <f t="shared" ca="1" si="260"/>
        <v>45000</v>
      </c>
      <c r="G129" s="5">
        <f t="shared" ca="1" si="260"/>
        <v>45000</v>
      </c>
      <c r="H129" s="5">
        <f t="shared" ca="1" si="260"/>
        <v>45000</v>
      </c>
      <c r="I129" s="5">
        <f t="shared" ca="1" si="260"/>
        <v>45000</v>
      </c>
      <c r="J129" s="5">
        <f t="shared" ca="1" si="260"/>
        <v>45000</v>
      </c>
      <c r="K129" s="5">
        <f t="shared" ca="1" si="260"/>
        <v>45000</v>
      </c>
      <c r="L129" s="5">
        <f t="shared" ca="1" si="260"/>
        <v>45000</v>
      </c>
      <c r="M129" s="5">
        <f t="shared" ca="1" si="260"/>
        <v>45000</v>
      </c>
      <c r="N129" s="5">
        <f t="shared" ca="1" si="260"/>
        <v>45000</v>
      </c>
      <c r="O129" s="5">
        <f t="shared" ca="1" si="260"/>
        <v>36000</v>
      </c>
      <c r="P129" s="5">
        <f t="shared" ca="1" si="260"/>
        <v>33000</v>
      </c>
      <c r="Q129" s="5">
        <f t="shared" ca="1" si="260"/>
        <v>33000</v>
      </c>
      <c r="R129" s="5">
        <f t="shared" ca="1" si="260"/>
        <v>33000</v>
      </c>
      <c r="S129" s="5">
        <f t="shared" ca="1" si="260"/>
        <v>33000</v>
      </c>
      <c r="T129" s="5">
        <f t="shared" ca="1" si="260"/>
        <v>33000</v>
      </c>
      <c r="U129" s="5">
        <f t="shared" ca="1" si="260"/>
        <v>33000</v>
      </c>
      <c r="V129" s="5">
        <f t="shared" ca="1" si="260"/>
        <v>33000</v>
      </c>
      <c r="W129" s="5">
        <f t="shared" ca="1" si="260"/>
        <v>33000</v>
      </c>
      <c r="X129" s="5">
        <f t="shared" ca="1" si="260"/>
        <v>33000</v>
      </c>
      <c r="Y129" s="5">
        <f t="shared" ca="1" si="260"/>
        <v>33000</v>
      </c>
      <c r="Z129" s="5">
        <f t="shared" ca="1" si="260"/>
        <v>33000</v>
      </c>
      <c r="AA129" s="5">
        <f t="shared" ca="1" si="260"/>
        <v>33000</v>
      </c>
      <c r="AB129" s="5">
        <f t="shared" ca="1" si="260"/>
        <v>33000</v>
      </c>
      <c r="AC129" s="5">
        <f t="shared" ca="1" si="260"/>
        <v>33000</v>
      </c>
      <c r="AD129" s="5">
        <f t="shared" ca="1" si="260"/>
        <v>33000</v>
      </c>
      <c r="AE129" s="5">
        <f t="shared" ca="1" si="260"/>
        <v>33000</v>
      </c>
      <c r="AF129" s="5">
        <f t="shared" ca="1" si="260"/>
        <v>58312.5</v>
      </c>
      <c r="AG129" s="5">
        <f t="shared" ca="1" si="260"/>
        <v>75187.5</v>
      </c>
      <c r="AH129" s="5">
        <f t="shared" ca="1" si="260"/>
        <v>78000</v>
      </c>
      <c r="AI129" s="5">
        <f t="shared" ca="1" si="260"/>
        <v>78000</v>
      </c>
      <c r="AJ129" s="5">
        <f t="shared" ca="1" si="260"/>
        <v>78000</v>
      </c>
      <c r="AK129" s="5">
        <f t="shared" ca="1" si="260"/>
        <v>78000</v>
      </c>
      <c r="AL129" s="5">
        <f t="shared" ca="1" si="260"/>
        <v>78000</v>
      </c>
      <c r="AM129" s="5">
        <f t="shared" ca="1" si="260"/>
        <v>78000</v>
      </c>
      <c r="AN129" s="5">
        <f t="shared" ca="1" si="260"/>
        <v>78000</v>
      </c>
      <c r="AO129" s="5">
        <f t="shared" ca="1" si="260"/>
        <v>78000</v>
      </c>
      <c r="AP129" s="5">
        <f t="shared" ca="1" si="260"/>
        <v>78000</v>
      </c>
      <c r="AQ129" s="5">
        <f t="shared" ca="1" si="260"/>
        <v>71250</v>
      </c>
      <c r="AR129" s="5">
        <f t="shared" ca="1" si="260"/>
        <v>66750</v>
      </c>
      <c r="AS129" s="5">
        <f t="shared" ca="1" si="260"/>
        <v>66000</v>
      </c>
      <c r="AT129" s="5">
        <f t="shared" ca="1" si="260"/>
        <v>66000</v>
      </c>
      <c r="AU129" s="5">
        <f t="shared" ca="1" si="260"/>
        <v>66000</v>
      </c>
      <c r="AV129" s="5">
        <f t="shared" ca="1" si="260"/>
        <v>66000</v>
      </c>
      <c r="AW129" s="5">
        <f t="shared" ca="1" si="260"/>
        <v>66000</v>
      </c>
      <c r="AX129" s="5">
        <f t="shared" ca="1" si="260"/>
        <v>66000</v>
      </c>
      <c r="AY129" s="5">
        <f t="shared" ca="1" si="260"/>
        <v>66000</v>
      </c>
      <c r="AZ129" s="5">
        <f t="shared" ca="1" si="260"/>
        <v>66000</v>
      </c>
      <c r="BA129" s="5">
        <f t="shared" ca="1" si="260"/>
        <v>66000</v>
      </c>
      <c r="BB129" s="5">
        <f t="shared" ca="1" si="260"/>
        <v>66000</v>
      </c>
      <c r="BC129" s="5">
        <f t="shared" ca="1" si="260"/>
        <v>66000</v>
      </c>
      <c r="BD129" s="5">
        <f t="shared" ca="1" si="260"/>
        <v>66000</v>
      </c>
      <c r="BE129" s="5">
        <f t="shared" ca="1" si="260"/>
        <v>66000</v>
      </c>
      <c r="BF129" s="5">
        <f t="shared" ca="1" si="260"/>
        <v>66000</v>
      </c>
      <c r="BG129" s="5">
        <f t="shared" ca="1" si="260"/>
        <v>66000</v>
      </c>
      <c r="BH129" s="5">
        <f t="shared" ca="1" si="260"/>
        <v>84984.375</v>
      </c>
      <c r="BI129" s="5">
        <f t="shared" ca="1" si="260"/>
        <v>106078.125</v>
      </c>
    </row>
    <row r="130" spans="1:61" x14ac:dyDescent="0.25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</row>
    <row r="131" spans="1:61" x14ac:dyDescent="0.25">
      <c r="A131" t="s">
        <v>569</v>
      </c>
      <c r="C131" s="5">
        <f t="shared" ref="C131:AH131" ca="1" si="261">C194-C121-C122</f>
        <v>0</v>
      </c>
      <c r="D131" s="5">
        <f t="shared" ca="1" si="261"/>
        <v>0</v>
      </c>
      <c r="E131" s="5">
        <f t="shared" ca="1" si="261"/>
        <v>0</v>
      </c>
      <c r="F131" s="5">
        <f t="shared" ca="1" si="261"/>
        <v>0</v>
      </c>
      <c r="G131" s="5">
        <f t="shared" ca="1" si="261"/>
        <v>0</v>
      </c>
      <c r="H131" s="5">
        <f t="shared" ca="1" si="261"/>
        <v>0</v>
      </c>
      <c r="I131" s="5">
        <f t="shared" ca="1" si="261"/>
        <v>0</v>
      </c>
      <c r="J131" s="5">
        <f t="shared" ca="1" si="261"/>
        <v>0</v>
      </c>
      <c r="K131" s="5">
        <f t="shared" ca="1" si="261"/>
        <v>0</v>
      </c>
      <c r="L131" s="5">
        <f t="shared" ca="1" si="261"/>
        <v>0</v>
      </c>
      <c r="M131" s="5">
        <f t="shared" ca="1" si="261"/>
        <v>0</v>
      </c>
      <c r="N131" s="5">
        <f t="shared" ca="1" si="261"/>
        <v>0</v>
      </c>
      <c r="O131" s="5">
        <f t="shared" ca="1" si="261"/>
        <v>0</v>
      </c>
      <c r="P131" s="5">
        <f t="shared" ca="1" si="261"/>
        <v>0</v>
      </c>
      <c r="Q131" s="5">
        <f t="shared" ca="1" si="261"/>
        <v>0</v>
      </c>
      <c r="R131" s="5">
        <f t="shared" ca="1" si="261"/>
        <v>0</v>
      </c>
      <c r="S131" s="5">
        <f t="shared" ca="1" si="261"/>
        <v>0</v>
      </c>
      <c r="T131" s="5">
        <f t="shared" ca="1" si="261"/>
        <v>0</v>
      </c>
      <c r="U131" s="5">
        <f t="shared" ca="1" si="261"/>
        <v>0</v>
      </c>
      <c r="V131" s="5">
        <f t="shared" ca="1" si="261"/>
        <v>0</v>
      </c>
      <c r="W131" s="5">
        <f t="shared" ca="1" si="261"/>
        <v>0</v>
      </c>
      <c r="X131" s="5">
        <f t="shared" ca="1" si="261"/>
        <v>0</v>
      </c>
      <c r="Y131" s="5">
        <f t="shared" ca="1" si="261"/>
        <v>0</v>
      </c>
      <c r="Z131" s="5">
        <f t="shared" ca="1" si="261"/>
        <v>0</v>
      </c>
      <c r="AA131" s="5">
        <f t="shared" ca="1" si="261"/>
        <v>0</v>
      </c>
      <c r="AB131" s="5">
        <f t="shared" ca="1" si="261"/>
        <v>0</v>
      </c>
      <c r="AC131" s="5">
        <f t="shared" ca="1" si="261"/>
        <v>0</v>
      </c>
      <c r="AD131" s="5">
        <f t="shared" ca="1" si="261"/>
        <v>0</v>
      </c>
      <c r="AE131" s="5">
        <f t="shared" ca="1" si="261"/>
        <v>0</v>
      </c>
      <c r="AF131" s="5">
        <f t="shared" ca="1" si="261"/>
        <v>0</v>
      </c>
      <c r="AG131" s="5">
        <f t="shared" ca="1" si="261"/>
        <v>0</v>
      </c>
      <c r="AH131" s="5">
        <f t="shared" ca="1" si="261"/>
        <v>0</v>
      </c>
      <c r="AI131" s="5">
        <f t="shared" ref="AI131:BI131" ca="1" si="262">AI194-AI121-AI122</f>
        <v>0</v>
      </c>
      <c r="AJ131" s="5">
        <f t="shared" ca="1" si="262"/>
        <v>0</v>
      </c>
      <c r="AK131" s="5">
        <f t="shared" ca="1" si="262"/>
        <v>0</v>
      </c>
      <c r="AL131" s="5">
        <f t="shared" ca="1" si="262"/>
        <v>0</v>
      </c>
      <c r="AM131" s="5">
        <f t="shared" ca="1" si="262"/>
        <v>0</v>
      </c>
      <c r="AN131" s="5">
        <f t="shared" ca="1" si="262"/>
        <v>0</v>
      </c>
      <c r="AO131" s="5">
        <f t="shared" ca="1" si="262"/>
        <v>0</v>
      </c>
      <c r="AP131" s="5">
        <f t="shared" ca="1" si="262"/>
        <v>0</v>
      </c>
      <c r="AQ131" s="5">
        <f t="shared" ca="1" si="262"/>
        <v>0</v>
      </c>
      <c r="AR131" s="5">
        <f t="shared" ca="1" si="262"/>
        <v>0</v>
      </c>
      <c r="AS131" s="5">
        <f t="shared" ca="1" si="262"/>
        <v>0</v>
      </c>
      <c r="AT131" s="5">
        <f t="shared" ca="1" si="262"/>
        <v>0</v>
      </c>
      <c r="AU131" s="5">
        <f t="shared" ca="1" si="262"/>
        <v>0</v>
      </c>
      <c r="AV131" s="5">
        <f t="shared" ca="1" si="262"/>
        <v>0</v>
      </c>
      <c r="AW131" s="5">
        <f t="shared" ca="1" si="262"/>
        <v>0</v>
      </c>
      <c r="AX131" s="5">
        <f t="shared" ca="1" si="262"/>
        <v>0</v>
      </c>
      <c r="AY131" s="5">
        <f t="shared" ca="1" si="262"/>
        <v>0</v>
      </c>
      <c r="AZ131" s="5">
        <f t="shared" ca="1" si="262"/>
        <v>0</v>
      </c>
      <c r="BA131" s="5">
        <f t="shared" ca="1" si="262"/>
        <v>0</v>
      </c>
      <c r="BB131" s="5">
        <f t="shared" ca="1" si="262"/>
        <v>0</v>
      </c>
      <c r="BC131" s="5">
        <f t="shared" ca="1" si="262"/>
        <v>0</v>
      </c>
      <c r="BD131" s="5">
        <f t="shared" ca="1" si="262"/>
        <v>0</v>
      </c>
      <c r="BE131" s="5">
        <f t="shared" ca="1" si="262"/>
        <v>0</v>
      </c>
      <c r="BF131" s="5">
        <f t="shared" ca="1" si="262"/>
        <v>0</v>
      </c>
      <c r="BG131" s="5">
        <f t="shared" ca="1" si="262"/>
        <v>0</v>
      </c>
      <c r="BH131" s="5">
        <f t="shared" ca="1" si="262"/>
        <v>0</v>
      </c>
      <c r="BI131" s="5">
        <f t="shared" ca="1" si="262"/>
        <v>0</v>
      </c>
    </row>
    <row r="132" spans="1:61" x14ac:dyDescent="0.25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</row>
    <row r="133" spans="1:61" x14ac:dyDescent="0.25">
      <c r="A133" s="9" t="s">
        <v>534</v>
      </c>
    </row>
    <row r="134" spans="1:61" x14ac:dyDescent="0.25">
      <c r="A134" s="9" t="s">
        <v>533</v>
      </c>
      <c r="B134" s="9" t="s">
        <v>416</v>
      </c>
    </row>
    <row r="135" spans="1:61" x14ac:dyDescent="0.25">
      <c r="A135" s="57">
        <f>C31</f>
        <v>2015</v>
      </c>
      <c r="B135" s="57">
        <f>C31+B19-0.25</f>
        <v>2021.75</v>
      </c>
      <c r="C135">
        <f t="shared" ref="C135:AH135" ca="1" si="263">IF(OR(C$31&gt;$B135,C$31&lt;$A135),0,IF(C$31=$A135,C$129,B135))</f>
        <v>0</v>
      </c>
      <c r="D135">
        <f t="shared" ca="1" si="263"/>
        <v>0</v>
      </c>
      <c r="E135">
        <f t="shared" ca="1" si="263"/>
        <v>0</v>
      </c>
      <c r="F135">
        <f t="shared" ca="1" si="263"/>
        <v>0</v>
      </c>
      <c r="G135">
        <f t="shared" ca="1" si="263"/>
        <v>0</v>
      </c>
      <c r="H135">
        <f t="shared" ca="1" si="263"/>
        <v>0</v>
      </c>
      <c r="I135">
        <f t="shared" ca="1" si="263"/>
        <v>0</v>
      </c>
      <c r="J135">
        <f t="shared" ca="1" si="263"/>
        <v>0</v>
      </c>
      <c r="K135">
        <f t="shared" ca="1" si="263"/>
        <v>0</v>
      </c>
      <c r="L135">
        <f t="shared" ca="1" si="263"/>
        <v>0</v>
      </c>
      <c r="M135">
        <f t="shared" ca="1" si="263"/>
        <v>0</v>
      </c>
      <c r="N135">
        <f t="shared" ca="1" si="263"/>
        <v>0</v>
      </c>
      <c r="O135">
        <f t="shared" ca="1" si="263"/>
        <v>0</v>
      </c>
      <c r="P135">
        <f t="shared" ca="1" si="263"/>
        <v>0</v>
      </c>
      <c r="Q135">
        <f t="shared" ca="1" si="263"/>
        <v>0</v>
      </c>
      <c r="R135">
        <f t="shared" ca="1" si="263"/>
        <v>0</v>
      </c>
      <c r="S135">
        <f t="shared" ca="1" si="263"/>
        <v>0</v>
      </c>
      <c r="T135">
        <f t="shared" ca="1" si="263"/>
        <v>0</v>
      </c>
      <c r="U135">
        <f t="shared" ca="1" si="263"/>
        <v>0</v>
      </c>
      <c r="V135">
        <f t="shared" ca="1" si="263"/>
        <v>0</v>
      </c>
      <c r="W135">
        <f t="shared" ca="1" si="263"/>
        <v>0</v>
      </c>
      <c r="X135">
        <f t="shared" ca="1" si="263"/>
        <v>0</v>
      </c>
      <c r="Y135">
        <f t="shared" ca="1" si="263"/>
        <v>0</v>
      </c>
      <c r="Z135">
        <f t="shared" ca="1" si="263"/>
        <v>0</v>
      </c>
      <c r="AA135">
        <f t="shared" ca="1" si="263"/>
        <v>0</v>
      </c>
      <c r="AB135">
        <f t="shared" ca="1" si="263"/>
        <v>0</v>
      </c>
      <c r="AC135">
        <f t="shared" ca="1" si="263"/>
        <v>0</v>
      </c>
      <c r="AD135">
        <f t="shared" ca="1" si="263"/>
        <v>0</v>
      </c>
      <c r="AE135">
        <f t="shared" si="263"/>
        <v>0</v>
      </c>
      <c r="AF135">
        <f t="shared" si="263"/>
        <v>0</v>
      </c>
      <c r="AG135">
        <f t="shared" si="263"/>
        <v>0</v>
      </c>
      <c r="AH135">
        <f t="shared" si="263"/>
        <v>0</v>
      </c>
      <c r="AI135">
        <f t="shared" ref="AI135:BI135" si="264">IF(OR(AI$31&gt;$B135,AI$31&lt;$A135),0,IF(AI$31=$A135,AI$129,AH135))</f>
        <v>0</v>
      </c>
      <c r="AJ135">
        <f t="shared" si="264"/>
        <v>0</v>
      </c>
      <c r="AK135">
        <f t="shared" si="264"/>
        <v>0</v>
      </c>
      <c r="AL135">
        <f t="shared" si="264"/>
        <v>0</v>
      </c>
      <c r="AM135">
        <f t="shared" si="264"/>
        <v>0</v>
      </c>
      <c r="AN135">
        <f t="shared" si="264"/>
        <v>0</v>
      </c>
      <c r="AO135">
        <f t="shared" si="264"/>
        <v>0</v>
      </c>
      <c r="AP135">
        <f t="shared" si="264"/>
        <v>0</v>
      </c>
      <c r="AQ135">
        <f t="shared" si="264"/>
        <v>0</v>
      </c>
      <c r="AR135">
        <f t="shared" si="264"/>
        <v>0</v>
      </c>
      <c r="AS135">
        <f t="shared" si="264"/>
        <v>0</v>
      </c>
      <c r="AT135">
        <f t="shared" si="264"/>
        <v>0</v>
      </c>
      <c r="AU135">
        <f t="shared" si="264"/>
        <v>0</v>
      </c>
      <c r="AV135">
        <f t="shared" si="264"/>
        <v>0</v>
      </c>
      <c r="AW135">
        <f t="shared" si="264"/>
        <v>0</v>
      </c>
      <c r="AX135">
        <f t="shared" si="264"/>
        <v>0</v>
      </c>
      <c r="AY135">
        <f t="shared" si="264"/>
        <v>0</v>
      </c>
      <c r="AZ135">
        <f t="shared" si="264"/>
        <v>0</v>
      </c>
      <c r="BA135">
        <f t="shared" si="264"/>
        <v>0</v>
      </c>
      <c r="BB135">
        <f t="shared" si="264"/>
        <v>0</v>
      </c>
      <c r="BC135">
        <f t="shared" si="264"/>
        <v>0</v>
      </c>
      <c r="BD135">
        <f t="shared" si="264"/>
        <v>0</v>
      </c>
      <c r="BE135">
        <f t="shared" si="264"/>
        <v>0</v>
      </c>
      <c r="BF135">
        <f t="shared" si="264"/>
        <v>0</v>
      </c>
      <c r="BG135">
        <f t="shared" si="264"/>
        <v>0</v>
      </c>
      <c r="BH135">
        <f t="shared" si="264"/>
        <v>0</v>
      </c>
      <c r="BI135">
        <f t="shared" si="264"/>
        <v>0</v>
      </c>
    </row>
    <row r="136" spans="1:61" x14ac:dyDescent="0.25">
      <c r="A136" s="57">
        <f>A135+0.25</f>
        <v>2015.25</v>
      </c>
      <c r="B136">
        <f>B135+0.25</f>
        <v>2022</v>
      </c>
      <c r="C136">
        <f t="shared" ref="C136:AH136" si="265">IF(OR(C$31&gt;$B136,C$31&lt;$A136),0,IF(C$31=$A136,C$129,B136))</f>
        <v>0</v>
      </c>
      <c r="D136">
        <f t="shared" ca="1" si="265"/>
        <v>33750</v>
      </c>
      <c r="E136">
        <f t="shared" ca="1" si="265"/>
        <v>33750</v>
      </c>
      <c r="F136">
        <f t="shared" ca="1" si="265"/>
        <v>33750</v>
      </c>
      <c r="G136">
        <f t="shared" ca="1" si="265"/>
        <v>33750</v>
      </c>
      <c r="H136">
        <f t="shared" ca="1" si="265"/>
        <v>33750</v>
      </c>
      <c r="I136">
        <f t="shared" ca="1" si="265"/>
        <v>33750</v>
      </c>
      <c r="J136">
        <f t="shared" ca="1" si="265"/>
        <v>33750</v>
      </c>
      <c r="K136">
        <f t="shared" ca="1" si="265"/>
        <v>33750</v>
      </c>
      <c r="L136">
        <f t="shared" ca="1" si="265"/>
        <v>33750</v>
      </c>
      <c r="M136">
        <f t="shared" ca="1" si="265"/>
        <v>33750</v>
      </c>
      <c r="N136">
        <f t="shared" ca="1" si="265"/>
        <v>33750</v>
      </c>
      <c r="O136">
        <f t="shared" ca="1" si="265"/>
        <v>33750</v>
      </c>
      <c r="P136">
        <f t="shared" ca="1" si="265"/>
        <v>33750</v>
      </c>
      <c r="Q136">
        <f t="shared" ca="1" si="265"/>
        <v>33750</v>
      </c>
      <c r="R136">
        <f t="shared" ca="1" si="265"/>
        <v>33750</v>
      </c>
      <c r="S136">
        <f t="shared" ca="1" si="265"/>
        <v>33750</v>
      </c>
      <c r="T136">
        <f t="shared" ca="1" si="265"/>
        <v>33750</v>
      </c>
      <c r="U136">
        <f t="shared" ca="1" si="265"/>
        <v>33750</v>
      </c>
      <c r="V136">
        <f t="shared" ca="1" si="265"/>
        <v>33750</v>
      </c>
      <c r="W136">
        <f t="shared" ca="1" si="265"/>
        <v>33750</v>
      </c>
      <c r="X136">
        <f t="shared" ca="1" si="265"/>
        <v>33750</v>
      </c>
      <c r="Y136">
        <f t="shared" ca="1" si="265"/>
        <v>33750</v>
      </c>
      <c r="Z136">
        <f t="shared" ca="1" si="265"/>
        <v>33750</v>
      </c>
      <c r="AA136">
        <f t="shared" ca="1" si="265"/>
        <v>33750</v>
      </c>
      <c r="AB136">
        <f t="shared" ca="1" si="265"/>
        <v>33750</v>
      </c>
      <c r="AC136">
        <f t="shared" ca="1" si="265"/>
        <v>33750</v>
      </c>
      <c r="AD136">
        <f t="shared" ca="1" si="265"/>
        <v>33750</v>
      </c>
      <c r="AE136">
        <f t="shared" ca="1" si="265"/>
        <v>33750</v>
      </c>
      <c r="AF136">
        <f t="shared" si="265"/>
        <v>0</v>
      </c>
      <c r="AG136">
        <f t="shared" si="265"/>
        <v>0</v>
      </c>
      <c r="AH136">
        <f t="shared" si="265"/>
        <v>0</v>
      </c>
      <c r="AI136">
        <f t="shared" ref="AI136:BI136" si="266">IF(OR(AI$31&gt;$B136,AI$31&lt;$A136),0,IF(AI$31=$A136,AI$129,AH136))</f>
        <v>0</v>
      </c>
      <c r="AJ136">
        <f t="shared" si="266"/>
        <v>0</v>
      </c>
      <c r="AK136">
        <f t="shared" si="266"/>
        <v>0</v>
      </c>
      <c r="AL136">
        <f t="shared" si="266"/>
        <v>0</v>
      </c>
      <c r="AM136">
        <f t="shared" si="266"/>
        <v>0</v>
      </c>
      <c r="AN136">
        <f t="shared" si="266"/>
        <v>0</v>
      </c>
      <c r="AO136">
        <f t="shared" si="266"/>
        <v>0</v>
      </c>
      <c r="AP136">
        <f t="shared" si="266"/>
        <v>0</v>
      </c>
      <c r="AQ136">
        <f t="shared" si="266"/>
        <v>0</v>
      </c>
      <c r="AR136">
        <f t="shared" si="266"/>
        <v>0</v>
      </c>
      <c r="AS136">
        <f t="shared" si="266"/>
        <v>0</v>
      </c>
      <c r="AT136">
        <f t="shared" si="266"/>
        <v>0</v>
      </c>
      <c r="AU136">
        <f t="shared" si="266"/>
        <v>0</v>
      </c>
      <c r="AV136">
        <f t="shared" si="266"/>
        <v>0</v>
      </c>
      <c r="AW136">
        <f t="shared" si="266"/>
        <v>0</v>
      </c>
      <c r="AX136">
        <f t="shared" si="266"/>
        <v>0</v>
      </c>
      <c r="AY136">
        <f t="shared" si="266"/>
        <v>0</v>
      </c>
      <c r="AZ136">
        <f t="shared" si="266"/>
        <v>0</v>
      </c>
      <c r="BA136">
        <f t="shared" si="266"/>
        <v>0</v>
      </c>
      <c r="BB136">
        <f t="shared" si="266"/>
        <v>0</v>
      </c>
      <c r="BC136">
        <f t="shared" si="266"/>
        <v>0</v>
      </c>
      <c r="BD136">
        <f t="shared" si="266"/>
        <v>0</v>
      </c>
      <c r="BE136">
        <f t="shared" si="266"/>
        <v>0</v>
      </c>
      <c r="BF136">
        <f t="shared" si="266"/>
        <v>0</v>
      </c>
      <c r="BG136">
        <f t="shared" si="266"/>
        <v>0</v>
      </c>
      <c r="BH136">
        <f t="shared" si="266"/>
        <v>0</v>
      </c>
      <c r="BI136">
        <f t="shared" si="266"/>
        <v>0</v>
      </c>
    </row>
    <row r="137" spans="1:61" x14ac:dyDescent="0.25">
      <c r="A137" s="57">
        <f t="shared" ref="A137:A193" si="267">A136+0.25</f>
        <v>2015.5</v>
      </c>
      <c r="B137">
        <f t="shared" ref="B137:B193" si="268">B136+0.25</f>
        <v>2022.25</v>
      </c>
      <c r="C137">
        <f t="shared" ref="C137:AH137" si="269">IF(OR(C$31&gt;$B137,C$31&lt;$A137),0,IF(C$31=$A137,C$129,B137))</f>
        <v>0</v>
      </c>
      <c r="D137">
        <f t="shared" si="269"/>
        <v>0</v>
      </c>
      <c r="E137">
        <f t="shared" ca="1" si="269"/>
        <v>45000</v>
      </c>
      <c r="F137">
        <f t="shared" ca="1" si="269"/>
        <v>45000</v>
      </c>
      <c r="G137">
        <f t="shared" ca="1" si="269"/>
        <v>45000</v>
      </c>
      <c r="H137">
        <f t="shared" ca="1" si="269"/>
        <v>45000</v>
      </c>
      <c r="I137">
        <f t="shared" ca="1" si="269"/>
        <v>45000</v>
      </c>
      <c r="J137">
        <f t="shared" ca="1" si="269"/>
        <v>45000</v>
      </c>
      <c r="K137">
        <f t="shared" ca="1" si="269"/>
        <v>45000</v>
      </c>
      <c r="L137">
        <f t="shared" ca="1" si="269"/>
        <v>45000</v>
      </c>
      <c r="M137">
        <f t="shared" ca="1" si="269"/>
        <v>45000</v>
      </c>
      <c r="N137">
        <f t="shared" ca="1" si="269"/>
        <v>45000</v>
      </c>
      <c r="O137">
        <f t="shared" ca="1" si="269"/>
        <v>45000</v>
      </c>
      <c r="P137">
        <f t="shared" ca="1" si="269"/>
        <v>45000</v>
      </c>
      <c r="Q137">
        <f t="shared" ca="1" si="269"/>
        <v>45000</v>
      </c>
      <c r="R137">
        <f t="shared" ca="1" si="269"/>
        <v>45000</v>
      </c>
      <c r="S137">
        <f t="shared" ca="1" si="269"/>
        <v>45000</v>
      </c>
      <c r="T137">
        <f t="shared" ca="1" si="269"/>
        <v>45000</v>
      </c>
      <c r="U137">
        <f t="shared" ca="1" si="269"/>
        <v>45000</v>
      </c>
      <c r="V137">
        <f t="shared" ca="1" si="269"/>
        <v>45000</v>
      </c>
      <c r="W137">
        <f t="shared" ca="1" si="269"/>
        <v>45000</v>
      </c>
      <c r="X137">
        <f t="shared" ca="1" si="269"/>
        <v>45000</v>
      </c>
      <c r="Y137">
        <f t="shared" ca="1" si="269"/>
        <v>45000</v>
      </c>
      <c r="Z137">
        <f t="shared" ca="1" si="269"/>
        <v>45000</v>
      </c>
      <c r="AA137">
        <f t="shared" ca="1" si="269"/>
        <v>45000</v>
      </c>
      <c r="AB137">
        <f t="shared" ca="1" si="269"/>
        <v>45000</v>
      </c>
      <c r="AC137">
        <f t="shared" ca="1" si="269"/>
        <v>45000</v>
      </c>
      <c r="AD137">
        <f t="shared" ca="1" si="269"/>
        <v>45000</v>
      </c>
      <c r="AE137">
        <f t="shared" ca="1" si="269"/>
        <v>45000</v>
      </c>
      <c r="AF137">
        <f t="shared" ca="1" si="269"/>
        <v>45000</v>
      </c>
      <c r="AG137">
        <f t="shared" si="269"/>
        <v>0</v>
      </c>
      <c r="AH137">
        <f t="shared" si="269"/>
        <v>0</v>
      </c>
      <c r="AI137">
        <f t="shared" ref="AI137:BI137" si="270">IF(OR(AI$31&gt;$B137,AI$31&lt;$A137),0,IF(AI$31=$A137,AI$129,AH137))</f>
        <v>0</v>
      </c>
      <c r="AJ137">
        <f t="shared" si="270"/>
        <v>0</v>
      </c>
      <c r="AK137">
        <f t="shared" si="270"/>
        <v>0</v>
      </c>
      <c r="AL137">
        <f t="shared" si="270"/>
        <v>0</v>
      </c>
      <c r="AM137">
        <f t="shared" si="270"/>
        <v>0</v>
      </c>
      <c r="AN137">
        <f t="shared" si="270"/>
        <v>0</v>
      </c>
      <c r="AO137">
        <f t="shared" si="270"/>
        <v>0</v>
      </c>
      <c r="AP137">
        <f t="shared" si="270"/>
        <v>0</v>
      </c>
      <c r="AQ137">
        <f t="shared" si="270"/>
        <v>0</v>
      </c>
      <c r="AR137">
        <f t="shared" si="270"/>
        <v>0</v>
      </c>
      <c r="AS137">
        <f t="shared" si="270"/>
        <v>0</v>
      </c>
      <c r="AT137">
        <f t="shared" si="270"/>
        <v>0</v>
      </c>
      <c r="AU137">
        <f t="shared" si="270"/>
        <v>0</v>
      </c>
      <c r="AV137">
        <f t="shared" si="270"/>
        <v>0</v>
      </c>
      <c r="AW137">
        <f t="shared" si="270"/>
        <v>0</v>
      </c>
      <c r="AX137">
        <f t="shared" si="270"/>
        <v>0</v>
      </c>
      <c r="AY137">
        <f t="shared" si="270"/>
        <v>0</v>
      </c>
      <c r="AZ137">
        <f t="shared" si="270"/>
        <v>0</v>
      </c>
      <c r="BA137">
        <f t="shared" si="270"/>
        <v>0</v>
      </c>
      <c r="BB137">
        <f t="shared" si="270"/>
        <v>0</v>
      </c>
      <c r="BC137">
        <f t="shared" si="270"/>
        <v>0</v>
      </c>
      <c r="BD137">
        <f t="shared" si="270"/>
        <v>0</v>
      </c>
      <c r="BE137">
        <f t="shared" si="270"/>
        <v>0</v>
      </c>
      <c r="BF137">
        <f t="shared" si="270"/>
        <v>0</v>
      </c>
      <c r="BG137">
        <f t="shared" si="270"/>
        <v>0</v>
      </c>
      <c r="BH137">
        <f t="shared" si="270"/>
        <v>0</v>
      </c>
      <c r="BI137">
        <f t="shared" si="270"/>
        <v>0</v>
      </c>
    </row>
    <row r="138" spans="1:61" x14ac:dyDescent="0.25">
      <c r="A138" s="57">
        <f t="shared" si="267"/>
        <v>2015.75</v>
      </c>
      <c r="B138">
        <f t="shared" si="268"/>
        <v>2022.5</v>
      </c>
      <c r="C138">
        <f t="shared" ref="C138:AH138" si="271">IF(OR(C$31&gt;$B138,C$31&lt;$A138),0,IF(C$31=$A138,C$129,B138))</f>
        <v>0</v>
      </c>
      <c r="D138">
        <f t="shared" si="271"/>
        <v>0</v>
      </c>
      <c r="E138">
        <f t="shared" si="271"/>
        <v>0</v>
      </c>
      <c r="F138">
        <f t="shared" ca="1" si="271"/>
        <v>45000</v>
      </c>
      <c r="G138">
        <f t="shared" ca="1" si="271"/>
        <v>45000</v>
      </c>
      <c r="H138">
        <f t="shared" ca="1" si="271"/>
        <v>45000</v>
      </c>
      <c r="I138">
        <f t="shared" ca="1" si="271"/>
        <v>45000</v>
      </c>
      <c r="J138">
        <f t="shared" ca="1" si="271"/>
        <v>45000</v>
      </c>
      <c r="K138">
        <f t="shared" ca="1" si="271"/>
        <v>45000</v>
      </c>
      <c r="L138">
        <f t="shared" ca="1" si="271"/>
        <v>45000</v>
      </c>
      <c r="M138">
        <f t="shared" ca="1" si="271"/>
        <v>45000</v>
      </c>
      <c r="N138">
        <f t="shared" ca="1" si="271"/>
        <v>45000</v>
      </c>
      <c r="O138">
        <f t="shared" ca="1" si="271"/>
        <v>45000</v>
      </c>
      <c r="P138">
        <f t="shared" ca="1" si="271"/>
        <v>45000</v>
      </c>
      <c r="Q138">
        <f t="shared" ca="1" si="271"/>
        <v>45000</v>
      </c>
      <c r="R138">
        <f t="shared" ca="1" si="271"/>
        <v>45000</v>
      </c>
      <c r="S138">
        <f t="shared" ca="1" si="271"/>
        <v>45000</v>
      </c>
      <c r="T138">
        <f t="shared" ca="1" si="271"/>
        <v>45000</v>
      </c>
      <c r="U138">
        <f t="shared" ca="1" si="271"/>
        <v>45000</v>
      </c>
      <c r="V138">
        <f t="shared" ca="1" si="271"/>
        <v>45000</v>
      </c>
      <c r="W138">
        <f t="shared" ca="1" si="271"/>
        <v>45000</v>
      </c>
      <c r="X138">
        <f t="shared" ca="1" si="271"/>
        <v>45000</v>
      </c>
      <c r="Y138">
        <f t="shared" ca="1" si="271"/>
        <v>45000</v>
      </c>
      <c r="Z138">
        <f t="shared" ca="1" si="271"/>
        <v>45000</v>
      </c>
      <c r="AA138">
        <f t="shared" ca="1" si="271"/>
        <v>45000</v>
      </c>
      <c r="AB138">
        <f t="shared" ca="1" si="271"/>
        <v>45000</v>
      </c>
      <c r="AC138">
        <f t="shared" ca="1" si="271"/>
        <v>45000</v>
      </c>
      <c r="AD138">
        <f t="shared" ca="1" si="271"/>
        <v>45000</v>
      </c>
      <c r="AE138">
        <f t="shared" ca="1" si="271"/>
        <v>45000</v>
      </c>
      <c r="AF138">
        <f t="shared" ca="1" si="271"/>
        <v>45000</v>
      </c>
      <c r="AG138">
        <f t="shared" ca="1" si="271"/>
        <v>45000</v>
      </c>
      <c r="AH138">
        <f t="shared" si="271"/>
        <v>0</v>
      </c>
      <c r="AI138">
        <f t="shared" ref="AI138:BI138" si="272">IF(OR(AI$31&gt;$B138,AI$31&lt;$A138),0,IF(AI$31=$A138,AI$129,AH138))</f>
        <v>0</v>
      </c>
      <c r="AJ138">
        <f t="shared" si="272"/>
        <v>0</v>
      </c>
      <c r="AK138">
        <f t="shared" si="272"/>
        <v>0</v>
      </c>
      <c r="AL138">
        <f t="shared" si="272"/>
        <v>0</v>
      </c>
      <c r="AM138">
        <f t="shared" si="272"/>
        <v>0</v>
      </c>
      <c r="AN138">
        <f t="shared" si="272"/>
        <v>0</v>
      </c>
      <c r="AO138">
        <f t="shared" si="272"/>
        <v>0</v>
      </c>
      <c r="AP138">
        <f t="shared" si="272"/>
        <v>0</v>
      </c>
      <c r="AQ138">
        <f t="shared" si="272"/>
        <v>0</v>
      </c>
      <c r="AR138">
        <f t="shared" si="272"/>
        <v>0</v>
      </c>
      <c r="AS138">
        <f t="shared" si="272"/>
        <v>0</v>
      </c>
      <c r="AT138">
        <f t="shared" si="272"/>
        <v>0</v>
      </c>
      <c r="AU138">
        <f t="shared" si="272"/>
        <v>0</v>
      </c>
      <c r="AV138">
        <f t="shared" si="272"/>
        <v>0</v>
      </c>
      <c r="AW138">
        <f t="shared" si="272"/>
        <v>0</v>
      </c>
      <c r="AX138">
        <f t="shared" si="272"/>
        <v>0</v>
      </c>
      <c r="AY138">
        <f t="shared" si="272"/>
        <v>0</v>
      </c>
      <c r="AZ138">
        <f t="shared" si="272"/>
        <v>0</v>
      </c>
      <c r="BA138">
        <f t="shared" si="272"/>
        <v>0</v>
      </c>
      <c r="BB138">
        <f t="shared" si="272"/>
        <v>0</v>
      </c>
      <c r="BC138">
        <f t="shared" si="272"/>
        <v>0</v>
      </c>
      <c r="BD138">
        <f t="shared" si="272"/>
        <v>0</v>
      </c>
      <c r="BE138">
        <f t="shared" si="272"/>
        <v>0</v>
      </c>
      <c r="BF138">
        <f t="shared" si="272"/>
        <v>0</v>
      </c>
      <c r="BG138">
        <f t="shared" si="272"/>
        <v>0</v>
      </c>
      <c r="BH138">
        <f t="shared" si="272"/>
        <v>0</v>
      </c>
      <c r="BI138">
        <f t="shared" si="272"/>
        <v>0</v>
      </c>
    </row>
    <row r="139" spans="1:61" x14ac:dyDescent="0.25">
      <c r="A139" s="57">
        <f t="shared" si="267"/>
        <v>2016</v>
      </c>
      <c r="B139">
        <f t="shared" si="268"/>
        <v>2022.75</v>
      </c>
      <c r="C139">
        <f t="shared" ref="C139:AH139" si="273">IF(OR(C$31&gt;$B139,C$31&lt;$A139),0,IF(C$31=$A139,C$129,B139))</f>
        <v>0</v>
      </c>
      <c r="D139">
        <f t="shared" si="273"/>
        <v>0</v>
      </c>
      <c r="E139">
        <f t="shared" si="273"/>
        <v>0</v>
      </c>
      <c r="F139">
        <f t="shared" si="273"/>
        <v>0</v>
      </c>
      <c r="G139">
        <f t="shared" ca="1" si="273"/>
        <v>45000</v>
      </c>
      <c r="H139">
        <f t="shared" ca="1" si="273"/>
        <v>45000</v>
      </c>
      <c r="I139">
        <f t="shared" ca="1" si="273"/>
        <v>45000</v>
      </c>
      <c r="J139">
        <f t="shared" ca="1" si="273"/>
        <v>45000</v>
      </c>
      <c r="K139">
        <f t="shared" ca="1" si="273"/>
        <v>45000</v>
      </c>
      <c r="L139">
        <f t="shared" ca="1" si="273"/>
        <v>45000</v>
      </c>
      <c r="M139">
        <f t="shared" ca="1" si="273"/>
        <v>45000</v>
      </c>
      <c r="N139">
        <f t="shared" ca="1" si="273"/>
        <v>45000</v>
      </c>
      <c r="O139">
        <f t="shared" ca="1" si="273"/>
        <v>45000</v>
      </c>
      <c r="P139">
        <f t="shared" ca="1" si="273"/>
        <v>45000</v>
      </c>
      <c r="Q139">
        <f t="shared" ca="1" si="273"/>
        <v>45000</v>
      </c>
      <c r="R139">
        <f t="shared" ca="1" si="273"/>
        <v>45000</v>
      </c>
      <c r="S139">
        <f t="shared" ca="1" si="273"/>
        <v>45000</v>
      </c>
      <c r="T139">
        <f t="shared" ca="1" si="273"/>
        <v>45000</v>
      </c>
      <c r="U139">
        <f t="shared" ca="1" si="273"/>
        <v>45000</v>
      </c>
      <c r="V139">
        <f t="shared" ca="1" si="273"/>
        <v>45000</v>
      </c>
      <c r="W139">
        <f t="shared" ca="1" si="273"/>
        <v>45000</v>
      </c>
      <c r="X139">
        <f t="shared" ca="1" si="273"/>
        <v>45000</v>
      </c>
      <c r="Y139">
        <f t="shared" ca="1" si="273"/>
        <v>45000</v>
      </c>
      <c r="Z139">
        <f t="shared" ca="1" si="273"/>
        <v>45000</v>
      </c>
      <c r="AA139">
        <f t="shared" ca="1" si="273"/>
        <v>45000</v>
      </c>
      <c r="AB139">
        <f t="shared" ca="1" si="273"/>
        <v>45000</v>
      </c>
      <c r="AC139">
        <f t="shared" ca="1" si="273"/>
        <v>45000</v>
      </c>
      <c r="AD139">
        <f t="shared" ca="1" si="273"/>
        <v>45000</v>
      </c>
      <c r="AE139">
        <f t="shared" ca="1" si="273"/>
        <v>45000</v>
      </c>
      <c r="AF139">
        <f t="shared" ca="1" si="273"/>
        <v>45000</v>
      </c>
      <c r="AG139">
        <f t="shared" ca="1" si="273"/>
        <v>45000</v>
      </c>
      <c r="AH139">
        <f t="shared" ca="1" si="273"/>
        <v>45000</v>
      </c>
      <c r="AI139">
        <f t="shared" ref="AI139:BI139" si="274">IF(OR(AI$31&gt;$B139,AI$31&lt;$A139),0,IF(AI$31=$A139,AI$129,AH139))</f>
        <v>0</v>
      </c>
      <c r="AJ139">
        <f t="shared" si="274"/>
        <v>0</v>
      </c>
      <c r="AK139">
        <f t="shared" si="274"/>
        <v>0</v>
      </c>
      <c r="AL139">
        <f t="shared" si="274"/>
        <v>0</v>
      </c>
      <c r="AM139">
        <f t="shared" si="274"/>
        <v>0</v>
      </c>
      <c r="AN139">
        <f t="shared" si="274"/>
        <v>0</v>
      </c>
      <c r="AO139">
        <f t="shared" si="274"/>
        <v>0</v>
      </c>
      <c r="AP139">
        <f t="shared" si="274"/>
        <v>0</v>
      </c>
      <c r="AQ139">
        <f t="shared" si="274"/>
        <v>0</v>
      </c>
      <c r="AR139">
        <f t="shared" si="274"/>
        <v>0</v>
      </c>
      <c r="AS139">
        <f t="shared" si="274"/>
        <v>0</v>
      </c>
      <c r="AT139">
        <f t="shared" si="274"/>
        <v>0</v>
      </c>
      <c r="AU139">
        <f t="shared" si="274"/>
        <v>0</v>
      </c>
      <c r="AV139">
        <f t="shared" si="274"/>
        <v>0</v>
      </c>
      <c r="AW139">
        <f t="shared" si="274"/>
        <v>0</v>
      </c>
      <c r="AX139">
        <f t="shared" si="274"/>
        <v>0</v>
      </c>
      <c r="AY139">
        <f t="shared" si="274"/>
        <v>0</v>
      </c>
      <c r="AZ139">
        <f t="shared" si="274"/>
        <v>0</v>
      </c>
      <c r="BA139">
        <f t="shared" si="274"/>
        <v>0</v>
      </c>
      <c r="BB139">
        <f t="shared" si="274"/>
        <v>0</v>
      </c>
      <c r="BC139">
        <f t="shared" si="274"/>
        <v>0</v>
      </c>
      <c r="BD139">
        <f t="shared" si="274"/>
        <v>0</v>
      </c>
      <c r="BE139">
        <f t="shared" si="274"/>
        <v>0</v>
      </c>
      <c r="BF139">
        <f t="shared" si="274"/>
        <v>0</v>
      </c>
      <c r="BG139">
        <f t="shared" si="274"/>
        <v>0</v>
      </c>
      <c r="BH139">
        <f t="shared" si="274"/>
        <v>0</v>
      </c>
      <c r="BI139">
        <f t="shared" si="274"/>
        <v>0</v>
      </c>
    </row>
    <row r="140" spans="1:61" x14ac:dyDescent="0.25">
      <c r="A140" s="57">
        <f t="shared" si="267"/>
        <v>2016.25</v>
      </c>
      <c r="B140">
        <f t="shared" si="268"/>
        <v>2023</v>
      </c>
      <c r="C140">
        <f t="shared" ref="C140:AH140" si="275">IF(OR(C$31&gt;$B140,C$31&lt;$A140),0,IF(C$31=$A140,C$129,B140))</f>
        <v>0</v>
      </c>
      <c r="D140">
        <f t="shared" si="275"/>
        <v>0</v>
      </c>
      <c r="E140">
        <f t="shared" si="275"/>
        <v>0</v>
      </c>
      <c r="F140">
        <f t="shared" si="275"/>
        <v>0</v>
      </c>
      <c r="G140">
        <f t="shared" si="275"/>
        <v>0</v>
      </c>
      <c r="H140">
        <f t="shared" ca="1" si="275"/>
        <v>45000</v>
      </c>
      <c r="I140">
        <f t="shared" ca="1" si="275"/>
        <v>45000</v>
      </c>
      <c r="J140">
        <f t="shared" ca="1" si="275"/>
        <v>45000</v>
      </c>
      <c r="K140">
        <f t="shared" ca="1" si="275"/>
        <v>45000</v>
      </c>
      <c r="L140">
        <f t="shared" ca="1" si="275"/>
        <v>45000</v>
      </c>
      <c r="M140">
        <f t="shared" ca="1" si="275"/>
        <v>45000</v>
      </c>
      <c r="N140">
        <f t="shared" ca="1" si="275"/>
        <v>45000</v>
      </c>
      <c r="O140">
        <f t="shared" ca="1" si="275"/>
        <v>45000</v>
      </c>
      <c r="P140">
        <f t="shared" ca="1" si="275"/>
        <v>45000</v>
      </c>
      <c r="Q140">
        <f t="shared" ca="1" si="275"/>
        <v>45000</v>
      </c>
      <c r="R140">
        <f t="shared" ca="1" si="275"/>
        <v>45000</v>
      </c>
      <c r="S140">
        <f t="shared" ca="1" si="275"/>
        <v>45000</v>
      </c>
      <c r="T140">
        <f t="shared" ca="1" si="275"/>
        <v>45000</v>
      </c>
      <c r="U140">
        <f t="shared" ca="1" si="275"/>
        <v>45000</v>
      </c>
      <c r="V140">
        <f t="shared" ca="1" si="275"/>
        <v>45000</v>
      </c>
      <c r="W140">
        <f t="shared" ca="1" si="275"/>
        <v>45000</v>
      </c>
      <c r="X140">
        <f t="shared" ca="1" si="275"/>
        <v>45000</v>
      </c>
      <c r="Y140">
        <f t="shared" ca="1" si="275"/>
        <v>45000</v>
      </c>
      <c r="Z140">
        <f t="shared" ca="1" si="275"/>
        <v>45000</v>
      </c>
      <c r="AA140">
        <f t="shared" ca="1" si="275"/>
        <v>45000</v>
      </c>
      <c r="AB140">
        <f t="shared" ca="1" si="275"/>
        <v>45000</v>
      </c>
      <c r="AC140">
        <f t="shared" ca="1" si="275"/>
        <v>45000</v>
      </c>
      <c r="AD140">
        <f t="shared" ca="1" si="275"/>
        <v>45000</v>
      </c>
      <c r="AE140">
        <f t="shared" ca="1" si="275"/>
        <v>45000</v>
      </c>
      <c r="AF140">
        <f t="shared" ca="1" si="275"/>
        <v>45000</v>
      </c>
      <c r="AG140">
        <f t="shared" ca="1" si="275"/>
        <v>45000</v>
      </c>
      <c r="AH140">
        <f t="shared" ca="1" si="275"/>
        <v>45000</v>
      </c>
      <c r="AI140">
        <f t="shared" ref="AI140:BI140" ca="1" si="276">IF(OR(AI$31&gt;$B140,AI$31&lt;$A140),0,IF(AI$31=$A140,AI$129,AH140))</f>
        <v>45000</v>
      </c>
      <c r="AJ140">
        <f t="shared" si="276"/>
        <v>0</v>
      </c>
      <c r="AK140">
        <f t="shared" si="276"/>
        <v>0</v>
      </c>
      <c r="AL140">
        <f t="shared" si="276"/>
        <v>0</v>
      </c>
      <c r="AM140">
        <f t="shared" si="276"/>
        <v>0</v>
      </c>
      <c r="AN140">
        <f t="shared" si="276"/>
        <v>0</v>
      </c>
      <c r="AO140">
        <f t="shared" si="276"/>
        <v>0</v>
      </c>
      <c r="AP140">
        <f t="shared" si="276"/>
        <v>0</v>
      </c>
      <c r="AQ140">
        <f t="shared" si="276"/>
        <v>0</v>
      </c>
      <c r="AR140">
        <f t="shared" si="276"/>
        <v>0</v>
      </c>
      <c r="AS140">
        <f t="shared" si="276"/>
        <v>0</v>
      </c>
      <c r="AT140">
        <f t="shared" si="276"/>
        <v>0</v>
      </c>
      <c r="AU140">
        <f t="shared" si="276"/>
        <v>0</v>
      </c>
      <c r="AV140">
        <f t="shared" si="276"/>
        <v>0</v>
      </c>
      <c r="AW140">
        <f t="shared" si="276"/>
        <v>0</v>
      </c>
      <c r="AX140">
        <f t="shared" si="276"/>
        <v>0</v>
      </c>
      <c r="AY140">
        <f t="shared" si="276"/>
        <v>0</v>
      </c>
      <c r="AZ140">
        <f t="shared" si="276"/>
        <v>0</v>
      </c>
      <c r="BA140">
        <f t="shared" si="276"/>
        <v>0</v>
      </c>
      <c r="BB140">
        <f t="shared" si="276"/>
        <v>0</v>
      </c>
      <c r="BC140">
        <f t="shared" si="276"/>
        <v>0</v>
      </c>
      <c r="BD140">
        <f t="shared" si="276"/>
        <v>0</v>
      </c>
      <c r="BE140">
        <f t="shared" si="276"/>
        <v>0</v>
      </c>
      <c r="BF140">
        <f t="shared" si="276"/>
        <v>0</v>
      </c>
      <c r="BG140">
        <f t="shared" si="276"/>
        <v>0</v>
      </c>
      <c r="BH140">
        <f t="shared" si="276"/>
        <v>0</v>
      </c>
      <c r="BI140">
        <f t="shared" si="276"/>
        <v>0</v>
      </c>
    </row>
    <row r="141" spans="1:61" x14ac:dyDescent="0.25">
      <c r="A141" s="57">
        <f t="shared" si="267"/>
        <v>2016.5</v>
      </c>
      <c r="B141">
        <f t="shared" si="268"/>
        <v>2023.25</v>
      </c>
      <c r="C141">
        <f t="shared" ref="C141:AH141" si="277">IF(OR(C$31&gt;$B141,C$31&lt;$A141),0,IF(C$31=$A141,C$129,B141))</f>
        <v>0</v>
      </c>
      <c r="D141">
        <f t="shared" si="277"/>
        <v>0</v>
      </c>
      <c r="E141">
        <f t="shared" si="277"/>
        <v>0</v>
      </c>
      <c r="F141">
        <f t="shared" si="277"/>
        <v>0</v>
      </c>
      <c r="G141">
        <f t="shared" si="277"/>
        <v>0</v>
      </c>
      <c r="H141">
        <f t="shared" si="277"/>
        <v>0</v>
      </c>
      <c r="I141">
        <f t="shared" ca="1" si="277"/>
        <v>45000</v>
      </c>
      <c r="J141">
        <f t="shared" ca="1" si="277"/>
        <v>45000</v>
      </c>
      <c r="K141">
        <f t="shared" ca="1" si="277"/>
        <v>45000</v>
      </c>
      <c r="L141">
        <f t="shared" ca="1" si="277"/>
        <v>45000</v>
      </c>
      <c r="M141">
        <f t="shared" ca="1" si="277"/>
        <v>45000</v>
      </c>
      <c r="N141">
        <f t="shared" ca="1" si="277"/>
        <v>45000</v>
      </c>
      <c r="O141">
        <f t="shared" ca="1" si="277"/>
        <v>45000</v>
      </c>
      <c r="P141">
        <f t="shared" ca="1" si="277"/>
        <v>45000</v>
      </c>
      <c r="Q141">
        <f t="shared" ca="1" si="277"/>
        <v>45000</v>
      </c>
      <c r="R141">
        <f t="shared" ca="1" si="277"/>
        <v>45000</v>
      </c>
      <c r="S141">
        <f t="shared" ca="1" si="277"/>
        <v>45000</v>
      </c>
      <c r="T141">
        <f t="shared" ca="1" si="277"/>
        <v>45000</v>
      </c>
      <c r="U141">
        <f t="shared" ca="1" si="277"/>
        <v>45000</v>
      </c>
      <c r="V141">
        <f t="shared" ca="1" si="277"/>
        <v>45000</v>
      </c>
      <c r="W141">
        <f t="shared" ca="1" si="277"/>
        <v>45000</v>
      </c>
      <c r="X141">
        <f t="shared" ca="1" si="277"/>
        <v>45000</v>
      </c>
      <c r="Y141">
        <f t="shared" ca="1" si="277"/>
        <v>45000</v>
      </c>
      <c r="Z141">
        <f t="shared" ca="1" si="277"/>
        <v>45000</v>
      </c>
      <c r="AA141">
        <f t="shared" ca="1" si="277"/>
        <v>45000</v>
      </c>
      <c r="AB141">
        <f t="shared" ca="1" si="277"/>
        <v>45000</v>
      </c>
      <c r="AC141">
        <f t="shared" ca="1" si="277"/>
        <v>45000</v>
      </c>
      <c r="AD141">
        <f t="shared" ca="1" si="277"/>
        <v>45000</v>
      </c>
      <c r="AE141">
        <f t="shared" ca="1" si="277"/>
        <v>45000</v>
      </c>
      <c r="AF141">
        <f t="shared" ca="1" si="277"/>
        <v>45000</v>
      </c>
      <c r="AG141">
        <f t="shared" ca="1" si="277"/>
        <v>45000</v>
      </c>
      <c r="AH141">
        <f t="shared" ca="1" si="277"/>
        <v>45000</v>
      </c>
      <c r="AI141">
        <f t="shared" ref="AI141:BI141" ca="1" si="278">IF(OR(AI$31&gt;$B141,AI$31&lt;$A141),0,IF(AI$31=$A141,AI$129,AH141))</f>
        <v>45000</v>
      </c>
      <c r="AJ141">
        <f t="shared" ca="1" si="278"/>
        <v>45000</v>
      </c>
      <c r="AK141">
        <f t="shared" si="278"/>
        <v>0</v>
      </c>
      <c r="AL141">
        <f t="shared" si="278"/>
        <v>0</v>
      </c>
      <c r="AM141">
        <f t="shared" si="278"/>
        <v>0</v>
      </c>
      <c r="AN141">
        <f t="shared" si="278"/>
        <v>0</v>
      </c>
      <c r="AO141">
        <f t="shared" si="278"/>
        <v>0</v>
      </c>
      <c r="AP141">
        <f t="shared" si="278"/>
        <v>0</v>
      </c>
      <c r="AQ141">
        <f t="shared" si="278"/>
        <v>0</v>
      </c>
      <c r="AR141">
        <f t="shared" si="278"/>
        <v>0</v>
      </c>
      <c r="AS141">
        <f t="shared" si="278"/>
        <v>0</v>
      </c>
      <c r="AT141">
        <f t="shared" si="278"/>
        <v>0</v>
      </c>
      <c r="AU141">
        <f t="shared" si="278"/>
        <v>0</v>
      </c>
      <c r="AV141">
        <f t="shared" si="278"/>
        <v>0</v>
      </c>
      <c r="AW141">
        <f t="shared" si="278"/>
        <v>0</v>
      </c>
      <c r="AX141">
        <f t="shared" si="278"/>
        <v>0</v>
      </c>
      <c r="AY141">
        <f t="shared" si="278"/>
        <v>0</v>
      </c>
      <c r="AZ141">
        <f t="shared" si="278"/>
        <v>0</v>
      </c>
      <c r="BA141">
        <f t="shared" si="278"/>
        <v>0</v>
      </c>
      <c r="BB141">
        <f t="shared" si="278"/>
        <v>0</v>
      </c>
      <c r="BC141">
        <f t="shared" si="278"/>
        <v>0</v>
      </c>
      <c r="BD141">
        <f t="shared" si="278"/>
        <v>0</v>
      </c>
      <c r="BE141">
        <f t="shared" si="278"/>
        <v>0</v>
      </c>
      <c r="BF141">
        <f t="shared" si="278"/>
        <v>0</v>
      </c>
      <c r="BG141">
        <f t="shared" si="278"/>
        <v>0</v>
      </c>
      <c r="BH141">
        <f t="shared" si="278"/>
        <v>0</v>
      </c>
      <c r="BI141">
        <f t="shared" si="278"/>
        <v>0</v>
      </c>
    </row>
    <row r="142" spans="1:61" x14ac:dyDescent="0.25">
      <c r="A142" s="57">
        <f t="shared" si="267"/>
        <v>2016.75</v>
      </c>
      <c r="B142">
        <f t="shared" si="268"/>
        <v>2023.5</v>
      </c>
      <c r="C142">
        <f t="shared" ref="C142:AH142" si="279">IF(OR(C$31&gt;$B142,C$31&lt;$A142),0,IF(C$31=$A142,C$129,B142))</f>
        <v>0</v>
      </c>
      <c r="D142">
        <f t="shared" si="279"/>
        <v>0</v>
      </c>
      <c r="E142">
        <f t="shared" si="279"/>
        <v>0</v>
      </c>
      <c r="F142">
        <f t="shared" si="279"/>
        <v>0</v>
      </c>
      <c r="G142">
        <f t="shared" si="279"/>
        <v>0</v>
      </c>
      <c r="H142">
        <f t="shared" si="279"/>
        <v>0</v>
      </c>
      <c r="I142">
        <f t="shared" si="279"/>
        <v>0</v>
      </c>
      <c r="J142">
        <f t="shared" ca="1" si="279"/>
        <v>45000</v>
      </c>
      <c r="K142">
        <f t="shared" ca="1" si="279"/>
        <v>45000</v>
      </c>
      <c r="L142">
        <f t="shared" ca="1" si="279"/>
        <v>45000</v>
      </c>
      <c r="M142">
        <f t="shared" ca="1" si="279"/>
        <v>45000</v>
      </c>
      <c r="N142">
        <f t="shared" ca="1" si="279"/>
        <v>45000</v>
      </c>
      <c r="O142">
        <f t="shared" ca="1" si="279"/>
        <v>45000</v>
      </c>
      <c r="P142">
        <f t="shared" ca="1" si="279"/>
        <v>45000</v>
      </c>
      <c r="Q142">
        <f t="shared" ca="1" si="279"/>
        <v>45000</v>
      </c>
      <c r="R142">
        <f t="shared" ca="1" si="279"/>
        <v>45000</v>
      </c>
      <c r="S142">
        <f t="shared" ca="1" si="279"/>
        <v>45000</v>
      </c>
      <c r="T142">
        <f t="shared" ca="1" si="279"/>
        <v>45000</v>
      </c>
      <c r="U142">
        <f t="shared" ca="1" si="279"/>
        <v>45000</v>
      </c>
      <c r="V142">
        <f t="shared" ca="1" si="279"/>
        <v>45000</v>
      </c>
      <c r="W142">
        <f t="shared" ca="1" si="279"/>
        <v>45000</v>
      </c>
      <c r="X142">
        <f t="shared" ca="1" si="279"/>
        <v>45000</v>
      </c>
      <c r="Y142">
        <f t="shared" ca="1" si="279"/>
        <v>45000</v>
      </c>
      <c r="Z142">
        <f t="shared" ca="1" si="279"/>
        <v>45000</v>
      </c>
      <c r="AA142">
        <f t="shared" ca="1" si="279"/>
        <v>45000</v>
      </c>
      <c r="AB142">
        <f t="shared" ca="1" si="279"/>
        <v>45000</v>
      </c>
      <c r="AC142">
        <f t="shared" ca="1" si="279"/>
        <v>45000</v>
      </c>
      <c r="AD142">
        <f t="shared" ca="1" si="279"/>
        <v>45000</v>
      </c>
      <c r="AE142">
        <f t="shared" ca="1" si="279"/>
        <v>45000</v>
      </c>
      <c r="AF142">
        <f t="shared" ca="1" si="279"/>
        <v>45000</v>
      </c>
      <c r="AG142">
        <f t="shared" ca="1" si="279"/>
        <v>45000</v>
      </c>
      <c r="AH142">
        <f t="shared" ca="1" si="279"/>
        <v>45000</v>
      </c>
      <c r="AI142">
        <f t="shared" ref="AI142:BI142" ca="1" si="280">IF(OR(AI$31&gt;$B142,AI$31&lt;$A142),0,IF(AI$31=$A142,AI$129,AH142))</f>
        <v>45000</v>
      </c>
      <c r="AJ142">
        <f t="shared" ca="1" si="280"/>
        <v>45000</v>
      </c>
      <c r="AK142">
        <f t="shared" ca="1" si="280"/>
        <v>45000</v>
      </c>
      <c r="AL142">
        <f t="shared" si="280"/>
        <v>0</v>
      </c>
      <c r="AM142">
        <f t="shared" si="280"/>
        <v>0</v>
      </c>
      <c r="AN142">
        <f t="shared" si="280"/>
        <v>0</v>
      </c>
      <c r="AO142">
        <f t="shared" si="280"/>
        <v>0</v>
      </c>
      <c r="AP142">
        <f t="shared" si="280"/>
        <v>0</v>
      </c>
      <c r="AQ142">
        <f t="shared" si="280"/>
        <v>0</v>
      </c>
      <c r="AR142">
        <f t="shared" si="280"/>
        <v>0</v>
      </c>
      <c r="AS142">
        <f t="shared" si="280"/>
        <v>0</v>
      </c>
      <c r="AT142">
        <f t="shared" si="280"/>
        <v>0</v>
      </c>
      <c r="AU142">
        <f t="shared" si="280"/>
        <v>0</v>
      </c>
      <c r="AV142">
        <f t="shared" si="280"/>
        <v>0</v>
      </c>
      <c r="AW142">
        <f t="shared" si="280"/>
        <v>0</v>
      </c>
      <c r="AX142">
        <f t="shared" si="280"/>
        <v>0</v>
      </c>
      <c r="AY142">
        <f t="shared" si="280"/>
        <v>0</v>
      </c>
      <c r="AZ142">
        <f t="shared" si="280"/>
        <v>0</v>
      </c>
      <c r="BA142">
        <f t="shared" si="280"/>
        <v>0</v>
      </c>
      <c r="BB142">
        <f t="shared" si="280"/>
        <v>0</v>
      </c>
      <c r="BC142">
        <f t="shared" si="280"/>
        <v>0</v>
      </c>
      <c r="BD142">
        <f t="shared" si="280"/>
        <v>0</v>
      </c>
      <c r="BE142">
        <f t="shared" si="280"/>
        <v>0</v>
      </c>
      <c r="BF142">
        <f t="shared" si="280"/>
        <v>0</v>
      </c>
      <c r="BG142">
        <f t="shared" si="280"/>
        <v>0</v>
      </c>
      <c r="BH142">
        <f t="shared" si="280"/>
        <v>0</v>
      </c>
      <c r="BI142">
        <f t="shared" si="280"/>
        <v>0</v>
      </c>
    </row>
    <row r="143" spans="1:61" x14ac:dyDescent="0.25">
      <c r="A143" s="57">
        <f t="shared" si="267"/>
        <v>2017</v>
      </c>
      <c r="B143">
        <f t="shared" si="268"/>
        <v>2023.75</v>
      </c>
      <c r="C143">
        <f t="shared" ref="C143:AH143" si="281">IF(OR(C$31&gt;$B143,C$31&lt;$A143),0,IF(C$31=$A143,C$129,B143))</f>
        <v>0</v>
      </c>
      <c r="D143">
        <f t="shared" si="281"/>
        <v>0</v>
      </c>
      <c r="E143">
        <f t="shared" si="281"/>
        <v>0</v>
      </c>
      <c r="F143">
        <f t="shared" si="281"/>
        <v>0</v>
      </c>
      <c r="G143">
        <f t="shared" si="281"/>
        <v>0</v>
      </c>
      <c r="H143">
        <f t="shared" si="281"/>
        <v>0</v>
      </c>
      <c r="I143">
        <f t="shared" si="281"/>
        <v>0</v>
      </c>
      <c r="J143">
        <f t="shared" si="281"/>
        <v>0</v>
      </c>
      <c r="K143">
        <f t="shared" ca="1" si="281"/>
        <v>45000</v>
      </c>
      <c r="L143">
        <f t="shared" ca="1" si="281"/>
        <v>45000</v>
      </c>
      <c r="M143">
        <f t="shared" ca="1" si="281"/>
        <v>45000</v>
      </c>
      <c r="N143">
        <f t="shared" ca="1" si="281"/>
        <v>45000</v>
      </c>
      <c r="O143">
        <f t="shared" ca="1" si="281"/>
        <v>45000</v>
      </c>
      <c r="P143">
        <f t="shared" ca="1" si="281"/>
        <v>45000</v>
      </c>
      <c r="Q143">
        <f t="shared" ca="1" si="281"/>
        <v>45000</v>
      </c>
      <c r="R143">
        <f t="shared" ca="1" si="281"/>
        <v>45000</v>
      </c>
      <c r="S143">
        <f t="shared" ca="1" si="281"/>
        <v>45000</v>
      </c>
      <c r="T143">
        <f t="shared" ca="1" si="281"/>
        <v>45000</v>
      </c>
      <c r="U143">
        <f t="shared" ca="1" si="281"/>
        <v>45000</v>
      </c>
      <c r="V143">
        <f t="shared" ca="1" si="281"/>
        <v>45000</v>
      </c>
      <c r="W143">
        <f t="shared" ca="1" si="281"/>
        <v>45000</v>
      </c>
      <c r="X143">
        <f t="shared" ca="1" si="281"/>
        <v>45000</v>
      </c>
      <c r="Y143">
        <f t="shared" ca="1" si="281"/>
        <v>45000</v>
      </c>
      <c r="Z143">
        <f t="shared" ca="1" si="281"/>
        <v>45000</v>
      </c>
      <c r="AA143">
        <f t="shared" ca="1" si="281"/>
        <v>45000</v>
      </c>
      <c r="AB143">
        <f t="shared" ca="1" si="281"/>
        <v>45000</v>
      </c>
      <c r="AC143">
        <f t="shared" ca="1" si="281"/>
        <v>45000</v>
      </c>
      <c r="AD143">
        <f t="shared" ca="1" si="281"/>
        <v>45000</v>
      </c>
      <c r="AE143">
        <f t="shared" ca="1" si="281"/>
        <v>45000</v>
      </c>
      <c r="AF143">
        <f t="shared" ca="1" si="281"/>
        <v>45000</v>
      </c>
      <c r="AG143">
        <f t="shared" ca="1" si="281"/>
        <v>45000</v>
      </c>
      <c r="AH143">
        <f t="shared" ca="1" si="281"/>
        <v>45000</v>
      </c>
      <c r="AI143">
        <f t="shared" ref="AI143:BI143" ca="1" si="282">IF(OR(AI$31&gt;$B143,AI$31&lt;$A143),0,IF(AI$31=$A143,AI$129,AH143))</f>
        <v>45000</v>
      </c>
      <c r="AJ143">
        <f t="shared" ca="1" si="282"/>
        <v>45000</v>
      </c>
      <c r="AK143">
        <f t="shared" ca="1" si="282"/>
        <v>45000</v>
      </c>
      <c r="AL143">
        <f t="shared" ca="1" si="282"/>
        <v>45000</v>
      </c>
      <c r="AM143">
        <f t="shared" si="282"/>
        <v>0</v>
      </c>
      <c r="AN143">
        <f t="shared" si="282"/>
        <v>0</v>
      </c>
      <c r="AO143">
        <f t="shared" si="282"/>
        <v>0</v>
      </c>
      <c r="AP143">
        <f t="shared" si="282"/>
        <v>0</v>
      </c>
      <c r="AQ143">
        <f t="shared" si="282"/>
        <v>0</v>
      </c>
      <c r="AR143">
        <f t="shared" si="282"/>
        <v>0</v>
      </c>
      <c r="AS143">
        <f t="shared" si="282"/>
        <v>0</v>
      </c>
      <c r="AT143">
        <f t="shared" si="282"/>
        <v>0</v>
      </c>
      <c r="AU143">
        <f t="shared" si="282"/>
        <v>0</v>
      </c>
      <c r="AV143">
        <f t="shared" si="282"/>
        <v>0</v>
      </c>
      <c r="AW143">
        <f t="shared" si="282"/>
        <v>0</v>
      </c>
      <c r="AX143">
        <f t="shared" si="282"/>
        <v>0</v>
      </c>
      <c r="AY143">
        <f t="shared" si="282"/>
        <v>0</v>
      </c>
      <c r="AZ143">
        <f t="shared" si="282"/>
        <v>0</v>
      </c>
      <c r="BA143">
        <f t="shared" si="282"/>
        <v>0</v>
      </c>
      <c r="BB143">
        <f t="shared" si="282"/>
        <v>0</v>
      </c>
      <c r="BC143">
        <f t="shared" si="282"/>
        <v>0</v>
      </c>
      <c r="BD143">
        <f t="shared" si="282"/>
        <v>0</v>
      </c>
      <c r="BE143">
        <f t="shared" si="282"/>
        <v>0</v>
      </c>
      <c r="BF143">
        <f t="shared" si="282"/>
        <v>0</v>
      </c>
      <c r="BG143">
        <f t="shared" si="282"/>
        <v>0</v>
      </c>
      <c r="BH143">
        <f t="shared" si="282"/>
        <v>0</v>
      </c>
      <c r="BI143">
        <f t="shared" si="282"/>
        <v>0</v>
      </c>
    </row>
    <row r="144" spans="1:61" x14ac:dyDescent="0.25">
      <c r="A144" s="57">
        <f t="shared" si="267"/>
        <v>2017.25</v>
      </c>
      <c r="B144">
        <f t="shared" si="268"/>
        <v>2024</v>
      </c>
      <c r="C144">
        <f t="shared" ref="C144:AH144" si="283">IF(OR(C$31&gt;$B144,C$31&lt;$A144),0,IF(C$31=$A144,C$129,B144))</f>
        <v>0</v>
      </c>
      <c r="D144">
        <f t="shared" si="283"/>
        <v>0</v>
      </c>
      <c r="E144">
        <f t="shared" si="283"/>
        <v>0</v>
      </c>
      <c r="F144">
        <f t="shared" si="283"/>
        <v>0</v>
      </c>
      <c r="G144">
        <f t="shared" si="283"/>
        <v>0</v>
      </c>
      <c r="H144">
        <f t="shared" si="283"/>
        <v>0</v>
      </c>
      <c r="I144">
        <f t="shared" si="283"/>
        <v>0</v>
      </c>
      <c r="J144">
        <f t="shared" si="283"/>
        <v>0</v>
      </c>
      <c r="K144">
        <f t="shared" si="283"/>
        <v>0</v>
      </c>
      <c r="L144">
        <f t="shared" ca="1" si="283"/>
        <v>45000</v>
      </c>
      <c r="M144">
        <f t="shared" ca="1" si="283"/>
        <v>45000</v>
      </c>
      <c r="N144">
        <f t="shared" ca="1" si="283"/>
        <v>45000</v>
      </c>
      <c r="O144">
        <f t="shared" ca="1" si="283"/>
        <v>45000</v>
      </c>
      <c r="P144">
        <f t="shared" ca="1" si="283"/>
        <v>45000</v>
      </c>
      <c r="Q144">
        <f t="shared" ca="1" si="283"/>
        <v>45000</v>
      </c>
      <c r="R144">
        <f t="shared" ca="1" si="283"/>
        <v>45000</v>
      </c>
      <c r="S144">
        <f t="shared" ca="1" si="283"/>
        <v>45000</v>
      </c>
      <c r="T144">
        <f t="shared" ca="1" si="283"/>
        <v>45000</v>
      </c>
      <c r="U144">
        <f t="shared" ca="1" si="283"/>
        <v>45000</v>
      </c>
      <c r="V144">
        <f t="shared" ca="1" si="283"/>
        <v>45000</v>
      </c>
      <c r="W144">
        <f t="shared" ca="1" si="283"/>
        <v>45000</v>
      </c>
      <c r="X144">
        <f t="shared" ca="1" si="283"/>
        <v>45000</v>
      </c>
      <c r="Y144">
        <f t="shared" ca="1" si="283"/>
        <v>45000</v>
      </c>
      <c r="Z144">
        <f t="shared" ca="1" si="283"/>
        <v>45000</v>
      </c>
      <c r="AA144">
        <f t="shared" ca="1" si="283"/>
        <v>45000</v>
      </c>
      <c r="AB144">
        <f t="shared" ca="1" si="283"/>
        <v>45000</v>
      </c>
      <c r="AC144">
        <f t="shared" ca="1" si="283"/>
        <v>45000</v>
      </c>
      <c r="AD144">
        <f t="shared" ca="1" si="283"/>
        <v>45000</v>
      </c>
      <c r="AE144">
        <f t="shared" ca="1" si="283"/>
        <v>45000</v>
      </c>
      <c r="AF144">
        <f t="shared" ca="1" si="283"/>
        <v>45000</v>
      </c>
      <c r="AG144">
        <f t="shared" ca="1" si="283"/>
        <v>45000</v>
      </c>
      <c r="AH144">
        <f t="shared" ca="1" si="283"/>
        <v>45000</v>
      </c>
      <c r="AI144">
        <f t="shared" ref="AI144:BI144" ca="1" si="284">IF(OR(AI$31&gt;$B144,AI$31&lt;$A144),0,IF(AI$31=$A144,AI$129,AH144))</f>
        <v>45000</v>
      </c>
      <c r="AJ144">
        <f t="shared" ca="1" si="284"/>
        <v>45000</v>
      </c>
      <c r="AK144">
        <f t="shared" ca="1" si="284"/>
        <v>45000</v>
      </c>
      <c r="AL144">
        <f t="shared" ca="1" si="284"/>
        <v>45000</v>
      </c>
      <c r="AM144">
        <f t="shared" ca="1" si="284"/>
        <v>45000</v>
      </c>
      <c r="AN144">
        <f t="shared" si="284"/>
        <v>0</v>
      </c>
      <c r="AO144">
        <f t="shared" si="284"/>
        <v>0</v>
      </c>
      <c r="AP144">
        <f t="shared" si="284"/>
        <v>0</v>
      </c>
      <c r="AQ144">
        <f t="shared" si="284"/>
        <v>0</v>
      </c>
      <c r="AR144">
        <f t="shared" si="284"/>
        <v>0</v>
      </c>
      <c r="AS144">
        <f t="shared" si="284"/>
        <v>0</v>
      </c>
      <c r="AT144">
        <f t="shared" si="284"/>
        <v>0</v>
      </c>
      <c r="AU144">
        <f t="shared" si="284"/>
        <v>0</v>
      </c>
      <c r="AV144">
        <f t="shared" si="284"/>
        <v>0</v>
      </c>
      <c r="AW144">
        <f t="shared" si="284"/>
        <v>0</v>
      </c>
      <c r="AX144">
        <f t="shared" si="284"/>
        <v>0</v>
      </c>
      <c r="AY144">
        <f t="shared" si="284"/>
        <v>0</v>
      </c>
      <c r="AZ144">
        <f t="shared" si="284"/>
        <v>0</v>
      </c>
      <c r="BA144">
        <f t="shared" si="284"/>
        <v>0</v>
      </c>
      <c r="BB144">
        <f t="shared" si="284"/>
        <v>0</v>
      </c>
      <c r="BC144">
        <f t="shared" si="284"/>
        <v>0</v>
      </c>
      <c r="BD144">
        <f t="shared" si="284"/>
        <v>0</v>
      </c>
      <c r="BE144">
        <f t="shared" si="284"/>
        <v>0</v>
      </c>
      <c r="BF144">
        <f t="shared" si="284"/>
        <v>0</v>
      </c>
      <c r="BG144">
        <f t="shared" si="284"/>
        <v>0</v>
      </c>
      <c r="BH144">
        <f t="shared" si="284"/>
        <v>0</v>
      </c>
      <c r="BI144">
        <f t="shared" si="284"/>
        <v>0</v>
      </c>
    </row>
    <row r="145" spans="1:61" x14ac:dyDescent="0.25">
      <c r="A145" s="57">
        <f t="shared" si="267"/>
        <v>2017.5</v>
      </c>
      <c r="B145">
        <f t="shared" si="268"/>
        <v>2024.25</v>
      </c>
      <c r="C145">
        <f t="shared" ref="C145:AH145" si="285">IF(OR(C$31&gt;$B145,C$31&lt;$A145),0,IF(C$31=$A145,C$129,B145))</f>
        <v>0</v>
      </c>
      <c r="D145">
        <f t="shared" si="285"/>
        <v>0</v>
      </c>
      <c r="E145">
        <f t="shared" si="285"/>
        <v>0</v>
      </c>
      <c r="F145">
        <f t="shared" si="285"/>
        <v>0</v>
      </c>
      <c r="G145">
        <f t="shared" si="285"/>
        <v>0</v>
      </c>
      <c r="H145">
        <f t="shared" si="285"/>
        <v>0</v>
      </c>
      <c r="I145">
        <f t="shared" si="285"/>
        <v>0</v>
      </c>
      <c r="J145">
        <f t="shared" si="285"/>
        <v>0</v>
      </c>
      <c r="K145">
        <f t="shared" si="285"/>
        <v>0</v>
      </c>
      <c r="L145">
        <f t="shared" si="285"/>
        <v>0</v>
      </c>
      <c r="M145">
        <f t="shared" ca="1" si="285"/>
        <v>45000</v>
      </c>
      <c r="N145">
        <f t="shared" ca="1" si="285"/>
        <v>45000</v>
      </c>
      <c r="O145">
        <f t="shared" ca="1" si="285"/>
        <v>45000</v>
      </c>
      <c r="P145">
        <f t="shared" ca="1" si="285"/>
        <v>45000</v>
      </c>
      <c r="Q145">
        <f t="shared" ca="1" si="285"/>
        <v>45000</v>
      </c>
      <c r="R145">
        <f t="shared" ca="1" si="285"/>
        <v>45000</v>
      </c>
      <c r="S145">
        <f t="shared" ca="1" si="285"/>
        <v>45000</v>
      </c>
      <c r="T145">
        <f t="shared" ca="1" si="285"/>
        <v>45000</v>
      </c>
      <c r="U145">
        <f t="shared" ca="1" si="285"/>
        <v>45000</v>
      </c>
      <c r="V145">
        <f t="shared" ca="1" si="285"/>
        <v>45000</v>
      </c>
      <c r="W145">
        <f t="shared" ca="1" si="285"/>
        <v>45000</v>
      </c>
      <c r="X145">
        <f t="shared" ca="1" si="285"/>
        <v>45000</v>
      </c>
      <c r="Y145">
        <f t="shared" ca="1" si="285"/>
        <v>45000</v>
      </c>
      <c r="Z145">
        <f t="shared" ca="1" si="285"/>
        <v>45000</v>
      </c>
      <c r="AA145">
        <f t="shared" ca="1" si="285"/>
        <v>45000</v>
      </c>
      <c r="AB145">
        <f t="shared" ca="1" si="285"/>
        <v>45000</v>
      </c>
      <c r="AC145">
        <f t="shared" ca="1" si="285"/>
        <v>45000</v>
      </c>
      <c r="AD145">
        <f t="shared" ca="1" si="285"/>
        <v>45000</v>
      </c>
      <c r="AE145">
        <f t="shared" ca="1" si="285"/>
        <v>45000</v>
      </c>
      <c r="AF145">
        <f t="shared" ca="1" si="285"/>
        <v>45000</v>
      </c>
      <c r="AG145">
        <f t="shared" ca="1" si="285"/>
        <v>45000</v>
      </c>
      <c r="AH145">
        <f t="shared" ca="1" si="285"/>
        <v>45000</v>
      </c>
      <c r="AI145">
        <f t="shared" ref="AI145:BI145" ca="1" si="286">IF(OR(AI$31&gt;$B145,AI$31&lt;$A145),0,IF(AI$31=$A145,AI$129,AH145))</f>
        <v>45000</v>
      </c>
      <c r="AJ145">
        <f t="shared" ca="1" si="286"/>
        <v>45000</v>
      </c>
      <c r="AK145">
        <f t="shared" ca="1" si="286"/>
        <v>45000</v>
      </c>
      <c r="AL145">
        <f t="shared" ca="1" si="286"/>
        <v>45000</v>
      </c>
      <c r="AM145">
        <f t="shared" ca="1" si="286"/>
        <v>45000</v>
      </c>
      <c r="AN145">
        <f t="shared" ca="1" si="286"/>
        <v>45000</v>
      </c>
      <c r="AO145">
        <f t="shared" si="286"/>
        <v>0</v>
      </c>
      <c r="AP145">
        <f t="shared" si="286"/>
        <v>0</v>
      </c>
      <c r="AQ145">
        <f t="shared" si="286"/>
        <v>0</v>
      </c>
      <c r="AR145">
        <f t="shared" si="286"/>
        <v>0</v>
      </c>
      <c r="AS145">
        <f t="shared" si="286"/>
        <v>0</v>
      </c>
      <c r="AT145">
        <f t="shared" si="286"/>
        <v>0</v>
      </c>
      <c r="AU145">
        <f t="shared" si="286"/>
        <v>0</v>
      </c>
      <c r="AV145">
        <f t="shared" si="286"/>
        <v>0</v>
      </c>
      <c r="AW145">
        <f t="shared" si="286"/>
        <v>0</v>
      </c>
      <c r="AX145">
        <f t="shared" si="286"/>
        <v>0</v>
      </c>
      <c r="AY145">
        <f t="shared" si="286"/>
        <v>0</v>
      </c>
      <c r="AZ145">
        <f t="shared" si="286"/>
        <v>0</v>
      </c>
      <c r="BA145">
        <f t="shared" si="286"/>
        <v>0</v>
      </c>
      <c r="BB145">
        <f t="shared" si="286"/>
        <v>0</v>
      </c>
      <c r="BC145">
        <f t="shared" si="286"/>
        <v>0</v>
      </c>
      <c r="BD145">
        <f t="shared" si="286"/>
        <v>0</v>
      </c>
      <c r="BE145">
        <f t="shared" si="286"/>
        <v>0</v>
      </c>
      <c r="BF145">
        <f t="shared" si="286"/>
        <v>0</v>
      </c>
      <c r="BG145">
        <f t="shared" si="286"/>
        <v>0</v>
      </c>
      <c r="BH145">
        <f t="shared" si="286"/>
        <v>0</v>
      </c>
      <c r="BI145">
        <f t="shared" si="286"/>
        <v>0</v>
      </c>
    </row>
    <row r="146" spans="1:61" x14ac:dyDescent="0.25">
      <c r="A146" s="57">
        <f t="shared" si="267"/>
        <v>2017.75</v>
      </c>
      <c r="B146">
        <f t="shared" si="268"/>
        <v>2024.5</v>
      </c>
      <c r="C146">
        <f t="shared" ref="C146:AH146" si="287">IF(OR(C$31&gt;$B146,C$31&lt;$A146),0,IF(C$31=$A146,C$129,B146))</f>
        <v>0</v>
      </c>
      <c r="D146">
        <f t="shared" si="287"/>
        <v>0</v>
      </c>
      <c r="E146">
        <f t="shared" si="287"/>
        <v>0</v>
      </c>
      <c r="F146">
        <f t="shared" si="287"/>
        <v>0</v>
      </c>
      <c r="G146">
        <f t="shared" si="287"/>
        <v>0</v>
      </c>
      <c r="H146">
        <f t="shared" si="287"/>
        <v>0</v>
      </c>
      <c r="I146">
        <f t="shared" si="287"/>
        <v>0</v>
      </c>
      <c r="J146">
        <f t="shared" si="287"/>
        <v>0</v>
      </c>
      <c r="K146">
        <f t="shared" si="287"/>
        <v>0</v>
      </c>
      <c r="L146">
        <f t="shared" si="287"/>
        <v>0</v>
      </c>
      <c r="M146">
        <f t="shared" si="287"/>
        <v>0</v>
      </c>
      <c r="N146">
        <f t="shared" ca="1" si="287"/>
        <v>45000</v>
      </c>
      <c r="O146">
        <f t="shared" ca="1" si="287"/>
        <v>45000</v>
      </c>
      <c r="P146">
        <f t="shared" ca="1" si="287"/>
        <v>45000</v>
      </c>
      <c r="Q146">
        <f t="shared" ca="1" si="287"/>
        <v>45000</v>
      </c>
      <c r="R146">
        <f t="shared" ca="1" si="287"/>
        <v>45000</v>
      </c>
      <c r="S146">
        <f t="shared" ca="1" si="287"/>
        <v>45000</v>
      </c>
      <c r="T146">
        <f t="shared" ca="1" si="287"/>
        <v>45000</v>
      </c>
      <c r="U146">
        <f t="shared" ca="1" si="287"/>
        <v>45000</v>
      </c>
      <c r="V146">
        <f t="shared" ca="1" si="287"/>
        <v>45000</v>
      </c>
      <c r="W146">
        <f t="shared" ca="1" si="287"/>
        <v>45000</v>
      </c>
      <c r="X146">
        <f t="shared" ca="1" si="287"/>
        <v>45000</v>
      </c>
      <c r="Y146">
        <f t="shared" ca="1" si="287"/>
        <v>45000</v>
      </c>
      <c r="Z146">
        <f t="shared" ca="1" si="287"/>
        <v>45000</v>
      </c>
      <c r="AA146">
        <f t="shared" ca="1" si="287"/>
        <v>45000</v>
      </c>
      <c r="AB146">
        <f t="shared" ca="1" si="287"/>
        <v>45000</v>
      </c>
      <c r="AC146">
        <f t="shared" ca="1" si="287"/>
        <v>45000</v>
      </c>
      <c r="AD146">
        <f t="shared" ca="1" si="287"/>
        <v>45000</v>
      </c>
      <c r="AE146">
        <f t="shared" ca="1" si="287"/>
        <v>45000</v>
      </c>
      <c r="AF146">
        <f t="shared" ca="1" si="287"/>
        <v>45000</v>
      </c>
      <c r="AG146">
        <f t="shared" ca="1" si="287"/>
        <v>45000</v>
      </c>
      <c r="AH146">
        <f t="shared" ca="1" si="287"/>
        <v>45000</v>
      </c>
      <c r="AI146">
        <f t="shared" ref="AI146:BI146" ca="1" si="288">IF(OR(AI$31&gt;$B146,AI$31&lt;$A146),0,IF(AI$31=$A146,AI$129,AH146))</f>
        <v>45000</v>
      </c>
      <c r="AJ146">
        <f t="shared" ca="1" si="288"/>
        <v>45000</v>
      </c>
      <c r="AK146">
        <f t="shared" ca="1" si="288"/>
        <v>45000</v>
      </c>
      <c r="AL146">
        <f t="shared" ca="1" si="288"/>
        <v>45000</v>
      </c>
      <c r="AM146">
        <f t="shared" ca="1" si="288"/>
        <v>45000</v>
      </c>
      <c r="AN146">
        <f t="shared" ca="1" si="288"/>
        <v>45000</v>
      </c>
      <c r="AO146">
        <f t="shared" ca="1" si="288"/>
        <v>45000</v>
      </c>
      <c r="AP146">
        <f t="shared" si="288"/>
        <v>0</v>
      </c>
      <c r="AQ146">
        <f t="shared" si="288"/>
        <v>0</v>
      </c>
      <c r="AR146">
        <f t="shared" si="288"/>
        <v>0</v>
      </c>
      <c r="AS146">
        <f t="shared" si="288"/>
        <v>0</v>
      </c>
      <c r="AT146">
        <f t="shared" si="288"/>
        <v>0</v>
      </c>
      <c r="AU146">
        <f t="shared" si="288"/>
        <v>0</v>
      </c>
      <c r="AV146">
        <f t="shared" si="288"/>
        <v>0</v>
      </c>
      <c r="AW146">
        <f t="shared" si="288"/>
        <v>0</v>
      </c>
      <c r="AX146">
        <f t="shared" si="288"/>
        <v>0</v>
      </c>
      <c r="AY146">
        <f t="shared" si="288"/>
        <v>0</v>
      </c>
      <c r="AZ146">
        <f t="shared" si="288"/>
        <v>0</v>
      </c>
      <c r="BA146">
        <f t="shared" si="288"/>
        <v>0</v>
      </c>
      <c r="BB146">
        <f t="shared" si="288"/>
        <v>0</v>
      </c>
      <c r="BC146">
        <f t="shared" si="288"/>
        <v>0</v>
      </c>
      <c r="BD146">
        <f t="shared" si="288"/>
        <v>0</v>
      </c>
      <c r="BE146">
        <f t="shared" si="288"/>
        <v>0</v>
      </c>
      <c r="BF146">
        <f t="shared" si="288"/>
        <v>0</v>
      </c>
      <c r="BG146">
        <f t="shared" si="288"/>
        <v>0</v>
      </c>
      <c r="BH146">
        <f t="shared" si="288"/>
        <v>0</v>
      </c>
      <c r="BI146">
        <f t="shared" si="288"/>
        <v>0</v>
      </c>
    </row>
    <row r="147" spans="1:61" x14ac:dyDescent="0.25">
      <c r="A147" s="57">
        <f t="shared" si="267"/>
        <v>2018</v>
      </c>
      <c r="B147">
        <f t="shared" si="268"/>
        <v>2024.75</v>
      </c>
      <c r="C147">
        <f t="shared" ref="C147:AH147" si="289">IF(OR(C$31&gt;$B147,C$31&lt;$A147),0,IF(C$31=$A147,C$129,B147))</f>
        <v>0</v>
      </c>
      <c r="D147">
        <f t="shared" si="289"/>
        <v>0</v>
      </c>
      <c r="E147">
        <f t="shared" si="289"/>
        <v>0</v>
      </c>
      <c r="F147">
        <f t="shared" si="289"/>
        <v>0</v>
      </c>
      <c r="G147">
        <f t="shared" si="289"/>
        <v>0</v>
      </c>
      <c r="H147">
        <f t="shared" si="289"/>
        <v>0</v>
      </c>
      <c r="I147">
        <f t="shared" si="289"/>
        <v>0</v>
      </c>
      <c r="J147">
        <f t="shared" si="289"/>
        <v>0</v>
      </c>
      <c r="K147">
        <f t="shared" si="289"/>
        <v>0</v>
      </c>
      <c r="L147">
        <f t="shared" si="289"/>
        <v>0</v>
      </c>
      <c r="M147">
        <f t="shared" si="289"/>
        <v>0</v>
      </c>
      <c r="N147">
        <f t="shared" si="289"/>
        <v>0</v>
      </c>
      <c r="O147">
        <f t="shared" ca="1" si="289"/>
        <v>36000</v>
      </c>
      <c r="P147">
        <f t="shared" ca="1" si="289"/>
        <v>36000</v>
      </c>
      <c r="Q147">
        <f t="shared" ca="1" si="289"/>
        <v>36000</v>
      </c>
      <c r="R147">
        <f t="shared" ca="1" si="289"/>
        <v>36000</v>
      </c>
      <c r="S147">
        <f t="shared" ca="1" si="289"/>
        <v>36000</v>
      </c>
      <c r="T147">
        <f t="shared" ca="1" si="289"/>
        <v>36000</v>
      </c>
      <c r="U147">
        <f t="shared" ca="1" si="289"/>
        <v>36000</v>
      </c>
      <c r="V147">
        <f t="shared" ca="1" si="289"/>
        <v>36000</v>
      </c>
      <c r="W147">
        <f t="shared" ca="1" si="289"/>
        <v>36000</v>
      </c>
      <c r="X147">
        <f t="shared" ca="1" si="289"/>
        <v>36000</v>
      </c>
      <c r="Y147">
        <f t="shared" ca="1" si="289"/>
        <v>36000</v>
      </c>
      <c r="Z147">
        <f t="shared" ca="1" si="289"/>
        <v>36000</v>
      </c>
      <c r="AA147">
        <f t="shared" ca="1" si="289"/>
        <v>36000</v>
      </c>
      <c r="AB147">
        <f t="shared" ca="1" si="289"/>
        <v>36000</v>
      </c>
      <c r="AC147">
        <f t="shared" ca="1" si="289"/>
        <v>36000</v>
      </c>
      <c r="AD147">
        <f t="shared" ca="1" si="289"/>
        <v>36000</v>
      </c>
      <c r="AE147">
        <f t="shared" ca="1" si="289"/>
        <v>36000</v>
      </c>
      <c r="AF147">
        <f t="shared" ca="1" si="289"/>
        <v>36000</v>
      </c>
      <c r="AG147">
        <f t="shared" ca="1" si="289"/>
        <v>36000</v>
      </c>
      <c r="AH147">
        <f t="shared" ca="1" si="289"/>
        <v>36000</v>
      </c>
      <c r="AI147">
        <f t="shared" ref="AI147:BI147" ca="1" si="290">IF(OR(AI$31&gt;$B147,AI$31&lt;$A147),0,IF(AI$31=$A147,AI$129,AH147))</f>
        <v>36000</v>
      </c>
      <c r="AJ147">
        <f t="shared" ca="1" si="290"/>
        <v>36000</v>
      </c>
      <c r="AK147">
        <f t="shared" ca="1" si="290"/>
        <v>36000</v>
      </c>
      <c r="AL147">
        <f t="shared" ca="1" si="290"/>
        <v>36000</v>
      </c>
      <c r="AM147">
        <f t="shared" ca="1" si="290"/>
        <v>36000</v>
      </c>
      <c r="AN147">
        <f t="shared" ca="1" si="290"/>
        <v>36000</v>
      </c>
      <c r="AO147">
        <f t="shared" ca="1" si="290"/>
        <v>36000</v>
      </c>
      <c r="AP147">
        <f t="shared" ca="1" si="290"/>
        <v>36000</v>
      </c>
      <c r="AQ147">
        <f t="shared" si="290"/>
        <v>0</v>
      </c>
      <c r="AR147">
        <f t="shared" si="290"/>
        <v>0</v>
      </c>
      <c r="AS147">
        <f t="shared" si="290"/>
        <v>0</v>
      </c>
      <c r="AT147">
        <f t="shared" si="290"/>
        <v>0</v>
      </c>
      <c r="AU147">
        <f t="shared" si="290"/>
        <v>0</v>
      </c>
      <c r="AV147">
        <f t="shared" si="290"/>
        <v>0</v>
      </c>
      <c r="AW147">
        <f t="shared" si="290"/>
        <v>0</v>
      </c>
      <c r="AX147">
        <f t="shared" si="290"/>
        <v>0</v>
      </c>
      <c r="AY147">
        <f t="shared" si="290"/>
        <v>0</v>
      </c>
      <c r="AZ147">
        <f t="shared" si="290"/>
        <v>0</v>
      </c>
      <c r="BA147">
        <f t="shared" si="290"/>
        <v>0</v>
      </c>
      <c r="BB147">
        <f t="shared" si="290"/>
        <v>0</v>
      </c>
      <c r="BC147">
        <f t="shared" si="290"/>
        <v>0</v>
      </c>
      <c r="BD147">
        <f t="shared" si="290"/>
        <v>0</v>
      </c>
      <c r="BE147">
        <f t="shared" si="290"/>
        <v>0</v>
      </c>
      <c r="BF147">
        <f t="shared" si="290"/>
        <v>0</v>
      </c>
      <c r="BG147">
        <f t="shared" si="290"/>
        <v>0</v>
      </c>
      <c r="BH147">
        <f t="shared" si="290"/>
        <v>0</v>
      </c>
      <c r="BI147">
        <f t="shared" si="290"/>
        <v>0</v>
      </c>
    </row>
    <row r="148" spans="1:61" x14ac:dyDescent="0.25">
      <c r="A148" s="57">
        <f t="shared" si="267"/>
        <v>2018.25</v>
      </c>
      <c r="B148">
        <f t="shared" si="268"/>
        <v>2025</v>
      </c>
      <c r="C148">
        <f t="shared" ref="C148:AH148" si="291">IF(OR(C$31&gt;$B148,C$31&lt;$A148),0,IF(C$31=$A148,C$129,B148))</f>
        <v>0</v>
      </c>
      <c r="D148">
        <f t="shared" si="291"/>
        <v>0</v>
      </c>
      <c r="E148">
        <f t="shared" si="291"/>
        <v>0</v>
      </c>
      <c r="F148">
        <f t="shared" si="291"/>
        <v>0</v>
      </c>
      <c r="G148">
        <f t="shared" si="291"/>
        <v>0</v>
      </c>
      <c r="H148">
        <f t="shared" si="291"/>
        <v>0</v>
      </c>
      <c r="I148">
        <f t="shared" si="291"/>
        <v>0</v>
      </c>
      <c r="J148">
        <f t="shared" si="291"/>
        <v>0</v>
      </c>
      <c r="K148">
        <f t="shared" si="291"/>
        <v>0</v>
      </c>
      <c r="L148">
        <f t="shared" si="291"/>
        <v>0</v>
      </c>
      <c r="M148">
        <f t="shared" si="291"/>
        <v>0</v>
      </c>
      <c r="N148">
        <f t="shared" si="291"/>
        <v>0</v>
      </c>
      <c r="O148">
        <f t="shared" si="291"/>
        <v>0</v>
      </c>
      <c r="P148">
        <f t="shared" ca="1" si="291"/>
        <v>33000</v>
      </c>
      <c r="Q148">
        <f t="shared" ca="1" si="291"/>
        <v>33000</v>
      </c>
      <c r="R148">
        <f t="shared" ca="1" si="291"/>
        <v>33000</v>
      </c>
      <c r="S148">
        <f t="shared" ca="1" si="291"/>
        <v>33000</v>
      </c>
      <c r="T148">
        <f t="shared" ca="1" si="291"/>
        <v>33000</v>
      </c>
      <c r="U148">
        <f t="shared" ca="1" si="291"/>
        <v>33000</v>
      </c>
      <c r="V148">
        <f t="shared" ca="1" si="291"/>
        <v>33000</v>
      </c>
      <c r="W148">
        <f t="shared" ca="1" si="291"/>
        <v>33000</v>
      </c>
      <c r="X148">
        <f t="shared" ca="1" si="291"/>
        <v>33000</v>
      </c>
      <c r="Y148">
        <f t="shared" ca="1" si="291"/>
        <v>33000</v>
      </c>
      <c r="Z148">
        <f t="shared" ca="1" si="291"/>
        <v>33000</v>
      </c>
      <c r="AA148">
        <f t="shared" ca="1" si="291"/>
        <v>33000</v>
      </c>
      <c r="AB148">
        <f t="shared" ca="1" si="291"/>
        <v>33000</v>
      </c>
      <c r="AC148">
        <f t="shared" ca="1" si="291"/>
        <v>33000</v>
      </c>
      <c r="AD148">
        <f t="shared" ca="1" si="291"/>
        <v>33000</v>
      </c>
      <c r="AE148">
        <f t="shared" ca="1" si="291"/>
        <v>33000</v>
      </c>
      <c r="AF148">
        <f t="shared" ca="1" si="291"/>
        <v>33000</v>
      </c>
      <c r="AG148">
        <f t="shared" ca="1" si="291"/>
        <v>33000</v>
      </c>
      <c r="AH148">
        <f t="shared" ca="1" si="291"/>
        <v>33000</v>
      </c>
      <c r="AI148">
        <f t="shared" ref="AI148:BI148" ca="1" si="292">IF(OR(AI$31&gt;$B148,AI$31&lt;$A148),0,IF(AI$31=$A148,AI$129,AH148))</f>
        <v>33000</v>
      </c>
      <c r="AJ148">
        <f t="shared" ca="1" si="292"/>
        <v>33000</v>
      </c>
      <c r="AK148">
        <f t="shared" ca="1" si="292"/>
        <v>33000</v>
      </c>
      <c r="AL148">
        <f t="shared" ca="1" si="292"/>
        <v>33000</v>
      </c>
      <c r="AM148">
        <f t="shared" ca="1" si="292"/>
        <v>33000</v>
      </c>
      <c r="AN148">
        <f t="shared" ca="1" si="292"/>
        <v>33000</v>
      </c>
      <c r="AO148">
        <f t="shared" ca="1" si="292"/>
        <v>33000</v>
      </c>
      <c r="AP148">
        <f t="shared" ca="1" si="292"/>
        <v>33000</v>
      </c>
      <c r="AQ148">
        <f t="shared" ca="1" si="292"/>
        <v>33000</v>
      </c>
      <c r="AR148">
        <f t="shared" si="292"/>
        <v>0</v>
      </c>
      <c r="AS148">
        <f t="shared" si="292"/>
        <v>0</v>
      </c>
      <c r="AT148">
        <f t="shared" si="292"/>
        <v>0</v>
      </c>
      <c r="AU148">
        <f t="shared" si="292"/>
        <v>0</v>
      </c>
      <c r="AV148">
        <f t="shared" si="292"/>
        <v>0</v>
      </c>
      <c r="AW148">
        <f t="shared" si="292"/>
        <v>0</v>
      </c>
      <c r="AX148">
        <f t="shared" si="292"/>
        <v>0</v>
      </c>
      <c r="AY148">
        <f t="shared" si="292"/>
        <v>0</v>
      </c>
      <c r="AZ148">
        <f t="shared" si="292"/>
        <v>0</v>
      </c>
      <c r="BA148">
        <f t="shared" si="292"/>
        <v>0</v>
      </c>
      <c r="BB148">
        <f t="shared" si="292"/>
        <v>0</v>
      </c>
      <c r="BC148">
        <f t="shared" si="292"/>
        <v>0</v>
      </c>
      <c r="BD148">
        <f t="shared" si="292"/>
        <v>0</v>
      </c>
      <c r="BE148">
        <f t="shared" si="292"/>
        <v>0</v>
      </c>
      <c r="BF148">
        <f t="shared" si="292"/>
        <v>0</v>
      </c>
      <c r="BG148">
        <f t="shared" si="292"/>
        <v>0</v>
      </c>
      <c r="BH148">
        <f t="shared" si="292"/>
        <v>0</v>
      </c>
      <c r="BI148">
        <f t="shared" si="292"/>
        <v>0</v>
      </c>
    </row>
    <row r="149" spans="1:61" x14ac:dyDescent="0.25">
      <c r="A149" s="57">
        <f t="shared" si="267"/>
        <v>2018.5</v>
      </c>
      <c r="B149">
        <f t="shared" si="268"/>
        <v>2025.25</v>
      </c>
      <c r="C149">
        <f t="shared" ref="C149:AH149" si="293">IF(OR(C$31&gt;$B149,C$31&lt;$A149),0,IF(C$31=$A149,C$129,B149))</f>
        <v>0</v>
      </c>
      <c r="D149">
        <f t="shared" si="293"/>
        <v>0</v>
      </c>
      <c r="E149">
        <f t="shared" si="293"/>
        <v>0</v>
      </c>
      <c r="F149">
        <f t="shared" si="293"/>
        <v>0</v>
      </c>
      <c r="G149">
        <f t="shared" si="293"/>
        <v>0</v>
      </c>
      <c r="H149">
        <f t="shared" si="293"/>
        <v>0</v>
      </c>
      <c r="I149">
        <f t="shared" si="293"/>
        <v>0</v>
      </c>
      <c r="J149">
        <f t="shared" si="293"/>
        <v>0</v>
      </c>
      <c r="K149">
        <f t="shared" si="293"/>
        <v>0</v>
      </c>
      <c r="L149">
        <f t="shared" si="293"/>
        <v>0</v>
      </c>
      <c r="M149">
        <f t="shared" si="293"/>
        <v>0</v>
      </c>
      <c r="N149">
        <f t="shared" si="293"/>
        <v>0</v>
      </c>
      <c r="O149">
        <f t="shared" si="293"/>
        <v>0</v>
      </c>
      <c r="P149">
        <f t="shared" si="293"/>
        <v>0</v>
      </c>
      <c r="Q149">
        <f t="shared" ca="1" si="293"/>
        <v>33000</v>
      </c>
      <c r="R149">
        <f t="shared" ca="1" si="293"/>
        <v>33000</v>
      </c>
      <c r="S149">
        <f t="shared" ca="1" si="293"/>
        <v>33000</v>
      </c>
      <c r="T149">
        <f t="shared" ca="1" si="293"/>
        <v>33000</v>
      </c>
      <c r="U149">
        <f t="shared" ca="1" si="293"/>
        <v>33000</v>
      </c>
      <c r="V149">
        <f t="shared" ca="1" si="293"/>
        <v>33000</v>
      </c>
      <c r="W149">
        <f t="shared" ca="1" si="293"/>
        <v>33000</v>
      </c>
      <c r="X149">
        <f t="shared" ca="1" si="293"/>
        <v>33000</v>
      </c>
      <c r="Y149">
        <f t="shared" ca="1" si="293"/>
        <v>33000</v>
      </c>
      <c r="Z149">
        <f t="shared" ca="1" si="293"/>
        <v>33000</v>
      </c>
      <c r="AA149">
        <f t="shared" ca="1" si="293"/>
        <v>33000</v>
      </c>
      <c r="AB149">
        <f t="shared" ca="1" si="293"/>
        <v>33000</v>
      </c>
      <c r="AC149">
        <f t="shared" ca="1" si="293"/>
        <v>33000</v>
      </c>
      <c r="AD149">
        <f t="shared" ca="1" si="293"/>
        <v>33000</v>
      </c>
      <c r="AE149">
        <f t="shared" ca="1" si="293"/>
        <v>33000</v>
      </c>
      <c r="AF149">
        <f t="shared" ca="1" si="293"/>
        <v>33000</v>
      </c>
      <c r="AG149">
        <f t="shared" ca="1" si="293"/>
        <v>33000</v>
      </c>
      <c r="AH149">
        <f t="shared" ca="1" si="293"/>
        <v>33000</v>
      </c>
      <c r="AI149">
        <f t="shared" ref="AI149:BI149" ca="1" si="294">IF(OR(AI$31&gt;$B149,AI$31&lt;$A149),0,IF(AI$31=$A149,AI$129,AH149))</f>
        <v>33000</v>
      </c>
      <c r="AJ149">
        <f t="shared" ca="1" si="294"/>
        <v>33000</v>
      </c>
      <c r="AK149">
        <f t="shared" ca="1" si="294"/>
        <v>33000</v>
      </c>
      <c r="AL149">
        <f t="shared" ca="1" si="294"/>
        <v>33000</v>
      </c>
      <c r="AM149">
        <f t="shared" ca="1" si="294"/>
        <v>33000</v>
      </c>
      <c r="AN149">
        <f t="shared" ca="1" si="294"/>
        <v>33000</v>
      </c>
      <c r="AO149">
        <f t="shared" ca="1" si="294"/>
        <v>33000</v>
      </c>
      <c r="AP149">
        <f t="shared" ca="1" si="294"/>
        <v>33000</v>
      </c>
      <c r="AQ149">
        <f t="shared" ca="1" si="294"/>
        <v>33000</v>
      </c>
      <c r="AR149">
        <f t="shared" ca="1" si="294"/>
        <v>33000</v>
      </c>
      <c r="AS149">
        <f t="shared" si="294"/>
        <v>0</v>
      </c>
      <c r="AT149">
        <f t="shared" si="294"/>
        <v>0</v>
      </c>
      <c r="AU149">
        <f t="shared" si="294"/>
        <v>0</v>
      </c>
      <c r="AV149">
        <f t="shared" si="294"/>
        <v>0</v>
      </c>
      <c r="AW149">
        <f t="shared" si="294"/>
        <v>0</v>
      </c>
      <c r="AX149">
        <f t="shared" si="294"/>
        <v>0</v>
      </c>
      <c r="AY149">
        <f t="shared" si="294"/>
        <v>0</v>
      </c>
      <c r="AZ149">
        <f t="shared" si="294"/>
        <v>0</v>
      </c>
      <c r="BA149">
        <f t="shared" si="294"/>
        <v>0</v>
      </c>
      <c r="BB149">
        <f t="shared" si="294"/>
        <v>0</v>
      </c>
      <c r="BC149">
        <f t="shared" si="294"/>
        <v>0</v>
      </c>
      <c r="BD149">
        <f t="shared" si="294"/>
        <v>0</v>
      </c>
      <c r="BE149">
        <f t="shared" si="294"/>
        <v>0</v>
      </c>
      <c r="BF149">
        <f t="shared" si="294"/>
        <v>0</v>
      </c>
      <c r="BG149">
        <f t="shared" si="294"/>
        <v>0</v>
      </c>
      <c r="BH149">
        <f t="shared" si="294"/>
        <v>0</v>
      </c>
      <c r="BI149">
        <f t="shared" si="294"/>
        <v>0</v>
      </c>
    </row>
    <row r="150" spans="1:61" x14ac:dyDescent="0.25">
      <c r="A150" s="57">
        <f t="shared" si="267"/>
        <v>2018.75</v>
      </c>
      <c r="B150">
        <f t="shared" si="268"/>
        <v>2025.5</v>
      </c>
      <c r="C150">
        <f t="shared" ref="C150:AH150" si="295">IF(OR(C$31&gt;$B150,C$31&lt;$A150),0,IF(C$31=$A150,C$129,B150))</f>
        <v>0</v>
      </c>
      <c r="D150">
        <f t="shared" si="295"/>
        <v>0</v>
      </c>
      <c r="E150">
        <f t="shared" si="295"/>
        <v>0</v>
      </c>
      <c r="F150">
        <f t="shared" si="295"/>
        <v>0</v>
      </c>
      <c r="G150">
        <f t="shared" si="295"/>
        <v>0</v>
      </c>
      <c r="H150">
        <f t="shared" si="295"/>
        <v>0</v>
      </c>
      <c r="I150">
        <f t="shared" si="295"/>
        <v>0</v>
      </c>
      <c r="J150">
        <f t="shared" si="295"/>
        <v>0</v>
      </c>
      <c r="K150">
        <f t="shared" si="295"/>
        <v>0</v>
      </c>
      <c r="L150">
        <f t="shared" si="295"/>
        <v>0</v>
      </c>
      <c r="M150">
        <f t="shared" si="295"/>
        <v>0</v>
      </c>
      <c r="N150">
        <f t="shared" si="295"/>
        <v>0</v>
      </c>
      <c r="O150">
        <f t="shared" si="295"/>
        <v>0</v>
      </c>
      <c r="P150">
        <f t="shared" si="295"/>
        <v>0</v>
      </c>
      <c r="Q150">
        <f t="shared" si="295"/>
        <v>0</v>
      </c>
      <c r="R150">
        <f t="shared" ca="1" si="295"/>
        <v>33000</v>
      </c>
      <c r="S150">
        <f t="shared" ca="1" si="295"/>
        <v>33000</v>
      </c>
      <c r="T150">
        <f t="shared" ca="1" si="295"/>
        <v>33000</v>
      </c>
      <c r="U150">
        <f t="shared" ca="1" si="295"/>
        <v>33000</v>
      </c>
      <c r="V150">
        <f t="shared" ca="1" si="295"/>
        <v>33000</v>
      </c>
      <c r="W150">
        <f t="shared" ca="1" si="295"/>
        <v>33000</v>
      </c>
      <c r="X150">
        <f t="shared" ca="1" si="295"/>
        <v>33000</v>
      </c>
      <c r="Y150">
        <f t="shared" ca="1" si="295"/>
        <v>33000</v>
      </c>
      <c r="Z150">
        <f t="shared" ca="1" si="295"/>
        <v>33000</v>
      </c>
      <c r="AA150">
        <f t="shared" ca="1" si="295"/>
        <v>33000</v>
      </c>
      <c r="AB150">
        <f t="shared" ca="1" si="295"/>
        <v>33000</v>
      </c>
      <c r="AC150">
        <f t="shared" ca="1" si="295"/>
        <v>33000</v>
      </c>
      <c r="AD150">
        <f t="shared" ca="1" si="295"/>
        <v>33000</v>
      </c>
      <c r="AE150">
        <f t="shared" ca="1" si="295"/>
        <v>33000</v>
      </c>
      <c r="AF150">
        <f t="shared" ca="1" si="295"/>
        <v>33000</v>
      </c>
      <c r="AG150">
        <f t="shared" ca="1" si="295"/>
        <v>33000</v>
      </c>
      <c r="AH150">
        <f t="shared" ca="1" si="295"/>
        <v>33000</v>
      </c>
      <c r="AI150">
        <f t="shared" ref="AI150:BI150" ca="1" si="296">IF(OR(AI$31&gt;$B150,AI$31&lt;$A150),0,IF(AI$31=$A150,AI$129,AH150))</f>
        <v>33000</v>
      </c>
      <c r="AJ150">
        <f t="shared" ca="1" si="296"/>
        <v>33000</v>
      </c>
      <c r="AK150">
        <f t="shared" ca="1" si="296"/>
        <v>33000</v>
      </c>
      <c r="AL150">
        <f t="shared" ca="1" si="296"/>
        <v>33000</v>
      </c>
      <c r="AM150">
        <f t="shared" ca="1" si="296"/>
        <v>33000</v>
      </c>
      <c r="AN150">
        <f t="shared" ca="1" si="296"/>
        <v>33000</v>
      </c>
      <c r="AO150">
        <f t="shared" ca="1" si="296"/>
        <v>33000</v>
      </c>
      <c r="AP150">
        <f t="shared" ca="1" si="296"/>
        <v>33000</v>
      </c>
      <c r="AQ150">
        <f t="shared" ca="1" si="296"/>
        <v>33000</v>
      </c>
      <c r="AR150">
        <f t="shared" ca="1" si="296"/>
        <v>33000</v>
      </c>
      <c r="AS150">
        <f t="shared" ca="1" si="296"/>
        <v>33000</v>
      </c>
      <c r="AT150">
        <f t="shared" si="296"/>
        <v>0</v>
      </c>
      <c r="AU150">
        <f t="shared" si="296"/>
        <v>0</v>
      </c>
      <c r="AV150">
        <f t="shared" si="296"/>
        <v>0</v>
      </c>
      <c r="AW150">
        <f t="shared" si="296"/>
        <v>0</v>
      </c>
      <c r="AX150">
        <f t="shared" si="296"/>
        <v>0</v>
      </c>
      <c r="AY150">
        <f t="shared" si="296"/>
        <v>0</v>
      </c>
      <c r="AZ150">
        <f t="shared" si="296"/>
        <v>0</v>
      </c>
      <c r="BA150">
        <f t="shared" si="296"/>
        <v>0</v>
      </c>
      <c r="BB150">
        <f t="shared" si="296"/>
        <v>0</v>
      </c>
      <c r="BC150">
        <f t="shared" si="296"/>
        <v>0</v>
      </c>
      <c r="BD150">
        <f t="shared" si="296"/>
        <v>0</v>
      </c>
      <c r="BE150">
        <f t="shared" si="296"/>
        <v>0</v>
      </c>
      <c r="BF150">
        <f t="shared" si="296"/>
        <v>0</v>
      </c>
      <c r="BG150">
        <f t="shared" si="296"/>
        <v>0</v>
      </c>
      <c r="BH150">
        <f t="shared" si="296"/>
        <v>0</v>
      </c>
      <c r="BI150">
        <f t="shared" si="296"/>
        <v>0</v>
      </c>
    </row>
    <row r="151" spans="1:61" x14ac:dyDescent="0.25">
      <c r="A151" s="57">
        <f t="shared" si="267"/>
        <v>2019</v>
      </c>
      <c r="B151">
        <f t="shared" si="268"/>
        <v>2025.75</v>
      </c>
      <c r="C151">
        <f t="shared" ref="C151:AH151" si="297">IF(OR(C$31&gt;$B151,C$31&lt;$A151),0,IF(C$31=$A151,C$129,B151))</f>
        <v>0</v>
      </c>
      <c r="D151">
        <f t="shared" si="297"/>
        <v>0</v>
      </c>
      <c r="E151">
        <f t="shared" si="297"/>
        <v>0</v>
      </c>
      <c r="F151">
        <f t="shared" si="297"/>
        <v>0</v>
      </c>
      <c r="G151">
        <f t="shared" si="297"/>
        <v>0</v>
      </c>
      <c r="H151">
        <f t="shared" si="297"/>
        <v>0</v>
      </c>
      <c r="I151">
        <f t="shared" si="297"/>
        <v>0</v>
      </c>
      <c r="J151">
        <f t="shared" si="297"/>
        <v>0</v>
      </c>
      <c r="K151">
        <f t="shared" si="297"/>
        <v>0</v>
      </c>
      <c r="L151">
        <f t="shared" si="297"/>
        <v>0</v>
      </c>
      <c r="M151">
        <f t="shared" si="297"/>
        <v>0</v>
      </c>
      <c r="N151">
        <f t="shared" si="297"/>
        <v>0</v>
      </c>
      <c r="O151">
        <f t="shared" si="297"/>
        <v>0</v>
      </c>
      <c r="P151">
        <f t="shared" si="297"/>
        <v>0</v>
      </c>
      <c r="Q151">
        <f t="shared" si="297"/>
        <v>0</v>
      </c>
      <c r="R151">
        <f t="shared" si="297"/>
        <v>0</v>
      </c>
      <c r="S151">
        <f t="shared" ca="1" si="297"/>
        <v>33000</v>
      </c>
      <c r="T151">
        <f t="shared" ca="1" si="297"/>
        <v>33000</v>
      </c>
      <c r="U151">
        <f t="shared" ca="1" si="297"/>
        <v>33000</v>
      </c>
      <c r="V151">
        <f t="shared" ca="1" si="297"/>
        <v>33000</v>
      </c>
      <c r="W151">
        <f t="shared" ca="1" si="297"/>
        <v>33000</v>
      </c>
      <c r="X151">
        <f t="shared" ca="1" si="297"/>
        <v>33000</v>
      </c>
      <c r="Y151">
        <f t="shared" ca="1" si="297"/>
        <v>33000</v>
      </c>
      <c r="Z151">
        <f t="shared" ca="1" si="297"/>
        <v>33000</v>
      </c>
      <c r="AA151">
        <f t="shared" ca="1" si="297"/>
        <v>33000</v>
      </c>
      <c r="AB151">
        <f t="shared" ca="1" si="297"/>
        <v>33000</v>
      </c>
      <c r="AC151">
        <f t="shared" ca="1" si="297"/>
        <v>33000</v>
      </c>
      <c r="AD151">
        <f t="shared" ca="1" si="297"/>
        <v>33000</v>
      </c>
      <c r="AE151">
        <f t="shared" ca="1" si="297"/>
        <v>33000</v>
      </c>
      <c r="AF151">
        <f t="shared" ca="1" si="297"/>
        <v>33000</v>
      </c>
      <c r="AG151">
        <f t="shared" ca="1" si="297"/>
        <v>33000</v>
      </c>
      <c r="AH151">
        <f t="shared" ca="1" si="297"/>
        <v>33000</v>
      </c>
      <c r="AI151">
        <f t="shared" ref="AI151:BI151" ca="1" si="298">IF(OR(AI$31&gt;$B151,AI$31&lt;$A151),0,IF(AI$31=$A151,AI$129,AH151))</f>
        <v>33000</v>
      </c>
      <c r="AJ151">
        <f t="shared" ca="1" si="298"/>
        <v>33000</v>
      </c>
      <c r="AK151">
        <f t="shared" ca="1" si="298"/>
        <v>33000</v>
      </c>
      <c r="AL151">
        <f t="shared" ca="1" si="298"/>
        <v>33000</v>
      </c>
      <c r="AM151">
        <f t="shared" ca="1" si="298"/>
        <v>33000</v>
      </c>
      <c r="AN151">
        <f t="shared" ca="1" si="298"/>
        <v>33000</v>
      </c>
      <c r="AO151">
        <f t="shared" ca="1" si="298"/>
        <v>33000</v>
      </c>
      <c r="AP151">
        <f t="shared" ca="1" si="298"/>
        <v>33000</v>
      </c>
      <c r="AQ151">
        <f t="shared" ca="1" si="298"/>
        <v>33000</v>
      </c>
      <c r="AR151">
        <f t="shared" ca="1" si="298"/>
        <v>33000</v>
      </c>
      <c r="AS151">
        <f t="shared" ca="1" si="298"/>
        <v>33000</v>
      </c>
      <c r="AT151">
        <f t="shared" ca="1" si="298"/>
        <v>33000</v>
      </c>
      <c r="AU151">
        <f t="shared" si="298"/>
        <v>0</v>
      </c>
      <c r="AV151">
        <f t="shared" si="298"/>
        <v>0</v>
      </c>
      <c r="AW151">
        <f t="shared" si="298"/>
        <v>0</v>
      </c>
      <c r="AX151">
        <f t="shared" si="298"/>
        <v>0</v>
      </c>
      <c r="AY151">
        <f t="shared" si="298"/>
        <v>0</v>
      </c>
      <c r="AZ151">
        <f t="shared" si="298"/>
        <v>0</v>
      </c>
      <c r="BA151">
        <f t="shared" si="298"/>
        <v>0</v>
      </c>
      <c r="BB151">
        <f t="shared" si="298"/>
        <v>0</v>
      </c>
      <c r="BC151">
        <f t="shared" si="298"/>
        <v>0</v>
      </c>
      <c r="BD151">
        <f t="shared" si="298"/>
        <v>0</v>
      </c>
      <c r="BE151">
        <f t="shared" si="298"/>
        <v>0</v>
      </c>
      <c r="BF151">
        <f t="shared" si="298"/>
        <v>0</v>
      </c>
      <c r="BG151">
        <f t="shared" si="298"/>
        <v>0</v>
      </c>
      <c r="BH151">
        <f t="shared" si="298"/>
        <v>0</v>
      </c>
      <c r="BI151">
        <f t="shared" si="298"/>
        <v>0</v>
      </c>
    </row>
    <row r="152" spans="1:61" x14ac:dyDescent="0.25">
      <c r="A152" s="57">
        <f t="shared" si="267"/>
        <v>2019.25</v>
      </c>
      <c r="B152">
        <f t="shared" si="268"/>
        <v>2026</v>
      </c>
      <c r="C152">
        <f t="shared" ref="C152:AH152" si="299">IF(OR(C$31&gt;$B152,C$31&lt;$A152),0,IF(C$31=$A152,C$129,B152))</f>
        <v>0</v>
      </c>
      <c r="D152">
        <f t="shared" si="299"/>
        <v>0</v>
      </c>
      <c r="E152">
        <f t="shared" si="299"/>
        <v>0</v>
      </c>
      <c r="F152">
        <f t="shared" si="299"/>
        <v>0</v>
      </c>
      <c r="G152">
        <f t="shared" si="299"/>
        <v>0</v>
      </c>
      <c r="H152">
        <f t="shared" si="299"/>
        <v>0</v>
      </c>
      <c r="I152">
        <f t="shared" si="299"/>
        <v>0</v>
      </c>
      <c r="J152">
        <f t="shared" si="299"/>
        <v>0</v>
      </c>
      <c r="K152">
        <f t="shared" si="299"/>
        <v>0</v>
      </c>
      <c r="L152">
        <f t="shared" si="299"/>
        <v>0</v>
      </c>
      <c r="M152">
        <f t="shared" si="299"/>
        <v>0</v>
      </c>
      <c r="N152">
        <f t="shared" si="299"/>
        <v>0</v>
      </c>
      <c r="O152">
        <f t="shared" si="299"/>
        <v>0</v>
      </c>
      <c r="P152">
        <f t="shared" si="299"/>
        <v>0</v>
      </c>
      <c r="Q152">
        <f t="shared" si="299"/>
        <v>0</v>
      </c>
      <c r="R152">
        <f t="shared" si="299"/>
        <v>0</v>
      </c>
      <c r="S152">
        <f t="shared" si="299"/>
        <v>0</v>
      </c>
      <c r="T152">
        <f t="shared" ca="1" si="299"/>
        <v>33000</v>
      </c>
      <c r="U152">
        <f t="shared" ca="1" si="299"/>
        <v>33000</v>
      </c>
      <c r="V152">
        <f t="shared" ca="1" si="299"/>
        <v>33000</v>
      </c>
      <c r="W152">
        <f t="shared" ca="1" si="299"/>
        <v>33000</v>
      </c>
      <c r="X152">
        <f t="shared" ca="1" si="299"/>
        <v>33000</v>
      </c>
      <c r="Y152">
        <f t="shared" ca="1" si="299"/>
        <v>33000</v>
      </c>
      <c r="Z152">
        <f t="shared" ca="1" si="299"/>
        <v>33000</v>
      </c>
      <c r="AA152">
        <f t="shared" ca="1" si="299"/>
        <v>33000</v>
      </c>
      <c r="AB152">
        <f t="shared" ca="1" si="299"/>
        <v>33000</v>
      </c>
      <c r="AC152">
        <f t="shared" ca="1" si="299"/>
        <v>33000</v>
      </c>
      <c r="AD152">
        <f t="shared" ca="1" si="299"/>
        <v>33000</v>
      </c>
      <c r="AE152">
        <f t="shared" ca="1" si="299"/>
        <v>33000</v>
      </c>
      <c r="AF152">
        <f t="shared" ca="1" si="299"/>
        <v>33000</v>
      </c>
      <c r="AG152">
        <f t="shared" ca="1" si="299"/>
        <v>33000</v>
      </c>
      <c r="AH152">
        <f t="shared" ca="1" si="299"/>
        <v>33000</v>
      </c>
      <c r="AI152">
        <f t="shared" ref="AI152:BI152" ca="1" si="300">IF(OR(AI$31&gt;$B152,AI$31&lt;$A152),0,IF(AI$31=$A152,AI$129,AH152))</f>
        <v>33000</v>
      </c>
      <c r="AJ152">
        <f t="shared" ca="1" si="300"/>
        <v>33000</v>
      </c>
      <c r="AK152">
        <f t="shared" ca="1" si="300"/>
        <v>33000</v>
      </c>
      <c r="AL152">
        <f t="shared" ca="1" si="300"/>
        <v>33000</v>
      </c>
      <c r="AM152">
        <f t="shared" ca="1" si="300"/>
        <v>33000</v>
      </c>
      <c r="AN152">
        <f t="shared" ca="1" si="300"/>
        <v>33000</v>
      </c>
      <c r="AO152">
        <f t="shared" ca="1" si="300"/>
        <v>33000</v>
      </c>
      <c r="AP152">
        <f t="shared" ca="1" si="300"/>
        <v>33000</v>
      </c>
      <c r="AQ152">
        <f t="shared" ca="1" si="300"/>
        <v>33000</v>
      </c>
      <c r="AR152">
        <f t="shared" ca="1" si="300"/>
        <v>33000</v>
      </c>
      <c r="AS152">
        <f t="shared" ca="1" si="300"/>
        <v>33000</v>
      </c>
      <c r="AT152">
        <f t="shared" ca="1" si="300"/>
        <v>33000</v>
      </c>
      <c r="AU152">
        <f t="shared" ca="1" si="300"/>
        <v>33000</v>
      </c>
      <c r="AV152">
        <f t="shared" si="300"/>
        <v>0</v>
      </c>
      <c r="AW152">
        <f t="shared" si="300"/>
        <v>0</v>
      </c>
      <c r="AX152">
        <f t="shared" si="300"/>
        <v>0</v>
      </c>
      <c r="AY152">
        <f t="shared" si="300"/>
        <v>0</v>
      </c>
      <c r="AZ152">
        <f t="shared" si="300"/>
        <v>0</v>
      </c>
      <c r="BA152">
        <f t="shared" si="300"/>
        <v>0</v>
      </c>
      <c r="BB152">
        <f t="shared" si="300"/>
        <v>0</v>
      </c>
      <c r="BC152">
        <f t="shared" si="300"/>
        <v>0</v>
      </c>
      <c r="BD152">
        <f t="shared" si="300"/>
        <v>0</v>
      </c>
      <c r="BE152">
        <f t="shared" si="300"/>
        <v>0</v>
      </c>
      <c r="BF152">
        <f t="shared" si="300"/>
        <v>0</v>
      </c>
      <c r="BG152">
        <f t="shared" si="300"/>
        <v>0</v>
      </c>
      <c r="BH152">
        <f t="shared" si="300"/>
        <v>0</v>
      </c>
      <c r="BI152">
        <f t="shared" si="300"/>
        <v>0</v>
      </c>
    </row>
    <row r="153" spans="1:61" x14ac:dyDescent="0.25">
      <c r="A153" s="57">
        <f t="shared" si="267"/>
        <v>2019.5</v>
      </c>
      <c r="B153">
        <f t="shared" si="268"/>
        <v>2026.25</v>
      </c>
      <c r="C153">
        <f t="shared" ref="C153:AH153" si="301">IF(OR(C$31&gt;$B153,C$31&lt;$A153),0,IF(C$31=$A153,C$129,B153))</f>
        <v>0</v>
      </c>
      <c r="D153">
        <f t="shared" si="301"/>
        <v>0</v>
      </c>
      <c r="E153">
        <f t="shared" si="301"/>
        <v>0</v>
      </c>
      <c r="F153">
        <f t="shared" si="301"/>
        <v>0</v>
      </c>
      <c r="G153">
        <f t="shared" si="301"/>
        <v>0</v>
      </c>
      <c r="H153">
        <f t="shared" si="301"/>
        <v>0</v>
      </c>
      <c r="I153">
        <f t="shared" si="301"/>
        <v>0</v>
      </c>
      <c r="J153">
        <f t="shared" si="301"/>
        <v>0</v>
      </c>
      <c r="K153">
        <f t="shared" si="301"/>
        <v>0</v>
      </c>
      <c r="L153">
        <f t="shared" si="301"/>
        <v>0</v>
      </c>
      <c r="M153">
        <f t="shared" si="301"/>
        <v>0</v>
      </c>
      <c r="N153">
        <f t="shared" si="301"/>
        <v>0</v>
      </c>
      <c r="O153">
        <f t="shared" si="301"/>
        <v>0</v>
      </c>
      <c r="P153">
        <f t="shared" si="301"/>
        <v>0</v>
      </c>
      <c r="Q153">
        <f t="shared" si="301"/>
        <v>0</v>
      </c>
      <c r="R153">
        <f t="shared" si="301"/>
        <v>0</v>
      </c>
      <c r="S153">
        <f t="shared" si="301"/>
        <v>0</v>
      </c>
      <c r="T153">
        <f t="shared" si="301"/>
        <v>0</v>
      </c>
      <c r="U153">
        <f t="shared" ca="1" si="301"/>
        <v>33000</v>
      </c>
      <c r="V153">
        <f t="shared" ca="1" si="301"/>
        <v>33000</v>
      </c>
      <c r="W153">
        <f t="shared" ca="1" si="301"/>
        <v>33000</v>
      </c>
      <c r="X153">
        <f t="shared" ca="1" si="301"/>
        <v>33000</v>
      </c>
      <c r="Y153">
        <f t="shared" ca="1" si="301"/>
        <v>33000</v>
      </c>
      <c r="Z153">
        <f t="shared" ca="1" si="301"/>
        <v>33000</v>
      </c>
      <c r="AA153">
        <f t="shared" ca="1" si="301"/>
        <v>33000</v>
      </c>
      <c r="AB153">
        <f t="shared" ca="1" si="301"/>
        <v>33000</v>
      </c>
      <c r="AC153">
        <f t="shared" ca="1" si="301"/>
        <v>33000</v>
      </c>
      <c r="AD153">
        <f t="shared" ca="1" si="301"/>
        <v>33000</v>
      </c>
      <c r="AE153">
        <f t="shared" ca="1" si="301"/>
        <v>33000</v>
      </c>
      <c r="AF153">
        <f t="shared" ca="1" si="301"/>
        <v>33000</v>
      </c>
      <c r="AG153">
        <f t="shared" ca="1" si="301"/>
        <v>33000</v>
      </c>
      <c r="AH153">
        <f t="shared" ca="1" si="301"/>
        <v>33000</v>
      </c>
      <c r="AI153">
        <f t="shared" ref="AI153:BI153" ca="1" si="302">IF(OR(AI$31&gt;$B153,AI$31&lt;$A153),0,IF(AI$31=$A153,AI$129,AH153))</f>
        <v>33000</v>
      </c>
      <c r="AJ153">
        <f t="shared" ca="1" si="302"/>
        <v>33000</v>
      </c>
      <c r="AK153">
        <f t="shared" ca="1" si="302"/>
        <v>33000</v>
      </c>
      <c r="AL153">
        <f t="shared" ca="1" si="302"/>
        <v>33000</v>
      </c>
      <c r="AM153">
        <f t="shared" ca="1" si="302"/>
        <v>33000</v>
      </c>
      <c r="AN153">
        <f t="shared" ca="1" si="302"/>
        <v>33000</v>
      </c>
      <c r="AO153">
        <f t="shared" ca="1" si="302"/>
        <v>33000</v>
      </c>
      <c r="AP153">
        <f t="shared" ca="1" si="302"/>
        <v>33000</v>
      </c>
      <c r="AQ153">
        <f t="shared" ca="1" si="302"/>
        <v>33000</v>
      </c>
      <c r="AR153">
        <f t="shared" ca="1" si="302"/>
        <v>33000</v>
      </c>
      <c r="AS153">
        <f t="shared" ca="1" si="302"/>
        <v>33000</v>
      </c>
      <c r="AT153">
        <f t="shared" ca="1" si="302"/>
        <v>33000</v>
      </c>
      <c r="AU153">
        <f t="shared" ca="1" si="302"/>
        <v>33000</v>
      </c>
      <c r="AV153">
        <f t="shared" ca="1" si="302"/>
        <v>33000</v>
      </c>
      <c r="AW153">
        <f t="shared" si="302"/>
        <v>0</v>
      </c>
      <c r="AX153">
        <f t="shared" si="302"/>
        <v>0</v>
      </c>
      <c r="AY153">
        <f t="shared" si="302"/>
        <v>0</v>
      </c>
      <c r="AZ153">
        <f t="shared" si="302"/>
        <v>0</v>
      </c>
      <c r="BA153">
        <f t="shared" si="302"/>
        <v>0</v>
      </c>
      <c r="BB153">
        <f t="shared" si="302"/>
        <v>0</v>
      </c>
      <c r="BC153">
        <f t="shared" si="302"/>
        <v>0</v>
      </c>
      <c r="BD153">
        <f t="shared" si="302"/>
        <v>0</v>
      </c>
      <c r="BE153">
        <f t="shared" si="302"/>
        <v>0</v>
      </c>
      <c r="BF153">
        <f t="shared" si="302"/>
        <v>0</v>
      </c>
      <c r="BG153">
        <f t="shared" si="302"/>
        <v>0</v>
      </c>
      <c r="BH153">
        <f t="shared" si="302"/>
        <v>0</v>
      </c>
      <c r="BI153">
        <f t="shared" si="302"/>
        <v>0</v>
      </c>
    </row>
    <row r="154" spans="1:61" x14ac:dyDescent="0.25">
      <c r="A154" s="57">
        <f t="shared" si="267"/>
        <v>2019.75</v>
      </c>
      <c r="B154">
        <f t="shared" si="268"/>
        <v>2026.5</v>
      </c>
      <c r="C154">
        <f t="shared" ref="C154:AH154" si="303">IF(OR(C$31&gt;$B154,C$31&lt;$A154),0,IF(C$31=$A154,C$129,B154))</f>
        <v>0</v>
      </c>
      <c r="D154">
        <f t="shared" si="303"/>
        <v>0</v>
      </c>
      <c r="E154">
        <f t="shared" si="303"/>
        <v>0</v>
      </c>
      <c r="F154">
        <f t="shared" si="303"/>
        <v>0</v>
      </c>
      <c r="G154">
        <f t="shared" si="303"/>
        <v>0</v>
      </c>
      <c r="H154">
        <f t="shared" si="303"/>
        <v>0</v>
      </c>
      <c r="I154">
        <f t="shared" si="303"/>
        <v>0</v>
      </c>
      <c r="J154">
        <f t="shared" si="303"/>
        <v>0</v>
      </c>
      <c r="K154">
        <f t="shared" si="303"/>
        <v>0</v>
      </c>
      <c r="L154">
        <f t="shared" si="303"/>
        <v>0</v>
      </c>
      <c r="M154">
        <f t="shared" si="303"/>
        <v>0</v>
      </c>
      <c r="N154">
        <f t="shared" si="303"/>
        <v>0</v>
      </c>
      <c r="O154">
        <f t="shared" si="303"/>
        <v>0</v>
      </c>
      <c r="P154">
        <f t="shared" si="303"/>
        <v>0</v>
      </c>
      <c r="Q154">
        <f t="shared" si="303"/>
        <v>0</v>
      </c>
      <c r="R154">
        <f t="shared" si="303"/>
        <v>0</v>
      </c>
      <c r="S154">
        <f t="shared" si="303"/>
        <v>0</v>
      </c>
      <c r="T154">
        <f t="shared" si="303"/>
        <v>0</v>
      </c>
      <c r="U154">
        <f t="shared" si="303"/>
        <v>0</v>
      </c>
      <c r="V154">
        <f t="shared" ca="1" si="303"/>
        <v>33000</v>
      </c>
      <c r="W154">
        <f t="shared" ca="1" si="303"/>
        <v>33000</v>
      </c>
      <c r="X154">
        <f t="shared" ca="1" si="303"/>
        <v>33000</v>
      </c>
      <c r="Y154">
        <f t="shared" ca="1" si="303"/>
        <v>33000</v>
      </c>
      <c r="Z154">
        <f t="shared" ca="1" si="303"/>
        <v>33000</v>
      </c>
      <c r="AA154">
        <f t="shared" ca="1" si="303"/>
        <v>33000</v>
      </c>
      <c r="AB154">
        <f t="shared" ca="1" si="303"/>
        <v>33000</v>
      </c>
      <c r="AC154">
        <f t="shared" ca="1" si="303"/>
        <v>33000</v>
      </c>
      <c r="AD154">
        <f t="shared" ca="1" si="303"/>
        <v>33000</v>
      </c>
      <c r="AE154">
        <f t="shared" ca="1" si="303"/>
        <v>33000</v>
      </c>
      <c r="AF154">
        <f t="shared" ca="1" si="303"/>
        <v>33000</v>
      </c>
      <c r="AG154">
        <f t="shared" ca="1" si="303"/>
        <v>33000</v>
      </c>
      <c r="AH154">
        <f t="shared" ca="1" si="303"/>
        <v>33000</v>
      </c>
      <c r="AI154">
        <f t="shared" ref="AI154:BI154" ca="1" si="304">IF(OR(AI$31&gt;$B154,AI$31&lt;$A154),0,IF(AI$31=$A154,AI$129,AH154))</f>
        <v>33000</v>
      </c>
      <c r="AJ154">
        <f t="shared" ca="1" si="304"/>
        <v>33000</v>
      </c>
      <c r="AK154">
        <f t="shared" ca="1" si="304"/>
        <v>33000</v>
      </c>
      <c r="AL154">
        <f t="shared" ca="1" si="304"/>
        <v>33000</v>
      </c>
      <c r="AM154">
        <f t="shared" ca="1" si="304"/>
        <v>33000</v>
      </c>
      <c r="AN154">
        <f t="shared" ca="1" si="304"/>
        <v>33000</v>
      </c>
      <c r="AO154">
        <f t="shared" ca="1" si="304"/>
        <v>33000</v>
      </c>
      <c r="AP154">
        <f t="shared" ca="1" si="304"/>
        <v>33000</v>
      </c>
      <c r="AQ154">
        <f t="shared" ca="1" si="304"/>
        <v>33000</v>
      </c>
      <c r="AR154">
        <f t="shared" ca="1" si="304"/>
        <v>33000</v>
      </c>
      <c r="AS154">
        <f t="shared" ca="1" si="304"/>
        <v>33000</v>
      </c>
      <c r="AT154">
        <f t="shared" ca="1" si="304"/>
        <v>33000</v>
      </c>
      <c r="AU154">
        <f t="shared" ca="1" si="304"/>
        <v>33000</v>
      </c>
      <c r="AV154">
        <f t="shared" ca="1" si="304"/>
        <v>33000</v>
      </c>
      <c r="AW154">
        <f t="shared" ca="1" si="304"/>
        <v>33000</v>
      </c>
      <c r="AX154">
        <f t="shared" si="304"/>
        <v>0</v>
      </c>
      <c r="AY154">
        <f t="shared" si="304"/>
        <v>0</v>
      </c>
      <c r="AZ154">
        <f t="shared" si="304"/>
        <v>0</v>
      </c>
      <c r="BA154">
        <f t="shared" si="304"/>
        <v>0</v>
      </c>
      <c r="BB154">
        <f t="shared" si="304"/>
        <v>0</v>
      </c>
      <c r="BC154">
        <f t="shared" si="304"/>
        <v>0</v>
      </c>
      <c r="BD154">
        <f t="shared" si="304"/>
        <v>0</v>
      </c>
      <c r="BE154">
        <f t="shared" si="304"/>
        <v>0</v>
      </c>
      <c r="BF154">
        <f t="shared" si="304"/>
        <v>0</v>
      </c>
      <c r="BG154">
        <f t="shared" si="304"/>
        <v>0</v>
      </c>
      <c r="BH154">
        <f t="shared" si="304"/>
        <v>0</v>
      </c>
      <c r="BI154">
        <f t="shared" si="304"/>
        <v>0</v>
      </c>
    </row>
    <row r="155" spans="1:61" x14ac:dyDescent="0.25">
      <c r="A155" s="57">
        <f t="shared" si="267"/>
        <v>2020</v>
      </c>
      <c r="B155">
        <f t="shared" si="268"/>
        <v>2026.75</v>
      </c>
      <c r="C155">
        <f t="shared" ref="C155:AH155" si="305">IF(OR(C$31&gt;$B155,C$31&lt;$A155),0,IF(C$31=$A155,C$129,B155))</f>
        <v>0</v>
      </c>
      <c r="D155">
        <f t="shared" si="305"/>
        <v>0</v>
      </c>
      <c r="E155">
        <f t="shared" si="305"/>
        <v>0</v>
      </c>
      <c r="F155">
        <f t="shared" si="305"/>
        <v>0</v>
      </c>
      <c r="G155">
        <f t="shared" si="305"/>
        <v>0</v>
      </c>
      <c r="H155">
        <f t="shared" si="305"/>
        <v>0</v>
      </c>
      <c r="I155">
        <f t="shared" si="305"/>
        <v>0</v>
      </c>
      <c r="J155">
        <f t="shared" si="305"/>
        <v>0</v>
      </c>
      <c r="K155">
        <f t="shared" si="305"/>
        <v>0</v>
      </c>
      <c r="L155">
        <f t="shared" si="305"/>
        <v>0</v>
      </c>
      <c r="M155">
        <f t="shared" si="305"/>
        <v>0</v>
      </c>
      <c r="N155">
        <f t="shared" si="305"/>
        <v>0</v>
      </c>
      <c r="O155">
        <f t="shared" si="305"/>
        <v>0</v>
      </c>
      <c r="P155">
        <f t="shared" si="305"/>
        <v>0</v>
      </c>
      <c r="Q155">
        <f t="shared" si="305"/>
        <v>0</v>
      </c>
      <c r="R155">
        <f t="shared" si="305"/>
        <v>0</v>
      </c>
      <c r="S155">
        <f t="shared" si="305"/>
        <v>0</v>
      </c>
      <c r="T155">
        <f t="shared" si="305"/>
        <v>0</v>
      </c>
      <c r="U155">
        <f t="shared" si="305"/>
        <v>0</v>
      </c>
      <c r="V155">
        <f t="shared" si="305"/>
        <v>0</v>
      </c>
      <c r="W155">
        <f t="shared" ca="1" si="305"/>
        <v>33000</v>
      </c>
      <c r="X155">
        <f t="shared" ca="1" si="305"/>
        <v>33000</v>
      </c>
      <c r="Y155">
        <f t="shared" ca="1" si="305"/>
        <v>33000</v>
      </c>
      <c r="Z155">
        <f t="shared" ca="1" si="305"/>
        <v>33000</v>
      </c>
      <c r="AA155">
        <f t="shared" ca="1" si="305"/>
        <v>33000</v>
      </c>
      <c r="AB155">
        <f t="shared" ca="1" si="305"/>
        <v>33000</v>
      </c>
      <c r="AC155">
        <f t="shared" ca="1" si="305"/>
        <v>33000</v>
      </c>
      <c r="AD155">
        <f t="shared" ca="1" si="305"/>
        <v>33000</v>
      </c>
      <c r="AE155">
        <f t="shared" ca="1" si="305"/>
        <v>33000</v>
      </c>
      <c r="AF155">
        <f t="shared" ca="1" si="305"/>
        <v>33000</v>
      </c>
      <c r="AG155">
        <f t="shared" ca="1" si="305"/>
        <v>33000</v>
      </c>
      <c r="AH155">
        <f t="shared" ca="1" si="305"/>
        <v>33000</v>
      </c>
      <c r="AI155">
        <f t="shared" ref="AI155:BI155" ca="1" si="306">IF(OR(AI$31&gt;$B155,AI$31&lt;$A155),0,IF(AI$31=$A155,AI$129,AH155))</f>
        <v>33000</v>
      </c>
      <c r="AJ155">
        <f t="shared" ca="1" si="306"/>
        <v>33000</v>
      </c>
      <c r="AK155">
        <f t="shared" ca="1" si="306"/>
        <v>33000</v>
      </c>
      <c r="AL155">
        <f t="shared" ca="1" si="306"/>
        <v>33000</v>
      </c>
      <c r="AM155">
        <f t="shared" ca="1" si="306"/>
        <v>33000</v>
      </c>
      <c r="AN155">
        <f t="shared" ca="1" si="306"/>
        <v>33000</v>
      </c>
      <c r="AO155">
        <f t="shared" ca="1" si="306"/>
        <v>33000</v>
      </c>
      <c r="AP155">
        <f t="shared" ca="1" si="306"/>
        <v>33000</v>
      </c>
      <c r="AQ155">
        <f t="shared" ca="1" si="306"/>
        <v>33000</v>
      </c>
      <c r="AR155">
        <f t="shared" ca="1" si="306"/>
        <v>33000</v>
      </c>
      <c r="AS155">
        <f t="shared" ca="1" si="306"/>
        <v>33000</v>
      </c>
      <c r="AT155">
        <f t="shared" ca="1" si="306"/>
        <v>33000</v>
      </c>
      <c r="AU155">
        <f t="shared" ca="1" si="306"/>
        <v>33000</v>
      </c>
      <c r="AV155">
        <f t="shared" ca="1" si="306"/>
        <v>33000</v>
      </c>
      <c r="AW155">
        <f t="shared" ca="1" si="306"/>
        <v>33000</v>
      </c>
      <c r="AX155">
        <f t="shared" ca="1" si="306"/>
        <v>33000</v>
      </c>
      <c r="AY155">
        <f t="shared" si="306"/>
        <v>0</v>
      </c>
      <c r="AZ155">
        <f t="shared" si="306"/>
        <v>0</v>
      </c>
      <c r="BA155">
        <f t="shared" si="306"/>
        <v>0</v>
      </c>
      <c r="BB155">
        <f t="shared" si="306"/>
        <v>0</v>
      </c>
      <c r="BC155">
        <f t="shared" si="306"/>
        <v>0</v>
      </c>
      <c r="BD155">
        <f t="shared" si="306"/>
        <v>0</v>
      </c>
      <c r="BE155">
        <f t="shared" si="306"/>
        <v>0</v>
      </c>
      <c r="BF155">
        <f t="shared" si="306"/>
        <v>0</v>
      </c>
      <c r="BG155">
        <f t="shared" si="306"/>
        <v>0</v>
      </c>
      <c r="BH155">
        <f t="shared" si="306"/>
        <v>0</v>
      </c>
      <c r="BI155">
        <f t="shared" si="306"/>
        <v>0</v>
      </c>
    </row>
    <row r="156" spans="1:61" x14ac:dyDescent="0.25">
      <c r="A156" s="57">
        <f t="shared" si="267"/>
        <v>2020.25</v>
      </c>
      <c r="B156">
        <f t="shared" si="268"/>
        <v>2027</v>
      </c>
      <c r="C156">
        <f t="shared" ref="C156:AH156" si="307">IF(OR(C$31&gt;$B156,C$31&lt;$A156),0,IF(C$31=$A156,C$129,B156))</f>
        <v>0</v>
      </c>
      <c r="D156">
        <f t="shared" si="307"/>
        <v>0</v>
      </c>
      <c r="E156">
        <f t="shared" si="307"/>
        <v>0</v>
      </c>
      <c r="F156">
        <f t="shared" si="307"/>
        <v>0</v>
      </c>
      <c r="G156">
        <f t="shared" si="307"/>
        <v>0</v>
      </c>
      <c r="H156">
        <f t="shared" si="307"/>
        <v>0</v>
      </c>
      <c r="I156">
        <f t="shared" si="307"/>
        <v>0</v>
      </c>
      <c r="J156">
        <f t="shared" si="307"/>
        <v>0</v>
      </c>
      <c r="K156">
        <f t="shared" si="307"/>
        <v>0</v>
      </c>
      <c r="L156">
        <f t="shared" si="307"/>
        <v>0</v>
      </c>
      <c r="M156">
        <f t="shared" si="307"/>
        <v>0</v>
      </c>
      <c r="N156">
        <f t="shared" si="307"/>
        <v>0</v>
      </c>
      <c r="O156">
        <f t="shared" si="307"/>
        <v>0</v>
      </c>
      <c r="P156">
        <f t="shared" si="307"/>
        <v>0</v>
      </c>
      <c r="Q156">
        <f t="shared" si="307"/>
        <v>0</v>
      </c>
      <c r="R156">
        <f t="shared" si="307"/>
        <v>0</v>
      </c>
      <c r="S156">
        <f t="shared" si="307"/>
        <v>0</v>
      </c>
      <c r="T156">
        <f t="shared" si="307"/>
        <v>0</v>
      </c>
      <c r="U156">
        <f t="shared" si="307"/>
        <v>0</v>
      </c>
      <c r="V156">
        <f t="shared" si="307"/>
        <v>0</v>
      </c>
      <c r="W156">
        <f t="shared" si="307"/>
        <v>0</v>
      </c>
      <c r="X156">
        <f t="shared" ca="1" si="307"/>
        <v>33000</v>
      </c>
      <c r="Y156">
        <f t="shared" ca="1" si="307"/>
        <v>33000</v>
      </c>
      <c r="Z156">
        <f t="shared" ca="1" si="307"/>
        <v>33000</v>
      </c>
      <c r="AA156">
        <f t="shared" ca="1" si="307"/>
        <v>33000</v>
      </c>
      <c r="AB156">
        <f t="shared" ca="1" si="307"/>
        <v>33000</v>
      </c>
      <c r="AC156">
        <f t="shared" ca="1" si="307"/>
        <v>33000</v>
      </c>
      <c r="AD156">
        <f t="shared" ca="1" si="307"/>
        <v>33000</v>
      </c>
      <c r="AE156">
        <f t="shared" ca="1" si="307"/>
        <v>33000</v>
      </c>
      <c r="AF156">
        <f t="shared" ca="1" si="307"/>
        <v>33000</v>
      </c>
      <c r="AG156">
        <f t="shared" ca="1" si="307"/>
        <v>33000</v>
      </c>
      <c r="AH156">
        <f t="shared" ca="1" si="307"/>
        <v>33000</v>
      </c>
      <c r="AI156">
        <f t="shared" ref="AI156:BI156" ca="1" si="308">IF(OR(AI$31&gt;$B156,AI$31&lt;$A156),0,IF(AI$31=$A156,AI$129,AH156))</f>
        <v>33000</v>
      </c>
      <c r="AJ156">
        <f t="shared" ca="1" si="308"/>
        <v>33000</v>
      </c>
      <c r="AK156">
        <f t="shared" ca="1" si="308"/>
        <v>33000</v>
      </c>
      <c r="AL156">
        <f t="shared" ca="1" si="308"/>
        <v>33000</v>
      </c>
      <c r="AM156">
        <f t="shared" ca="1" si="308"/>
        <v>33000</v>
      </c>
      <c r="AN156">
        <f t="shared" ca="1" si="308"/>
        <v>33000</v>
      </c>
      <c r="AO156">
        <f t="shared" ca="1" si="308"/>
        <v>33000</v>
      </c>
      <c r="AP156">
        <f t="shared" ca="1" si="308"/>
        <v>33000</v>
      </c>
      <c r="AQ156">
        <f t="shared" ca="1" si="308"/>
        <v>33000</v>
      </c>
      <c r="AR156">
        <f t="shared" ca="1" si="308"/>
        <v>33000</v>
      </c>
      <c r="AS156">
        <f t="shared" ca="1" si="308"/>
        <v>33000</v>
      </c>
      <c r="AT156">
        <f t="shared" ca="1" si="308"/>
        <v>33000</v>
      </c>
      <c r="AU156">
        <f t="shared" ca="1" si="308"/>
        <v>33000</v>
      </c>
      <c r="AV156">
        <f t="shared" ca="1" si="308"/>
        <v>33000</v>
      </c>
      <c r="AW156">
        <f t="shared" ca="1" si="308"/>
        <v>33000</v>
      </c>
      <c r="AX156">
        <f t="shared" ca="1" si="308"/>
        <v>33000</v>
      </c>
      <c r="AY156">
        <f t="shared" ca="1" si="308"/>
        <v>33000</v>
      </c>
      <c r="AZ156">
        <f t="shared" si="308"/>
        <v>0</v>
      </c>
      <c r="BA156">
        <f t="shared" si="308"/>
        <v>0</v>
      </c>
      <c r="BB156">
        <f t="shared" si="308"/>
        <v>0</v>
      </c>
      <c r="BC156">
        <f t="shared" si="308"/>
        <v>0</v>
      </c>
      <c r="BD156">
        <f t="shared" si="308"/>
        <v>0</v>
      </c>
      <c r="BE156">
        <f t="shared" si="308"/>
        <v>0</v>
      </c>
      <c r="BF156">
        <f t="shared" si="308"/>
        <v>0</v>
      </c>
      <c r="BG156">
        <f t="shared" si="308"/>
        <v>0</v>
      </c>
      <c r="BH156">
        <f t="shared" si="308"/>
        <v>0</v>
      </c>
      <c r="BI156">
        <f t="shared" si="308"/>
        <v>0</v>
      </c>
    </row>
    <row r="157" spans="1:61" x14ac:dyDescent="0.25">
      <c r="A157" s="57">
        <f t="shared" si="267"/>
        <v>2020.5</v>
      </c>
      <c r="B157">
        <f t="shared" si="268"/>
        <v>2027.25</v>
      </c>
      <c r="C157">
        <f t="shared" ref="C157:AH157" si="309">IF(OR(C$31&gt;$B157,C$31&lt;$A157),0,IF(C$31=$A157,C$129,B157))</f>
        <v>0</v>
      </c>
      <c r="D157">
        <f t="shared" si="309"/>
        <v>0</v>
      </c>
      <c r="E157">
        <f t="shared" si="309"/>
        <v>0</v>
      </c>
      <c r="F157">
        <f t="shared" si="309"/>
        <v>0</v>
      </c>
      <c r="G157">
        <f t="shared" si="309"/>
        <v>0</v>
      </c>
      <c r="H157">
        <f t="shared" si="309"/>
        <v>0</v>
      </c>
      <c r="I157">
        <f t="shared" si="309"/>
        <v>0</v>
      </c>
      <c r="J157">
        <f t="shared" si="309"/>
        <v>0</v>
      </c>
      <c r="K157">
        <f t="shared" si="309"/>
        <v>0</v>
      </c>
      <c r="L157">
        <f t="shared" si="309"/>
        <v>0</v>
      </c>
      <c r="M157">
        <f t="shared" si="309"/>
        <v>0</v>
      </c>
      <c r="N157">
        <f t="shared" si="309"/>
        <v>0</v>
      </c>
      <c r="O157">
        <f t="shared" si="309"/>
        <v>0</v>
      </c>
      <c r="P157">
        <f t="shared" si="309"/>
        <v>0</v>
      </c>
      <c r="Q157">
        <f t="shared" si="309"/>
        <v>0</v>
      </c>
      <c r="R157">
        <f t="shared" si="309"/>
        <v>0</v>
      </c>
      <c r="S157">
        <f t="shared" si="309"/>
        <v>0</v>
      </c>
      <c r="T157">
        <f t="shared" si="309"/>
        <v>0</v>
      </c>
      <c r="U157">
        <f t="shared" si="309"/>
        <v>0</v>
      </c>
      <c r="V157">
        <f t="shared" si="309"/>
        <v>0</v>
      </c>
      <c r="W157">
        <f t="shared" si="309"/>
        <v>0</v>
      </c>
      <c r="X157">
        <f t="shared" si="309"/>
        <v>0</v>
      </c>
      <c r="Y157">
        <f t="shared" ca="1" si="309"/>
        <v>33000</v>
      </c>
      <c r="Z157">
        <f t="shared" ca="1" si="309"/>
        <v>33000</v>
      </c>
      <c r="AA157">
        <f t="shared" ca="1" si="309"/>
        <v>33000</v>
      </c>
      <c r="AB157">
        <f t="shared" ca="1" si="309"/>
        <v>33000</v>
      </c>
      <c r="AC157">
        <f t="shared" ca="1" si="309"/>
        <v>33000</v>
      </c>
      <c r="AD157">
        <f t="shared" ca="1" si="309"/>
        <v>33000</v>
      </c>
      <c r="AE157">
        <f t="shared" ca="1" si="309"/>
        <v>33000</v>
      </c>
      <c r="AF157">
        <f t="shared" ca="1" si="309"/>
        <v>33000</v>
      </c>
      <c r="AG157">
        <f t="shared" ca="1" si="309"/>
        <v>33000</v>
      </c>
      <c r="AH157">
        <f t="shared" ca="1" si="309"/>
        <v>33000</v>
      </c>
      <c r="AI157">
        <f t="shared" ref="AI157:BI157" ca="1" si="310">IF(OR(AI$31&gt;$B157,AI$31&lt;$A157),0,IF(AI$31=$A157,AI$129,AH157))</f>
        <v>33000</v>
      </c>
      <c r="AJ157">
        <f t="shared" ca="1" si="310"/>
        <v>33000</v>
      </c>
      <c r="AK157">
        <f t="shared" ca="1" si="310"/>
        <v>33000</v>
      </c>
      <c r="AL157">
        <f t="shared" ca="1" si="310"/>
        <v>33000</v>
      </c>
      <c r="AM157">
        <f t="shared" ca="1" si="310"/>
        <v>33000</v>
      </c>
      <c r="AN157">
        <f t="shared" ca="1" si="310"/>
        <v>33000</v>
      </c>
      <c r="AO157">
        <f t="shared" ca="1" si="310"/>
        <v>33000</v>
      </c>
      <c r="AP157">
        <f t="shared" ca="1" si="310"/>
        <v>33000</v>
      </c>
      <c r="AQ157">
        <f t="shared" ca="1" si="310"/>
        <v>33000</v>
      </c>
      <c r="AR157">
        <f t="shared" ca="1" si="310"/>
        <v>33000</v>
      </c>
      <c r="AS157">
        <f t="shared" ca="1" si="310"/>
        <v>33000</v>
      </c>
      <c r="AT157">
        <f t="shared" ca="1" si="310"/>
        <v>33000</v>
      </c>
      <c r="AU157">
        <f t="shared" ca="1" si="310"/>
        <v>33000</v>
      </c>
      <c r="AV157">
        <f t="shared" ca="1" si="310"/>
        <v>33000</v>
      </c>
      <c r="AW157">
        <f t="shared" ca="1" si="310"/>
        <v>33000</v>
      </c>
      <c r="AX157">
        <f t="shared" ca="1" si="310"/>
        <v>33000</v>
      </c>
      <c r="AY157">
        <f t="shared" ca="1" si="310"/>
        <v>33000</v>
      </c>
      <c r="AZ157">
        <f t="shared" ca="1" si="310"/>
        <v>33000</v>
      </c>
      <c r="BA157">
        <f t="shared" si="310"/>
        <v>0</v>
      </c>
      <c r="BB157">
        <f t="shared" si="310"/>
        <v>0</v>
      </c>
      <c r="BC157">
        <f t="shared" si="310"/>
        <v>0</v>
      </c>
      <c r="BD157">
        <f t="shared" si="310"/>
        <v>0</v>
      </c>
      <c r="BE157">
        <f t="shared" si="310"/>
        <v>0</v>
      </c>
      <c r="BF157">
        <f t="shared" si="310"/>
        <v>0</v>
      </c>
      <c r="BG157">
        <f t="shared" si="310"/>
        <v>0</v>
      </c>
      <c r="BH157">
        <f t="shared" si="310"/>
        <v>0</v>
      </c>
      <c r="BI157">
        <f t="shared" si="310"/>
        <v>0</v>
      </c>
    </row>
    <row r="158" spans="1:61" x14ac:dyDescent="0.25">
      <c r="A158" s="57">
        <f t="shared" si="267"/>
        <v>2020.75</v>
      </c>
      <c r="B158">
        <f t="shared" si="268"/>
        <v>2027.5</v>
      </c>
      <c r="C158">
        <f t="shared" ref="C158:AH158" si="311">IF(OR(C$31&gt;$B158,C$31&lt;$A158),0,IF(C$31=$A158,C$129,B158))</f>
        <v>0</v>
      </c>
      <c r="D158">
        <f t="shared" si="311"/>
        <v>0</v>
      </c>
      <c r="E158">
        <f t="shared" si="311"/>
        <v>0</v>
      </c>
      <c r="F158">
        <f t="shared" si="311"/>
        <v>0</v>
      </c>
      <c r="G158">
        <f t="shared" si="311"/>
        <v>0</v>
      </c>
      <c r="H158">
        <f t="shared" si="311"/>
        <v>0</v>
      </c>
      <c r="I158">
        <f t="shared" si="311"/>
        <v>0</v>
      </c>
      <c r="J158">
        <f t="shared" si="311"/>
        <v>0</v>
      </c>
      <c r="K158">
        <f t="shared" si="311"/>
        <v>0</v>
      </c>
      <c r="L158">
        <f t="shared" si="311"/>
        <v>0</v>
      </c>
      <c r="M158">
        <f t="shared" si="311"/>
        <v>0</v>
      </c>
      <c r="N158">
        <f t="shared" si="311"/>
        <v>0</v>
      </c>
      <c r="O158">
        <f t="shared" si="311"/>
        <v>0</v>
      </c>
      <c r="P158">
        <f t="shared" si="311"/>
        <v>0</v>
      </c>
      <c r="Q158">
        <f t="shared" si="311"/>
        <v>0</v>
      </c>
      <c r="R158">
        <f t="shared" si="311"/>
        <v>0</v>
      </c>
      <c r="S158">
        <f t="shared" si="311"/>
        <v>0</v>
      </c>
      <c r="T158">
        <f t="shared" si="311"/>
        <v>0</v>
      </c>
      <c r="U158">
        <f t="shared" si="311"/>
        <v>0</v>
      </c>
      <c r="V158">
        <f t="shared" si="311"/>
        <v>0</v>
      </c>
      <c r="W158">
        <f t="shared" si="311"/>
        <v>0</v>
      </c>
      <c r="X158">
        <f t="shared" si="311"/>
        <v>0</v>
      </c>
      <c r="Y158">
        <f t="shared" si="311"/>
        <v>0</v>
      </c>
      <c r="Z158">
        <f t="shared" ca="1" si="311"/>
        <v>33000</v>
      </c>
      <c r="AA158">
        <f t="shared" ca="1" si="311"/>
        <v>33000</v>
      </c>
      <c r="AB158">
        <f t="shared" ca="1" si="311"/>
        <v>33000</v>
      </c>
      <c r="AC158">
        <f t="shared" ca="1" si="311"/>
        <v>33000</v>
      </c>
      <c r="AD158">
        <f t="shared" ca="1" si="311"/>
        <v>33000</v>
      </c>
      <c r="AE158">
        <f t="shared" ca="1" si="311"/>
        <v>33000</v>
      </c>
      <c r="AF158">
        <f t="shared" ca="1" si="311"/>
        <v>33000</v>
      </c>
      <c r="AG158">
        <f t="shared" ca="1" si="311"/>
        <v>33000</v>
      </c>
      <c r="AH158">
        <f t="shared" ca="1" si="311"/>
        <v>33000</v>
      </c>
      <c r="AI158">
        <f t="shared" ref="AI158:BI158" ca="1" si="312">IF(OR(AI$31&gt;$B158,AI$31&lt;$A158),0,IF(AI$31=$A158,AI$129,AH158))</f>
        <v>33000</v>
      </c>
      <c r="AJ158">
        <f t="shared" ca="1" si="312"/>
        <v>33000</v>
      </c>
      <c r="AK158">
        <f t="shared" ca="1" si="312"/>
        <v>33000</v>
      </c>
      <c r="AL158">
        <f t="shared" ca="1" si="312"/>
        <v>33000</v>
      </c>
      <c r="AM158">
        <f t="shared" ca="1" si="312"/>
        <v>33000</v>
      </c>
      <c r="AN158">
        <f t="shared" ca="1" si="312"/>
        <v>33000</v>
      </c>
      <c r="AO158">
        <f t="shared" ca="1" si="312"/>
        <v>33000</v>
      </c>
      <c r="AP158">
        <f t="shared" ca="1" si="312"/>
        <v>33000</v>
      </c>
      <c r="AQ158">
        <f t="shared" ca="1" si="312"/>
        <v>33000</v>
      </c>
      <c r="AR158">
        <f t="shared" ca="1" si="312"/>
        <v>33000</v>
      </c>
      <c r="AS158">
        <f t="shared" ca="1" si="312"/>
        <v>33000</v>
      </c>
      <c r="AT158">
        <f t="shared" ca="1" si="312"/>
        <v>33000</v>
      </c>
      <c r="AU158">
        <f t="shared" ca="1" si="312"/>
        <v>33000</v>
      </c>
      <c r="AV158">
        <f t="shared" ca="1" si="312"/>
        <v>33000</v>
      </c>
      <c r="AW158">
        <f t="shared" ca="1" si="312"/>
        <v>33000</v>
      </c>
      <c r="AX158">
        <f t="shared" ca="1" si="312"/>
        <v>33000</v>
      </c>
      <c r="AY158">
        <f t="shared" ca="1" si="312"/>
        <v>33000</v>
      </c>
      <c r="AZ158">
        <f t="shared" ca="1" si="312"/>
        <v>33000</v>
      </c>
      <c r="BA158">
        <f t="shared" ca="1" si="312"/>
        <v>33000</v>
      </c>
      <c r="BB158">
        <f t="shared" si="312"/>
        <v>0</v>
      </c>
      <c r="BC158">
        <f t="shared" si="312"/>
        <v>0</v>
      </c>
      <c r="BD158">
        <f t="shared" si="312"/>
        <v>0</v>
      </c>
      <c r="BE158">
        <f t="shared" si="312"/>
        <v>0</v>
      </c>
      <c r="BF158">
        <f t="shared" si="312"/>
        <v>0</v>
      </c>
      <c r="BG158">
        <f t="shared" si="312"/>
        <v>0</v>
      </c>
      <c r="BH158">
        <f t="shared" si="312"/>
        <v>0</v>
      </c>
      <c r="BI158">
        <f t="shared" si="312"/>
        <v>0</v>
      </c>
    </row>
    <row r="159" spans="1:61" x14ac:dyDescent="0.25">
      <c r="A159" s="57">
        <f t="shared" si="267"/>
        <v>2021</v>
      </c>
      <c r="B159">
        <f t="shared" si="268"/>
        <v>2027.75</v>
      </c>
      <c r="C159">
        <f t="shared" ref="C159:AH159" si="313">IF(OR(C$31&gt;$B159,C$31&lt;$A159),0,IF(C$31=$A159,C$129,B159))</f>
        <v>0</v>
      </c>
      <c r="D159">
        <f t="shared" si="313"/>
        <v>0</v>
      </c>
      <c r="E159">
        <f t="shared" si="313"/>
        <v>0</v>
      </c>
      <c r="F159">
        <f t="shared" si="313"/>
        <v>0</v>
      </c>
      <c r="G159">
        <f t="shared" si="313"/>
        <v>0</v>
      </c>
      <c r="H159">
        <f t="shared" si="313"/>
        <v>0</v>
      </c>
      <c r="I159">
        <f t="shared" si="313"/>
        <v>0</v>
      </c>
      <c r="J159">
        <f t="shared" si="313"/>
        <v>0</v>
      </c>
      <c r="K159">
        <f t="shared" si="313"/>
        <v>0</v>
      </c>
      <c r="L159">
        <f t="shared" si="313"/>
        <v>0</v>
      </c>
      <c r="M159">
        <f t="shared" si="313"/>
        <v>0</v>
      </c>
      <c r="N159">
        <f t="shared" si="313"/>
        <v>0</v>
      </c>
      <c r="O159">
        <f t="shared" si="313"/>
        <v>0</v>
      </c>
      <c r="P159">
        <f t="shared" si="313"/>
        <v>0</v>
      </c>
      <c r="Q159">
        <f t="shared" si="313"/>
        <v>0</v>
      </c>
      <c r="R159">
        <f t="shared" si="313"/>
        <v>0</v>
      </c>
      <c r="S159">
        <f t="shared" si="313"/>
        <v>0</v>
      </c>
      <c r="T159">
        <f t="shared" si="313"/>
        <v>0</v>
      </c>
      <c r="U159">
        <f t="shared" si="313"/>
        <v>0</v>
      </c>
      <c r="V159">
        <f t="shared" si="313"/>
        <v>0</v>
      </c>
      <c r="W159">
        <f t="shared" si="313"/>
        <v>0</v>
      </c>
      <c r="X159">
        <f t="shared" si="313"/>
        <v>0</v>
      </c>
      <c r="Y159">
        <f t="shared" si="313"/>
        <v>0</v>
      </c>
      <c r="Z159">
        <f t="shared" si="313"/>
        <v>0</v>
      </c>
      <c r="AA159">
        <f t="shared" ca="1" si="313"/>
        <v>33000</v>
      </c>
      <c r="AB159">
        <f t="shared" ca="1" si="313"/>
        <v>33000</v>
      </c>
      <c r="AC159">
        <f t="shared" ca="1" si="313"/>
        <v>33000</v>
      </c>
      <c r="AD159">
        <f t="shared" ca="1" si="313"/>
        <v>33000</v>
      </c>
      <c r="AE159">
        <f t="shared" ca="1" si="313"/>
        <v>33000</v>
      </c>
      <c r="AF159">
        <f t="shared" ca="1" si="313"/>
        <v>33000</v>
      </c>
      <c r="AG159">
        <f t="shared" ca="1" si="313"/>
        <v>33000</v>
      </c>
      <c r="AH159">
        <f t="shared" ca="1" si="313"/>
        <v>33000</v>
      </c>
      <c r="AI159">
        <f t="shared" ref="AI159:BI159" ca="1" si="314">IF(OR(AI$31&gt;$B159,AI$31&lt;$A159),0,IF(AI$31=$A159,AI$129,AH159))</f>
        <v>33000</v>
      </c>
      <c r="AJ159">
        <f t="shared" ca="1" si="314"/>
        <v>33000</v>
      </c>
      <c r="AK159">
        <f t="shared" ca="1" si="314"/>
        <v>33000</v>
      </c>
      <c r="AL159">
        <f t="shared" ca="1" si="314"/>
        <v>33000</v>
      </c>
      <c r="AM159">
        <f t="shared" ca="1" si="314"/>
        <v>33000</v>
      </c>
      <c r="AN159">
        <f t="shared" ca="1" si="314"/>
        <v>33000</v>
      </c>
      <c r="AO159">
        <f t="shared" ca="1" si="314"/>
        <v>33000</v>
      </c>
      <c r="AP159">
        <f t="shared" ca="1" si="314"/>
        <v>33000</v>
      </c>
      <c r="AQ159">
        <f t="shared" ca="1" si="314"/>
        <v>33000</v>
      </c>
      <c r="AR159">
        <f t="shared" ca="1" si="314"/>
        <v>33000</v>
      </c>
      <c r="AS159">
        <f t="shared" ca="1" si="314"/>
        <v>33000</v>
      </c>
      <c r="AT159">
        <f t="shared" ca="1" si="314"/>
        <v>33000</v>
      </c>
      <c r="AU159">
        <f t="shared" ca="1" si="314"/>
        <v>33000</v>
      </c>
      <c r="AV159">
        <f t="shared" ca="1" si="314"/>
        <v>33000</v>
      </c>
      <c r="AW159">
        <f t="shared" ca="1" si="314"/>
        <v>33000</v>
      </c>
      <c r="AX159">
        <f t="shared" ca="1" si="314"/>
        <v>33000</v>
      </c>
      <c r="AY159">
        <f t="shared" ca="1" si="314"/>
        <v>33000</v>
      </c>
      <c r="AZ159">
        <f t="shared" ca="1" si="314"/>
        <v>33000</v>
      </c>
      <c r="BA159">
        <f t="shared" ca="1" si="314"/>
        <v>33000</v>
      </c>
      <c r="BB159">
        <f t="shared" ca="1" si="314"/>
        <v>33000</v>
      </c>
      <c r="BC159">
        <f t="shared" si="314"/>
        <v>0</v>
      </c>
      <c r="BD159">
        <f t="shared" si="314"/>
        <v>0</v>
      </c>
      <c r="BE159">
        <f t="shared" si="314"/>
        <v>0</v>
      </c>
      <c r="BF159">
        <f t="shared" si="314"/>
        <v>0</v>
      </c>
      <c r="BG159">
        <f t="shared" si="314"/>
        <v>0</v>
      </c>
      <c r="BH159">
        <f t="shared" si="314"/>
        <v>0</v>
      </c>
      <c r="BI159">
        <f t="shared" si="314"/>
        <v>0</v>
      </c>
    </row>
    <row r="160" spans="1:61" x14ac:dyDescent="0.25">
      <c r="A160" s="57">
        <f t="shared" si="267"/>
        <v>2021.25</v>
      </c>
      <c r="B160">
        <f t="shared" si="268"/>
        <v>2028</v>
      </c>
      <c r="C160">
        <f t="shared" ref="C160:AH160" si="315">IF(OR(C$31&gt;$B160,C$31&lt;$A160),0,IF(C$31=$A160,C$129,B160))</f>
        <v>0</v>
      </c>
      <c r="D160">
        <f t="shared" si="315"/>
        <v>0</v>
      </c>
      <c r="E160">
        <f t="shared" si="315"/>
        <v>0</v>
      </c>
      <c r="F160">
        <f t="shared" si="315"/>
        <v>0</v>
      </c>
      <c r="G160">
        <f t="shared" si="315"/>
        <v>0</v>
      </c>
      <c r="H160">
        <f t="shared" si="315"/>
        <v>0</v>
      </c>
      <c r="I160">
        <f t="shared" si="315"/>
        <v>0</v>
      </c>
      <c r="J160">
        <f t="shared" si="315"/>
        <v>0</v>
      </c>
      <c r="K160">
        <f t="shared" si="315"/>
        <v>0</v>
      </c>
      <c r="L160">
        <f t="shared" si="315"/>
        <v>0</v>
      </c>
      <c r="M160">
        <f t="shared" si="315"/>
        <v>0</v>
      </c>
      <c r="N160">
        <f t="shared" si="315"/>
        <v>0</v>
      </c>
      <c r="O160">
        <f t="shared" si="315"/>
        <v>0</v>
      </c>
      <c r="P160">
        <f t="shared" si="315"/>
        <v>0</v>
      </c>
      <c r="Q160">
        <f t="shared" si="315"/>
        <v>0</v>
      </c>
      <c r="R160">
        <f t="shared" si="315"/>
        <v>0</v>
      </c>
      <c r="S160">
        <f t="shared" si="315"/>
        <v>0</v>
      </c>
      <c r="T160">
        <f t="shared" si="315"/>
        <v>0</v>
      </c>
      <c r="U160">
        <f t="shared" si="315"/>
        <v>0</v>
      </c>
      <c r="V160">
        <f t="shared" si="315"/>
        <v>0</v>
      </c>
      <c r="W160">
        <f t="shared" si="315"/>
        <v>0</v>
      </c>
      <c r="X160">
        <f t="shared" si="315"/>
        <v>0</v>
      </c>
      <c r="Y160">
        <f t="shared" si="315"/>
        <v>0</v>
      </c>
      <c r="Z160">
        <f t="shared" si="315"/>
        <v>0</v>
      </c>
      <c r="AA160">
        <f t="shared" si="315"/>
        <v>0</v>
      </c>
      <c r="AB160">
        <f t="shared" ca="1" si="315"/>
        <v>33000</v>
      </c>
      <c r="AC160">
        <f t="shared" ca="1" si="315"/>
        <v>33000</v>
      </c>
      <c r="AD160">
        <f t="shared" ca="1" si="315"/>
        <v>33000</v>
      </c>
      <c r="AE160">
        <f t="shared" ca="1" si="315"/>
        <v>33000</v>
      </c>
      <c r="AF160">
        <f t="shared" ca="1" si="315"/>
        <v>33000</v>
      </c>
      <c r="AG160">
        <f t="shared" ca="1" si="315"/>
        <v>33000</v>
      </c>
      <c r="AH160">
        <f t="shared" ca="1" si="315"/>
        <v>33000</v>
      </c>
      <c r="AI160">
        <f t="shared" ref="AI160:BI160" ca="1" si="316">IF(OR(AI$31&gt;$B160,AI$31&lt;$A160),0,IF(AI$31=$A160,AI$129,AH160))</f>
        <v>33000</v>
      </c>
      <c r="AJ160">
        <f t="shared" ca="1" si="316"/>
        <v>33000</v>
      </c>
      <c r="AK160">
        <f t="shared" ca="1" si="316"/>
        <v>33000</v>
      </c>
      <c r="AL160">
        <f t="shared" ca="1" si="316"/>
        <v>33000</v>
      </c>
      <c r="AM160">
        <f t="shared" ca="1" si="316"/>
        <v>33000</v>
      </c>
      <c r="AN160">
        <f t="shared" ca="1" si="316"/>
        <v>33000</v>
      </c>
      <c r="AO160">
        <f t="shared" ca="1" si="316"/>
        <v>33000</v>
      </c>
      <c r="AP160">
        <f t="shared" ca="1" si="316"/>
        <v>33000</v>
      </c>
      <c r="AQ160">
        <f t="shared" ca="1" si="316"/>
        <v>33000</v>
      </c>
      <c r="AR160">
        <f t="shared" ca="1" si="316"/>
        <v>33000</v>
      </c>
      <c r="AS160">
        <f t="shared" ca="1" si="316"/>
        <v>33000</v>
      </c>
      <c r="AT160">
        <f t="shared" ca="1" si="316"/>
        <v>33000</v>
      </c>
      <c r="AU160">
        <f t="shared" ca="1" si="316"/>
        <v>33000</v>
      </c>
      <c r="AV160">
        <f t="shared" ca="1" si="316"/>
        <v>33000</v>
      </c>
      <c r="AW160">
        <f t="shared" ca="1" si="316"/>
        <v>33000</v>
      </c>
      <c r="AX160">
        <f t="shared" ca="1" si="316"/>
        <v>33000</v>
      </c>
      <c r="AY160">
        <f t="shared" ca="1" si="316"/>
        <v>33000</v>
      </c>
      <c r="AZ160">
        <f t="shared" ca="1" si="316"/>
        <v>33000</v>
      </c>
      <c r="BA160">
        <f t="shared" ca="1" si="316"/>
        <v>33000</v>
      </c>
      <c r="BB160">
        <f t="shared" ca="1" si="316"/>
        <v>33000</v>
      </c>
      <c r="BC160">
        <f t="shared" ca="1" si="316"/>
        <v>33000</v>
      </c>
      <c r="BD160">
        <f t="shared" si="316"/>
        <v>0</v>
      </c>
      <c r="BE160">
        <f t="shared" si="316"/>
        <v>0</v>
      </c>
      <c r="BF160">
        <f t="shared" si="316"/>
        <v>0</v>
      </c>
      <c r="BG160">
        <f t="shared" si="316"/>
        <v>0</v>
      </c>
      <c r="BH160">
        <f t="shared" si="316"/>
        <v>0</v>
      </c>
      <c r="BI160">
        <f t="shared" si="316"/>
        <v>0</v>
      </c>
    </row>
    <row r="161" spans="1:61" x14ac:dyDescent="0.25">
      <c r="A161" s="57">
        <f t="shared" si="267"/>
        <v>2021.5</v>
      </c>
      <c r="B161">
        <f t="shared" si="268"/>
        <v>2028.25</v>
      </c>
      <c r="C161">
        <f t="shared" ref="C161:AH161" si="317">IF(OR(C$31&gt;$B161,C$31&lt;$A161),0,IF(C$31=$A161,C$129,B161))</f>
        <v>0</v>
      </c>
      <c r="D161">
        <f t="shared" si="317"/>
        <v>0</v>
      </c>
      <c r="E161">
        <f t="shared" si="317"/>
        <v>0</v>
      </c>
      <c r="F161">
        <f t="shared" si="317"/>
        <v>0</v>
      </c>
      <c r="G161">
        <f t="shared" si="317"/>
        <v>0</v>
      </c>
      <c r="H161">
        <f t="shared" si="317"/>
        <v>0</v>
      </c>
      <c r="I161">
        <f t="shared" si="317"/>
        <v>0</v>
      </c>
      <c r="J161">
        <f t="shared" si="317"/>
        <v>0</v>
      </c>
      <c r="K161">
        <f t="shared" si="317"/>
        <v>0</v>
      </c>
      <c r="L161">
        <f t="shared" si="317"/>
        <v>0</v>
      </c>
      <c r="M161">
        <f t="shared" si="317"/>
        <v>0</v>
      </c>
      <c r="N161">
        <f t="shared" si="317"/>
        <v>0</v>
      </c>
      <c r="O161">
        <f t="shared" si="317"/>
        <v>0</v>
      </c>
      <c r="P161">
        <f t="shared" si="317"/>
        <v>0</v>
      </c>
      <c r="Q161">
        <f t="shared" si="317"/>
        <v>0</v>
      </c>
      <c r="R161">
        <f t="shared" si="317"/>
        <v>0</v>
      </c>
      <c r="S161">
        <f t="shared" si="317"/>
        <v>0</v>
      </c>
      <c r="T161">
        <f t="shared" si="317"/>
        <v>0</v>
      </c>
      <c r="U161">
        <f t="shared" si="317"/>
        <v>0</v>
      </c>
      <c r="V161">
        <f t="shared" si="317"/>
        <v>0</v>
      </c>
      <c r="W161">
        <f t="shared" si="317"/>
        <v>0</v>
      </c>
      <c r="X161">
        <f t="shared" si="317"/>
        <v>0</v>
      </c>
      <c r="Y161">
        <f t="shared" si="317"/>
        <v>0</v>
      </c>
      <c r="Z161">
        <f t="shared" si="317"/>
        <v>0</v>
      </c>
      <c r="AA161">
        <f t="shared" si="317"/>
        <v>0</v>
      </c>
      <c r="AB161">
        <f t="shared" si="317"/>
        <v>0</v>
      </c>
      <c r="AC161">
        <f t="shared" ca="1" si="317"/>
        <v>33000</v>
      </c>
      <c r="AD161">
        <f t="shared" ca="1" si="317"/>
        <v>33000</v>
      </c>
      <c r="AE161">
        <f t="shared" ca="1" si="317"/>
        <v>33000</v>
      </c>
      <c r="AF161">
        <f t="shared" ca="1" si="317"/>
        <v>33000</v>
      </c>
      <c r="AG161">
        <f t="shared" ca="1" si="317"/>
        <v>33000</v>
      </c>
      <c r="AH161">
        <f t="shared" ca="1" si="317"/>
        <v>33000</v>
      </c>
      <c r="AI161">
        <f t="shared" ref="AI161:BI161" ca="1" si="318">IF(OR(AI$31&gt;$B161,AI$31&lt;$A161),0,IF(AI$31=$A161,AI$129,AH161))</f>
        <v>33000</v>
      </c>
      <c r="AJ161">
        <f t="shared" ca="1" si="318"/>
        <v>33000</v>
      </c>
      <c r="AK161">
        <f t="shared" ca="1" si="318"/>
        <v>33000</v>
      </c>
      <c r="AL161">
        <f t="shared" ca="1" si="318"/>
        <v>33000</v>
      </c>
      <c r="AM161">
        <f t="shared" ca="1" si="318"/>
        <v>33000</v>
      </c>
      <c r="AN161">
        <f t="shared" ca="1" si="318"/>
        <v>33000</v>
      </c>
      <c r="AO161">
        <f t="shared" ca="1" si="318"/>
        <v>33000</v>
      </c>
      <c r="AP161">
        <f t="shared" ca="1" si="318"/>
        <v>33000</v>
      </c>
      <c r="AQ161">
        <f t="shared" ca="1" si="318"/>
        <v>33000</v>
      </c>
      <c r="AR161">
        <f t="shared" ca="1" si="318"/>
        <v>33000</v>
      </c>
      <c r="AS161">
        <f t="shared" ca="1" si="318"/>
        <v>33000</v>
      </c>
      <c r="AT161">
        <f t="shared" ca="1" si="318"/>
        <v>33000</v>
      </c>
      <c r="AU161">
        <f t="shared" ca="1" si="318"/>
        <v>33000</v>
      </c>
      <c r="AV161">
        <f t="shared" ca="1" si="318"/>
        <v>33000</v>
      </c>
      <c r="AW161">
        <f t="shared" ca="1" si="318"/>
        <v>33000</v>
      </c>
      <c r="AX161">
        <f t="shared" ca="1" si="318"/>
        <v>33000</v>
      </c>
      <c r="AY161">
        <f t="shared" ca="1" si="318"/>
        <v>33000</v>
      </c>
      <c r="AZ161">
        <f t="shared" ca="1" si="318"/>
        <v>33000</v>
      </c>
      <c r="BA161">
        <f t="shared" ca="1" si="318"/>
        <v>33000</v>
      </c>
      <c r="BB161">
        <f t="shared" ca="1" si="318"/>
        <v>33000</v>
      </c>
      <c r="BC161">
        <f t="shared" ca="1" si="318"/>
        <v>33000</v>
      </c>
      <c r="BD161">
        <f t="shared" ca="1" si="318"/>
        <v>33000</v>
      </c>
      <c r="BE161">
        <f t="shared" si="318"/>
        <v>0</v>
      </c>
      <c r="BF161">
        <f t="shared" si="318"/>
        <v>0</v>
      </c>
      <c r="BG161">
        <f t="shared" si="318"/>
        <v>0</v>
      </c>
      <c r="BH161">
        <f t="shared" si="318"/>
        <v>0</v>
      </c>
      <c r="BI161">
        <f t="shared" si="318"/>
        <v>0</v>
      </c>
    </row>
    <row r="162" spans="1:61" x14ac:dyDescent="0.25">
      <c r="A162" s="57">
        <f t="shared" si="267"/>
        <v>2021.75</v>
      </c>
      <c r="B162">
        <f t="shared" si="268"/>
        <v>2028.5</v>
      </c>
      <c r="C162">
        <f t="shared" ref="C162:AH162" si="319">IF(OR(C$31&gt;$B162,C$31&lt;$A162),0,IF(C$31=$A162,C$129,B162))</f>
        <v>0</v>
      </c>
      <c r="D162">
        <f t="shared" si="319"/>
        <v>0</v>
      </c>
      <c r="E162">
        <f t="shared" si="319"/>
        <v>0</v>
      </c>
      <c r="F162">
        <f t="shared" si="319"/>
        <v>0</v>
      </c>
      <c r="G162">
        <f t="shared" si="319"/>
        <v>0</v>
      </c>
      <c r="H162">
        <f t="shared" si="319"/>
        <v>0</v>
      </c>
      <c r="I162">
        <f t="shared" si="319"/>
        <v>0</v>
      </c>
      <c r="J162">
        <f t="shared" si="319"/>
        <v>0</v>
      </c>
      <c r="K162">
        <f t="shared" si="319"/>
        <v>0</v>
      </c>
      <c r="L162">
        <f t="shared" si="319"/>
        <v>0</v>
      </c>
      <c r="M162">
        <f t="shared" si="319"/>
        <v>0</v>
      </c>
      <c r="N162">
        <f t="shared" si="319"/>
        <v>0</v>
      </c>
      <c r="O162">
        <f t="shared" si="319"/>
        <v>0</v>
      </c>
      <c r="P162">
        <f t="shared" si="319"/>
        <v>0</v>
      </c>
      <c r="Q162">
        <f t="shared" si="319"/>
        <v>0</v>
      </c>
      <c r="R162">
        <f t="shared" si="319"/>
        <v>0</v>
      </c>
      <c r="S162">
        <f t="shared" si="319"/>
        <v>0</v>
      </c>
      <c r="T162">
        <f t="shared" si="319"/>
        <v>0</v>
      </c>
      <c r="U162">
        <f t="shared" si="319"/>
        <v>0</v>
      </c>
      <c r="V162">
        <f t="shared" si="319"/>
        <v>0</v>
      </c>
      <c r="W162">
        <f t="shared" si="319"/>
        <v>0</v>
      </c>
      <c r="X162">
        <f t="shared" si="319"/>
        <v>0</v>
      </c>
      <c r="Y162">
        <f t="shared" si="319"/>
        <v>0</v>
      </c>
      <c r="Z162">
        <f t="shared" si="319"/>
        <v>0</v>
      </c>
      <c r="AA162">
        <f t="shared" si="319"/>
        <v>0</v>
      </c>
      <c r="AB162">
        <f t="shared" si="319"/>
        <v>0</v>
      </c>
      <c r="AC162">
        <f t="shared" si="319"/>
        <v>0</v>
      </c>
      <c r="AD162">
        <f t="shared" ca="1" si="319"/>
        <v>33000</v>
      </c>
      <c r="AE162">
        <f t="shared" ca="1" si="319"/>
        <v>33000</v>
      </c>
      <c r="AF162">
        <f t="shared" ca="1" si="319"/>
        <v>33000</v>
      </c>
      <c r="AG162">
        <f t="shared" ca="1" si="319"/>
        <v>33000</v>
      </c>
      <c r="AH162">
        <f t="shared" ca="1" si="319"/>
        <v>33000</v>
      </c>
      <c r="AI162">
        <f t="shared" ref="AI162:BI162" ca="1" si="320">IF(OR(AI$31&gt;$B162,AI$31&lt;$A162),0,IF(AI$31=$A162,AI$129,AH162))</f>
        <v>33000</v>
      </c>
      <c r="AJ162">
        <f t="shared" ca="1" si="320"/>
        <v>33000</v>
      </c>
      <c r="AK162">
        <f t="shared" ca="1" si="320"/>
        <v>33000</v>
      </c>
      <c r="AL162">
        <f t="shared" ca="1" si="320"/>
        <v>33000</v>
      </c>
      <c r="AM162">
        <f t="shared" ca="1" si="320"/>
        <v>33000</v>
      </c>
      <c r="AN162">
        <f t="shared" ca="1" si="320"/>
        <v>33000</v>
      </c>
      <c r="AO162">
        <f t="shared" ca="1" si="320"/>
        <v>33000</v>
      </c>
      <c r="AP162">
        <f t="shared" ca="1" si="320"/>
        <v>33000</v>
      </c>
      <c r="AQ162">
        <f t="shared" ca="1" si="320"/>
        <v>33000</v>
      </c>
      <c r="AR162">
        <f t="shared" ca="1" si="320"/>
        <v>33000</v>
      </c>
      <c r="AS162">
        <f t="shared" ca="1" si="320"/>
        <v>33000</v>
      </c>
      <c r="AT162">
        <f t="shared" ca="1" si="320"/>
        <v>33000</v>
      </c>
      <c r="AU162">
        <f t="shared" ca="1" si="320"/>
        <v>33000</v>
      </c>
      <c r="AV162">
        <f t="shared" ca="1" si="320"/>
        <v>33000</v>
      </c>
      <c r="AW162">
        <f t="shared" ca="1" si="320"/>
        <v>33000</v>
      </c>
      <c r="AX162">
        <f t="shared" ca="1" si="320"/>
        <v>33000</v>
      </c>
      <c r="AY162">
        <f t="shared" ca="1" si="320"/>
        <v>33000</v>
      </c>
      <c r="AZ162">
        <f t="shared" ca="1" si="320"/>
        <v>33000</v>
      </c>
      <c r="BA162">
        <f t="shared" ca="1" si="320"/>
        <v>33000</v>
      </c>
      <c r="BB162">
        <f t="shared" ca="1" si="320"/>
        <v>33000</v>
      </c>
      <c r="BC162">
        <f t="shared" ca="1" si="320"/>
        <v>33000</v>
      </c>
      <c r="BD162">
        <f t="shared" ca="1" si="320"/>
        <v>33000</v>
      </c>
      <c r="BE162">
        <f t="shared" ca="1" si="320"/>
        <v>33000</v>
      </c>
      <c r="BF162">
        <f t="shared" si="320"/>
        <v>0</v>
      </c>
      <c r="BG162">
        <f t="shared" si="320"/>
        <v>0</v>
      </c>
      <c r="BH162">
        <f t="shared" si="320"/>
        <v>0</v>
      </c>
      <c r="BI162">
        <f t="shared" si="320"/>
        <v>0</v>
      </c>
    </row>
    <row r="163" spans="1:61" x14ac:dyDescent="0.25">
      <c r="A163" s="57">
        <f t="shared" si="267"/>
        <v>2022</v>
      </c>
      <c r="B163">
        <f t="shared" si="268"/>
        <v>2028.75</v>
      </c>
      <c r="C163">
        <f t="shared" ref="C163:AH163" si="321">IF(OR(C$31&gt;$B163,C$31&lt;$A163),0,IF(C$31=$A163,C$129,B163))</f>
        <v>0</v>
      </c>
      <c r="D163">
        <f t="shared" si="321"/>
        <v>0</v>
      </c>
      <c r="E163">
        <f t="shared" si="321"/>
        <v>0</v>
      </c>
      <c r="F163">
        <f t="shared" si="321"/>
        <v>0</v>
      </c>
      <c r="G163">
        <f t="shared" si="321"/>
        <v>0</v>
      </c>
      <c r="H163">
        <f t="shared" si="321"/>
        <v>0</v>
      </c>
      <c r="I163">
        <f t="shared" si="321"/>
        <v>0</v>
      </c>
      <c r="J163">
        <f t="shared" si="321"/>
        <v>0</v>
      </c>
      <c r="K163">
        <f t="shared" si="321"/>
        <v>0</v>
      </c>
      <c r="L163">
        <f t="shared" si="321"/>
        <v>0</v>
      </c>
      <c r="M163">
        <f t="shared" si="321"/>
        <v>0</v>
      </c>
      <c r="N163">
        <f t="shared" si="321"/>
        <v>0</v>
      </c>
      <c r="O163">
        <f t="shared" si="321"/>
        <v>0</v>
      </c>
      <c r="P163">
        <f t="shared" si="321"/>
        <v>0</v>
      </c>
      <c r="Q163">
        <f t="shared" si="321"/>
        <v>0</v>
      </c>
      <c r="R163">
        <f t="shared" si="321"/>
        <v>0</v>
      </c>
      <c r="S163">
        <f t="shared" si="321"/>
        <v>0</v>
      </c>
      <c r="T163">
        <f t="shared" si="321"/>
        <v>0</v>
      </c>
      <c r="U163">
        <f t="shared" si="321"/>
        <v>0</v>
      </c>
      <c r="V163">
        <f t="shared" si="321"/>
        <v>0</v>
      </c>
      <c r="W163">
        <f t="shared" si="321"/>
        <v>0</v>
      </c>
      <c r="X163">
        <f t="shared" si="321"/>
        <v>0</v>
      </c>
      <c r="Y163">
        <f t="shared" si="321"/>
        <v>0</v>
      </c>
      <c r="Z163">
        <f t="shared" si="321"/>
        <v>0</v>
      </c>
      <c r="AA163">
        <f t="shared" si="321"/>
        <v>0</v>
      </c>
      <c r="AB163">
        <f t="shared" si="321"/>
        <v>0</v>
      </c>
      <c r="AC163">
        <f t="shared" si="321"/>
        <v>0</v>
      </c>
      <c r="AD163">
        <f t="shared" si="321"/>
        <v>0</v>
      </c>
      <c r="AE163">
        <f t="shared" ca="1" si="321"/>
        <v>33000</v>
      </c>
      <c r="AF163">
        <f t="shared" ca="1" si="321"/>
        <v>33000</v>
      </c>
      <c r="AG163">
        <f t="shared" ca="1" si="321"/>
        <v>33000</v>
      </c>
      <c r="AH163">
        <f t="shared" ca="1" si="321"/>
        <v>33000</v>
      </c>
      <c r="AI163">
        <f t="shared" ref="AI163:BI163" ca="1" si="322">IF(OR(AI$31&gt;$B163,AI$31&lt;$A163),0,IF(AI$31=$A163,AI$129,AH163))</f>
        <v>33000</v>
      </c>
      <c r="AJ163">
        <f t="shared" ca="1" si="322"/>
        <v>33000</v>
      </c>
      <c r="AK163">
        <f t="shared" ca="1" si="322"/>
        <v>33000</v>
      </c>
      <c r="AL163">
        <f t="shared" ca="1" si="322"/>
        <v>33000</v>
      </c>
      <c r="AM163">
        <f t="shared" ca="1" si="322"/>
        <v>33000</v>
      </c>
      <c r="AN163">
        <f t="shared" ca="1" si="322"/>
        <v>33000</v>
      </c>
      <c r="AO163">
        <f t="shared" ca="1" si="322"/>
        <v>33000</v>
      </c>
      <c r="AP163">
        <f t="shared" ca="1" si="322"/>
        <v>33000</v>
      </c>
      <c r="AQ163">
        <f t="shared" ca="1" si="322"/>
        <v>33000</v>
      </c>
      <c r="AR163">
        <f t="shared" ca="1" si="322"/>
        <v>33000</v>
      </c>
      <c r="AS163">
        <f t="shared" ca="1" si="322"/>
        <v>33000</v>
      </c>
      <c r="AT163">
        <f t="shared" ca="1" si="322"/>
        <v>33000</v>
      </c>
      <c r="AU163">
        <f t="shared" ca="1" si="322"/>
        <v>33000</v>
      </c>
      <c r="AV163">
        <f t="shared" ca="1" si="322"/>
        <v>33000</v>
      </c>
      <c r="AW163">
        <f t="shared" ca="1" si="322"/>
        <v>33000</v>
      </c>
      <c r="AX163">
        <f t="shared" ca="1" si="322"/>
        <v>33000</v>
      </c>
      <c r="AY163">
        <f t="shared" ca="1" si="322"/>
        <v>33000</v>
      </c>
      <c r="AZ163">
        <f t="shared" ca="1" si="322"/>
        <v>33000</v>
      </c>
      <c r="BA163">
        <f t="shared" ca="1" si="322"/>
        <v>33000</v>
      </c>
      <c r="BB163">
        <f t="shared" ca="1" si="322"/>
        <v>33000</v>
      </c>
      <c r="BC163">
        <f t="shared" ca="1" si="322"/>
        <v>33000</v>
      </c>
      <c r="BD163">
        <f t="shared" ca="1" si="322"/>
        <v>33000</v>
      </c>
      <c r="BE163">
        <f t="shared" ca="1" si="322"/>
        <v>33000</v>
      </c>
      <c r="BF163">
        <f t="shared" ca="1" si="322"/>
        <v>33000</v>
      </c>
      <c r="BG163">
        <f t="shared" si="322"/>
        <v>0</v>
      </c>
      <c r="BH163">
        <f t="shared" si="322"/>
        <v>0</v>
      </c>
      <c r="BI163">
        <f t="shared" si="322"/>
        <v>0</v>
      </c>
    </row>
    <row r="164" spans="1:61" x14ac:dyDescent="0.25">
      <c r="A164" s="57">
        <f t="shared" si="267"/>
        <v>2022.25</v>
      </c>
      <c r="B164">
        <f t="shared" si="268"/>
        <v>2029</v>
      </c>
      <c r="C164">
        <f t="shared" ref="C164:AH164" si="323">IF(OR(C$31&gt;$B164,C$31&lt;$A164),0,IF(C$31=$A164,C$129,B164))</f>
        <v>0</v>
      </c>
      <c r="D164">
        <f t="shared" si="323"/>
        <v>0</v>
      </c>
      <c r="E164">
        <f t="shared" si="323"/>
        <v>0</v>
      </c>
      <c r="F164">
        <f t="shared" si="323"/>
        <v>0</v>
      </c>
      <c r="G164">
        <f t="shared" si="323"/>
        <v>0</v>
      </c>
      <c r="H164">
        <f t="shared" si="323"/>
        <v>0</v>
      </c>
      <c r="I164">
        <f t="shared" si="323"/>
        <v>0</v>
      </c>
      <c r="J164">
        <f t="shared" si="323"/>
        <v>0</v>
      </c>
      <c r="K164">
        <f t="shared" si="323"/>
        <v>0</v>
      </c>
      <c r="L164">
        <f t="shared" si="323"/>
        <v>0</v>
      </c>
      <c r="M164">
        <f t="shared" si="323"/>
        <v>0</v>
      </c>
      <c r="N164">
        <f t="shared" si="323"/>
        <v>0</v>
      </c>
      <c r="O164">
        <f t="shared" si="323"/>
        <v>0</v>
      </c>
      <c r="P164">
        <f t="shared" si="323"/>
        <v>0</v>
      </c>
      <c r="Q164">
        <f t="shared" si="323"/>
        <v>0</v>
      </c>
      <c r="R164">
        <f t="shared" si="323"/>
        <v>0</v>
      </c>
      <c r="S164">
        <f t="shared" si="323"/>
        <v>0</v>
      </c>
      <c r="T164">
        <f t="shared" si="323"/>
        <v>0</v>
      </c>
      <c r="U164">
        <f t="shared" si="323"/>
        <v>0</v>
      </c>
      <c r="V164">
        <f t="shared" si="323"/>
        <v>0</v>
      </c>
      <c r="W164">
        <f t="shared" si="323"/>
        <v>0</v>
      </c>
      <c r="X164">
        <f t="shared" si="323"/>
        <v>0</v>
      </c>
      <c r="Y164">
        <f t="shared" si="323"/>
        <v>0</v>
      </c>
      <c r="Z164">
        <f t="shared" si="323"/>
        <v>0</v>
      </c>
      <c r="AA164">
        <f t="shared" si="323"/>
        <v>0</v>
      </c>
      <c r="AB164">
        <f t="shared" si="323"/>
        <v>0</v>
      </c>
      <c r="AC164">
        <f t="shared" si="323"/>
        <v>0</v>
      </c>
      <c r="AD164">
        <f t="shared" si="323"/>
        <v>0</v>
      </c>
      <c r="AE164">
        <f t="shared" si="323"/>
        <v>0</v>
      </c>
      <c r="AF164">
        <f t="shared" ca="1" si="323"/>
        <v>58312.5</v>
      </c>
      <c r="AG164">
        <f t="shared" ca="1" si="323"/>
        <v>58312.5</v>
      </c>
      <c r="AH164">
        <f t="shared" ca="1" si="323"/>
        <v>58312.5</v>
      </c>
      <c r="AI164">
        <f t="shared" ref="AI164:BI164" ca="1" si="324">IF(OR(AI$31&gt;$B164,AI$31&lt;$A164),0,IF(AI$31=$A164,AI$129,AH164))</f>
        <v>58312.5</v>
      </c>
      <c r="AJ164">
        <f t="shared" ca="1" si="324"/>
        <v>58312.5</v>
      </c>
      <c r="AK164">
        <f t="shared" ca="1" si="324"/>
        <v>58312.5</v>
      </c>
      <c r="AL164">
        <f t="shared" ca="1" si="324"/>
        <v>58312.5</v>
      </c>
      <c r="AM164">
        <f t="shared" ca="1" si="324"/>
        <v>58312.5</v>
      </c>
      <c r="AN164">
        <f t="shared" ca="1" si="324"/>
        <v>58312.5</v>
      </c>
      <c r="AO164">
        <f t="shared" ca="1" si="324"/>
        <v>58312.5</v>
      </c>
      <c r="AP164">
        <f t="shared" ca="1" si="324"/>
        <v>58312.5</v>
      </c>
      <c r="AQ164">
        <f t="shared" ca="1" si="324"/>
        <v>58312.5</v>
      </c>
      <c r="AR164">
        <f t="shared" ca="1" si="324"/>
        <v>58312.5</v>
      </c>
      <c r="AS164">
        <f t="shared" ca="1" si="324"/>
        <v>58312.5</v>
      </c>
      <c r="AT164">
        <f t="shared" ca="1" si="324"/>
        <v>58312.5</v>
      </c>
      <c r="AU164">
        <f t="shared" ca="1" si="324"/>
        <v>58312.5</v>
      </c>
      <c r="AV164">
        <f t="shared" ca="1" si="324"/>
        <v>58312.5</v>
      </c>
      <c r="AW164">
        <f t="shared" ca="1" si="324"/>
        <v>58312.5</v>
      </c>
      <c r="AX164">
        <f t="shared" ca="1" si="324"/>
        <v>58312.5</v>
      </c>
      <c r="AY164">
        <f t="shared" ca="1" si="324"/>
        <v>58312.5</v>
      </c>
      <c r="AZ164">
        <f t="shared" ca="1" si="324"/>
        <v>58312.5</v>
      </c>
      <c r="BA164">
        <f t="shared" ca="1" si="324"/>
        <v>58312.5</v>
      </c>
      <c r="BB164">
        <f t="shared" ca="1" si="324"/>
        <v>58312.5</v>
      </c>
      <c r="BC164">
        <f t="shared" ca="1" si="324"/>
        <v>58312.5</v>
      </c>
      <c r="BD164">
        <f t="shared" ca="1" si="324"/>
        <v>58312.5</v>
      </c>
      <c r="BE164">
        <f t="shared" ca="1" si="324"/>
        <v>58312.5</v>
      </c>
      <c r="BF164">
        <f t="shared" ca="1" si="324"/>
        <v>58312.5</v>
      </c>
      <c r="BG164">
        <f t="shared" ca="1" si="324"/>
        <v>58312.5</v>
      </c>
      <c r="BH164">
        <f t="shared" si="324"/>
        <v>0</v>
      </c>
      <c r="BI164">
        <f t="shared" si="324"/>
        <v>0</v>
      </c>
    </row>
    <row r="165" spans="1:61" x14ac:dyDescent="0.25">
      <c r="A165" s="57">
        <f t="shared" si="267"/>
        <v>2022.5</v>
      </c>
      <c r="B165">
        <f t="shared" si="268"/>
        <v>2029.25</v>
      </c>
      <c r="C165">
        <f t="shared" ref="C165:AH165" si="325">IF(OR(C$31&gt;$B165,C$31&lt;$A165),0,IF(C$31=$A165,C$129,B165))</f>
        <v>0</v>
      </c>
      <c r="D165">
        <f t="shared" si="325"/>
        <v>0</v>
      </c>
      <c r="E165">
        <f t="shared" si="325"/>
        <v>0</v>
      </c>
      <c r="F165">
        <f t="shared" si="325"/>
        <v>0</v>
      </c>
      <c r="G165">
        <f t="shared" si="325"/>
        <v>0</v>
      </c>
      <c r="H165">
        <f t="shared" si="325"/>
        <v>0</v>
      </c>
      <c r="I165">
        <f t="shared" si="325"/>
        <v>0</v>
      </c>
      <c r="J165">
        <f t="shared" si="325"/>
        <v>0</v>
      </c>
      <c r="K165">
        <f t="shared" si="325"/>
        <v>0</v>
      </c>
      <c r="L165">
        <f t="shared" si="325"/>
        <v>0</v>
      </c>
      <c r="M165">
        <f t="shared" si="325"/>
        <v>0</v>
      </c>
      <c r="N165">
        <f t="shared" si="325"/>
        <v>0</v>
      </c>
      <c r="O165">
        <f t="shared" si="325"/>
        <v>0</v>
      </c>
      <c r="P165">
        <f t="shared" si="325"/>
        <v>0</v>
      </c>
      <c r="Q165">
        <f t="shared" si="325"/>
        <v>0</v>
      </c>
      <c r="R165">
        <f t="shared" si="325"/>
        <v>0</v>
      </c>
      <c r="S165">
        <f t="shared" si="325"/>
        <v>0</v>
      </c>
      <c r="T165">
        <f t="shared" si="325"/>
        <v>0</v>
      </c>
      <c r="U165">
        <f t="shared" si="325"/>
        <v>0</v>
      </c>
      <c r="V165">
        <f t="shared" si="325"/>
        <v>0</v>
      </c>
      <c r="W165">
        <f t="shared" si="325"/>
        <v>0</v>
      </c>
      <c r="X165">
        <f t="shared" si="325"/>
        <v>0</v>
      </c>
      <c r="Y165">
        <f t="shared" si="325"/>
        <v>0</v>
      </c>
      <c r="Z165">
        <f t="shared" si="325"/>
        <v>0</v>
      </c>
      <c r="AA165">
        <f t="shared" si="325"/>
        <v>0</v>
      </c>
      <c r="AB165">
        <f t="shared" si="325"/>
        <v>0</v>
      </c>
      <c r="AC165">
        <f t="shared" si="325"/>
        <v>0</v>
      </c>
      <c r="AD165">
        <f t="shared" si="325"/>
        <v>0</v>
      </c>
      <c r="AE165">
        <f t="shared" si="325"/>
        <v>0</v>
      </c>
      <c r="AF165">
        <f t="shared" si="325"/>
        <v>0</v>
      </c>
      <c r="AG165">
        <f t="shared" ca="1" si="325"/>
        <v>75187.5</v>
      </c>
      <c r="AH165">
        <f t="shared" ca="1" si="325"/>
        <v>75187.5</v>
      </c>
      <c r="AI165">
        <f t="shared" ref="AI165:BI165" ca="1" si="326">IF(OR(AI$31&gt;$B165,AI$31&lt;$A165),0,IF(AI$31=$A165,AI$129,AH165))</f>
        <v>75187.5</v>
      </c>
      <c r="AJ165">
        <f t="shared" ca="1" si="326"/>
        <v>75187.5</v>
      </c>
      <c r="AK165">
        <f t="shared" ca="1" si="326"/>
        <v>75187.5</v>
      </c>
      <c r="AL165">
        <f t="shared" ca="1" si="326"/>
        <v>75187.5</v>
      </c>
      <c r="AM165">
        <f t="shared" ca="1" si="326"/>
        <v>75187.5</v>
      </c>
      <c r="AN165">
        <f t="shared" ca="1" si="326"/>
        <v>75187.5</v>
      </c>
      <c r="AO165">
        <f t="shared" ca="1" si="326"/>
        <v>75187.5</v>
      </c>
      <c r="AP165">
        <f t="shared" ca="1" si="326"/>
        <v>75187.5</v>
      </c>
      <c r="AQ165">
        <f t="shared" ca="1" si="326"/>
        <v>75187.5</v>
      </c>
      <c r="AR165">
        <f t="shared" ca="1" si="326"/>
        <v>75187.5</v>
      </c>
      <c r="AS165">
        <f t="shared" ca="1" si="326"/>
        <v>75187.5</v>
      </c>
      <c r="AT165">
        <f t="shared" ca="1" si="326"/>
        <v>75187.5</v>
      </c>
      <c r="AU165">
        <f t="shared" ca="1" si="326"/>
        <v>75187.5</v>
      </c>
      <c r="AV165">
        <f t="shared" ca="1" si="326"/>
        <v>75187.5</v>
      </c>
      <c r="AW165">
        <f t="shared" ca="1" si="326"/>
        <v>75187.5</v>
      </c>
      <c r="AX165">
        <f t="shared" ca="1" si="326"/>
        <v>75187.5</v>
      </c>
      <c r="AY165">
        <f t="shared" ca="1" si="326"/>
        <v>75187.5</v>
      </c>
      <c r="AZ165">
        <f t="shared" ca="1" si="326"/>
        <v>75187.5</v>
      </c>
      <c r="BA165">
        <f t="shared" ca="1" si="326"/>
        <v>75187.5</v>
      </c>
      <c r="BB165">
        <f t="shared" ca="1" si="326"/>
        <v>75187.5</v>
      </c>
      <c r="BC165">
        <f t="shared" ca="1" si="326"/>
        <v>75187.5</v>
      </c>
      <c r="BD165">
        <f t="shared" ca="1" si="326"/>
        <v>75187.5</v>
      </c>
      <c r="BE165">
        <f t="shared" ca="1" si="326"/>
        <v>75187.5</v>
      </c>
      <c r="BF165">
        <f t="shared" ca="1" si="326"/>
        <v>75187.5</v>
      </c>
      <c r="BG165">
        <f t="shared" ca="1" si="326"/>
        <v>75187.5</v>
      </c>
      <c r="BH165">
        <f t="shared" ca="1" si="326"/>
        <v>75187.5</v>
      </c>
      <c r="BI165">
        <f t="shared" si="326"/>
        <v>0</v>
      </c>
    </row>
    <row r="166" spans="1:61" x14ac:dyDescent="0.25">
      <c r="A166" s="57">
        <f t="shared" si="267"/>
        <v>2022.75</v>
      </c>
      <c r="B166">
        <f t="shared" si="268"/>
        <v>2029.5</v>
      </c>
      <c r="C166">
        <f t="shared" ref="C166:AH166" si="327">IF(OR(C$31&gt;$B166,C$31&lt;$A166),0,IF(C$31=$A166,C$129,B166))</f>
        <v>0</v>
      </c>
      <c r="D166">
        <f t="shared" si="327"/>
        <v>0</v>
      </c>
      <c r="E166">
        <f t="shared" si="327"/>
        <v>0</v>
      </c>
      <c r="F166">
        <f t="shared" si="327"/>
        <v>0</v>
      </c>
      <c r="G166">
        <f t="shared" si="327"/>
        <v>0</v>
      </c>
      <c r="H166">
        <f t="shared" si="327"/>
        <v>0</v>
      </c>
      <c r="I166">
        <f t="shared" si="327"/>
        <v>0</v>
      </c>
      <c r="J166">
        <f t="shared" si="327"/>
        <v>0</v>
      </c>
      <c r="K166">
        <f t="shared" si="327"/>
        <v>0</v>
      </c>
      <c r="L166">
        <f t="shared" si="327"/>
        <v>0</v>
      </c>
      <c r="M166">
        <f t="shared" si="327"/>
        <v>0</v>
      </c>
      <c r="N166">
        <f t="shared" si="327"/>
        <v>0</v>
      </c>
      <c r="O166">
        <f t="shared" si="327"/>
        <v>0</v>
      </c>
      <c r="P166">
        <f t="shared" si="327"/>
        <v>0</v>
      </c>
      <c r="Q166">
        <f t="shared" si="327"/>
        <v>0</v>
      </c>
      <c r="R166">
        <f t="shared" si="327"/>
        <v>0</v>
      </c>
      <c r="S166">
        <f t="shared" si="327"/>
        <v>0</v>
      </c>
      <c r="T166">
        <f t="shared" si="327"/>
        <v>0</v>
      </c>
      <c r="U166">
        <f t="shared" si="327"/>
        <v>0</v>
      </c>
      <c r="V166">
        <f t="shared" si="327"/>
        <v>0</v>
      </c>
      <c r="W166">
        <f t="shared" si="327"/>
        <v>0</v>
      </c>
      <c r="X166">
        <f t="shared" si="327"/>
        <v>0</v>
      </c>
      <c r="Y166">
        <f t="shared" si="327"/>
        <v>0</v>
      </c>
      <c r="Z166">
        <f t="shared" si="327"/>
        <v>0</v>
      </c>
      <c r="AA166">
        <f t="shared" si="327"/>
        <v>0</v>
      </c>
      <c r="AB166">
        <f t="shared" si="327"/>
        <v>0</v>
      </c>
      <c r="AC166">
        <f t="shared" si="327"/>
        <v>0</v>
      </c>
      <c r="AD166">
        <f t="shared" si="327"/>
        <v>0</v>
      </c>
      <c r="AE166">
        <f t="shared" si="327"/>
        <v>0</v>
      </c>
      <c r="AF166">
        <f t="shared" si="327"/>
        <v>0</v>
      </c>
      <c r="AG166">
        <f t="shared" si="327"/>
        <v>0</v>
      </c>
      <c r="AH166">
        <f t="shared" ca="1" si="327"/>
        <v>78000</v>
      </c>
      <c r="AI166">
        <f t="shared" ref="AI166:BI166" ca="1" si="328">IF(OR(AI$31&gt;$B166,AI$31&lt;$A166),0,IF(AI$31=$A166,AI$129,AH166))</f>
        <v>78000</v>
      </c>
      <c r="AJ166">
        <f t="shared" ca="1" si="328"/>
        <v>78000</v>
      </c>
      <c r="AK166">
        <f t="shared" ca="1" si="328"/>
        <v>78000</v>
      </c>
      <c r="AL166">
        <f t="shared" ca="1" si="328"/>
        <v>78000</v>
      </c>
      <c r="AM166">
        <f t="shared" ca="1" si="328"/>
        <v>78000</v>
      </c>
      <c r="AN166">
        <f t="shared" ca="1" si="328"/>
        <v>78000</v>
      </c>
      <c r="AO166">
        <f t="shared" ca="1" si="328"/>
        <v>78000</v>
      </c>
      <c r="AP166">
        <f t="shared" ca="1" si="328"/>
        <v>78000</v>
      </c>
      <c r="AQ166">
        <f t="shared" ca="1" si="328"/>
        <v>78000</v>
      </c>
      <c r="AR166">
        <f t="shared" ca="1" si="328"/>
        <v>78000</v>
      </c>
      <c r="AS166">
        <f t="shared" ca="1" si="328"/>
        <v>78000</v>
      </c>
      <c r="AT166">
        <f t="shared" ca="1" si="328"/>
        <v>78000</v>
      </c>
      <c r="AU166">
        <f t="shared" ca="1" si="328"/>
        <v>78000</v>
      </c>
      <c r="AV166">
        <f t="shared" ca="1" si="328"/>
        <v>78000</v>
      </c>
      <c r="AW166">
        <f t="shared" ca="1" si="328"/>
        <v>78000</v>
      </c>
      <c r="AX166">
        <f t="shared" ca="1" si="328"/>
        <v>78000</v>
      </c>
      <c r="AY166">
        <f t="shared" ca="1" si="328"/>
        <v>78000</v>
      </c>
      <c r="AZ166">
        <f t="shared" ca="1" si="328"/>
        <v>78000</v>
      </c>
      <c r="BA166">
        <f t="shared" ca="1" si="328"/>
        <v>78000</v>
      </c>
      <c r="BB166">
        <f t="shared" ca="1" si="328"/>
        <v>78000</v>
      </c>
      <c r="BC166">
        <f t="shared" ca="1" si="328"/>
        <v>78000</v>
      </c>
      <c r="BD166">
        <f t="shared" ca="1" si="328"/>
        <v>78000</v>
      </c>
      <c r="BE166">
        <f t="shared" ca="1" si="328"/>
        <v>78000</v>
      </c>
      <c r="BF166">
        <f t="shared" ca="1" si="328"/>
        <v>78000</v>
      </c>
      <c r="BG166">
        <f t="shared" ca="1" si="328"/>
        <v>78000</v>
      </c>
      <c r="BH166">
        <f t="shared" ca="1" si="328"/>
        <v>78000</v>
      </c>
      <c r="BI166">
        <f t="shared" ca="1" si="328"/>
        <v>78000</v>
      </c>
    </row>
    <row r="167" spans="1:61" x14ac:dyDescent="0.25">
      <c r="A167" s="57">
        <f t="shared" si="267"/>
        <v>2023</v>
      </c>
      <c r="B167">
        <f t="shared" si="268"/>
        <v>2029.75</v>
      </c>
      <c r="C167">
        <f t="shared" ref="C167:AH167" si="329">IF(OR(C$31&gt;$B167,C$31&lt;$A167),0,IF(C$31=$A167,C$129,B167))</f>
        <v>0</v>
      </c>
      <c r="D167">
        <f t="shared" si="329"/>
        <v>0</v>
      </c>
      <c r="E167">
        <f t="shared" si="329"/>
        <v>0</v>
      </c>
      <c r="F167">
        <f t="shared" si="329"/>
        <v>0</v>
      </c>
      <c r="G167">
        <f t="shared" si="329"/>
        <v>0</v>
      </c>
      <c r="H167">
        <f t="shared" si="329"/>
        <v>0</v>
      </c>
      <c r="I167">
        <f t="shared" si="329"/>
        <v>0</v>
      </c>
      <c r="J167">
        <f t="shared" si="329"/>
        <v>0</v>
      </c>
      <c r="K167">
        <f t="shared" si="329"/>
        <v>0</v>
      </c>
      <c r="L167">
        <f t="shared" si="329"/>
        <v>0</v>
      </c>
      <c r="M167">
        <f t="shared" si="329"/>
        <v>0</v>
      </c>
      <c r="N167">
        <f t="shared" si="329"/>
        <v>0</v>
      </c>
      <c r="O167">
        <f t="shared" si="329"/>
        <v>0</v>
      </c>
      <c r="P167">
        <f t="shared" si="329"/>
        <v>0</v>
      </c>
      <c r="Q167">
        <f t="shared" si="329"/>
        <v>0</v>
      </c>
      <c r="R167">
        <f t="shared" si="329"/>
        <v>0</v>
      </c>
      <c r="S167">
        <f t="shared" si="329"/>
        <v>0</v>
      </c>
      <c r="T167">
        <f t="shared" si="329"/>
        <v>0</v>
      </c>
      <c r="U167">
        <f t="shared" si="329"/>
        <v>0</v>
      </c>
      <c r="V167">
        <f t="shared" si="329"/>
        <v>0</v>
      </c>
      <c r="W167">
        <f t="shared" si="329"/>
        <v>0</v>
      </c>
      <c r="X167">
        <f t="shared" si="329"/>
        <v>0</v>
      </c>
      <c r="Y167">
        <f t="shared" si="329"/>
        <v>0</v>
      </c>
      <c r="Z167">
        <f t="shared" si="329"/>
        <v>0</v>
      </c>
      <c r="AA167">
        <f t="shared" si="329"/>
        <v>0</v>
      </c>
      <c r="AB167">
        <f t="shared" si="329"/>
        <v>0</v>
      </c>
      <c r="AC167">
        <f t="shared" si="329"/>
        <v>0</v>
      </c>
      <c r="AD167">
        <f t="shared" si="329"/>
        <v>0</v>
      </c>
      <c r="AE167">
        <f t="shared" si="329"/>
        <v>0</v>
      </c>
      <c r="AF167">
        <f t="shared" si="329"/>
        <v>0</v>
      </c>
      <c r="AG167">
        <f t="shared" si="329"/>
        <v>0</v>
      </c>
      <c r="AH167">
        <f t="shared" si="329"/>
        <v>0</v>
      </c>
      <c r="AI167">
        <f t="shared" ref="AI167:BI167" ca="1" si="330">IF(OR(AI$31&gt;$B167,AI$31&lt;$A167),0,IF(AI$31=$A167,AI$129,AH167))</f>
        <v>78000</v>
      </c>
      <c r="AJ167">
        <f t="shared" ca="1" si="330"/>
        <v>78000</v>
      </c>
      <c r="AK167">
        <f t="shared" ca="1" si="330"/>
        <v>78000</v>
      </c>
      <c r="AL167">
        <f t="shared" ca="1" si="330"/>
        <v>78000</v>
      </c>
      <c r="AM167">
        <f t="shared" ca="1" si="330"/>
        <v>78000</v>
      </c>
      <c r="AN167">
        <f t="shared" ca="1" si="330"/>
        <v>78000</v>
      </c>
      <c r="AO167">
        <f t="shared" ca="1" si="330"/>
        <v>78000</v>
      </c>
      <c r="AP167">
        <f t="shared" ca="1" si="330"/>
        <v>78000</v>
      </c>
      <c r="AQ167">
        <f t="shared" ca="1" si="330"/>
        <v>78000</v>
      </c>
      <c r="AR167">
        <f t="shared" ca="1" si="330"/>
        <v>78000</v>
      </c>
      <c r="AS167">
        <f t="shared" ca="1" si="330"/>
        <v>78000</v>
      </c>
      <c r="AT167">
        <f t="shared" ca="1" si="330"/>
        <v>78000</v>
      </c>
      <c r="AU167">
        <f t="shared" ca="1" si="330"/>
        <v>78000</v>
      </c>
      <c r="AV167">
        <f t="shared" ca="1" si="330"/>
        <v>78000</v>
      </c>
      <c r="AW167">
        <f t="shared" ca="1" si="330"/>
        <v>78000</v>
      </c>
      <c r="AX167">
        <f t="shared" ca="1" si="330"/>
        <v>78000</v>
      </c>
      <c r="AY167">
        <f t="shared" ca="1" si="330"/>
        <v>78000</v>
      </c>
      <c r="AZ167">
        <f t="shared" ca="1" si="330"/>
        <v>78000</v>
      </c>
      <c r="BA167">
        <f t="shared" ca="1" si="330"/>
        <v>78000</v>
      </c>
      <c r="BB167">
        <f t="shared" ca="1" si="330"/>
        <v>78000</v>
      </c>
      <c r="BC167">
        <f t="shared" ca="1" si="330"/>
        <v>78000</v>
      </c>
      <c r="BD167">
        <f t="shared" ca="1" si="330"/>
        <v>78000</v>
      </c>
      <c r="BE167">
        <f t="shared" ca="1" si="330"/>
        <v>78000</v>
      </c>
      <c r="BF167">
        <f t="shared" ca="1" si="330"/>
        <v>78000</v>
      </c>
      <c r="BG167">
        <f t="shared" ca="1" si="330"/>
        <v>78000</v>
      </c>
      <c r="BH167">
        <f t="shared" ca="1" si="330"/>
        <v>78000</v>
      </c>
      <c r="BI167">
        <f t="shared" ca="1" si="330"/>
        <v>78000</v>
      </c>
    </row>
    <row r="168" spans="1:61" x14ac:dyDescent="0.25">
      <c r="A168" s="57">
        <f t="shared" si="267"/>
        <v>2023.25</v>
      </c>
      <c r="B168">
        <f t="shared" si="268"/>
        <v>2030</v>
      </c>
      <c r="C168">
        <f t="shared" ref="C168:AH168" si="331">IF(OR(C$31&gt;$B168,C$31&lt;$A168),0,IF(C$31=$A168,C$129,B168))</f>
        <v>0</v>
      </c>
      <c r="D168">
        <f t="shared" si="331"/>
        <v>0</v>
      </c>
      <c r="E168">
        <f t="shared" si="331"/>
        <v>0</v>
      </c>
      <c r="F168">
        <f t="shared" si="331"/>
        <v>0</v>
      </c>
      <c r="G168">
        <f t="shared" si="331"/>
        <v>0</v>
      </c>
      <c r="H168">
        <f t="shared" si="331"/>
        <v>0</v>
      </c>
      <c r="I168">
        <f t="shared" si="331"/>
        <v>0</v>
      </c>
      <c r="J168">
        <f t="shared" si="331"/>
        <v>0</v>
      </c>
      <c r="K168">
        <f t="shared" si="331"/>
        <v>0</v>
      </c>
      <c r="L168">
        <f t="shared" si="331"/>
        <v>0</v>
      </c>
      <c r="M168">
        <f t="shared" si="331"/>
        <v>0</v>
      </c>
      <c r="N168">
        <f t="shared" si="331"/>
        <v>0</v>
      </c>
      <c r="O168">
        <f t="shared" si="331"/>
        <v>0</v>
      </c>
      <c r="P168">
        <f t="shared" si="331"/>
        <v>0</v>
      </c>
      <c r="Q168">
        <f t="shared" si="331"/>
        <v>0</v>
      </c>
      <c r="R168">
        <f t="shared" si="331"/>
        <v>0</v>
      </c>
      <c r="S168">
        <f t="shared" si="331"/>
        <v>0</v>
      </c>
      <c r="T168">
        <f t="shared" si="331"/>
        <v>0</v>
      </c>
      <c r="U168">
        <f t="shared" si="331"/>
        <v>0</v>
      </c>
      <c r="V168">
        <f t="shared" si="331"/>
        <v>0</v>
      </c>
      <c r="W168">
        <f t="shared" si="331"/>
        <v>0</v>
      </c>
      <c r="X168">
        <f t="shared" si="331"/>
        <v>0</v>
      </c>
      <c r="Y168">
        <f t="shared" si="331"/>
        <v>0</v>
      </c>
      <c r="Z168">
        <f t="shared" si="331"/>
        <v>0</v>
      </c>
      <c r="AA168">
        <f t="shared" si="331"/>
        <v>0</v>
      </c>
      <c r="AB168">
        <f t="shared" si="331"/>
        <v>0</v>
      </c>
      <c r="AC168">
        <f t="shared" si="331"/>
        <v>0</v>
      </c>
      <c r="AD168">
        <f t="shared" si="331"/>
        <v>0</v>
      </c>
      <c r="AE168">
        <f t="shared" si="331"/>
        <v>0</v>
      </c>
      <c r="AF168">
        <f t="shared" si="331"/>
        <v>0</v>
      </c>
      <c r="AG168">
        <f t="shared" si="331"/>
        <v>0</v>
      </c>
      <c r="AH168">
        <f t="shared" si="331"/>
        <v>0</v>
      </c>
      <c r="AI168">
        <f t="shared" ref="AI168:BI168" si="332">IF(OR(AI$31&gt;$B168,AI$31&lt;$A168),0,IF(AI$31=$A168,AI$129,AH168))</f>
        <v>0</v>
      </c>
      <c r="AJ168">
        <f t="shared" ca="1" si="332"/>
        <v>78000</v>
      </c>
      <c r="AK168">
        <f t="shared" ca="1" si="332"/>
        <v>78000</v>
      </c>
      <c r="AL168">
        <f t="shared" ca="1" si="332"/>
        <v>78000</v>
      </c>
      <c r="AM168">
        <f t="shared" ca="1" si="332"/>
        <v>78000</v>
      </c>
      <c r="AN168">
        <f t="shared" ca="1" si="332"/>
        <v>78000</v>
      </c>
      <c r="AO168">
        <f t="shared" ca="1" si="332"/>
        <v>78000</v>
      </c>
      <c r="AP168">
        <f t="shared" ca="1" si="332"/>
        <v>78000</v>
      </c>
      <c r="AQ168">
        <f t="shared" ca="1" si="332"/>
        <v>78000</v>
      </c>
      <c r="AR168">
        <f t="shared" ca="1" si="332"/>
        <v>78000</v>
      </c>
      <c r="AS168">
        <f t="shared" ca="1" si="332"/>
        <v>78000</v>
      </c>
      <c r="AT168">
        <f t="shared" ca="1" si="332"/>
        <v>78000</v>
      </c>
      <c r="AU168">
        <f t="shared" ca="1" si="332"/>
        <v>78000</v>
      </c>
      <c r="AV168">
        <f t="shared" ca="1" si="332"/>
        <v>78000</v>
      </c>
      <c r="AW168">
        <f t="shared" ca="1" si="332"/>
        <v>78000</v>
      </c>
      <c r="AX168">
        <f t="shared" ca="1" si="332"/>
        <v>78000</v>
      </c>
      <c r="AY168">
        <f t="shared" ca="1" si="332"/>
        <v>78000</v>
      </c>
      <c r="AZ168">
        <f t="shared" ca="1" si="332"/>
        <v>78000</v>
      </c>
      <c r="BA168">
        <f t="shared" ca="1" si="332"/>
        <v>78000</v>
      </c>
      <c r="BB168">
        <f t="shared" ca="1" si="332"/>
        <v>78000</v>
      </c>
      <c r="BC168">
        <f t="shared" ca="1" si="332"/>
        <v>78000</v>
      </c>
      <c r="BD168">
        <f t="shared" ca="1" si="332"/>
        <v>78000</v>
      </c>
      <c r="BE168">
        <f t="shared" ca="1" si="332"/>
        <v>78000</v>
      </c>
      <c r="BF168">
        <f t="shared" ca="1" si="332"/>
        <v>78000</v>
      </c>
      <c r="BG168">
        <f t="shared" ca="1" si="332"/>
        <v>78000</v>
      </c>
      <c r="BH168">
        <f t="shared" ca="1" si="332"/>
        <v>78000</v>
      </c>
      <c r="BI168">
        <f t="shared" ca="1" si="332"/>
        <v>78000</v>
      </c>
    </row>
    <row r="169" spans="1:61" x14ac:dyDescent="0.25">
      <c r="A169" s="57">
        <f t="shared" si="267"/>
        <v>2023.5</v>
      </c>
      <c r="B169">
        <f t="shared" si="268"/>
        <v>2030.25</v>
      </c>
      <c r="C169">
        <f t="shared" ref="C169:AH169" si="333">IF(OR(C$31&gt;$B169,C$31&lt;$A169),0,IF(C$31=$A169,C$129,B169))</f>
        <v>0</v>
      </c>
      <c r="D169">
        <f t="shared" si="333"/>
        <v>0</v>
      </c>
      <c r="E169">
        <f t="shared" si="333"/>
        <v>0</v>
      </c>
      <c r="F169">
        <f t="shared" si="333"/>
        <v>0</v>
      </c>
      <c r="G169">
        <f t="shared" si="333"/>
        <v>0</v>
      </c>
      <c r="H169">
        <f t="shared" si="333"/>
        <v>0</v>
      </c>
      <c r="I169">
        <f t="shared" si="333"/>
        <v>0</v>
      </c>
      <c r="J169">
        <f t="shared" si="333"/>
        <v>0</v>
      </c>
      <c r="K169">
        <f t="shared" si="333"/>
        <v>0</v>
      </c>
      <c r="L169">
        <f t="shared" si="333"/>
        <v>0</v>
      </c>
      <c r="M169">
        <f t="shared" si="333"/>
        <v>0</v>
      </c>
      <c r="N169">
        <f t="shared" si="333"/>
        <v>0</v>
      </c>
      <c r="O169">
        <f t="shared" si="333"/>
        <v>0</v>
      </c>
      <c r="P169">
        <f t="shared" si="333"/>
        <v>0</v>
      </c>
      <c r="Q169">
        <f t="shared" si="333"/>
        <v>0</v>
      </c>
      <c r="R169">
        <f t="shared" si="333"/>
        <v>0</v>
      </c>
      <c r="S169">
        <f t="shared" si="333"/>
        <v>0</v>
      </c>
      <c r="T169">
        <f t="shared" si="333"/>
        <v>0</v>
      </c>
      <c r="U169">
        <f t="shared" si="333"/>
        <v>0</v>
      </c>
      <c r="V169">
        <f t="shared" si="333"/>
        <v>0</v>
      </c>
      <c r="W169">
        <f t="shared" si="333"/>
        <v>0</v>
      </c>
      <c r="X169">
        <f t="shared" si="333"/>
        <v>0</v>
      </c>
      <c r="Y169">
        <f t="shared" si="333"/>
        <v>0</v>
      </c>
      <c r="Z169">
        <f t="shared" si="333"/>
        <v>0</v>
      </c>
      <c r="AA169">
        <f t="shared" si="333"/>
        <v>0</v>
      </c>
      <c r="AB169">
        <f t="shared" si="333"/>
        <v>0</v>
      </c>
      <c r="AC169">
        <f t="shared" si="333"/>
        <v>0</v>
      </c>
      <c r="AD169">
        <f t="shared" si="333"/>
        <v>0</v>
      </c>
      <c r="AE169">
        <f t="shared" si="333"/>
        <v>0</v>
      </c>
      <c r="AF169">
        <f t="shared" si="333"/>
        <v>0</v>
      </c>
      <c r="AG169">
        <f t="shared" si="333"/>
        <v>0</v>
      </c>
      <c r="AH169">
        <f t="shared" si="333"/>
        <v>0</v>
      </c>
      <c r="AI169">
        <f t="shared" ref="AI169:BI169" si="334">IF(OR(AI$31&gt;$B169,AI$31&lt;$A169),0,IF(AI$31=$A169,AI$129,AH169))</f>
        <v>0</v>
      </c>
      <c r="AJ169">
        <f t="shared" si="334"/>
        <v>0</v>
      </c>
      <c r="AK169">
        <f t="shared" ca="1" si="334"/>
        <v>78000</v>
      </c>
      <c r="AL169">
        <f t="shared" ca="1" si="334"/>
        <v>78000</v>
      </c>
      <c r="AM169">
        <f t="shared" ca="1" si="334"/>
        <v>78000</v>
      </c>
      <c r="AN169">
        <f t="shared" ca="1" si="334"/>
        <v>78000</v>
      </c>
      <c r="AO169">
        <f t="shared" ca="1" si="334"/>
        <v>78000</v>
      </c>
      <c r="AP169">
        <f t="shared" ca="1" si="334"/>
        <v>78000</v>
      </c>
      <c r="AQ169">
        <f t="shared" ca="1" si="334"/>
        <v>78000</v>
      </c>
      <c r="AR169">
        <f t="shared" ca="1" si="334"/>
        <v>78000</v>
      </c>
      <c r="AS169">
        <f t="shared" ca="1" si="334"/>
        <v>78000</v>
      </c>
      <c r="AT169">
        <f t="shared" ca="1" si="334"/>
        <v>78000</v>
      </c>
      <c r="AU169">
        <f t="shared" ca="1" si="334"/>
        <v>78000</v>
      </c>
      <c r="AV169">
        <f t="shared" ca="1" si="334"/>
        <v>78000</v>
      </c>
      <c r="AW169">
        <f t="shared" ca="1" si="334"/>
        <v>78000</v>
      </c>
      <c r="AX169">
        <f t="shared" ca="1" si="334"/>
        <v>78000</v>
      </c>
      <c r="AY169">
        <f t="shared" ca="1" si="334"/>
        <v>78000</v>
      </c>
      <c r="AZ169">
        <f t="shared" ca="1" si="334"/>
        <v>78000</v>
      </c>
      <c r="BA169">
        <f t="shared" ca="1" si="334"/>
        <v>78000</v>
      </c>
      <c r="BB169">
        <f t="shared" ca="1" si="334"/>
        <v>78000</v>
      </c>
      <c r="BC169">
        <f t="shared" ca="1" si="334"/>
        <v>78000</v>
      </c>
      <c r="BD169">
        <f t="shared" ca="1" si="334"/>
        <v>78000</v>
      </c>
      <c r="BE169">
        <f t="shared" ca="1" si="334"/>
        <v>78000</v>
      </c>
      <c r="BF169">
        <f t="shared" ca="1" si="334"/>
        <v>78000</v>
      </c>
      <c r="BG169">
        <f t="shared" ca="1" si="334"/>
        <v>78000</v>
      </c>
      <c r="BH169">
        <f t="shared" ca="1" si="334"/>
        <v>78000</v>
      </c>
      <c r="BI169">
        <f t="shared" ca="1" si="334"/>
        <v>78000</v>
      </c>
    </row>
    <row r="170" spans="1:61" x14ac:dyDescent="0.25">
      <c r="A170" s="57">
        <f t="shared" si="267"/>
        <v>2023.75</v>
      </c>
      <c r="B170">
        <f t="shared" si="268"/>
        <v>2030.5</v>
      </c>
      <c r="C170">
        <f t="shared" ref="C170:AH170" si="335">IF(OR(C$31&gt;$B170,C$31&lt;$A170),0,IF(C$31=$A170,C$129,B170))</f>
        <v>0</v>
      </c>
      <c r="D170">
        <f t="shared" si="335"/>
        <v>0</v>
      </c>
      <c r="E170">
        <f t="shared" si="335"/>
        <v>0</v>
      </c>
      <c r="F170">
        <f t="shared" si="335"/>
        <v>0</v>
      </c>
      <c r="G170">
        <f t="shared" si="335"/>
        <v>0</v>
      </c>
      <c r="H170">
        <f t="shared" si="335"/>
        <v>0</v>
      </c>
      <c r="I170">
        <f t="shared" si="335"/>
        <v>0</v>
      </c>
      <c r="J170">
        <f t="shared" si="335"/>
        <v>0</v>
      </c>
      <c r="K170">
        <f t="shared" si="335"/>
        <v>0</v>
      </c>
      <c r="L170">
        <f t="shared" si="335"/>
        <v>0</v>
      </c>
      <c r="M170">
        <f t="shared" si="335"/>
        <v>0</v>
      </c>
      <c r="N170">
        <f t="shared" si="335"/>
        <v>0</v>
      </c>
      <c r="O170">
        <f t="shared" si="335"/>
        <v>0</v>
      </c>
      <c r="P170">
        <f t="shared" si="335"/>
        <v>0</v>
      </c>
      <c r="Q170">
        <f t="shared" si="335"/>
        <v>0</v>
      </c>
      <c r="R170">
        <f t="shared" si="335"/>
        <v>0</v>
      </c>
      <c r="S170">
        <f t="shared" si="335"/>
        <v>0</v>
      </c>
      <c r="T170">
        <f t="shared" si="335"/>
        <v>0</v>
      </c>
      <c r="U170">
        <f t="shared" si="335"/>
        <v>0</v>
      </c>
      <c r="V170">
        <f t="shared" si="335"/>
        <v>0</v>
      </c>
      <c r="W170">
        <f t="shared" si="335"/>
        <v>0</v>
      </c>
      <c r="X170">
        <f t="shared" si="335"/>
        <v>0</v>
      </c>
      <c r="Y170">
        <f t="shared" si="335"/>
        <v>0</v>
      </c>
      <c r="Z170">
        <f t="shared" si="335"/>
        <v>0</v>
      </c>
      <c r="AA170">
        <f t="shared" si="335"/>
        <v>0</v>
      </c>
      <c r="AB170">
        <f t="shared" si="335"/>
        <v>0</v>
      </c>
      <c r="AC170">
        <f t="shared" si="335"/>
        <v>0</v>
      </c>
      <c r="AD170">
        <f t="shared" si="335"/>
        <v>0</v>
      </c>
      <c r="AE170">
        <f t="shared" si="335"/>
        <v>0</v>
      </c>
      <c r="AF170">
        <f t="shared" si="335"/>
        <v>0</v>
      </c>
      <c r="AG170">
        <f t="shared" si="335"/>
        <v>0</v>
      </c>
      <c r="AH170">
        <f t="shared" si="335"/>
        <v>0</v>
      </c>
      <c r="AI170">
        <f t="shared" ref="AI170:BI170" si="336">IF(OR(AI$31&gt;$B170,AI$31&lt;$A170),0,IF(AI$31=$A170,AI$129,AH170))</f>
        <v>0</v>
      </c>
      <c r="AJ170">
        <f t="shared" si="336"/>
        <v>0</v>
      </c>
      <c r="AK170">
        <f t="shared" si="336"/>
        <v>0</v>
      </c>
      <c r="AL170">
        <f t="shared" ca="1" si="336"/>
        <v>78000</v>
      </c>
      <c r="AM170">
        <f t="shared" ca="1" si="336"/>
        <v>78000</v>
      </c>
      <c r="AN170">
        <f t="shared" ca="1" si="336"/>
        <v>78000</v>
      </c>
      <c r="AO170">
        <f t="shared" ca="1" si="336"/>
        <v>78000</v>
      </c>
      <c r="AP170">
        <f t="shared" ca="1" si="336"/>
        <v>78000</v>
      </c>
      <c r="AQ170">
        <f t="shared" ca="1" si="336"/>
        <v>78000</v>
      </c>
      <c r="AR170">
        <f t="shared" ca="1" si="336"/>
        <v>78000</v>
      </c>
      <c r="AS170">
        <f t="shared" ca="1" si="336"/>
        <v>78000</v>
      </c>
      <c r="AT170">
        <f t="shared" ca="1" si="336"/>
        <v>78000</v>
      </c>
      <c r="AU170">
        <f t="shared" ca="1" si="336"/>
        <v>78000</v>
      </c>
      <c r="AV170">
        <f t="shared" ca="1" si="336"/>
        <v>78000</v>
      </c>
      <c r="AW170">
        <f t="shared" ca="1" si="336"/>
        <v>78000</v>
      </c>
      <c r="AX170">
        <f t="shared" ca="1" si="336"/>
        <v>78000</v>
      </c>
      <c r="AY170">
        <f t="shared" ca="1" si="336"/>
        <v>78000</v>
      </c>
      <c r="AZ170">
        <f t="shared" ca="1" si="336"/>
        <v>78000</v>
      </c>
      <c r="BA170">
        <f t="shared" ca="1" si="336"/>
        <v>78000</v>
      </c>
      <c r="BB170">
        <f t="shared" ca="1" si="336"/>
        <v>78000</v>
      </c>
      <c r="BC170">
        <f t="shared" ca="1" si="336"/>
        <v>78000</v>
      </c>
      <c r="BD170">
        <f t="shared" ca="1" si="336"/>
        <v>78000</v>
      </c>
      <c r="BE170">
        <f t="shared" ca="1" si="336"/>
        <v>78000</v>
      </c>
      <c r="BF170">
        <f t="shared" ca="1" si="336"/>
        <v>78000</v>
      </c>
      <c r="BG170">
        <f t="shared" ca="1" si="336"/>
        <v>78000</v>
      </c>
      <c r="BH170">
        <f t="shared" ca="1" si="336"/>
        <v>78000</v>
      </c>
      <c r="BI170">
        <f t="shared" ca="1" si="336"/>
        <v>78000</v>
      </c>
    </row>
    <row r="171" spans="1:61" x14ac:dyDescent="0.25">
      <c r="A171" s="57">
        <f t="shared" si="267"/>
        <v>2024</v>
      </c>
      <c r="B171">
        <f t="shared" si="268"/>
        <v>2030.75</v>
      </c>
      <c r="C171">
        <f t="shared" ref="C171:AH171" si="337">IF(OR(C$31&gt;$B171,C$31&lt;$A171),0,IF(C$31=$A171,C$129,B171))</f>
        <v>0</v>
      </c>
      <c r="D171">
        <f t="shared" si="337"/>
        <v>0</v>
      </c>
      <c r="E171">
        <f t="shared" si="337"/>
        <v>0</v>
      </c>
      <c r="F171">
        <f t="shared" si="337"/>
        <v>0</v>
      </c>
      <c r="G171">
        <f t="shared" si="337"/>
        <v>0</v>
      </c>
      <c r="H171">
        <f t="shared" si="337"/>
        <v>0</v>
      </c>
      <c r="I171">
        <f t="shared" si="337"/>
        <v>0</v>
      </c>
      <c r="J171">
        <f t="shared" si="337"/>
        <v>0</v>
      </c>
      <c r="K171">
        <f t="shared" si="337"/>
        <v>0</v>
      </c>
      <c r="L171">
        <f t="shared" si="337"/>
        <v>0</v>
      </c>
      <c r="M171">
        <f t="shared" si="337"/>
        <v>0</v>
      </c>
      <c r="N171">
        <f t="shared" si="337"/>
        <v>0</v>
      </c>
      <c r="O171">
        <f t="shared" si="337"/>
        <v>0</v>
      </c>
      <c r="P171">
        <f t="shared" si="337"/>
        <v>0</v>
      </c>
      <c r="Q171">
        <f t="shared" si="337"/>
        <v>0</v>
      </c>
      <c r="R171">
        <f t="shared" si="337"/>
        <v>0</v>
      </c>
      <c r="S171">
        <f t="shared" si="337"/>
        <v>0</v>
      </c>
      <c r="T171">
        <f t="shared" si="337"/>
        <v>0</v>
      </c>
      <c r="U171">
        <f t="shared" si="337"/>
        <v>0</v>
      </c>
      <c r="V171">
        <f t="shared" si="337"/>
        <v>0</v>
      </c>
      <c r="W171">
        <f t="shared" si="337"/>
        <v>0</v>
      </c>
      <c r="X171">
        <f t="shared" si="337"/>
        <v>0</v>
      </c>
      <c r="Y171">
        <f t="shared" si="337"/>
        <v>0</v>
      </c>
      <c r="Z171">
        <f t="shared" si="337"/>
        <v>0</v>
      </c>
      <c r="AA171">
        <f t="shared" si="337"/>
        <v>0</v>
      </c>
      <c r="AB171">
        <f t="shared" si="337"/>
        <v>0</v>
      </c>
      <c r="AC171">
        <f t="shared" si="337"/>
        <v>0</v>
      </c>
      <c r="AD171">
        <f t="shared" si="337"/>
        <v>0</v>
      </c>
      <c r="AE171">
        <f t="shared" si="337"/>
        <v>0</v>
      </c>
      <c r="AF171">
        <f t="shared" si="337"/>
        <v>0</v>
      </c>
      <c r="AG171">
        <f t="shared" si="337"/>
        <v>0</v>
      </c>
      <c r="AH171">
        <f t="shared" si="337"/>
        <v>0</v>
      </c>
      <c r="AI171">
        <f t="shared" ref="AI171:BI171" si="338">IF(OR(AI$31&gt;$B171,AI$31&lt;$A171),0,IF(AI$31=$A171,AI$129,AH171))</f>
        <v>0</v>
      </c>
      <c r="AJ171">
        <f t="shared" si="338"/>
        <v>0</v>
      </c>
      <c r="AK171">
        <f t="shared" si="338"/>
        <v>0</v>
      </c>
      <c r="AL171">
        <f t="shared" si="338"/>
        <v>0</v>
      </c>
      <c r="AM171">
        <f t="shared" ca="1" si="338"/>
        <v>78000</v>
      </c>
      <c r="AN171">
        <f t="shared" ca="1" si="338"/>
        <v>78000</v>
      </c>
      <c r="AO171">
        <f t="shared" ca="1" si="338"/>
        <v>78000</v>
      </c>
      <c r="AP171">
        <f t="shared" ca="1" si="338"/>
        <v>78000</v>
      </c>
      <c r="AQ171">
        <f t="shared" ca="1" si="338"/>
        <v>78000</v>
      </c>
      <c r="AR171">
        <f t="shared" ca="1" si="338"/>
        <v>78000</v>
      </c>
      <c r="AS171">
        <f t="shared" ca="1" si="338"/>
        <v>78000</v>
      </c>
      <c r="AT171">
        <f t="shared" ca="1" si="338"/>
        <v>78000</v>
      </c>
      <c r="AU171">
        <f t="shared" ca="1" si="338"/>
        <v>78000</v>
      </c>
      <c r="AV171">
        <f t="shared" ca="1" si="338"/>
        <v>78000</v>
      </c>
      <c r="AW171">
        <f t="shared" ca="1" si="338"/>
        <v>78000</v>
      </c>
      <c r="AX171">
        <f t="shared" ca="1" si="338"/>
        <v>78000</v>
      </c>
      <c r="AY171">
        <f t="shared" ca="1" si="338"/>
        <v>78000</v>
      </c>
      <c r="AZ171">
        <f t="shared" ca="1" si="338"/>
        <v>78000</v>
      </c>
      <c r="BA171">
        <f t="shared" ca="1" si="338"/>
        <v>78000</v>
      </c>
      <c r="BB171">
        <f t="shared" ca="1" si="338"/>
        <v>78000</v>
      </c>
      <c r="BC171">
        <f t="shared" ca="1" si="338"/>
        <v>78000</v>
      </c>
      <c r="BD171">
        <f t="shared" ca="1" si="338"/>
        <v>78000</v>
      </c>
      <c r="BE171">
        <f t="shared" ca="1" si="338"/>
        <v>78000</v>
      </c>
      <c r="BF171">
        <f t="shared" ca="1" si="338"/>
        <v>78000</v>
      </c>
      <c r="BG171">
        <f t="shared" ca="1" si="338"/>
        <v>78000</v>
      </c>
      <c r="BH171">
        <f t="shared" ca="1" si="338"/>
        <v>78000</v>
      </c>
      <c r="BI171">
        <f t="shared" ca="1" si="338"/>
        <v>78000</v>
      </c>
    </row>
    <row r="172" spans="1:61" x14ac:dyDescent="0.25">
      <c r="A172" s="57">
        <f t="shared" si="267"/>
        <v>2024.25</v>
      </c>
      <c r="B172">
        <f t="shared" si="268"/>
        <v>2031</v>
      </c>
      <c r="C172">
        <f t="shared" ref="C172:AH172" si="339">IF(OR(C$31&gt;$B172,C$31&lt;$A172),0,IF(C$31=$A172,C$129,B172))</f>
        <v>0</v>
      </c>
      <c r="D172">
        <f t="shared" si="339"/>
        <v>0</v>
      </c>
      <c r="E172">
        <f t="shared" si="339"/>
        <v>0</v>
      </c>
      <c r="F172">
        <f t="shared" si="339"/>
        <v>0</v>
      </c>
      <c r="G172">
        <f t="shared" si="339"/>
        <v>0</v>
      </c>
      <c r="H172">
        <f t="shared" si="339"/>
        <v>0</v>
      </c>
      <c r="I172">
        <f t="shared" si="339"/>
        <v>0</v>
      </c>
      <c r="J172">
        <f t="shared" si="339"/>
        <v>0</v>
      </c>
      <c r="K172">
        <f t="shared" si="339"/>
        <v>0</v>
      </c>
      <c r="L172">
        <f t="shared" si="339"/>
        <v>0</v>
      </c>
      <c r="M172">
        <f t="shared" si="339"/>
        <v>0</v>
      </c>
      <c r="N172">
        <f t="shared" si="339"/>
        <v>0</v>
      </c>
      <c r="O172">
        <f t="shared" si="339"/>
        <v>0</v>
      </c>
      <c r="P172">
        <f t="shared" si="339"/>
        <v>0</v>
      </c>
      <c r="Q172">
        <f t="shared" si="339"/>
        <v>0</v>
      </c>
      <c r="R172">
        <f t="shared" si="339"/>
        <v>0</v>
      </c>
      <c r="S172">
        <f t="shared" si="339"/>
        <v>0</v>
      </c>
      <c r="T172">
        <f t="shared" si="339"/>
        <v>0</v>
      </c>
      <c r="U172">
        <f t="shared" si="339"/>
        <v>0</v>
      </c>
      <c r="V172">
        <f t="shared" si="339"/>
        <v>0</v>
      </c>
      <c r="W172">
        <f t="shared" si="339"/>
        <v>0</v>
      </c>
      <c r="X172">
        <f t="shared" si="339"/>
        <v>0</v>
      </c>
      <c r="Y172">
        <f t="shared" si="339"/>
        <v>0</v>
      </c>
      <c r="Z172">
        <f t="shared" si="339"/>
        <v>0</v>
      </c>
      <c r="AA172">
        <f t="shared" si="339"/>
        <v>0</v>
      </c>
      <c r="AB172">
        <f t="shared" si="339"/>
        <v>0</v>
      </c>
      <c r="AC172">
        <f t="shared" si="339"/>
        <v>0</v>
      </c>
      <c r="AD172">
        <f t="shared" si="339"/>
        <v>0</v>
      </c>
      <c r="AE172">
        <f t="shared" si="339"/>
        <v>0</v>
      </c>
      <c r="AF172">
        <f t="shared" si="339"/>
        <v>0</v>
      </c>
      <c r="AG172">
        <f t="shared" si="339"/>
        <v>0</v>
      </c>
      <c r="AH172">
        <f t="shared" si="339"/>
        <v>0</v>
      </c>
      <c r="AI172">
        <f t="shared" ref="AI172:BI172" si="340">IF(OR(AI$31&gt;$B172,AI$31&lt;$A172),0,IF(AI$31=$A172,AI$129,AH172))</f>
        <v>0</v>
      </c>
      <c r="AJ172">
        <f t="shared" si="340"/>
        <v>0</v>
      </c>
      <c r="AK172">
        <f t="shared" si="340"/>
        <v>0</v>
      </c>
      <c r="AL172">
        <f t="shared" si="340"/>
        <v>0</v>
      </c>
      <c r="AM172">
        <f t="shared" si="340"/>
        <v>0</v>
      </c>
      <c r="AN172">
        <f t="shared" ca="1" si="340"/>
        <v>78000</v>
      </c>
      <c r="AO172">
        <f t="shared" ca="1" si="340"/>
        <v>78000</v>
      </c>
      <c r="AP172">
        <f t="shared" ca="1" si="340"/>
        <v>78000</v>
      </c>
      <c r="AQ172">
        <f t="shared" ca="1" si="340"/>
        <v>78000</v>
      </c>
      <c r="AR172">
        <f t="shared" ca="1" si="340"/>
        <v>78000</v>
      </c>
      <c r="AS172">
        <f t="shared" ca="1" si="340"/>
        <v>78000</v>
      </c>
      <c r="AT172">
        <f t="shared" ca="1" si="340"/>
        <v>78000</v>
      </c>
      <c r="AU172">
        <f t="shared" ca="1" si="340"/>
        <v>78000</v>
      </c>
      <c r="AV172">
        <f t="shared" ca="1" si="340"/>
        <v>78000</v>
      </c>
      <c r="AW172">
        <f t="shared" ca="1" si="340"/>
        <v>78000</v>
      </c>
      <c r="AX172">
        <f t="shared" ca="1" si="340"/>
        <v>78000</v>
      </c>
      <c r="AY172">
        <f t="shared" ca="1" si="340"/>
        <v>78000</v>
      </c>
      <c r="AZ172">
        <f t="shared" ca="1" si="340"/>
        <v>78000</v>
      </c>
      <c r="BA172">
        <f t="shared" ca="1" si="340"/>
        <v>78000</v>
      </c>
      <c r="BB172">
        <f t="shared" ca="1" si="340"/>
        <v>78000</v>
      </c>
      <c r="BC172">
        <f t="shared" ca="1" si="340"/>
        <v>78000</v>
      </c>
      <c r="BD172">
        <f t="shared" ca="1" si="340"/>
        <v>78000</v>
      </c>
      <c r="BE172">
        <f t="shared" ca="1" si="340"/>
        <v>78000</v>
      </c>
      <c r="BF172">
        <f t="shared" ca="1" si="340"/>
        <v>78000</v>
      </c>
      <c r="BG172">
        <f t="shared" ca="1" si="340"/>
        <v>78000</v>
      </c>
      <c r="BH172">
        <f t="shared" ca="1" si="340"/>
        <v>78000</v>
      </c>
      <c r="BI172">
        <f t="shared" ca="1" si="340"/>
        <v>78000</v>
      </c>
    </row>
    <row r="173" spans="1:61" x14ac:dyDescent="0.25">
      <c r="A173" s="57">
        <f t="shared" si="267"/>
        <v>2024.5</v>
      </c>
      <c r="B173">
        <f t="shared" si="268"/>
        <v>2031.25</v>
      </c>
      <c r="C173">
        <f t="shared" ref="C173:AH173" si="341">IF(OR(C$31&gt;$B173,C$31&lt;$A173),0,IF(C$31=$A173,C$129,B173))</f>
        <v>0</v>
      </c>
      <c r="D173">
        <f t="shared" si="341"/>
        <v>0</v>
      </c>
      <c r="E173">
        <f t="shared" si="341"/>
        <v>0</v>
      </c>
      <c r="F173">
        <f t="shared" si="341"/>
        <v>0</v>
      </c>
      <c r="G173">
        <f t="shared" si="341"/>
        <v>0</v>
      </c>
      <c r="H173">
        <f t="shared" si="341"/>
        <v>0</v>
      </c>
      <c r="I173">
        <f t="shared" si="341"/>
        <v>0</v>
      </c>
      <c r="J173">
        <f t="shared" si="341"/>
        <v>0</v>
      </c>
      <c r="K173">
        <f t="shared" si="341"/>
        <v>0</v>
      </c>
      <c r="L173">
        <f t="shared" si="341"/>
        <v>0</v>
      </c>
      <c r="M173">
        <f t="shared" si="341"/>
        <v>0</v>
      </c>
      <c r="N173">
        <f t="shared" si="341"/>
        <v>0</v>
      </c>
      <c r="O173">
        <f t="shared" si="341"/>
        <v>0</v>
      </c>
      <c r="P173">
        <f t="shared" si="341"/>
        <v>0</v>
      </c>
      <c r="Q173">
        <f t="shared" si="341"/>
        <v>0</v>
      </c>
      <c r="R173">
        <f t="shared" si="341"/>
        <v>0</v>
      </c>
      <c r="S173">
        <f t="shared" si="341"/>
        <v>0</v>
      </c>
      <c r="T173">
        <f t="shared" si="341"/>
        <v>0</v>
      </c>
      <c r="U173">
        <f t="shared" si="341"/>
        <v>0</v>
      </c>
      <c r="V173">
        <f t="shared" si="341"/>
        <v>0</v>
      </c>
      <c r="W173">
        <f t="shared" si="341"/>
        <v>0</v>
      </c>
      <c r="X173">
        <f t="shared" si="341"/>
        <v>0</v>
      </c>
      <c r="Y173">
        <f t="shared" si="341"/>
        <v>0</v>
      </c>
      <c r="Z173">
        <f t="shared" si="341"/>
        <v>0</v>
      </c>
      <c r="AA173">
        <f t="shared" si="341"/>
        <v>0</v>
      </c>
      <c r="AB173">
        <f t="shared" si="341"/>
        <v>0</v>
      </c>
      <c r="AC173">
        <f t="shared" si="341"/>
        <v>0</v>
      </c>
      <c r="AD173">
        <f t="shared" si="341"/>
        <v>0</v>
      </c>
      <c r="AE173">
        <f t="shared" si="341"/>
        <v>0</v>
      </c>
      <c r="AF173">
        <f t="shared" si="341"/>
        <v>0</v>
      </c>
      <c r="AG173">
        <f t="shared" si="341"/>
        <v>0</v>
      </c>
      <c r="AH173">
        <f t="shared" si="341"/>
        <v>0</v>
      </c>
      <c r="AI173">
        <f t="shared" ref="AI173:BI173" si="342">IF(OR(AI$31&gt;$B173,AI$31&lt;$A173),0,IF(AI$31=$A173,AI$129,AH173))</f>
        <v>0</v>
      </c>
      <c r="AJ173">
        <f t="shared" si="342"/>
        <v>0</v>
      </c>
      <c r="AK173">
        <f t="shared" si="342"/>
        <v>0</v>
      </c>
      <c r="AL173">
        <f t="shared" si="342"/>
        <v>0</v>
      </c>
      <c r="AM173">
        <f t="shared" si="342"/>
        <v>0</v>
      </c>
      <c r="AN173">
        <f t="shared" si="342"/>
        <v>0</v>
      </c>
      <c r="AO173">
        <f t="shared" ca="1" si="342"/>
        <v>78000</v>
      </c>
      <c r="AP173">
        <f t="shared" ca="1" si="342"/>
        <v>78000</v>
      </c>
      <c r="AQ173">
        <f t="shared" ca="1" si="342"/>
        <v>78000</v>
      </c>
      <c r="AR173">
        <f t="shared" ca="1" si="342"/>
        <v>78000</v>
      </c>
      <c r="AS173">
        <f t="shared" ca="1" si="342"/>
        <v>78000</v>
      </c>
      <c r="AT173">
        <f t="shared" ca="1" si="342"/>
        <v>78000</v>
      </c>
      <c r="AU173">
        <f t="shared" ca="1" si="342"/>
        <v>78000</v>
      </c>
      <c r="AV173">
        <f t="shared" ca="1" si="342"/>
        <v>78000</v>
      </c>
      <c r="AW173">
        <f t="shared" ca="1" si="342"/>
        <v>78000</v>
      </c>
      <c r="AX173">
        <f t="shared" ca="1" si="342"/>
        <v>78000</v>
      </c>
      <c r="AY173">
        <f t="shared" ca="1" si="342"/>
        <v>78000</v>
      </c>
      <c r="AZ173">
        <f t="shared" ca="1" si="342"/>
        <v>78000</v>
      </c>
      <c r="BA173">
        <f t="shared" ca="1" si="342"/>
        <v>78000</v>
      </c>
      <c r="BB173">
        <f t="shared" ca="1" si="342"/>
        <v>78000</v>
      </c>
      <c r="BC173">
        <f t="shared" ca="1" si="342"/>
        <v>78000</v>
      </c>
      <c r="BD173">
        <f t="shared" ca="1" si="342"/>
        <v>78000</v>
      </c>
      <c r="BE173">
        <f t="shared" ca="1" si="342"/>
        <v>78000</v>
      </c>
      <c r="BF173">
        <f t="shared" ca="1" si="342"/>
        <v>78000</v>
      </c>
      <c r="BG173">
        <f t="shared" ca="1" si="342"/>
        <v>78000</v>
      </c>
      <c r="BH173">
        <f t="shared" ca="1" si="342"/>
        <v>78000</v>
      </c>
      <c r="BI173">
        <f t="shared" ca="1" si="342"/>
        <v>78000</v>
      </c>
    </row>
    <row r="174" spans="1:61" x14ac:dyDescent="0.25">
      <c r="A174" s="57">
        <f t="shared" si="267"/>
        <v>2024.75</v>
      </c>
      <c r="B174">
        <f t="shared" si="268"/>
        <v>2031.5</v>
      </c>
      <c r="C174">
        <f t="shared" ref="C174:AH174" si="343">IF(OR(C$31&gt;$B174,C$31&lt;$A174),0,IF(C$31=$A174,C$129,B174))</f>
        <v>0</v>
      </c>
      <c r="D174">
        <f t="shared" si="343"/>
        <v>0</v>
      </c>
      <c r="E174">
        <f t="shared" si="343"/>
        <v>0</v>
      </c>
      <c r="F174">
        <f t="shared" si="343"/>
        <v>0</v>
      </c>
      <c r="G174">
        <f t="shared" si="343"/>
        <v>0</v>
      </c>
      <c r="H174">
        <f t="shared" si="343"/>
        <v>0</v>
      </c>
      <c r="I174">
        <f t="shared" si="343"/>
        <v>0</v>
      </c>
      <c r="J174">
        <f t="shared" si="343"/>
        <v>0</v>
      </c>
      <c r="K174">
        <f t="shared" si="343"/>
        <v>0</v>
      </c>
      <c r="L174">
        <f t="shared" si="343"/>
        <v>0</v>
      </c>
      <c r="M174">
        <f t="shared" si="343"/>
        <v>0</v>
      </c>
      <c r="N174">
        <f t="shared" si="343"/>
        <v>0</v>
      </c>
      <c r="O174">
        <f t="shared" si="343"/>
        <v>0</v>
      </c>
      <c r="P174">
        <f t="shared" si="343"/>
        <v>0</v>
      </c>
      <c r="Q174">
        <f t="shared" si="343"/>
        <v>0</v>
      </c>
      <c r="R174">
        <f t="shared" si="343"/>
        <v>0</v>
      </c>
      <c r="S174">
        <f t="shared" si="343"/>
        <v>0</v>
      </c>
      <c r="T174">
        <f t="shared" si="343"/>
        <v>0</v>
      </c>
      <c r="U174">
        <f t="shared" si="343"/>
        <v>0</v>
      </c>
      <c r="V174">
        <f t="shared" si="343"/>
        <v>0</v>
      </c>
      <c r="W174">
        <f t="shared" si="343"/>
        <v>0</v>
      </c>
      <c r="X174">
        <f t="shared" si="343"/>
        <v>0</v>
      </c>
      <c r="Y174">
        <f t="shared" si="343"/>
        <v>0</v>
      </c>
      <c r="Z174">
        <f t="shared" si="343"/>
        <v>0</v>
      </c>
      <c r="AA174">
        <f t="shared" si="343"/>
        <v>0</v>
      </c>
      <c r="AB174">
        <f t="shared" si="343"/>
        <v>0</v>
      </c>
      <c r="AC174">
        <f t="shared" si="343"/>
        <v>0</v>
      </c>
      <c r="AD174">
        <f t="shared" si="343"/>
        <v>0</v>
      </c>
      <c r="AE174">
        <f t="shared" si="343"/>
        <v>0</v>
      </c>
      <c r="AF174">
        <f t="shared" si="343"/>
        <v>0</v>
      </c>
      <c r="AG174">
        <f t="shared" si="343"/>
        <v>0</v>
      </c>
      <c r="AH174">
        <f t="shared" si="343"/>
        <v>0</v>
      </c>
      <c r="AI174">
        <f t="shared" ref="AI174:BI174" si="344">IF(OR(AI$31&gt;$B174,AI$31&lt;$A174),0,IF(AI$31=$A174,AI$129,AH174))</f>
        <v>0</v>
      </c>
      <c r="AJ174">
        <f t="shared" si="344"/>
        <v>0</v>
      </c>
      <c r="AK174">
        <f t="shared" si="344"/>
        <v>0</v>
      </c>
      <c r="AL174">
        <f t="shared" si="344"/>
        <v>0</v>
      </c>
      <c r="AM174">
        <f t="shared" si="344"/>
        <v>0</v>
      </c>
      <c r="AN174">
        <f t="shared" si="344"/>
        <v>0</v>
      </c>
      <c r="AO174">
        <f t="shared" si="344"/>
        <v>0</v>
      </c>
      <c r="AP174">
        <f t="shared" ca="1" si="344"/>
        <v>78000</v>
      </c>
      <c r="AQ174">
        <f t="shared" ca="1" si="344"/>
        <v>78000</v>
      </c>
      <c r="AR174">
        <f t="shared" ca="1" si="344"/>
        <v>78000</v>
      </c>
      <c r="AS174">
        <f t="shared" ca="1" si="344"/>
        <v>78000</v>
      </c>
      <c r="AT174">
        <f t="shared" ca="1" si="344"/>
        <v>78000</v>
      </c>
      <c r="AU174">
        <f t="shared" ca="1" si="344"/>
        <v>78000</v>
      </c>
      <c r="AV174">
        <f t="shared" ca="1" si="344"/>
        <v>78000</v>
      </c>
      <c r="AW174">
        <f t="shared" ca="1" si="344"/>
        <v>78000</v>
      </c>
      <c r="AX174">
        <f t="shared" ca="1" si="344"/>
        <v>78000</v>
      </c>
      <c r="AY174">
        <f t="shared" ca="1" si="344"/>
        <v>78000</v>
      </c>
      <c r="AZ174">
        <f t="shared" ca="1" si="344"/>
        <v>78000</v>
      </c>
      <c r="BA174">
        <f t="shared" ca="1" si="344"/>
        <v>78000</v>
      </c>
      <c r="BB174">
        <f t="shared" ca="1" si="344"/>
        <v>78000</v>
      </c>
      <c r="BC174">
        <f t="shared" ca="1" si="344"/>
        <v>78000</v>
      </c>
      <c r="BD174">
        <f t="shared" ca="1" si="344"/>
        <v>78000</v>
      </c>
      <c r="BE174">
        <f t="shared" ca="1" si="344"/>
        <v>78000</v>
      </c>
      <c r="BF174">
        <f t="shared" ca="1" si="344"/>
        <v>78000</v>
      </c>
      <c r="BG174">
        <f t="shared" ca="1" si="344"/>
        <v>78000</v>
      </c>
      <c r="BH174">
        <f t="shared" ca="1" si="344"/>
        <v>78000</v>
      </c>
      <c r="BI174">
        <f t="shared" ca="1" si="344"/>
        <v>78000</v>
      </c>
    </row>
    <row r="175" spans="1:61" x14ac:dyDescent="0.25">
      <c r="A175" s="57">
        <f t="shared" si="267"/>
        <v>2025</v>
      </c>
      <c r="B175">
        <f t="shared" si="268"/>
        <v>2031.75</v>
      </c>
      <c r="C175">
        <f t="shared" ref="C175:AH175" si="345">IF(OR(C$31&gt;$B175,C$31&lt;$A175),0,IF(C$31=$A175,C$129,B175))</f>
        <v>0</v>
      </c>
      <c r="D175">
        <f t="shared" si="345"/>
        <v>0</v>
      </c>
      <c r="E175">
        <f t="shared" si="345"/>
        <v>0</v>
      </c>
      <c r="F175">
        <f t="shared" si="345"/>
        <v>0</v>
      </c>
      <c r="G175">
        <f t="shared" si="345"/>
        <v>0</v>
      </c>
      <c r="H175">
        <f t="shared" si="345"/>
        <v>0</v>
      </c>
      <c r="I175">
        <f t="shared" si="345"/>
        <v>0</v>
      </c>
      <c r="J175">
        <f t="shared" si="345"/>
        <v>0</v>
      </c>
      <c r="K175">
        <f t="shared" si="345"/>
        <v>0</v>
      </c>
      <c r="L175">
        <f t="shared" si="345"/>
        <v>0</v>
      </c>
      <c r="M175">
        <f t="shared" si="345"/>
        <v>0</v>
      </c>
      <c r="N175">
        <f t="shared" si="345"/>
        <v>0</v>
      </c>
      <c r="O175">
        <f t="shared" si="345"/>
        <v>0</v>
      </c>
      <c r="P175">
        <f t="shared" si="345"/>
        <v>0</v>
      </c>
      <c r="Q175">
        <f t="shared" si="345"/>
        <v>0</v>
      </c>
      <c r="R175">
        <f t="shared" si="345"/>
        <v>0</v>
      </c>
      <c r="S175">
        <f t="shared" si="345"/>
        <v>0</v>
      </c>
      <c r="T175">
        <f t="shared" si="345"/>
        <v>0</v>
      </c>
      <c r="U175">
        <f t="shared" si="345"/>
        <v>0</v>
      </c>
      <c r="V175">
        <f t="shared" si="345"/>
        <v>0</v>
      </c>
      <c r="W175">
        <f t="shared" si="345"/>
        <v>0</v>
      </c>
      <c r="X175">
        <f t="shared" si="345"/>
        <v>0</v>
      </c>
      <c r="Y175">
        <f t="shared" si="345"/>
        <v>0</v>
      </c>
      <c r="Z175">
        <f t="shared" si="345"/>
        <v>0</v>
      </c>
      <c r="AA175">
        <f t="shared" si="345"/>
        <v>0</v>
      </c>
      <c r="AB175">
        <f t="shared" si="345"/>
        <v>0</v>
      </c>
      <c r="AC175">
        <f t="shared" si="345"/>
        <v>0</v>
      </c>
      <c r="AD175">
        <f t="shared" si="345"/>
        <v>0</v>
      </c>
      <c r="AE175">
        <f t="shared" si="345"/>
        <v>0</v>
      </c>
      <c r="AF175">
        <f t="shared" si="345"/>
        <v>0</v>
      </c>
      <c r="AG175">
        <f t="shared" si="345"/>
        <v>0</v>
      </c>
      <c r="AH175">
        <f t="shared" si="345"/>
        <v>0</v>
      </c>
      <c r="AI175">
        <f t="shared" ref="AI175:BI175" si="346">IF(OR(AI$31&gt;$B175,AI$31&lt;$A175),0,IF(AI$31=$A175,AI$129,AH175))</f>
        <v>0</v>
      </c>
      <c r="AJ175">
        <f t="shared" si="346"/>
        <v>0</v>
      </c>
      <c r="AK175">
        <f t="shared" si="346"/>
        <v>0</v>
      </c>
      <c r="AL175">
        <f t="shared" si="346"/>
        <v>0</v>
      </c>
      <c r="AM175">
        <f t="shared" si="346"/>
        <v>0</v>
      </c>
      <c r="AN175">
        <f t="shared" si="346"/>
        <v>0</v>
      </c>
      <c r="AO175">
        <f t="shared" si="346"/>
        <v>0</v>
      </c>
      <c r="AP175">
        <f t="shared" si="346"/>
        <v>0</v>
      </c>
      <c r="AQ175">
        <f t="shared" ca="1" si="346"/>
        <v>71250</v>
      </c>
      <c r="AR175">
        <f t="shared" ca="1" si="346"/>
        <v>71250</v>
      </c>
      <c r="AS175">
        <f t="shared" ca="1" si="346"/>
        <v>71250</v>
      </c>
      <c r="AT175">
        <f t="shared" ca="1" si="346"/>
        <v>71250</v>
      </c>
      <c r="AU175">
        <f t="shared" ca="1" si="346"/>
        <v>71250</v>
      </c>
      <c r="AV175">
        <f t="shared" ca="1" si="346"/>
        <v>71250</v>
      </c>
      <c r="AW175">
        <f t="shared" ca="1" si="346"/>
        <v>71250</v>
      </c>
      <c r="AX175">
        <f t="shared" ca="1" si="346"/>
        <v>71250</v>
      </c>
      <c r="AY175">
        <f t="shared" ca="1" si="346"/>
        <v>71250</v>
      </c>
      <c r="AZ175">
        <f t="shared" ca="1" si="346"/>
        <v>71250</v>
      </c>
      <c r="BA175">
        <f t="shared" ca="1" si="346"/>
        <v>71250</v>
      </c>
      <c r="BB175">
        <f t="shared" ca="1" si="346"/>
        <v>71250</v>
      </c>
      <c r="BC175">
        <f t="shared" ca="1" si="346"/>
        <v>71250</v>
      </c>
      <c r="BD175">
        <f t="shared" ca="1" si="346"/>
        <v>71250</v>
      </c>
      <c r="BE175">
        <f t="shared" ca="1" si="346"/>
        <v>71250</v>
      </c>
      <c r="BF175">
        <f t="shared" ca="1" si="346"/>
        <v>71250</v>
      </c>
      <c r="BG175">
        <f t="shared" ca="1" si="346"/>
        <v>71250</v>
      </c>
      <c r="BH175">
        <f t="shared" ca="1" si="346"/>
        <v>71250</v>
      </c>
      <c r="BI175">
        <f t="shared" ca="1" si="346"/>
        <v>71250</v>
      </c>
    </row>
    <row r="176" spans="1:61" x14ac:dyDescent="0.25">
      <c r="A176" s="57">
        <f t="shared" si="267"/>
        <v>2025.25</v>
      </c>
      <c r="B176">
        <f t="shared" si="268"/>
        <v>2032</v>
      </c>
      <c r="C176">
        <f t="shared" ref="C176:AH176" si="347">IF(OR(C$31&gt;$B176,C$31&lt;$A176),0,IF(C$31=$A176,C$129,B176))</f>
        <v>0</v>
      </c>
      <c r="D176">
        <f t="shared" si="347"/>
        <v>0</v>
      </c>
      <c r="E176">
        <f t="shared" si="347"/>
        <v>0</v>
      </c>
      <c r="F176">
        <f t="shared" si="347"/>
        <v>0</v>
      </c>
      <c r="G176">
        <f t="shared" si="347"/>
        <v>0</v>
      </c>
      <c r="H176">
        <f t="shared" si="347"/>
        <v>0</v>
      </c>
      <c r="I176">
        <f t="shared" si="347"/>
        <v>0</v>
      </c>
      <c r="J176">
        <f t="shared" si="347"/>
        <v>0</v>
      </c>
      <c r="K176">
        <f t="shared" si="347"/>
        <v>0</v>
      </c>
      <c r="L176">
        <f t="shared" si="347"/>
        <v>0</v>
      </c>
      <c r="M176">
        <f t="shared" si="347"/>
        <v>0</v>
      </c>
      <c r="N176">
        <f t="shared" si="347"/>
        <v>0</v>
      </c>
      <c r="O176">
        <f t="shared" si="347"/>
        <v>0</v>
      </c>
      <c r="P176">
        <f t="shared" si="347"/>
        <v>0</v>
      </c>
      <c r="Q176">
        <f t="shared" si="347"/>
        <v>0</v>
      </c>
      <c r="R176">
        <f t="shared" si="347"/>
        <v>0</v>
      </c>
      <c r="S176">
        <f t="shared" si="347"/>
        <v>0</v>
      </c>
      <c r="T176">
        <f t="shared" si="347"/>
        <v>0</v>
      </c>
      <c r="U176">
        <f t="shared" si="347"/>
        <v>0</v>
      </c>
      <c r="V176">
        <f t="shared" si="347"/>
        <v>0</v>
      </c>
      <c r="W176">
        <f t="shared" si="347"/>
        <v>0</v>
      </c>
      <c r="X176">
        <f t="shared" si="347"/>
        <v>0</v>
      </c>
      <c r="Y176">
        <f t="shared" si="347"/>
        <v>0</v>
      </c>
      <c r="Z176">
        <f t="shared" si="347"/>
        <v>0</v>
      </c>
      <c r="AA176">
        <f t="shared" si="347"/>
        <v>0</v>
      </c>
      <c r="AB176">
        <f t="shared" si="347"/>
        <v>0</v>
      </c>
      <c r="AC176">
        <f t="shared" si="347"/>
        <v>0</v>
      </c>
      <c r="AD176">
        <f t="shared" si="347"/>
        <v>0</v>
      </c>
      <c r="AE176">
        <f t="shared" si="347"/>
        <v>0</v>
      </c>
      <c r="AF176">
        <f t="shared" si="347"/>
        <v>0</v>
      </c>
      <c r="AG176">
        <f t="shared" si="347"/>
        <v>0</v>
      </c>
      <c r="AH176">
        <f t="shared" si="347"/>
        <v>0</v>
      </c>
      <c r="AI176">
        <f t="shared" ref="AI176:BI176" si="348">IF(OR(AI$31&gt;$B176,AI$31&lt;$A176),0,IF(AI$31=$A176,AI$129,AH176))</f>
        <v>0</v>
      </c>
      <c r="AJ176">
        <f t="shared" si="348"/>
        <v>0</v>
      </c>
      <c r="AK176">
        <f t="shared" si="348"/>
        <v>0</v>
      </c>
      <c r="AL176">
        <f t="shared" si="348"/>
        <v>0</v>
      </c>
      <c r="AM176">
        <f t="shared" si="348"/>
        <v>0</v>
      </c>
      <c r="AN176">
        <f t="shared" si="348"/>
        <v>0</v>
      </c>
      <c r="AO176">
        <f t="shared" si="348"/>
        <v>0</v>
      </c>
      <c r="AP176">
        <f t="shared" si="348"/>
        <v>0</v>
      </c>
      <c r="AQ176">
        <f t="shared" si="348"/>
        <v>0</v>
      </c>
      <c r="AR176">
        <f t="shared" ca="1" si="348"/>
        <v>66750</v>
      </c>
      <c r="AS176">
        <f t="shared" ca="1" si="348"/>
        <v>66750</v>
      </c>
      <c r="AT176">
        <f t="shared" ca="1" si="348"/>
        <v>66750</v>
      </c>
      <c r="AU176">
        <f t="shared" ca="1" si="348"/>
        <v>66750</v>
      </c>
      <c r="AV176">
        <f t="shared" ca="1" si="348"/>
        <v>66750</v>
      </c>
      <c r="AW176">
        <f t="shared" ca="1" si="348"/>
        <v>66750</v>
      </c>
      <c r="AX176">
        <f t="shared" ca="1" si="348"/>
        <v>66750</v>
      </c>
      <c r="AY176">
        <f t="shared" ca="1" si="348"/>
        <v>66750</v>
      </c>
      <c r="AZ176">
        <f t="shared" ca="1" si="348"/>
        <v>66750</v>
      </c>
      <c r="BA176">
        <f t="shared" ca="1" si="348"/>
        <v>66750</v>
      </c>
      <c r="BB176">
        <f t="shared" ca="1" si="348"/>
        <v>66750</v>
      </c>
      <c r="BC176">
        <f t="shared" ca="1" si="348"/>
        <v>66750</v>
      </c>
      <c r="BD176">
        <f t="shared" ca="1" si="348"/>
        <v>66750</v>
      </c>
      <c r="BE176">
        <f t="shared" ca="1" si="348"/>
        <v>66750</v>
      </c>
      <c r="BF176">
        <f t="shared" ca="1" si="348"/>
        <v>66750</v>
      </c>
      <c r="BG176">
        <f t="shared" ca="1" si="348"/>
        <v>66750</v>
      </c>
      <c r="BH176">
        <f t="shared" ca="1" si="348"/>
        <v>66750</v>
      </c>
      <c r="BI176">
        <f t="shared" ca="1" si="348"/>
        <v>66750</v>
      </c>
    </row>
    <row r="177" spans="1:61" x14ac:dyDescent="0.25">
      <c r="A177" s="57">
        <f t="shared" si="267"/>
        <v>2025.5</v>
      </c>
      <c r="B177">
        <f t="shared" si="268"/>
        <v>2032.25</v>
      </c>
      <c r="C177">
        <f t="shared" ref="C177:AH177" si="349">IF(OR(C$31&gt;$B177,C$31&lt;$A177),0,IF(C$31=$A177,C$129,B177))</f>
        <v>0</v>
      </c>
      <c r="D177">
        <f t="shared" si="349"/>
        <v>0</v>
      </c>
      <c r="E177">
        <f t="shared" si="349"/>
        <v>0</v>
      </c>
      <c r="F177">
        <f t="shared" si="349"/>
        <v>0</v>
      </c>
      <c r="G177">
        <f t="shared" si="349"/>
        <v>0</v>
      </c>
      <c r="H177">
        <f t="shared" si="349"/>
        <v>0</v>
      </c>
      <c r="I177">
        <f t="shared" si="349"/>
        <v>0</v>
      </c>
      <c r="J177">
        <f t="shared" si="349"/>
        <v>0</v>
      </c>
      <c r="K177">
        <f t="shared" si="349"/>
        <v>0</v>
      </c>
      <c r="L177">
        <f t="shared" si="349"/>
        <v>0</v>
      </c>
      <c r="M177">
        <f t="shared" si="349"/>
        <v>0</v>
      </c>
      <c r="N177">
        <f t="shared" si="349"/>
        <v>0</v>
      </c>
      <c r="O177">
        <f t="shared" si="349"/>
        <v>0</v>
      </c>
      <c r="P177">
        <f t="shared" si="349"/>
        <v>0</v>
      </c>
      <c r="Q177">
        <f t="shared" si="349"/>
        <v>0</v>
      </c>
      <c r="R177">
        <f t="shared" si="349"/>
        <v>0</v>
      </c>
      <c r="S177">
        <f t="shared" si="349"/>
        <v>0</v>
      </c>
      <c r="T177">
        <f t="shared" si="349"/>
        <v>0</v>
      </c>
      <c r="U177">
        <f t="shared" si="349"/>
        <v>0</v>
      </c>
      <c r="V177">
        <f t="shared" si="349"/>
        <v>0</v>
      </c>
      <c r="W177">
        <f t="shared" si="349"/>
        <v>0</v>
      </c>
      <c r="X177">
        <f t="shared" si="349"/>
        <v>0</v>
      </c>
      <c r="Y177">
        <f t="shared" si="349"/>
        <v>0</v>
      </c>
      <c r="Z177">
        <f t="shared" si="349"/>
        <v>0</v>
      </c>
      <c r="AA177">
        <f t="shared" si="349"/>
        <v>0</v>
      </c>
      <c r="AB177">
        <f t="shared" si="349"/>
        <v>0</v>
      </c>
      <c r="AC177">
        <f t="shared" si="349"/>
        <v>0</v>
      </c>
      <c r="AD177">
        <f t="shared" si="349"/>
        <v>0</v>
      </c>
      <c r="AE177">
        <f t="shared" si="349"/>
        <v>0</v>
      </c>
      <c r="AF177">
        <f t="shared" si="349"/>
        <v>0</v>
      </c>
      <c r="AG177">
        <f t="shared" si="349"/>
        <v>0</v>
      </c>
      <c r="AH177">
        <f t="shared" si="349"/>
        <v>0</v>
      </c>
      <c r="AI177">
        <f t="shared" ref="AI177:BI177" si="350">IF(OR(AI$31&gt;$B177,AI$31&lt;$A177),0,IF(AI$31=$A177,AI$129,AH177))</f>
        <v>0</v>
      </c>
      <c r="AJ177">
        <f t="shared" si="350"/>
        <v>0</v>
      </c>
      <c r="AK177">
        <f t="shared" si="350"/>
        <v>0</v>
      </c>
      <c r="AL177">
        <f t="shared" si="350"/>
        <v>0</v>
      </c>
      <c r="AM177">
        <f t="shared" si="350"/>
        <v>0</v>
      </c>
      <c r="AN177">
        <f t="shared" si="350"/>
        <v>0</v>
      </c>
      <c r="AO177">
        <f t="shared" si="350"/>
        <v>0</v>
      </c>
      <c r="AP177">
        <f t="shared" si="350"/>
        <v>0</v>
      </c>
      <c r="AQ177">
        <f t="shared" si="350"/>
        <v>0</v>
      </c>
      <c r="AR177">
        <f t="shared" si="350"/>
        <v>0</v>
      </c>
      <c r="AS177">
        <f t="shared" ca="1" si="350"/>
        <v>66000</v>
      </c>
      <c r="AT177">
        <f t="shared" ca="1" si="350"/>
        <v>66000</v>
      </c>
      <c r="AU177">
        <f t="shared" ca="1" si="350"/>
        <v>66000</v>
      </c>
      <c r="AV177">
        <f t="shared" ca="1" si="350"/>
        <v>66000</v>
      </c>
      <c r="AW177">
        <f t="shared" ca="1" si="350"/>
        <v>66000</v>
      </c>
      <c r="AX177">
        <f t="shared" ca="1" si="350"/>
        <v>66000</v>
      </c>
      <c r="AY177">
        <f t="shared" ca="1" si="350"/>
        <v>66000</v>
      </c>
      <c r="AZ177">
        <f t="shared" ca="1" si="350"/>
        <v>66000</v>
      </c>
      <c r="BA177">
        <f t="shared" ca="1" si="350"/>
        <v>66000</v>
      </c>
      <c r="BB177">
        <f t="shared" ca="1" si="350"/>
        <v>66000</v>
      </c>
      <c r="BC177">
        <f t="shared" ca="1" si="350"/>
        <v>66000</v>
      </c>
      <c r="BD177">
        <f t="shared" ca="1" si="350"/>
        <v>66000</v>
      </c>
      <c r="BE177">
        <f t="shared" ca="1" si="350"/>
        <v>66000</v>
      </c>
      <c r="BF177">
        <f t="shared" ca="1" si="350"/>
        <v>66000</v>
      </c>
      <c r="BG177">
        <f t="shared" ca="1" si="350"/>
        <v>66000</v>
      </c>
      <c r="BH177">
        <f t="shared" ca="1" si="350"/>
        <v>66000</v>
      </c>
      <c r="BI177">
        <f t="shared" ca="1" si="350"/>
        <v>66000</v>
      </c>
    </row>
    <row r="178" spans="1:61" x14ac:dyDescent="0.25">
      <c r="A178" s="57">
        <f t="shared" si="267"/>
        <v>2025.75</v>
      </c>
      <c r="B178">
        <f t="shared" si="268"/>
        <v>2032.5</v>
      </c>
      <c r="C178">
        <f t="shared" ref="C178:AH178" si="351">IF(OR(C$31&gt;$B178,C$31&lt;$A178),0,IF(C$31=$A178,C$129,B178))</f>
        <v>0</v>
      </c>
      <c r="D178">
        <f t="shared" si="351"/>
        <v>0</v>
      </c>
      <c r="E178">
        <f t="shared" si="351"/>
        <v>0</v>
      </c>
      <c r="F178">
        <f t="shared" si="351"/>
        <v>0</v>
      </c>
      <c r="G178">
        <f t="shared" si="351"/>
        <v>0</v>
      </c>
      <c r="H178">
        <f t="shared" si="351"/>
        <v>0</v>
      </c>
      <c r="I178">
        <f t="shared" si="351"/>
        <v>0</v>
      </c>
      <c r="J178">
        <f t="shared" si="351"/>
        <v>0</v>
      </c>
      <c r="K178">
        <f t="shared" si="351"/>
        <v>0</v>
      </c>
      <c r="L178">
        <f t="shared" si="351"/>
        <v>0</v>
      </c>
      <c r="M178">
        <f t="shared" si="351"/>
        <v>0</v>
      </c>
      <c r="N178">
        <f t="shared" si="351"/>
        <v>0</v>
      </c>
      <c r="O178">
        <f t="shared" si="351"/>
        <v>0</v>
      </c>
      <c r="P178">
        <f t="shared" si="351"/>
        <v>0</v>
      </c>
      <c r="Q178">
        <f t="shared" si="351"/>
        <v>0</v>
      </c>
      <c r="R178">
        <f t="shared" si="351"/>
        <v>0</v>
      </c>
      <c r="S178">
        <f t="shared" si="351"/>
        <v>0</v>
      </c>
      <c r="T178">
        <f t="shared" si="351"/>
        <v>0</v>
      </c>
      <c r="U178">
        <f t="shared" si="351"/>
        <v>0</v>
      </c>
      <c r="V178">
        <f t="shared" si="351"/>
        <v>0</v>
      </c>
      <c r="W178">
        <f t="shared" si="351"/>
        <v>0</v>
      </c>
      <c r="X178">
        <f t="shared" si="351"/>
        <v>0</v>
      </c>
      <c r="Y178">
        <f t="shared" si="351"/>
        <v>0</v>
      </c>
      <c r="Z178">
        <f t="shared" si="351"/>
        <v>0</v>
      </c>
      <c r="AA178">
        <f t="shared" si="351"/>
        <v>0</v>
      </c>
      <c r="AB178">
        <f t="shared" si="351"/>
        <v>0</v>
      </c>
      <c r="AC178">
        <f t="shared" si="351"/>
        <v>0</v>
      </c>
      <c r="AD178">
        <f t="shared" si="351"/>
        <v>0</v>
      </c>
      <c r="AE178">
        <f t="shared" si="351"/>
        <v>0</v>
      </c>
      <c r="AF178">
        <f t="shared" si="351"/>
        <v>0</v>
      </c>
      <c r="AG178">
        <f t="shared" si="351"/>
        <v>0</v>
      </c>
      <c r="AH178">
        <f t="shared" si="351"/>
        <v>0</v>
      </c>
      <c r="AI178">
        <f t="shared" ref="AI178:BI178" si="352">IF(OR(AI$31&gt;$B178,AI$31&lt;$A178),0,IF(AI$31=$A178,AI$129,AH178))</f>
        <v>0</v>
      </c>
      <c r="AJ178">
        <f t="shared" si="352"/>
        <v>0</v>
      </c>
      <c r="AK178">
        <f t="shared" si="352"/>
        <v>0</v>
      </c>
      <c r="AL178">
        <f t="shared" si="352"/>
        <v>0</v>
      </c>
      <c r="AM178">
        <f t="shared" si="352"/>
        <v>0</v>
      </c>
      <c r="AN178">
        <f t="shared" si="352"/>
        <v>0</v>
      </c>
      <c r="AO178">
        <f t="shared" si="352"/>
        <v>0</v>
      </c>
      <c r="AP178">
        <f t="shared" si="352"/>
        <v>0</v>
      </c>
      <c r="AQ178">
        <f t="shared" si="352"/>
        <v>0</v>
      </c>
      <c r="AR178">
        <f t="shared" si="352"/>
        <v>0</v>
      </c>
      <c r="AS178">
        <f t="shared" si="352"/>
        <v>0</v>
      </c>
      <c r="AT178">
        <f t="shared" ca="1" si="352"/>
        <v>66000</v>
      </c>
      <c r="AU178">
        <f t="shared" ca="1" si="352"/>
        <v>66000</v>
      </c>
      <c r="AV178">
        <f t="shared" ca="1" si="352"/>
        <v>66000</v>
      </c>
      <c r="AW178">
        <f t="shared" ca="1" si="352"/>
        <v>66000</v>
      </c>
      <c r="AX178">
        <f t="shared" ca="1" si="352"/>
        <v>66000</v>
      </c>
      <c r="AY178">
        <f t="shared" ca="1" si="352"/>
        <v>66000</v>
      </c>
      <c r="AZ178">
        <f t="shared" ca="1" si="352"/>
        <v>66000</v>
      </c>
      <c r="BA178">
        <f t="shared" ca="1" si="352"/>
        <v>66000</v>
      </c>
      <c r="BB178">
        <f t="shared" ca="1" si="352"/>
        <v>66000</v>
      </c>
      <c r="BC178">
        <f t="shared" ca="1" si="352"/>
        <v>66000</v>
      </c>
      <c r="BD178">
        <f t="shared" ca="1" si="352"/>
        <v>66000</v>
      </c>
      <c r="BE178">
        <f t="shared" ca="1" si="352"/>
        <v>66000</v>
      </c>
      <c r="BF178">
        <f t="shared" ca="1" si="352"/>
        <v>66000</v>
      </c>
      <c r="BG178">
        <f t="shared" ca="1" si="352"/>
        <v>66000</v>
      </c>
      <c r="BH178">
        <f t="shared" ca="1" si="352"/>
        <v>66000</v>
      </c>
      <c r="BI178">
        <f t="shared" ca="1" si="352"/>
        <v>66000</v>
      </c>
    </row>
    <row r="179" spans="1:61" x14ac:dyDescent="0.25">
      <c r="A179" s="57">
        <f t="shared" si="267"/>
        <v>2026</v>
      </c>
      <c r="B179">
        <f t="shared" si="268"/>
        <v>2032.75</v>
      </c>
      <c r="C179">
        <f t="shared" ref="C179:AH179" si="353">IF(OR(C$31&gt;$B179,C$31&lt;$A179),0,IF(C$31=$A179,C$129,B179))</f>
        <v>0</v>
      </c>
      <c r="D179">
        <f t="shared" si="353"/>
        <v>0</v>
      </c>
      <c r="E179">
        <f t="shared" si="353"/>
        <v>0</v>
      </c>
      <c r="F179">
        <f t="shared" si="353"/>
        <v>0</v>
      </c>
      <c r="G179">
        <f t="shared" si="353"/>
        <v>0</v>
      </c>
      <c r="H179">
        <f t="shared" si="353"/>
        <v>0</v>
      </c>
      <c r="I179">
        <f t="shared" si="353"/>
        <v>0</v>
      </c>
      <c r="J179">
        <f t="shared" si="353"/>
        <v>0</v>
      </c>
      <c r="K179">
        <f t="shared" si="353"/>
        <v>0</v>
      </c>
      <c r="L179">
        <f t="shared" si="353"/>
        <v>0</v>
      </c>
      <c r="M179">
        <f t="shared" si="353"/>
        <v>0</v>
      </c>
      <c r="N179">
        <f t="shared" si="353"/>
        <v>0</v>
      </c>
      <c r="O179">
        <f t="shared" si="353"/>
        <v>0</v>
      </c>
      <c r="P179">
        <f t="shared" si="353"/>
        <v>0</v>
      </c>
      <c r="Q179">
        <f t="shared" si="353"/>
        <v>0</v>
      </c>
      <c r="R179">
        <f t="shared" si="353"/>
        <v>0</v>
      </c>
      <c r="S179">
        <f t="shared" si="353"/>
        <v>0</v>
      </c>
      <c r="T179">
        <f t="shared" si="353"/>
        <v>0</v>
      </c>
      <c r="U179">
        <f t="shared" si="353"/>
        <v>0</v>
      </c>
      <c r="V179">
        <f t="shared" si="353"/>
        <v>0</v>
      </c>
      <c r="W179">
        <f t="shared" si="353"/>
        <v>0</v>
      </c>
      <c r="X179">
        <f t="shared" si="353"/>
        <v>0</v>
      </c>
      <c r="Y179">
        <f t="shared" si="353"/>
        <v>0</v>
      </c>
      <c r="Z179">
        <f t="shared" si="353"/>
        <v>0</v>
      </c>
      <c r="AA179">
        <f t="shared" si="353"/>
        <v>0</v>
      </c>
      <c r="AB179">
        <f t="shared" si="353"/>
        <v>0</v>
      </c>
      <c r="AC179">
        <f t="shared" si="353"/>
        <v>0</v>
      </c>
      <c r="AD179">
        <f t="shared" si="353"/>
        <v>0</v>
      </c>
      <c r="AE179">
        <f t="shared" si="353"/>
        <v>0</v>
      </c>
      <c r="AF179">
        <f t="shared" si="353"/>
        <v>0</v>
      </c>
      <c r="AG179">
        <f t="shared" si="353"/>
        <v>0</v>
      </c>
      <c r="AH179">
        <f t="shared" si="353"/>
        <v>0</v>
      </c>
      <c r="AI179">
        <f t="shared" ref="AI179:BI179" si="354">IF(OR(AI$31&gt;$B179,AI$31&lt;$A179),0,IF(AI$31=$A179,AI$129,AH179))</f>
        <v>0</v>
      </c>
      <c r="AJ179">
        <f t="shared" si="354"/>
        <v>0</v>
      </c>
      <c r="AK179">
        <f t="shared" si="354"/>
        <v>0</v>
      </c>
      <c r="AL179">
        <f t="shared" si="354"/>
        <v>0</v>
      </c>
      <c r="AM179">
        <f t="shared" si="354"/>
        <v>0</v>
      </c>
      <c r="AN179">
        <f t="shared" si="354"/>
        <v>0</v>
      </c>
      <c r="AO179">
        <f t="shared" si="354"/>
        <v>0</v>
      </c>
      <c r="AP179">
        <f t="shared" si="354"/>
        <v>0</v>
      </c>
      <c r="AQ179">
        <f t="shared" si="354"/>
        <v>0</v>
      </c>
      <c r="AR179">
        <f t="shared" si="354"/>
        <v>0</v>
      </c>
      <c r="AS179">
        <f t="shared" si="354"/>
        <v>0</v>
      </c>
      <c r="AT179">
        <f t="shared" si="354"/>
        <v>0</v>
      </c>
      <c r="AU179">
        <f t="shared" ca="1" si="354"/>
        <v>66000</v>
      </c>
      <c r="AV179">
        <f t="shared" ca="1" si="354"/>
        <v>66000</v>
      </c>
      <c r="AW179">
        <f t="shared" ca="1" si="354"/>
        <v>66000</v>
      </c>
      <c r="AX179">
        <f t="shared" ca="1" si="354"/>
        <v>66000</v>
      </c>
      <c r="AY179">
        <f t="shared" ca="1" si="354"/>
        <v>66000</v>
      </c>
      <c r="AZ179">
        <f t="shared" ca="1" si="354"/>
        <v>66000</v>
      </c>
      <c r="BA179">
        <f t="shared" ca="1" si="354"/>
        <v>66000</v>
      </c>
      <c r="BB179">
        <f t="shared" ca="1" si="354"/>
        <v>66000</v>
      </c>
      <c r="BC179">
        <f t="shared" ca="1" si="354"/>
        <v>66000</v>
      </c>
      <c r="BD179">
        <f t="shared" ca="1" si="354"/>
        <v>66000</v>
      </c>
      <c r="BE179">
        <f t="shared" ca="1" si="354"/>
        <v>66000</v>
      </c>
      <c r="BF179">
        <f t="shared" ca="1" si="354"/>
        <v>66000</v>
      </c>
      <c r="BG179">
        <f t="shared" ca="1" si="354"/>
        <v>66000</v>
      </c>
      <c r="BH179">
        <f t="shared" ca="1" si="354"/>
        <v>66000</v>
      </c>
      <c r="BI179">
        <f t="shared" ca="1" si="354"/>
        <v>66000</v>
      </c>
    </row>
    <row r="180" spans="1:61" x14ac:dyDescent="0.25">
      <c r="A180" s="57">
        <f t="shared" si="267"/>
        <v>2026.25</v>
      </c>
      <c r="B180">
        <f t="shared" si="268"/>
        <v>2033</v>
      </c>
      <c r="C180">
        <f t="shared" ref="C180:AH180" si="355">IF(OR(C$31&gt;$B180,C$31&lt;$A180),0,IF(C$31=$A180,C$129,B180))</f>
        <v>0</v>
      </c>
      <c r="D180">
        <f t="shared" si="355"/>
        <v>0</v>
      </c>
      <c r="E180">
        <f t="shared" si="355"/>
        <v>0</v>
      </c>
      <c r="F180">
        <f t="shared" si="355"/>
        <v>0</v>
      </c>
      <c r="G180">
        <f t="shared" si="355"/>
        <v>0</v>
      </c>
      <c r="H180">
        <f t="shared" si="355"/>
        <v>0</v>
      </c>
      <c r="I180">
        <f t="shared" si="355"/>
        <v>0</v>
      </c>
      <c r="J180">
        <f t="shared" si="355"/>
        <v>0</v>
      </c>
      <c r="K180">
        <f t="shared" si="355"/>
        <v>0</v>
      </c>
      <c r="L180">
        <f t="shared" si="355"/>
        <v>0</v>
      </c>
      <c r="M180">
        <f t="shared" si="355"/>
        <v>0</v>
      </c>
      <c r="N180">
        <f t="shared" si="355"/>
        <v>0</v>
      </c>
      <c r="O180">
        <f t="shared" si="355"/>
        <v>0</v>
      </c>
      <c r="P180">
        <f t="shared" si="355"/>
        <v>0</v>
      </c>
      <c r="Q180">
        <f t="shared" si="355"/>
        <v>0</v>
      </c>
      <c r="R180">
        <f t="shared" si="355"/>
        <v>0</v>
      </c>
      <c r="S180">
        <f t="shared" si="355"/>
        <v>0</v>
      </c>
      <c r="T180">
        <f t="shared" si="355"/>
        <v>0</v>
      </c>
      <c r="U180">
        <f t="shared" si="355"/>
        <v>0</v>
      </c>
      <c r="V180">
        <f t="shared" si="355"/>
        <v>0</v>
      </c>
      <c r="W180">
        <f t="shared" si="355"/>
        <v>0</v>
      </c>
      <c r="X180">
        <f t="shared" si="355"/>
        <v>0</v>
      </c>
      <c r="Y180">
        <f t="shared" si="355"/>
        <v>0</v>
      </c>
      <c r="Z180">
        <f t="shared" si="355"/>
        <v>0</v>
      </c>
      <c r="AA180">
        <f t="shared" si="355"/>
        <v>0</v>
      </c>
      <c r="AB180">
        <f t="shared" si="355"/>
        <v>0</v>
      </c>
      <c r="AC180">
        <f t="shared" si="355"/>
        <v>0</v>
      </c>
      <c r="AD180">
        <f t="shared" si="355"/>
        <v>0</v>
      </c>
      <c r="AE180">
        <f t="shared" si="355"/>
        <v>0</v>
      </c>
      <c r="AF180">
        <f t="shared" si="355"/>
        <v>0</v>
      </c>
      <c r="AG180">
        <f t="shared" si="355"/>
        <v>0</v>
      </c>
      <c r="AH180">
        <f t="shared" si="355"/>
        <v>0</v>
      </c>
      <c r="AI180">
        <f t="shared" ref="AI180:BI180" si="356">IF(OR(AI$31&gt;$B180,AI$31&lt;$A180),0,IF(AI$31=$A180,AI$129,AH180))</f>
        <v>0</v>
      </c>
      <c r="AJ180">
        <f t="shared" si="356"/>
        <v>0</v>
      </c>
      <c r="AK180">
        <f t="shared" si="356"/>
        <v>0</v>
      </c>
      <c r="AL180">
        <f t="shared" si="356"/>
        <v>0</v>
      </c>
      <c r="AM180">
        <f t="shared" si="356"/>
        <v>0</v>
      </c>
      <c r="AN180">
        <f t="shared" si="356"/>
        <v>0</v>
      </c>
      <c r="AO180">
        <f t="shared" si="356"/>
        <v>0</v>
      </c>
      <c r="AP180">
        <f t="shared" si="356"/>
        <v>0</v>
      </c>
      <c r="AQ180">
        <f t="shared" si="356"/>
        <v>0</v>
      </c>
      <c r="AR180">
        <f t="shared" si="356"/>
        <v>0</v>
      </c>
      <c r="AS180">
        <f t="shared" si="356"/>
        <v>0</v>
      </c>
      <c r="AT180">
        <f t="shared" si="356"/>
        <v>0</v>
      </c>
      <c r="AU180">
        <f t="shared" si="356"/>
        <v>0</v>
      </c>
      <c r="AV180">
        <f t="shared" ca="1" si="356"/>
        <v>66000</v>
      </c>
      <c r="AW180">
        <f t="shared" ca="1" si="356"/>
        <v>66000</v>
      </c>
      <c r="AX180">
        <f t="shared" ca="1" si="356"/>
        <v>66000</v>
      </c>
      <c r="AY180">
        <f t="shared" ca="1" si="356"/>
        <v>66000</v>
      </c>
      <c r="AZ180">
        <f t="shared" ca="1" si="356"/>
        <v>66000</v>
      </c>
      <c r="BA180">
        <f t="shared" ca="1" si="356"/>
        <v>66000</v>
      </c>
      <c r="BB180">
        <f t="shared" ca="1" si="356"/>
        <v>66000</v>
      </c>
      <c r="BC180">
        <f t="shared" ca="1" si="356"/>
        <v>66000</v>
      </c>
      <c r="BD180">
        <f t="shared" ca="1" si="356"/>
        <v>66000</v>
      </c>
      <c r="BE180">
        <f t="shared" ca="1" si="356"/>
        <v>66000</v>
      </c>
      <c r="BF180">
        <f t="shared" ca="1" si="356"/>
        <v>66000</v>
      </c>
      <c r="BG180">
        <f t="shared" ca="1" si="356"/>
        <v>66000</v>
      </c>
      <c r="BH180">
        <f t="shared" ca="1" si="356"/>
        <v>66000</v>
      </c>
      <c r="BI180">
        <f t="shared" ca="1" si="356"/>
        <v>66000</v>
      </c>
    </row>
    <row r="181" spans="1:61" x14ac:dyDescent="0.25">
      <c r="A181" s="57">
        <f t="shared" si="267"/>
        <v>2026.5</v>
      </c>
      <c r="B181">
        <f t="shared" si="268"/>
        <v>2033.25</v>
      </c>
      <c r="C181">
        <f t="shared" ref="C181:AH181" si="357">IF(OR(C$31&gt;$B181,C$31&lt;$A181),0,IF(C$31=$A181,C$129,B181))</f>
        <v>0</v>
      </c>
      <c r="D181">
        <f t="shared" si="357"/>
        <v>0</v>
      </c>
      <c r="E181">
        <f t="shared" si="357"/>
        <v>0</v>
      </c>
      <c r="F181">
        <f t="shared" si="357"/>
        <v>0</v>
      </c>
      <c r="G181">
        <f t="shared" si="357"/>
        <v>0</v>
      </c>
      <c r="H181">
        <f t="shared" si="357"/>
        <v>0</v>
      </c>
      <c r="I181">
        <f t="shared" si="357"/>
        <v>0</v>
      </c>
      <c r="J181">
        <f t="shared" si="357"/>
        <v>0</v>
      </c>
      <c r="K181">
        <f t="shared" si="357"/>
        <v>0</v>
      </c>
      <c r="L181">
        <f t="shared" si="357"/>
        <v>0</v>
      </c>
      <c r="M181">
        <f t="shared" si="357"/>
        <v>0</v>
      </c>
      <c r="N181">
        <f t="shared" si="357"/>
        <v>0</v>
      </c>
      <c r="O181">
        <f t="shared" si="357"/>
        <v>0</v>
      </c>
      <c r="P181">
        <f t="shared" si="357"/>
        <v>0</v>
      </c>
      <c r="Q181">
        <f t="shared" si="357"/>
        <v>0</v>
      </c>
      <c r="R181">
        <f t="shared" si="357"/>
        <v>0</v>
      </c>
      <c r="S181">
        <f t="shared" si="357"/>
        <v>0</v>
      </c>
      <c r="T181">
        <f t="shared" si="357"/>
        <v>0</v>
      </c>
      <c r="U181">
        <f t="shared" si="357"/>
        <v>0</v>
      </c>
      <c r="V181">
        <f t="shared" si="357"/>
        <v>0</v>
      </c>
      <c r="W181">
        <f t="shared" si="357"/>
        <v>0</v>
      </c>
      <c r="X181">
        <f t="shared" si="357"/>
        <v>0</v>
      </c>
      <c r="Y181">
        <f t="shared" si="357"/>
        <v>0</v>
      </c>
      <c r="Z181">
        <f t="shared" si="357"/>
        <v>0</v>
      </c>
      <c r="AA181">
        <f t="shared" si="357"/>
        <v>0</v>
      </c>
      <c r="AB181">
        <f t="shared" si="357"/>
        <v>0</v>
      </c>
      <c r="AC181">
        <f t="shared" si="357"/>
        <v>0</v>
      </c>
      <c r="AD181">
        <f t="shared" si="357"/>
        <v>0</v>
      </c>
      <c r="AE181">
        <f t="shared" si="357"/>
        <v>0</v>
      </c>
      <c r="AF181">
        <f t="shared" si="357"/>
        <v>0</v>
      </c>
      <c r="AG181">
        <f t="shared" si="357"/>
        <v>0</v>
      </c>
      <c r="AH181">
        <f t="shared" si="357"/>
        <v>0</v>
      </c>
      <c r="AI181">
        <f t="shared" ref="AI181:BI181" si="358">IF(OR(AI$31&gt;$B181,AI$31&lt;$A181),0,IF(AI$31=$A181,AI$129,AH181))</f>
        <v>0</v>
      </c>
      <c r="AJ181">
        <f t="shared" si="358"/>
        <v>0</v>
      </c>
      <c r="AK181">
        <f t="shared" si="358"/>
        <v>0</v>
      </c>
      <c r="AL181">
        <f t="shared" si="358"/>
        <v>0</v>
      </c>
      <c r="AM181">
        <f t="shared" si="358"/>
        <v>0</v>
      </c>
      <c r="AN181">
        <f t="shared" si="358"/>
        <v>0</v>
      </c>
      <c r="AO181">
        <f t="shared" si="358"/>
        <v>0</v>
      </c>
      <c r="AP181">
        <f t="shared" si="358"/>
        <v>0</v>
      </c>
      <c r="AQ181">
        <f t="shared" si="358"/>
        <v>0</v>
      </c>
      <c r="AR181">
        <f t="shared" si="358"/>
        <v>0</v>
      </c>
      <c r="AS181">
        <f t="shared" si="358"/>
        <v>0</v>
      </c>
      <c r="AT181">
        <f t="shared" si="358"/>
        <v>0</v>
      </c>
      <c r="AU181">
        <f t="shared" si="358"/>
        <v>0</v>
      </c>
      <c r="AV181">
        <f t="shared" si="358"/>
        <v>0</v>
      </c>
      <c r="AW181">
        <f t="shared" ca="1" si="358"/>
        <v>66000</v>
      </c>
      <c r="AX181">
        <f t="shared" ca="1" si="358"/>
        <v>66000</v>
      </c>
      <c r="AY181">
        <f t="shared" ca="1" si="358"/>
        <v>66000</v>
      </c>
      <c r="AZ181">
        <f t="shared" ca="1" si="358"/>
        <v>66000</v>
      </c>
      <c r="BA181">
        <f t="shared" ca="1" si="358"/>
        <v>66000</v>
      </c>
      <c r="BB181">
        <f t="shared" ca="1" si="358"/>
        <v>66000</v>
      </c>
      <c r="BC181">
        <f t="shared" ca="1" si="358"/>
        <v>66000</v>
      </c>
      <c r="BD181">
        <f t="shared" ca="1" si="358"/>
        <v>66000</v>
      </c>
      <c r="BE181">
        <f t="shared" ca="1" si="358"/>
        <v>66000</v>
      </c>
      <c r="BF181">
        <f t="shared" ca="1" si="358"/>
        <v>66000</v>
      </c>
      <c r="BG181">
        <f t="shared" ca="1" si="358"/>
        <v>66000</v>
      </c>
      <c r="BH181">
        <f t="shared" ca="1" si="358"/>
        <v>66000</v>
      </c>
      <c r="BI181">
        <f t="shared" ca="1" si="358"/>
        <v>66000</v>
      </c>
    </row>
    <row r="182" spans="1:61" x14ac:dyDescent="0.25">
      <c r="A182" s="57">
        <f t="shared" si="267"/>
        <v>2026.75</v>
      </c>
      <c r="B182">
        <f t="shared" si="268"/>
        <v>2033.5</v>
      </c>
      <c r="C182">
        <f t="shared" ref="C182:AH182" si="359">IF(OR(C$31&gt;$B182,C$31&lt;$A182),0,IF(C$31=$A182,C$129,B182))</f>
        <v>0</v>
      </c>
      <c r="D182">
        <f t="shared" si="359"/>
        <v>0</v>
      </c>
      <c r="E182">
        <f t="shared" si="359"/>
        <v>0</v>
      </c>
      <c r="F182">
        <f t="shared" si="359"/>
        <v>0</v>
      </c>
      <c r="G182">
        <f t="shared" si="359"/>
        <v>0</v>
      </c>
      <c r="H182">
        <f t="shared" si="359"/>
        <v>0</v>
      </c>
      <c r="I182">
        <f t="shared" si="359"/>
        <v>0</v>
      </c>
      <c r="J182">
        <f t="shared" si="359"/>
        <v>0</v>
      </c>
      <c r="K182">
        <f t="shared" si="359"/>
        <v>0</v>
      </c>
      <c r="L182">
        <f t="shared" si="359"/>
        <v>0</v>
      </c>
      <c r="M182">
        <f t="shared" si="359"/>
        <v>0</v>
      </c>
      <c r="N182">
        <f t="shared" si="359"/>
        <v>0</v>
      </c>
      <c r="O182">
        <f t="shared" si="359"/>
        <v>0</v>
      </c>
      <c r="P182">
        <f t="shared" si="359"/>
        <v>0</v>
      </c>
      <c r="Q182">
        <f t="shared" si="359"/>
        <v>0</v>
      </c>
      <c r="R182">
        <f t="shared" si="359"/>
        <v>0</v>
      </c>
      <c r="S182">
        <f t="shared" si="359"/>
        <v>0</v>
      </c>
      <c r="T182">
        <f t="shared" si="359"/>
        <v>0</v>
      </c>
      <c r="U182">
        <f t="shared" si="359"/>
        <v>0</v>
      </c>
      <c r="V182">
        <f t="shared" si="359"/>
        <v>0</v>
      </c>
      <c r="W182">
        <f t="shared" si="359"/>
        <v>0</v>
      </c>
      <c r="X182">
        <f t="shared" si="359"/>
        <v>0</v>
      </c>
      <c r="Y182">
        <f t="shared" si="359"/>
        <v>0</v>
      </c>
      <c r="Z182">
        <f t="shared" si="359"/>
        <v>0</v>
      </c>
      <c r="AA182">
        <f t="shared" si="359"/>
        <v>0</v>
      </c>
      <c r="AB182">
        <f t="shared" si="359"/>
        <v>0</v>
      </c>
      <c r="AC182">
        <f t="shared" si="359"/>
        <v>0</v>
      </c>
      <c r="AD182">
        <f t="shared" si="359"/>
        <v>0</v>
      </c>
      <c r="AE182">
        <f t="shared" si="359"/>
        <v>0</v>
      </c>
      <c r="AF182">
        <f t="shared" si="359"/>
        <v>0</v>
      </c>
      <c r="AG182">
        <f t="shared" si="359"/>
        <v>0</v>
      </c>
      <c r="AH182">
        <f t="shared" si="359"/>
        <v>0</v>
      </c>
      <c r="AI182">
        <f t="shared" ref="AI182:BI182" si="360">IF(OR(AI$31&gt;$B182,AI$31&lt;$A182),0,IF(AI$31=$A182,AI$129,AH182))</f>
        <v>0</v>
      </c>
      <c r="AJ182">
        <f t="shared" si="360"/>
        <v>0</v>
      </c>
      <c r="AK182">
        <f t="shared" si="360"/>
        <v>0</v>
      </c>
      <c r="AL182">
        <f t="shared" si="360"/>
        <v>0</v>
      </c>
      <c r="AM182">
        <f t="shared" si="360"/>
        <v>0</v>
      </c>
      <c r="AN182">
        <f t="shared" si="360"/>
        <v>0</v>
      </c>
      <c r="AO182">
        <f t="shared" si="360"/>
        <v>0</v>
      </c>
      <c r="AP182">
        <f t="shared" si="360"/>
        <v>0</v>
      </c>
      <c r="AQ182">
        <f t="shared" si="360"/>
        <v>0</v>
      </c>
      <c r="AR182">
        <f t="shared" si="360"/>
        <v>0</v>
      </c>
      <c r="AS182">
        <f t="shared" si="360"/>
        <v>0</v>
      </c>
      <c r="AT182">
        <f t="shared" si="360"/>
        <v>0</v>
      </c>
      <c r="AU182">
        <f t="shared" si="360"/>
        <v>0</v>
      </c>
      <c r="AV182">
        <f t="shared" si="360"/>
        <v>0</v>
      </c>
      <c r="AW182">
        <f t="shared" si="360"/>
        <v>0</v>
      </c>
      <c r="AX182">
        <f t="shared" ca="1" si="360"/>
        <v>66000</v>
      </c>
      <c r="AY182">
        <f t="shared" ca="1" si="360"/>
        <v>66000</v>
      </c>
      <c r="AZ182">
        <f t="shared" ca="1" si="360"/>
        <v>66000</v>
      </c>
      <c r="BA182">
        <f t="shared" ca="1" si="360"/>
        <v>66000</v>
      </c>
      <c r="BB182">
        <f t="shared" ca="1" si="360"/>
        <v>66000</v>
      </c>
      <c r="BC182">
        <f t="shared" ca="1" si="360"/>
        <v>66000</v>
      </c>
      <c r="BD182">
        <f t="shared" ca="1" si="360"/>
        <v>66000</v>
      </c>
      <c r="BE182">
        <f t="shared" ca="1" si="360"/>
        <v>66000</v>
      </c>
      <c r="BF182">
        <f t="shared" ca="1" si="360"/>
        <v>66000</v>
      </c>
      <c r="BG182">
        <f t="shared" ca="1" si="360"/>
        <v>66000</v>
      </c>
      <c r="BH182">
        <f t="shared" ca="1" si="360"/>
        <v>66000</v>
      </c>
      <c r="BI182">
        <f t="shared" ca="1" si="360"/>
        <v>66000</v>
      </c>
    </row>
    <row r="183" spans="1:61" x14ac:dyDescent="0.25">
      <c r="A183" s="57">
        <f t="shared" si="267"/>
        <v>2027</v>
      </c>
      <c r="B183">
        <f t="shared" si="268"/>
        <v>2033.75</v>
      </c>
      <c r="C183">
        <f t="shared" ref="C183:AH183" si="361">IF(OR(C$31&gt;$B183,C$31&lt;$A183),0,IF(C$31=$A183,C$129,B183))</f>
        <v>0</v>
      </c>
      <c r="D183">
        <f t="shared" si="361"/>
        <v>0</v>
      </c>
      <c r="E183">
        <f t="shared" si="361"/>
        <v>0</v>
      </c>
      <c r="F183">
        <f t="shared" si="361"/>
        <v>0</v>
      </c>
      <c r="G183">
        <f t="shared" si="361"/>
        <v>0</v>
      </c>
      <c r="H183">
        <f t="shared" si="361"/>
        <v>0</v>
      </c>
      <c r="I183">
        <f t="shared" si="361"/>
        <v>0</v>
      </c>
      <c r="J183">
        <f t="shared" si="361"/>
        <v>0</v>
      </c>
      <c r="K183">
        <f t="shared" si="361"/>
        <v>0</v>
      </c>
      <c r="L183">
        <f t="shared" si="361"/>
        <v>0</v>
      </c>
      <c r="M183">
        <f t="shared" si="361"/>
        <v>0</v>
      </c>
      <c r="N183">
        <f t="shared" si="361"/>
        <v>0</v>
      </c>
      <c r="O183">
        <f t="shared" si="361"/>
        <v>0</v>
      </c>
      <c r="P183">
        <f t="shared" si="361"/>
        <v>0</v>
      </c>
      <c r="Q183">
        <f t="shared" si="361"/>
        <v>0</v>
      </c>
      <c r="R183">
        <f t="shared" si="361"/>
        <v>0</v>
      </c>
      <c r="S183">
        <f t="shared" si="361"/>
        <v>0</v>
      </c>
      <c r="T183">
        <f t="shared" si="361"/>
        <v>0</v>
      </c>
      <c r="U183">
        <f t="shared" si="361"/>
        <v>0</v>
      </c>
      <c r="V183">
        <f t="shared" si="361"/>
        <v>0</v>
      </c>
      <c r="W183">
        <f t="shared" si="361"/>
        <v>0</v>
      </c>
      <c r="X183">
        <f t="shared" si="361"/>
        <v>0</v>
      </c>
      <c r="Y183">
        <f t="shared" si="361"/>
        <v>0</v>
      </c>
      <c r="Z183">
        <f t="shared" si="361"/>
        <v>0</v>
      </c>
      <c r="AA183">
        <f t="shared" si="361"/>
        <v>0</v>
      </c>
      <c r="AB183">
        <f t="shared" si="361"/>
        <v>0</v>
      </c>
      <c r="AC183">
        <f t="shared" si="361"/>
        <v>0</v>
      </c>
      <c r="AD183">
        <f t="shared" si="361"/>
        <v>0</v>
      </c>
      <c r="AE183">
        <f t="shared" si="361"/>
        <v>0</v>
      </c>
      <c r="AF183">
        <f t="shared" si="361"/>
        <v>0</v>
      </c>
      <c r="AG183">
        <f t="shared" si="361"/>
        <v>0</v>
      </c>
      <c r="AH183">
        <f t="shared" si="361"/>
        <v>0</v>
      </c>
      <c r="AI183">
        <f t="shared" ref="AI183:BI183" si="362">IF(OR(AI$31&gt;$B183,AI$31&lt;$A183),0,IF(AI$31=$A183,AI$129,AH183))</f>
        <v>0</v>
      </c>
      <c r="AJ183">
        <f t="shared" si="362"/>
        <v>0</v>
      </c>
      <c r="AK183">
        <f t="shared" si="362"/>
        <v>0</v>
      </c>
      <c r="AL183">
        <f t="shared" si="362"/>
        <v>0</v>
      </c>
      <c r="AM183">
        <f t="shared" si="362"/>
        <v>0</v>
      </c>
      <c r="AN183">
        <f t="shared" si="362"/>
        <v>0</v>
      </c>
      <c r="AO183">
        <f t="shared" si="362"/>
        <v>0</v>
      </c>
      <c r="AP183">
        <f t="shared" si="362"/>
        <v>0</v>
      </c>
      <c r="AQ183">
        <f t="shared" si="362"/>
        <v>0</v>
      </c>
      <c r="AR183">
        <f t="shared" si="362"/>
        <v>0</v>
      </c>
      <c r="AS183">
        <f t="shared" si="362"/>
        <v>0</v>
      </c>
      <c r="AT183">
        <f t="shared" si="362"/>
        <v>0</v>
      </c>
      <c r="AU183">
        <f t="shared" si="362"/>
        <v>0</v>
      </c>
      <c r="AV183">
        <f t="shared" si="362"/>
        <v>0</v>
      </c>
      <c r="AW183">
        <f t="shared" si="362"/>
        <v>0</v>
      </c>
      <c r="AX183">
        <f t="shared" si="362"/>
        <v>0</v>
      </c>
      <c r="AY183">
        <f t="shared" ca="1" si="362"/>
        <v>66000</v>
      </c>
      <c r="AZ183">
        <f t="shared" ca="1" si="362"/>
        <v>66000</v>
      </c>
      <c r="BA183">
        <f t="shared" ca="1" si="362"/>
        <v>66000</v>
      </c>
      <c r="BB183">
        <f t="shared" ca="1" si="362"/>
        <v>66000</v>
      </c>
      <c r="BC183">
        <f t="shared" ca="1" si="362"/>
        <v>66000</v>
      </c>
      <c r="BD183">
        <f t="shared" ca="1" si="362"/>
        <v>66000</v>
      </c>
      <c r="BE183">
        <f t="shared" ca="1" si="362"/>
        <v>66000</v>
      </c>
      <c r="BF183">
        <f t="shared" ca="1" si="362"/>
        <v>66000</v>
      </c>
      <c r="BG183">
        <f t="shared" ca="1" si="362"/>
        <v>66000</v>
      </c>
      <c r="BH183">
        <f t="shared" ca="1" si="362"/>
        <v>66000</v>
      </c>
      <c r="BI183">
        <f t="shared" ca="1" si="362"/>
        <v>66000</v>
      </c>
    </row>
    <row r="184" spans="1:61" x14ac:dyDescent="0.25">
      <c r="A184" s="57">
        <f t="shared" si="267"/>
        <v>2027.25</v>
      </c>
      <c r="B184">
        <f t="shared" si="268"/>
        <v>2034</v>
      </c>
      <c r="C184">
        <f t="shared" ref="C184:AH184" si="363">IF(OR(C$31&gt;$B184,C$31&lt;$A184),0,IF(C$31=$A184,C$129,B184))</f>
        <v>0</v>
      </c>
      <c r="D184">
        <f t="shared" si="363"/>
        <v>0</v>
      </c>
      <c r="E184">
        <f t="shared" si="363"/>
        <v>0</v>
      </c>
      <c r="F184">
        <f t="shared" si="363"/>
        <v>0</v>
      </c>
      <c r="G184">
        <f t="shared" si="363"/>
        <v>0</v>
      </c>
      <c r="H184">
        <f t="shared" si="363"/>
        <v>0</v>
      </c>
      <c r="I184">
        <f t="shared" si="363"/>
        <v>0</v>
      </c>
      <c r="J184">
        <f t="shared" si="363"/>
        <v>0</v>
      </c>
      <c r="K184">
        <f t="shared" si="363"/>
        <v>0</v>
      </c>
      <c r="L184">
        <f t="shared" si="363"/>
        <v>0</v>
      </c>
      <c r="M184">
        <f t="shared" si="363"/>
        <v>0</v>
      </c>
      <c r="N184">
        <f t="shared" si="363"/>
        <v>0</v>
      </c>
      <c r="O184">
        <f t="shared" si="363"/>
        <v>0</v>
      </c>
      <c r="P184">
        <f t="shared" si="363"/>
        <v>0</v>
      </c>
      <c r="Q184">
        <f t="shared" si="363"/>
        <v>0</v>
      </c>
      <c r="R184">
        <f t="shared" si="363"/>
        <v>0</v>
      </c>
      <c r="S184">
        <f t="shared" si="363"/>
        <v>0</v>
      </c>
      <c r="T184">
        <f t="shared" si="363"/>
        <v>0</v>
      </c>
      <c r="U184">
        <f t="shared" si="363"/>
        <v>0</v>
      </c>
      <c r="V184">
        <f t="shared" si="363"/>
        <v>0</v>
      </c>
      <c r="W184">
        <f t="shared" si="363"/>
        <v>0</v>
      </c>
      <c r="X184">
        <f t="shared" si="363"/>
        <v>0</v>
      </c>
      <c r="Y184">
        <f t="shared" si="363"/>
        <v>0</v>
      </c>
      <c r="Z184">
        <f t="shared" si="363"/>
        <v>0</v>
      </c>
      <c r="AA184">
        <f t="shared" si="363"/>
        <v>0</v>
      </c>
      <c r="AB184">
        <f t="shared" si="363"/>
        <v>0</v>
      </c>
      <c r="AC184">
        <f t="shared" si="363"/>
        <v>0</v>
      </c>
      <c r="AD184">
        <f t="shared" si="363"/>
        <v>0</v>
      </c>
      <c r="AE184">
        <f t="shared" si="363"/>
        <v>0</v>
      </c>
      <c r="AF184">
        <f t="shared" si="363"/>
        <v>0</v>
      </c>
      <c r="AG184">
        <f t="shared" si="363"/>
        <v>0</v>
      </c>
      <c r="AH184">
        <f t="shared" si="363"/>
        <v>0</v>
      </c>
      <c r="AI184">
        <f t="shared" ref="AI184:BI184" si="364">IF(OR(AI$31&gt;$B184,AI$31&lt;$A184),0,IF(AI$31=$A184,AI$129,AH184))</f>
        <v>0</v>
      </c>
      <c r="AJ184">
        <f t="shared" si="364"/>
        <v>0</v>
      </c>
      <c r="AK184">
        <f t="shared" si="364"/>
        <v>0</v>
      </c>
      <c r="AL184">
        <f t="shared" si="364"/>
        <v>0</v>
      </c>
      <c r="AM184">
        <f t="shared" si="364"/>
        <v>0</v>
      </c>
      <c r="AN184">
        <f t="shared" si="364"/>
        <v>0</v>
      </c>
      <c r="AO184">
        <f t="shared" si="364"/>
        <v>0</v>
      </c>
      <c r="AP184">
        <f t="shared" si="364"/>
        <v>0</v>
      </c>
      <c r="AQ184">
        <f t="shared" si="364"/>
        <v>0</v>
      </c>
      <c r="AR184">
        <f t="shared" si="364"/>
        <v>0</v>
      </c>
      <c r="AS184">
        <f t="shared" si="364"/>
        <v>0</v>
      </c>
      <c r="AT184">
        <f t="shared" si="364"/>
        <v>0</v>
      </c>
      <c r="AU184">
        <f t="shared" si="364"/>
        <v>0</v>
      </c>
      <c r="AV184">
        <f t="shared" si="364"/>
        <v>0</v>
      </c>
      <c r="AW184">
        <f t="shared" si="364"/>
        <v>0</v>
      </c>
      <c r="AX184">
        <f t="shared" si="364"/>
        <v>0</v>
      </c>
      <c r="AY184">
        <f t="shared" si="364"/>
        <v>0</v>
      </c>
      <c r="AZ184">
        <f t="shared" ca="1" si="364"/>
        <v>66000</v>
      </c>
      <c r="BA184">
        <f t="shared" ca="1" si="364"/>
        <v>66000</v>
      </c>
      <c r="BB184">
        <f t="shared" ca="1" si="364"/>
        <v>66000</v>
      </c>
      <c r="BC184">
        <f t="shared" ca="1" si="364"/>
        <v>66000</v>
      </c>
      <c r="BD184">
        <f t="shared" ca="1" si="364"/>
        <v>66000</v>
      </c>
      <c r="BE184">
        <f t="shared" ca="1" si="364"/>
        <v>66000</v>
      </c>
      <c r="BF184">
        <f t="shared" ca="1" si="364"/>
        <v>66000</v>
      </c>
      <c r="BG184">
        <f t="shared" ca="1" si="364"/>
        <v>66000</v>
      </c>
      <c r="BH184">
        <f t="shared" ca="1" si="364"/>
        <v>66000</v>
      </c>
      <c r="BI184">
        <f t="shared" ca="1" si="364"/>
        <v>66000</v>
      </c>
    </row>
    <row r="185" spans="1:61" x14ac:dyDescent="0.25">
      <c r="A185" s="57">
        <f t="shared" si="267"/>
        <v>2027.5</v>
      </c>
      <c r="B185">
        <f t="shared" si="268"/>
        <v>2034.25</v>
      </c>
      <c r="C185">
        <f t="shared" ref="C185:AH185" si="365">IF(OR(C$31&gt;$B185,C$31&lt;$A185),0,IF(C$31=$A185,C$129,B185))</f>
        <v>0</v>
      </c>
      <c r="D185">
        <f t="shared" si="365"/>
        <v>0</v>
      </c>
      <c r="E185">
        <f t="shared" si="365"/>
        <v>0</v>
      </c>
      <c r="F185">
        <f t="shared" si="365"/>
        <v>0</v>
      </c>
      <c r="G185">
        <f t="shared" si="365"/>
        <v>0</v>
      </c>
      <c r="H185">
        <f t="shared" si="365"/>
        <v>0</v>
      </c>
      <c r="I185">
        <f t="shared" si="365"/>
        <v>0</v>
      </c>
      <c r="J185">
        <f t="shared" si="365"/>
        <v>0</v>
      </c>
      <c r="K185">
        <f t="shared" si="365"/>
        <v>0</v>
      </c>
      <c r="L185">
        <f t="shared" si="365"/>
        <v>0</v>
      </c>
      <c r="M185">
        <f t="shared" si="365"/>
        <v>0</v>
      </c>
      <c r="N185">
        <f t="shared" si="365"/>
        <v>0</v>
      </c>
      <c r="O185">
        <f t="shared" si="365"/>
        <v>0</v>
      </c>
      <c r="P185">
        <f t="shared" si="365"/>
        <v>0</v>
      </c>
      <c r="Q185">
        <f t="shared" si="365"/>
        <v>0</v>
      </c>
      <c r="R185">
        <f t="shared" si="365"/>
        <v>0</v>
      </c>
      <c r="S185">
        <f t="shared" si="365"/>
        <v>0</v>
      </c>
      <c r="T185">
        <f t="shared" si="365"/>
        <v>0</v>
      </c>
      <c r="U185">
        <f t="shared" si="365"/>
        <v>0</v>
      </c>
      <c r="V185">
        <f t="shared" si="365"/>
        <v>0</v>
      </c>
      <c r="W185">
        <f t="shared" si="365"/>
        <v>0</v>
      </c>
      <c r="X185">
        <f t="shared" si="365"/>
        <v>0</v>
      </c>
      <c r="Y185">
        <f t="shared" si="365"/>
        <v>0</v>
      </c>
      <c r="Z185">
        <f t="shared" si="365"/>
        <v>0</v>
      </c>
      <c r="AA185">
        <f t="shared" si="365"/>
        <v>0</v>
      </c>
      <c r="AB185">
        <f t="shared" si="365"/>
        <v>0</v>
      </c>
      <c r="AC185">
        <f t="shared" si="365"/>
        <v>0</v>
      </c>
      <c r="AD185">
        <f t="shared" si="365"/>
        <v>0</v>
      </c>
      <c r="AE185">
        <f t="shared" si="365"/>
        <v>0</v>
      </c>
      <c r="AF185">
        <f t="shared" si="365"/>
        <v>0</v>
      </c>
      <c r="AG185">
        <f t="shared" si="365"/>
        <v>0</v>
      </c>
      <c r="AH185">
        <f t="shared" si="365"/>
        <v>0</v>
      </c>
      <c r="AI185">
        <f t="shared" ref="AI185:BI185" si="366">IF(OR(AI$31&gt;$B185,AI$31&lt;$A185),0,IF(AI$31=$A185,AI$129,AH185))</f>
        <v>0</v>
      </c>
      <c r="AJ185">
        <f t="shared" si="366"/>
        <v>0</v>
      </c>
      <c r="AK185">
        <f t="shared" si="366"/>
        <v>0</v>
      </c>
      <c r="AL185">
        <f t="shared" si="366"/>
        <v>0</v>
      </c>
      <c r="AM185">
        <f t="shared" si="366"/>
        <v>0</v>
      </c>
      <c r="AN185">
        <f t="shared" si="366"/>
        <v>0</v>
      </c>
      <c r="AO185">
        <f t="shared" si="366"/>
        <v>0</v>
      </c>
      <c r="AP185">
        <f t="shared" si="366"/>
        <v>0</v>
      </c>
      <c r="AQ185">
        <f t="shared" si="366"/>
        <v>0</v>
      </c>
      <c r="AR185">
        <f t="shared" si="366"/>
        <v>0</v>
      </c>
      <c r="AS185">
        <f t="shared" si="366"/>
        <v>0</v>
      </c>
      <c r="AT185">
        <f t="shared" si="366"/>
        <v>0</v>
      </c>
      <c r="AU185">
        <f t="shared" si="366"/>
        <v>0</v>
      </c>
      <c r="AV185">
        <f t="shared" si="366"/>
        <v>0</v>
      </c>
      <c r="AW185">
        <f t="shared" si="366"/>
        <v>0</v>
      </c>
      <c r="AX185">
        <f t="shared" si="366"/>
        <v>0</v>
      </c>
      <c r="AY185">
        <f t="shared" si="366"/>
        <v>0</v>
      </c>
      <c r="AZ185">
        <f t="shared" si="366"/>
        <v>0</v>
      </c>
      <c r="BA185">
        <f t="shared" ca="1" si="366"/>
        <v>66000</v>
      </c>
      <c r="BB185">
        <f t="shared" ca="1" si="366"/>
        <v>66000</v>
      </c>
      <c r="BC185">
        <f t="shared" ca="1" si="366"/>
        <v>66000</v>
      </c>
      <c r="BD185">
        <f t="shared" ca="1" si="366"/>
        <v>66000</v>
      </c>
      <c r="BE185">
        <f t="shared" ca="1" si="366"/>
        <v>66000</v>
      </c>
      <c r="BF185">
        <f t="shared" ca="1" si="366"/>
        <v>66000</v>
      </c>
      <c r="BG185">
        <f t="shared" ca="1" si="366"/>
        <v>66000</v>
      </c>
      <c r="BH185">
        <f t="shared" ca="1" si="366"/>
        <v>66000</v>
      </c>
      <c r="BI185">
        <f t="shared" ca="1" si="366"/>
        <v>66000</v>
      </c>
    </row>
    <row r="186" spans="1:61" x14ac:dyDescent="0.25">
      <c r="A186" s="57">
        <f t="shared" si="267"/>
        <v>2027.75</v>
      </c>
      <c r="B186">
        <f t="shared" si="268"/>
        <v>2034.5</v>
      </c>
      <c r="C186">
        <f t="shared" ref="C186:AH186" si="367">IF(OR(C$31&gt;$B186,C$31&lt;$A186),0,IF(C$31=$A186,C$129,B186))</f>
        <v>0</v>
      </c>
      <c r="D186">
        <f t="shared" si="367"/>
        <v>0</v>
      </c>
      <c r="E186">
        <f t="shared" si="367"/>
        <v>0</v>
      </c>
      <c r="F186">
        <f t="shared" si="367"/>
        <v>0</v>
      </c>
      <c r="G186">
        <f t="shared" si="367"/>
        <v>0</v>
      </c>
      <c r="H186">
        <f t="shared" si="367"/>
        <v>0</v>
      </c>
      <c r="I186">
        <f t="shared" si="367"/>
        <v>0</v>
      </c>
      <c r="J186">
        <f t="shared" si="367"/>
        <v>0</v>
      </c>
      <c r="K186">
        <f t="shared" si="367"/>
        <v>0</v>
      </c>
      <c r="L186">
        <f t="shared" si="367"/>
        <v>0</v>
      </c>
      <c r="M186">
        <f t="shared" si="367"/>
        <v>0</v>
      </c>
      <c r="N186">
        <f t="shared" si="367"/>
        <v>0</v>
      </c>
      <c r="O186">
        <f t="shared" si="367"/>
        <v>0</v>
      </c>
      <c r="P186">
        <f t="shared" si="367"/>
        <v>0</v>
      </c>
      <c r="Q186">
        <f t="shared" si="367"/>
        <v>0</v>
      </c>
      <c r="R186">
        <f t="shared" si="367"/>
        <v>0</v>
      </c>
      <c r="S186">
        <f t="shared" si="367"/>
        <v>0</v>
      </c>
      <c r="T186">
        <f t="shared" si="367"/>
        <v>0</v>
      </c>
      <c r="U186">
        <f t="shared" si="367"/>
        <v>0</v>
      </c>
      <c r="V186">
        <f t="shared" si="367"/>
        <v>0</v>
      </c>
      <c r="W186">
        <f t="shared" si="367"/>
        <v>0</v>
      </c>
      <c r="X186">
        <f t="shared" si="367"/>
        <v>0</v>
      </c>
      <c r="Y186">
        <f t="shared" si="367"/>
        <v>0</v>
      </c>
      <c r="Z186">
        <f t="shared" si="367"/>
        <v>0</v>
      </c>
      <c r="AA186">
        <f t="shared" si="367"/>
        <v>0</v>
      </c>
      <c r="AB186">
        <f t="shared" si="367"/>
        <v>0</v>
      </c>
      <c r="AC186">
        <f t="shared" si="367"/>
        <v>0</v>
      </c>
      <c r="AD186">
        <f t="shared" si="367"/>
        <v>0</v>
      </c>
      <c r="AE186">
        <f t="shared" si="367"/>
        <v>0</v>
      </c>
      <c r="AF186">
        <f t="shared" si="367"/>
        <v>0</v>
      </c>
      <c r="AG186">
        <f t="shared" si="367"/>
        <v>0</v>
      </c>
      <c r="AH186">
        <f t="shared" si="367"/>
        <v>0</v>
      </c>
      <c r="AI186">
        <f t="shared" ref="AI186:BI186" si="368">IF(OR(AI$31&gt;$B186,AI$31&lt;$A186),0,IF(AI$31=$A186,AI$129,AH186))</f>
        <v>0</v>
      </c>
      <c r="AJ186">
        <f t="shared" si="368"/>
        <v>0</v>
      </c>
      <c r="AK186">
        <f t="shared" si="368"/>
        <v>0</v>
      </c>
      <c r="AL186">
        <f t="shared" si="368"/>
        <v>0</v>
      </c>
      <c r="AM186">
        <f t="shared" si="368"/>
        <v>0</v>
      </c>
      <c r="AN186">
        <f t="shared" si="368"/>
        <v>0</v>
      </c>
      <c r="AO186">
        <f t="shared" si="368"/>
        <v>0</v>
      </c>
      <c r="AP186">
        <f t="shared" si="368"/>
        <v>0</v>
      </c>
      <c r="AQ186">
        <f t="shared" si="368"/>
        <v>0</v>
      </c>
      <c r="AR186">
        <f t="shared" si="368"/>
        <v>0</v>
      </c>
      <c r="AS186">
        <f t="shared" si="368"/>
        <v>0</v>
      </c>
      <c r="AT186">
        <f t="shared" si="368"/>
        <v>0</v>
      </c>
      <c r="AU186">
        <f t="shared" si="368"/>
        <v>0</v>
      </c>
      <c r="AV186">
        <f t="shared" si="368"/>
        <v>0</v>
      </c>
      <c r="AW186">
        <f t="shared" si="368"/>
        <v>0</v>
      </c>
      <c r="AX186">
        <f t="shared" si="368"/>
        <v>0</v>
      </c>
      <c r="AY186">
        <f t="shared" si="368"/>
        <v>0</v>
      </c>
      <c r="AZ186">
        <f t="shared" si="368"/>
        <v>0</v>
      </c>
      <c r="BA186">
        <f t="shared" si="368"/>
        <v>0</v>
      </c>
      <c r="BB186">
        <f t="shared" ca="1" si="368"/>
        <v>66000</v>
      </c>
      <c r="BC186">
        <f t="shared" ca="1" si="368"/>
        <v>66000</v>
      </c>
      <c r="BD186">
        <f t="shared" ca="1" si="368"/>
        <v>66000</v>
      </c>
      <c r="BE186">
        <f t="shared" ca="1" si="368"/>
        <v>66000</v>
      </c>
      <c r="BF186">
        <f t="shared" ca="1" si="368"/>
        <v>66000</v>
      </c>
      <c r="BG186">
        <f t="shared" ca="1" si="368"/>
        <v>66000</v>
      </c>
      <c r="BH186">
        <f t="shared" ca="1" si="368"/>
        <v>66000</v>
      </c>
      <c r="BI186">
        <f t="shared" ca="1" si="368"/>
        <v>66000</v>
      </c>
    </row>
    <row r="187" spans="1:61" x14ac:dyDescent="0.25">
      <c r="A187" s="57">
        <f t="shared" si="267"/>
        <v>2028</v>
      </c>
      <c r="B187">
        <f t="shared" si="268"/>
        <v>2034.75</v>
      </c>
      <c r="C187">
        <f t="shared" ref="C187:AH187" si="369">IF(OR(C$31&gt;$B187,C$31&lt;$A187),0,IF(C$31=$A187,C$129,B187))</f>
        <v>0</v>
      </c>
      <c r="D187">
        <f t="shared" si="369"/>
        <v>0</v>
      </c>
      <c r="E187">
        <f t="shared" si="369"/>
        <v>0</v>
      </c>
      <c r="F187">
        <f t="shared" si="369"/>
        <v>0</v>
      </c>
      <c r="G187">
        <f t="shared" si="369"/>
        <v>0</v>
      </c>
      <c r="H187">
        <f t="shared" si="369"/>
        <v>0</v>
      </c>
      <c r="I187">
        <f t="shared" si="369"/>
        <v>0</v>
      </c>
      <c r="J187">
        <f t="shared" si="369"/>
        <v>0</v>
      </c>
      <c r="K187">
        <f t="shared" si="369"/>
        <v>0</v>
      </c>
      <c r="L187">
        <f t="shared" si="369"/>
        <v>0</v>
      </c>
      <c r="M187">
        <f t="shared" si="369"/>
        <v>0</v>
      </c>
      <c r="N187">
        <f t="shared" si="369"/>
        <v>0</v>
      </c>
      <c r="O187">
        <f t="shared" si="369"/>
        <v>0</v>
      </c>
      <c r="P187">
        <f t="shared" si="369"/>
        <v>0</v>
      </c>
      <c r="Q187">
        <f t="shared" si="369"/>
        <v>0</v>
      </c>
      <c r="R187">
        <f t="shared" si="369"/>
        <v>0</v>
      </c>
      <c r="S187">
        <f t="shared" si="369"/>
        <v>0</v>
      </c>
      <c r="T187">
        <f t="shared" si="369"/>
        <v>0</v>
      </c>
      <c r="U187">
        <f t="shared" si="369"/>
        <v>0</v>
      </c>
      <c r="V187">
        <f t="shared" si="369"/>
        <v>0</v>
      </c>
      <c r="W187">
        <f t="shared" si="369"/>
        <v>0</v>
      </c>
      <c r="X187">
        <f t="shared" si="369"/>
        <v>0</v>
      </c>
      <c r="Y187">
        <f t="shared" si="369"/>
        <v>0</v>
      </c>
      <c r="Z187">
        <f t="shared" si="369"/>
        <v>0</v>
      </c>
      <c r="AA187">
        <f t="shared" si="369"/>
        <v>0</v>
      </c>
      <c r="AB187">
        <f t="shared" si="369"/>
        <v>0</v>
      </c>
      <c r="AC187">
        <f t="shared" si="369"/>
        <v>0</v>
      </c>
      <c r="AD187">
        <f t="shared" si="369"/>
        <v>0</v>
      </c>
      <c r="AE187">
        <f t="shared" si="369"/>
        <v>0</v>
      </c>
      <c r="AF187">
        <f t="shared" si="369"/>
        <v>0</v>
      </c>
      <c r="AG187">
        <f t="shared" si="369"/>
        <v>0</v>
      </c>
      <c r="AH187">
        <f t="shared" si="369"/>
        <v>0</v>
      </c>
      <c r="AI187">
        <f t="shared" ref="AI187:BI187" si="370">IF(OR(AI$31&gt;$B187,AI$31&lt;$A187),0,IF(AI$31=$A187,AI$129,AH187))</f>
        <v>0</v>
      </c>
      <c r="AJ187">
        <f t="shared" si="370"/>
        <v>0</v>
      </c>
      <c r="AK187">
        <f t="shared" si="370"/>
        <v>0</v>
      </c>
      <c r="AL187">
        <f t="shared" si="370"/>
        <v>0</v>
      </c>
      <c r="AM187">
        <f t="shared" si="370"/>
        <v>0</v>
      </c>
      <c r="AN187">
        <f t="shared" si="370"/>
        <v>0</v>
      </c>
      <c r="AO187">
        <f t="shared" si="370"/>
        <v>0</v>
      </c>
      <c r="AP187">
        <f t="shared" si="370"/>
        <v>0</v>
      </c>
      <c r="AQ187">
        <f t="shared" si="370"/>
        <v>0</v>
      </c>
      <c r="AR187">
        <f t="shared" si="370"/>
        <v>0</v>
      </c>
      <c r="AS187">
        <f t="shared" si="370"/>
        <v>0</v>
      </c>
      <c r="AT187">
        <f t="shared" si="370"/>
        <v>0</v>
      </c>
      <c r="AU187">
        <f t="shared" si="370"/>
        <v>0</v>
      </c>
      <c r="AV187">
        <f t="shared" si="370"/>
        <v>0</v>
      </c>
      <c r="AW187">
        <f t="shared" si="370"/>
        <v>0</v>
      </c>
      <c r="AX187">
        <f t="shared" si="370"/>
        <v>0</v>
      </c>
      <c r="AY187">
        <f t="shared" si="370"/>
        <v>0</v>
      </c>
      <c r="AZ187">
        <f t="shared" si="370"/>
        <v>0</v>
      </c>
      <c r="BA187">
        <f t="shared" si="370"/>
        <v>0</v>
      </c>
      <c r="BB187">
        <f t="shared" si="370"/>
        <v>0</v>
      </c>
      <c r="BC187">
        <f t="shared" ca="1" si="370"/>
        <v>66000</v>
      </c>
      <c r="BD187">
        <f t="shared" ca="1" si="370"/>
        <v>66000</v>
      </c>
      <c r="BE187">
        <f t="shared" ca="1" si="370"/>
        <v>66000</v>
      </c>
      <c r="BF187">
        <f t="shared" ca="1" si="370"/>
        <v>66000</v>
      </c>
      <c r="BG187">
        <f t="shared" ca="1" si="370"/>
        <v>66000</v>
      </c>
      <c r="BH187">
        <f t="shared" ca="1" si="370"/>
        <v>66000</v>
      </c>
      <c r="BI187">
        <f t="shared" ca="1" si="370"/>
        <v>66000</v>
      </c>
    </row>
    <row r="188" spans="1:61" x14ac:dyDescent="0.25">
      <c r="A188" s="57">
        <f t="shared" si="267"/>
        <v>2028.25</v>
      </c>
      <c r="B188">
        <f t="shared" si="268"/>
        <v>2035</v>
      </c>
      <c r="C188">
        <f t="shared" ref="C188:AH188" si="371">IF(OR(C$31&gt;$B188,C$31&lt;$A188),0,IF(C$31=$A188,C$129,B188))</f>
        <v>0</v>
      </c>
      <c r="D188">
        <f t="shared" si="371"/>
        <v>0</v>
      </c>
      <c r="E188">
        <f t="shared" si="371"/>
        <v>0</v>
      </c>
      <c r="F188">
        <f t="shared" si="371"/>
        <v>0</v>
      </c>
      <c r="G188">
        <f t="shared" si="371"/>
        <v>0</v>
      </c>
      <c r="H188">
        <f t="shared" si="371"/>
        <v>0</v>
      </c>
      <c r="I188">
        <f t="shared" si="371"/>
        <v>0</v>
      </c>
      <c r="J188">
        <f t="shared" si="371"/>
        <v>0</v>
      </c>
      <c r="K188">
        <f t="shared" si="371"/>
        <v>0</v>
      </c>
      <c r="L188">
        <f t="shared" si="371"/>
        <v>0</v>
      </c>
      <c r="M188">
        <f t="shared" si="371"/>
        <v>0</v>
      </c>
      <c r="N188">
        <f t="shared" si="371"/>
        <v>0</v>
      </c>
      <c r="O188">
        <f t="shared" si="371"/>
        <v>0</v>
      </c>
      <c r="P188">
        <f t="shared" si="371"/>
        <v>0</v>
      </c>
      <c r="Q188">
        <f t="shared" si="371"/>
        <v>0</v>
      </c>
      <c r="R188">
        <f t="shared" si="371"/>
        <v>0</v>
      </c>
      <c r="S188">
        <f t="shared" si="371"/>
        <v>0</v>
      </c>
      <c r="T188">
        <f t="shared" si="371"/>
        <v>0</v>
      </c>
      <c r="U188">
        <f t="shared" si="371"/>
        <v>0</v>
      </c>
      <c r="V188">
        <f t="shared" si="371"/>
        <v>0</v>
      </c>
      <c r="W188">
        <f t="shared" si="371"/>
        <v>0</v>
      </c>
      <c r="X188">
        <f t="shared" si="371"/>
        <v>0</v>
      </c>
      <c r="Y188">
        <f t="shared" si="371"/>
        <v>0</v>
      </c>
      <c r="Z188">
        <f t="shared" si="371"/>
        <v>0</v>
      </c>
      <c r="AA188">
        <f t="shared" si="371"/>
        <v>0</v>
      </c>
      <c r="AB188">
        <f t="shared" si="371"/>
        <v>0</v>
      </c>
      <c r="AC188">
        <f t="shared" si="371"/>
        <v>0</v>
      </c>
      <c r="AD188">
        <f t="shared" si="371"/>
        <v>0</v>
      </c>
      <c r="AE188">
        <f t="shared" si="371"/>
        <v>0</v>
      </c>
      <c r="AF188">
        <f t="shared" si="371"/>
        <v>0</v>
      </c>
      <c r="AG188">
        <f t="shared" si="371"/>
        <v>0</v>
      </c>
      <c r="AH188">
        <f t="shared" si="371"/>
        <v>0</v>
      </c>
      <c r="AI188">
        <f t="shared" ref="AI188:BI188" si="372">IF(OR(AI$31&gt;$B188,AI$31&lt;$A188),0,IF(AI$31=$A188,AI$129,AH188))</f>
        <v>0</v>
      </c>
      <c r="AJ188">
        <f t="shared" si="372"/>
        <v>0</v>
      </c>
      <c r="AK188">
        <f t="shared" si="372"/>
        <v>0</v>
      </c>
      <c r="AL188">
        <f t="shared" si="372"/>
        <v>0</v>
      </c>
      <c r="AM188">
        <f t="shared" si="372"/>
        <v>0</v>
      </c>
      <c r="AN188">
        <f t="shared" si="372"/>
        <v>0</v>
      </c>
      <c r="AO188">
        <f t="shared" si="372"/>
        <v>0</v>
      </c>
      <c r="AP188">
        <f t="shared" si="372"/>
        <v>0</v>
      </c>
      <c r="AQ188">
        <f t="shared" si="372"/>
        <v>0</v>
      </c>
      <c r="AR188">
        <f t="shared" si="372"/>
        <v>0</v>
      </c>
      <c r="AS188">
        <f t="shared" si="372"/>
        <v>0</v>
      </c>
      <c r="AT188">
        <f t="shared" si="372"/>
        <v>0</v>
      </c>
      <c r="AU188">
        <f t="shared" si="372"/>
        <v>0</v>
      </c>
      <c r="AV188">
        <f t="shared" si="372"/>
        <v>0</v>
      </c>
      <c r="AW188">
        <f t="shared" si="372"/>
        <v>0</v>
      </c>
      <c r="AX188">
        <f t="shared" si="372"/>
        <v>0</v>
      </c>
      <c r="AY188">
        <f t="shared" si="372"/>
        <v>0</v>
      </c>
      <c r="AZ188">
        <f t="shared" si="372"/>
        <v>0</v>
      </c>
      <c r="BA188">
        <f t="shared" si="372"/>
        <v>0</v>
      </c>
      <c r="BB188">
        <f t="shared" si="372"/>
        <v>0</v>
      </c>
      <c r="BC188">
        <f t="shared" si="372"/>
        <v>0</v>
      </c>
      <c r="BD188">
        <f t="shared" ca="1" si="372"/>
        <v>66000</v>
      </c>
      <c r="BE188">
        <f t="shared" ca="1" si="372"/>
        <v>66000</v>
      </c>
      <c r="BF188">
        <f t="shared" ca="1" si="372"/>
        <v>66000</v>
      </c>
      <c r="BG188">
        <f t="shared" ca="1" si="372"/>
        <v>66000</v>
      </c>
      <c r="BH188">
        <f t="shared" ca="1" si="372"/>
        <v>66000</v>
      </c>
      <c r="BI188">
        <f t="shared" ca="1" si="372"/>
        <v>66000</v>
      </c>
    </row>
    <row r="189" spans="1:61" x14ac:dyDescent="0.25">
      <c r="A189" s="57">
        <f t="shared" si="267"/>
        <v>2028.5</v>
      </c>
      <c r="B189">
        <f t="shared" si="268"/>
        <v>2035.25</v>
      </c>
      <c r="C189">
        <f t="shared" ref="C189:AH189" si="373">IF(OR(C$31&gt;$B189,C$31&lt;$A189),0,IF(C$31=$A189,C$129,B189))</f>
        <v>0</v>
      </c>
      <c r="D189">
        <f t="shared" si="373"/>
        <v>0</v>
      </c>
      <c r="E189">
        <f t="shared" si="373"/>
        <v>0</v>
      </c>
      <c r="F189">
        <f t="shared" si="373"/>
        <v>0</v>
      </c>
      <c r="G189">
        <f t="shared" si="373"/>
        <v>0</v>
      </c>
      <c r="H189">
        <f t="shared" si="373"/>
        <v>0</v>
      </c>
      <c r="I189">
        <f t="shared" si="373"/>
        <v>0</v>
      </c>
      <c r="J189">
        <f t="shared" si="373"/>
        <v>0</v>
      </c>
      <c r="K189">
        <f t="shared" si="373"/>
        <v>0</v>
      </c>
      <c r="L189">
        <f t="shared" si="373"/>
        <v>0</v>
      </c>
      <c r="M189">
        <f t="shared" si="373"/>
        <v>0</v>
      </c>
      <c r="N189">
        <f t="shared" si="373"/>
        <v>0</v>
      </c>
      <c r="O189">
        <f t="shared" si="373"/>
        <v>0</v>
      </c>
      <c r="P189">
        <f t="shared" si="373"/>
        <v>0</v>
      </c>
      <c r="Q189">
        <f t="shared" si="373"/>
        <v>0</v>
      </c>
      <c r="R189">
        <f t="shared" si="373"/>
        <v>0</v>
      </c>
      <c r="S189">
        <f t="shared" si="373"/>
        <v>0</v>
      </c>
      <c r="T189">
        <f t="shared" si="373"/>
        <v>0</v>
      </c>
      <c r="U189">
        <f t="shared" si="373"/>
        <v>0</v>
      </c>
      <c r="V189">
        <f t="shared" si="373"/>
        <v>0</v>
      </c>
      <c r="W189">
        <f t="shared" si="373"/>
        <v>0</v>
      </c>
      <c r="X189">
        <f t="shared" si="373"/>
        <v>0</v>
      </c>
      <c r="Y189">
        <f t="shared" si="373"/>
        <v>0</v>
      </c>
      <c r="Z189">
        <f t="shared" si="373"/>
        <v>0</v>
      </c>
      <c r="AA189">
        <f t="shared" si="373"/>
        <v>0</v>
      </c>
      <c r="AB189">
        <f t="shared" si="373"/>
        <v>0</v>
      </c>
      <c r="AC189">
        <f t="shared" si="373"/>
        <v>0</v>
      </c>
      <c r="AD189">
        <f t="shared" si="373"/>
        <v>0</v>
      </c>
      <c r="AE189">
        <f t="shared" si="373"/>
        <v>0</v>
      </c>
      <c r="AF189">
        <f t="shared" si="373"/>
        <v>0</v>
      </c>
      <c r="AG189">
        <f t="shared" si="373"/>
        <v>0</v>
      </c>
      <c r="AH189">
        <f t="shared" si="373"/>
        <v>0</v>
      </c>
      <c r="AI189">
        <f t="shared" ref="AI189:BI189" si="374">IF(OR(AI$31&gt;$B189,AI$31&lt;$A189),0,IF(AI$31=$A189,AI$129,AH189))</f>
        <v>0</v>
      </c>
      <c r="AJ189">
        <f t="shared" si="374"/>
        <v>0</v>
      </c>
      <c r="AK189">
        <f t="shared" si="374"/>
        <v>0</v>
      </c>
      <c r="AL189">
        <f t="shared" si="374"/>
        <v>0</v>
      </c>
      <c r="AM189">
        <f t="shared" si="374"/>
        <v>0</v>
      </c>
      <c r="AN189">
        <f t="shared" si="374"/>
        <v>0</v>
      </c>
      <c r="AO189">
        <f t="shared" si="374"/>
        <v>0</v>
      </c>
      <c r="AP189">
        <f t="shared" si="374"/>
        <v>0</v>
      </c>
      <c r="AQ189">
        <f t="shared" si="374"/>
        <v>0</v>
      </c>
      <c r="AR189">
        <f t="shared" si="374"/>
        <v>0</v>
      </c>
      <c r="AS189">
        <f t="shared" si="374"/>
        <v>0</v>
      </c>
      <c r="AT189">
        <f t="shared" si="374"/>
        <v>0</v>
      </c>
      <c r="AU189">
        <f t="shared" si="374"/>
        <v>0</v>
      </c>
      <c r="AV189">
        <f t="shared" si="374"/>
        <v>0</v>
      </c>
      <c r="AW189">
        <f t="shared" si="374"/>
        <v>0</v>
      </c>
      <c r="AX189">
        <f t="shared" si="374"/>
        <v>0</v>
      </c>
      <c r="AY189">
        <f t="shared" si="374"/>
        <v>0</v>
      </c>
      <c r="AZ189">
        <f t="shared" si="374"/>
        <v>0</v>
      </c>
      <c r="BA189">
        <f t="shared" si="374"/>
        <v>0</v>
      </c>
      <c r="BB189">
        <f t="shared" si="374"/>
        <v>0</v>
      </c>
      <c r="BC189">
        <f t="shared" si="374"/>
        <v>0</v>
      </c>
      <c r="BD189">
        <f t="shared" si="374"/>
        <v>0</v>
      </c>
      <c r="BE189">
        <f t="shared" ca="1" si="374"/>
        <v>66000</v>
      </c>
      <c r="BF189">
        <f t="shared" ca="1" si="374"/>
        <v>66000</v>
      </c>
      <c r="BG189">
        <f t="shared" ca="1" si="374"/>
        <v>66000</v>
      </c>
      <c r="BH189">
        <f t="shared" ca="1" si="374"/>
        <v>66000</v>
      </c>
      <c r="BI189">
        <f t="shared" ca="1" si="374"/>
        <v>66000</v>
      </c>
    </row>
    <row r="190" spans="1:61" x14ac:dyDescent="0.25">
      <c r="A190" s="57">
        <f t="shared" si="267"/>
        <v>2028.75</v>
      </c>
      <c r="B190">
        <f t="shared" si="268"/>
        <v>2035.5</v>
      </c>
      <c r="C190">
        <f t="shared" ref="C190:AH190" si="375">IF(OR(C$31&gt;$B190,C$31&lt;$A190),0,IF(C$31=$A190,C$129,B190))</f>
        <v>0</v>
      </c>
      <c r="D190">
        <f t="shared" si="375"/>
        <v>0</v>
      </c>
      <c r="E190">
        <f t="shared" si="375"/>
        <v>0</v>
      </c>
      <c r="F190">
        <f t="shared" si="375"/>
        <v>0</v>
      </c>
      <c r="G190">
        <f t="shared" si="375"/>
        <v>0</v>
      </c>
      <c r="H190">
        <f t="shared" si="375"/>
        <v>0</v>
      </c>
      <c r="I190">
        <f t="shared" si="375"/>
        <v>0</v>
      </c>
      <c r="J190">
        <f t="shared" si="375"/>
        <v>0</v>
      </c>
      <c r="K190">
        <f t="shared" si="375"/>
        <v>0</v>
      </c>
      <c r="L190">
        <f t="shared" si="375"/>
        <v>0</v>
      </c>
      <c r="M190">
        <f t="shared" si="375"/>
        <v>0</v>
      </c>
      <c r="N190">
        <f t="shared" si="375"/>
        <v>0</v>
      </c>
      <c r="O190">
        <f t="shared" si="375"/>
        <v>0</v>
      </c>
      <c r="P190">
        <f t="shared" si="375"/>
        <v>0</v>
      </c>
      <c r="Q190">
        <f t="shared" si="375"/>
        <v>0</v>
      </c>
      <c r="R190">
        <f t="shared" si="375"/>
        <v>0</v>
      </c>
      <c r="S190">
        <f t="shared" si="375"/>
        <v>0</v>
      </c>
      <c r="T190">
        <f t="shared" si="375"/>
        <v>0</v>
      </c>
      <c r="U190">
        <f t="shared" si="375"/>
        <v>0</v>
      </c>
      <c r="V190">
        <f t="shared" si="375"/>
        <v>0</v>
      </c>
      <c r="W190">
        <f t="shared" si="375"/>
        <v>0</v>
      </c>
      <c r="X190">
        <f t="shared" si="375"/>
        <v>0</v>
      </c>
      <c r="Y190">
        <f t="shared" si="375"/>
        <v>0</v>
      </c>
      <c r="Z190">
        <f t="shared" si="375"/>
        <v>0</v>
      </c>
      <c r="AA190">
        <f t="shared" si="375"/>
        <v>0</v>
      </c>
      <c r="AB190">
        <f t="shared" si="375"/>
        <v>0</v>
      </c>
      <c r="AC190">
        <f t="shared" si="375"/>
        <v>0</v>
      </c>
      <c r="AD190">
        <f t="shared" si="375"/>
        <v>0</v>
      </c>
      <c r="AE190">
        <f t="shared" si="375"/>
        <v>0</v>
      </c>
      <c r="AF190">
        <f t="shared" si="375"/>
        <v>0</v>
      </c>
      <c r="AG190">
        <f t="shared" si="375"/>
        <v>0</v>
      </c>
      <c r="AH190">
        <f t="shared" si="375"/>
        <v>0</v>
      </c>
      <c r="AI190">
        <f t="shared" ref="AI190:BI190" si="376">IF(OR(AI$31&gt;$B190,AI$31&lt;$A190),0,IF(AI$31=$A190,AI$129,AH190))</f>
        <v>0</v>
      </c>
      <c r="AJ190">
        <f t="shared" si="376"/>
        <v>0</v>
      </c>
      <c r="AK190">
        <f t="shared" si="376"/>
        <v>0</v>
      </c>
      <c r="AL190">
        <f t="shared" si="376"/>
        <v>0</v>
      </c>
      <c r="AM190">
        <f t="shared" si="376"/>
        <v>0</v>
      </c>
      <c r="AN190">
        <f t="shared" si="376"/>
        <v>0</v>
      </c>
      <c r="AO190">
        <f t="shared" si="376"/>
        <v>0</v>
      </c>
      <c r="AP190">
        <f t="shared" si="376"/>
        <v>0</v>
      </c>
      <c r="AQ190">
        <f t="shared" si="376"/>
        <v>0</v>
      </c>
      <c r="AR190">
        <f t="shared" si="376"/>
        <v>0</v>
      </c>
      <c r="AS190">
        <f t="shared" si="376"/>
        <v>0</v>
      </c>
      <c r="AT190">
        <f t="shared" si="376"/>
        <v>0</v>
      </c>
      <c r="AU190">
        <f t="shared" si="376"/>
        <v>0</v>
      </c>
      <c r="AV190">
        <f t="shared" si="376"/>
        <v>0</v>
      </c>
      <c r="AW190">
        <f t="shared" si="376"/>
        <v>0</v>
      </c>
      <c r="AX190">
        <f t="shared" si="376"/>
        <v>0</v>
      </c>
      <c r="AY190">
        <f t="shared" si="376"/>
        <v>0</v>
      </c>
      <c r="AZ190">
        <f t="shared" si="376"/>
        <v>0</v>
      </c>
      <c r="BA190">
        <f t="shared" si="376"/>
        <v>0</v>
      </c>
      <c r="BB190">
        <f t="shared" si="376"/>
        <v>0</v>
      </c>
      <c r="BC190">
        <f t="shared" si="376"/>
        <v>0</v>
      </c>
      <c r="BD190">
        <f t="shared" si="376"/>
        <v>0</v>
      </c>
      <c r="BE190">
        <f t="shared" si="376"/>
        <v>0</v>
      </c>
      <c r="BF190">
        <f t="shared" ca="1" si="376"/>
        <v>66000</v>
      </c>
      <c r="BG190">
        <f t="shared" ca="1" si="376"/>
        <v>66000</v>
      </c>
      <c r="BH190">
        <f t="shared" ca="1" si="376"/>
        <v>66000</v>
      </c>
      <c r="BI190">
        <f t="shared" ca="1" si="376"/>
        <v>66000</v>
      </c>
    </row>
    <row r="191" spans="1:61" x14ac:dyDescent="0.25">
      <c r="A191" s="57">
        <f t="shared" si="267"/>
        <v>2029</v>
      </c>
      <c r="B191">
        <f t="shared" si="268"/>
        <v>2035.75</v>
      </c>
      <c r="C191">
        <f t="shared" ref="C191:AH191" si="377">IF(OR(C$31&gt;$B191,C$31&lt;$A191),0,IF(C$31=$A191,C$129,B191))</f>
        <v>0</v>
      </c>
      <c r="D191">
        <f t="shared" si="377"/>
        <v>0</v>
      </c>
      <c r="E191">
        <f t="shared" si="377"/>
        <v>0</v>
      </c>
      <c r="F191">
        <f t="shared" si="377"/>
        <v>0</v>
      </c>
      <c r="G191">
        <f t="shared" si="377"/>
        <v>0</v>
      </c>
      <c r="H191">
        <f t="shared" si="377"/>
        <v>0</v>
      </c>
      <c r="I191">
        <f t="shared" si="377"/>
        <v>0</v>
      </c>
      <c r="J191">
        <f t="shared" si="377"/>
        <v>0</v>
      </c>
      <c r="K191">
        <f t="shared" si="377"/>
        <v>0</v>
      </c>
      <c r="L191">
        <f t="shared" si="377"/>
        <v>0</v>
      </c>
      <c r="M191">
        <f t="shared" si="377"/>
        <v>0</v>
      </c>
      <c r="N191">
        <f t="shared" si="377"/>
        <v>0</v>
      </c>
      <c r="O191">
        <f t="shared" si="377"/>
        <v>0</v>
      </c>
      <c r="P191">
        <f t="shared" si="377"/>
        <v>0</v>
      </c>
      <c r="Q191">
        <f t="shared" si="377"/>
        <v>0</v>
      </c>
      <c r="R191">
        <f t="shared" si="377"/>
        <v>0</v>
      </c>
      <c r="S191">
        <f t="shared" si="377"/>
        <v>0</v>
      </c>
      <c r="T191">
        <f t="shared" si="377"/>
        <v>0</v>
      </c>
      <c r="U191">
        <f t="shared" si="377"/>
        <v>0</v>
      </c>
      <c r="V191">
        <f t="shared" si="377"/>
        <v>0</v>
      </c>
      <c r="W191">
        <f t="shared" si="377"/>
        <v>0</v>
      </c>
      <c r="X191">
        <f t="shared" si="377"/>
        <v>0</v>
      </c>
      <c r="Y191">
        <f t="shared" si="377"/>
        <v>0</v>
      </c>
      <c r="Z191">
        <f t="shared" si="377"/>
        <v>0</v>
      </c>
      <c r="AA191">
        <f t="shared" si="377"/>
        <v>0</v>
      </c>
      <c r="AB191">
        <f t="shared" si="377"/>
        <v>0</v>
      </c>
      <c r="AC191">
        <f t="shared" si="377"/>
        <v>0</v>
      </c>
      <c r="AD191">
        <f t="shared" si="377"/>
        <v>0</v>
      </c>
      <c r="AE191">
        <f t="shared" si="377"/>
        <v>0</v>
      </c>
      <c r="AF191">
        <f t="shared" si="377"/>
        <v>0</v>
      </c>
      <c r="AG191">
        <f t="shared" si="377"/>
        <v>0</v>
      </c>
      <c r="AH191">
        <f t="shared" si="377"/>
        <v>0</v>
      </c>
      <c r="AI191">
        <f t="shared" ref="AI191:BI191" si="378">IF(OR(AI$31&gt;$B191,AI$31&lt;$A191),0,IF(AI$31=$A191,AI$129,AH191))</f>
        <v>0</v>
      </c>
      <c r="AJ191">
        <f t="shared" si="378"/>
        <v>0</v>
      </c>
      <c r="AK191">
        <f t="shared" si="378"/>
        <v>0</v>
      </c>
      <c r="AL191">
        <f t="shared" si="378"/>
        <v>0</v>
      </c>
      <c r="AM191">
        <f t="shared" si="378"/>
        <v>0</v>
      </c>
      <c r="AN191">
        <f t="shared" si="378"/>
        <v>0</v>
      </c>
      <c r="AO191">
        <f t="shared" si="378"/>
        <v>0</v>
      </c>
      <c r="AP191">
        <f t="shared" si="378"/>
        <v>0</v>
      </c>
      <c r="AQ191">
        <f t="shared" si="378"/>
        <v>0</v>
      </c>
      <c r="AR191">
        <f t="shared" si="378"/>
        <v>0</v>
      </c>
      <c r="AS191">
        <f t="shared" si="378"/>
        <v>0</v>
      </c>
      <c r="AT191">
        <f t="shared" si="378"/>
        <v>0</v>
      </c>
      <c r="AU191">
        <f t="shared" si="378"/>
        <v>0</v>
      </c>
      <c r="AV191">
        <f t="shared" si="378"/>
        <v>0</v>
      </c>
      <c r="AW191">
        <f t="shared" si="378"/>
        <v>0</v>
      </c>
      <c r="AX191">
        <f t="shared" si="378"/>
        <v>0</v>
      </c>
      <c r="AY191">
        <f t="shared" si="378"/>
        <v>0</v>
      </c>
      <c r="AZ191">
        <f t="shared" si="378"/>
        <v>0</v>
      </c>
      <c r="BA191">
        <f t="shared" si="378"/>
        <v>0</v>
      </c>
      <c r="BB191">
        <f t="shared" si="378"/>
        <v>0</v>
      </c>
      <c r="BC191">
        <f t="shared" si="378"/>
        <v>0</v>
      </c>
      <c r="BD191">
        <f t="shared" si="378"/>
        <v>0</v>
      </c>
      <c r="BE191">
        <f t="shared" si="378"/>
        <v>0</v>
      </c>
      <c r="BF191">
        <f t="shared" si="378"/>
        <v>0</v>
      </c>
      <c r="BG191">
        <f t="shared" ca="1" si="378"/>
        <v>66000</v>
      </c>
      <c r="BH191">
        <f t="shared" ca="1" si="378"/>
        <v>66000</v>
      </c>
      <c r="BI191">
        <f t="shared" ca="1" si="378"/>
        <v>66000</v>
      </c>
    </row>
    <row r="192" spans="1:61" x14ac:dyDescent="0.25">
      <c r="A192" s="57">
        <f t="shared" si="267"/>
        <v>2029.25</v>
      </c>
      <c r="B192">
        <f t="shared" si="268"/>
        <v>2036</v>
      </c>
      <c r="C192">
        <f t="shared" ref="C192:AH192" si="379">IF(OR(C$31&gt;$B192,C$31&lt;$A192),0,IF(C$31=$A192,C$129,B192))</f>
        <v>0</v>
      </c>
      <c r="D192">
        <f t="shared" si="379"/>
        <v>0</v>
      </c>
      <c r="E192">
        <f t="shared" si="379"/>
        <v>0</v>
      </c>
      <c r="F192">
        <f t="shared" si="379"/>
        <v>0</v>
      </c>
      <c r="G192">
        <f t="shared" si="379"/>
        <v>0</v>
      </c>
      <c r="H192">
        <f t="shared" si="379"/>
        <v>0</v>
      </c>
      <c r="I192">
        <f t="shared" si="379"/>
        <v>0</v>
      </c>
      <c r="J192">
        <f t="shared" si="379"/>
        <v>0</v>
      </c>
      <c r="K192">
        <f t="shared" si="379"/>
        <v>0</v>
      </c>
      <c r="L192">
        <f t="shared" si="379"/>
        <v>0</v>
      </c>
      <c r="M192">
        <f t="shared" si="379"/>
        <v>0</v>
      </c>
      <c r="N192">
        <f t="shared" si="379"/>
        <v>0</v>
      </c>
      <c r="O192">
        <f t="shared" si="379"/>
        <v>0</v>
      </c>
      <c r="P192">
        <f t="shared" si="379"/>
        <v>0</v>
      </c>
      <c r="Q192">
        <f t="shared" si="379"/>
        <v>0</v>
      </c>
      <c r="R192">
        <f t="shared" si="379"/>
        <v>0</v>
      </c>
      <c r="S192">
        <f t="shared" si="379"/>
        <v>0</v>
      </c>
      <c r="T192">
        <f t="shared" si="379"/>
        <v>0</v>
      </c>
      <c r="U192">
        <f t="shared" si="379"/>
        <v>0</v>
      </c>
      <c r="V192">
        <f t="shared" si="379"/>
        <v>0</v>
      </c>
      <c r="W192">
        <f t="shared" si="379"/>
        <v>0</v>
      </c>
      <c r="X192">
        <f t="shared" si="379"/>
        <v>0</v>
      </c>
      <c r="Y192">
        <f t="shared" si="379"/>
        <v>0</v>
      </c>
      <c r="Z192">
        <f t="shared" si="379"/>
        <v>0</v>
      </c>
      <c r="AA192">
        <f t="shared" si="379"/>
        <v>0</v>
      </c>
      <c r="AB192">
        <f t="shared" si="379"/>
        <v>0</v>
      </c>
      <c r="AC192">
        <f t="shared" si="379"/>
        <v>0</v>
      </c>
      <c r="AD192">
        <f t="shared" si="379"/>
        <v>0</v>
      </c>
      <c r="AE192">
        <f t="shared" si="379"/>
        <v>0</v>
      </c>
      <c r="AF192">
        <f t="shared" si="379"/>
        <v>0</v>
      </c>
      <c r="AG192">
        <f t="shared" si="379"/>
        <v>0</v>
      </c>
      <c r="AH192">
        <f t="shared" si="379"/>
        <v>0</v>
      </c>
      <c r="AI192">
        <f t="shared" ref="AI192:BI192" si="380">IF(OR(AI$31&gt;$B192,AI$31&lt;$A192),0,IF(AI$31=$A192,AI$129,AH192))</f>
        <v>0</v>
      </c>
      <c r="AJ192">
        <f t="shared" si="380"/>
        <v>0</v>
      </c>
      <c r="AK192">
        <f t="shared" si="380"/>
        <v>0</v>
      </c>
      <c r="AL192">
        <f t="shared" si="380"/>
        <v>0</v>
      </c>
      <c r="AM192">
        <f t="shared" si="380"/>
        <v>0</v>
      </c>
      <c r="AN192">
        <f t="shared" si="380"/>
        <v>0</v>
      </c>
      <c r="AO192">
        <f t="shared" si="380"/>
        <v>0</v>
      </c>
      <c r="AP192">
        <f t="shared" si="380"/>
        <v>0</v>
      </c>
      <c r="AQ192">
        <f t="shared" si="380"/>
        <v>0</v>
      </c>
      <c r="AR192">
        <f t="shared" si="380"/>
        <v>0</v>
      </c>
      <c r="AS192">
        <f t="shared" si="380"/>
        <v>0</v>
      </c>
      <c r="AT192">
        <f t="shared" si="380"/>
        <v>0</v>
      </c>
      <c r="AU192">
        <f t="shared" si="380"/>
        <v>0</v>
      </c>
      <c r="AV192">
        <f t="shared" si="380"/>
        <v>0</v>
      </c>
      <c r="AW192">
        <f t="shared" si="380"/>
        <v>0</v>
      </c>
      <c r="AX192">
        <f t="shared" si="380"/>
        <v>0</v>
      </c>
      <c r="AY192">
        <f t="shared" si="380"/>
        <v>0</v>
      </c>
      <c r="AZ192">
        <f t="shared" si="380"/>
        <v>0</v>
      </c>
      <c r="BA192">
        <f t="shared" si="380"/>
        <v>0</v>
      </c>
      <c r="BB192">
        <f t="shared" si="380"/>
        <v>0</v>
      </c>
      <c r="BC192">
        <f t="shared" si="380"/>
        <v>0</v>
      </c>
      <c r="BD192">
        <f t="shared" si="380"/>
        <v>0</v>
      </c>
      <c r="BE192">
        <f t="shared" si="380"/>
        <v>0</v>
      </c>
      <c r="BF192">
        <f t="shared" si="380"/>
        <v>0</v>
      </c>
      <c r="BG192">
        <f t="shared" si="380"/>
        <v>0</v>
      </c>
      <c r="BH192">
        <f t="shared" ca="1" si="380"/>
        <v>84984.375</v>
      </c>
      <c r="BI192">
        <f t="shared" ca="1" si="380"/>
        <v>84984.375</v>
      </c>
    </row>
    <row r="193" spans="1:61" x14ac:dyDescent="0.25">
      <c r="A193" s="57">
        <f t="shared" si="267"/>
        <v>2029.5</v>
      </c>
      <c r="B193">
        <f t="shared" si="268"/>
        <v>2036.25</v>
      </c>
      <c r="C193">
        <f t="shared" ref="C193:AH193" si="381">IF(OR(C$31&gt;$B193,C$31&lt;$A193),0,IF(C$31=$A193,C$129,B193))</f>
        <v>0</v>
      </c>
      <c r="D193">
        <f t="shared" si="381"/>
        <v>0</v>
      </c>
      <c r="E193">
        <f t="shared" si="381"/>
        <v>0</v>
      </c>
      <c r="F193">
        <f t="shared" si="381"/>
        <v>0</v>
      </c>
      <c r="G193">
        <f t="shared" si="381"/>
        <v>0</v>
      </c>
      <c r="H193">
        <f t="shared" si="381"/>
        <v>0</v>
      </c>
      <c r="I193">
        <f t="shared" si="381"/>
        <v>0</v>
      </c>
      <c r="J193">
        <f t="shared" si="381"/>
        <v>0</v>
      </c>
      <c r="K193">
        <f t="shared" si="381"/>
        <v>0</v>
      </c>
      <c r="L193">
        <f t="shared" si="381"/>
        <v>0</v>
      </c>
      <c r="M193">
        <f t="shared" si="381"/>
        <v>0</v>
      </c>
      <c r="N193">
        <f t="shared" si="381"/>
        <v>0</v>
      </c>
      <c r="O193">
        <f t="shared" si="381"/>
        <v>0</v>
      </c>
      <c r="P193">
        <f t="shared" si="381"/>
        <v>0</v>
      </c>
      <c r="Q193">
        <f t="shared" si="381"/>
        <v>0</v>
      </c>
      <c r="R193">
        <f t="shared" si="381"/>
        <v>0</v>
      </c>
      <c r="S193">
        <f t="shared" si="381"/>
        <v>0</v>
      </c>
      <c r="T193">
        <f t="shared" si="381"/>
        <v>0</v>
      </c>
      <c r="U193">
        <f t="shared" si="381"/>
        <v>0</v>
      </c>
      <c r="V193">
        <f t="shared" si="381"/>
        <v>0</v>
      </c>
      <c r="W193">
        <f t="shared" si="381"/>
        <v>0</v>
      </c>
      <c r="X193">
        <f t="shared" si="381"/>
        <v>0</v>
      </c>
      <c r="Y193">
        <f t="shared" si="381"/>
        <v>0</v>
      </c>
      <c r="Z193">
        <f t="shared" si="381"/>
        <v>0</v>
      </c>
      <c r="AA193">
        <f t="shared" si="381"/>
        <v>0</v>
      </c>
      <c r="AB193">
        <f t="shared" si="381"/>
        <v>0</v>
      </c>
      <c r="AC193">
        <f t="shared" si="381"/>
        <v>0</v>
      </c>
      <c r="AD193">
        <f t="shared" si="381"/>
        <v>0</v>
      </c>
      <c r="AE193">
        <f t="shared" si="381"/>
        <v>0</v>
      </c>
      <c r="AF193">
        <f t="shared" si="381"/>
        <v>0</v>
      </c>
      <c r="AG193">
        <f t="shared" si="381"/>
        <v>0</v>
      </c>
      <c r="AH193">
        <f t="shared" si="381"/>
        <v>0</v>
      </c>
      <c r="AI193">
        <f t="shared" ref="AI193:BI193" si="382">IF(OR(AI$31&gt;$B193,AI$31&lt;$A193),0,IF(AI$31=$A193,AI$129,AH193))</f>
        <v>0</v>
      </c>
      <c r="AJ193">
        <f t="shared" si="382"/>
        <v>0</v>
      </c>
      <c r="AK193">
        <f t="shared" si="382"/>
        <v>0</v>
      </c>
      <c r="AL193">
        <f t="shared" si="382"/>
        <v>0</v>
      </c>
      <c r="AM193">
        <f t="shared" si="382"/>
        <v>0</v>
      </c>
      <c r="AN193">
        <f t="shared" si="382"/>
        <v>0</v>
      </c>
      <c r="AO193">
        <f t="shared" si="382"/>
        <v>0</v>
      </c>
      <c r="AP193">
        <f t="shared" si="382"/>
        <v>0</v>
      </c>
      <c r="AQ193">
        <f t="shared" si="382"/>
        <v>0</v>
      </c>
      <c r="AR193">
        <f t="shared" si="382"/>
        <v>0</v>
      </c>
      <c r="AS193">
        <f t="shared" si="382"/>
        <v>0</v>
      </c>
      <c r="AT193">
        <f t="shared" si="382"/>
        <v>0</v>
      </c>
      <c r="AU193">
        <f t="shared" si="382"/>
        <v>0</v>
      </c>
      <c r="AV193">
        <f t="shared" si="382"/>
        <v>0</v>
      </c>
      <c r="AW193">
        <f t="shared" si="382"/>
        <v>0</v>
      </c>
      <c r="AX193">
        <f t="shared" si="382"/>
        <v>0</v>
      </c>
      <c r="AY193">
        <f t="shared" si="382"/>
        <v>0</v>
      </c>
      <c r="AZ193">
        <f t="shared" si="382"/>
        <v>0</v>
      </c>
      <c r="BA193">
        <f t="shared" si="382"/>
        <v>0</v>
      </c>
      <c r="BB193">
        <f t="shared" si="382"/>
        <v>0</v>
      </c>
      <c r="BC193">
        <f t="shared" si="382"/>
        <v>0</v>
      </c>
      <c r="BD193">
        <f t="shared" si="382"/>
        <v>0</v>
      </c>
      <c r="BE193">
        <f t="shared" si="382"/>
        <v>0</v>
      </c>
      <c r="BF193">
        <f t="shared" si="382"/>
        <v>0</v>
      </c>
      <c r="BG193">
        <f t="shared" si="382"/>
        <v>0</v>
      </c>
      <c r="BH193">
        <f t="shared" si="382"/>
        <v>0</v>
      </c>
      <c r="BI193">
        <f t="shared" ca="1" si="382"/>
        <v>106078.125</v>
      </c>
    </row>
    <row r="194" spans="1:61" x14ac:dyDescent="0.25">
      <c r="A194" t="s">
        <v>8</v>
      </c>
      <c r="C194">
        <f ca="1">SUM(C135:C193)</f>
        <v>0</v>
      </c>
      <c r="D194">
        <f t="shared" ref="D194:BI194" ca="1" si="383">SUM(D135:D193)</f>
        <v>33750</v>
      </c>
      <c r="E194">
        <f t="shared" ca="1" si="383"/>
        <v>78750</v>
      </c>
      <c r="F194">
        <f t="shared" ca="1" si="383"/>
        <v>123750</v>
      </c>
      <c r="G194">
        <f t="shared" ca="1" si="383"/>
        <v>168750</v>
      </c>
      <c r="H194">
        <f t="shared" ca="1" si="383"/>
        <v>213750</v>
      </c>
      <c r="I194">
        <f t="shared" ca="1" si="383"/>
        <v>258750</v>
      </c>
      <c r="J194">
        <f t="shared" ca="1" si="383"/>
        <v>303750</v>
      </c>
      <c r="K194">
        <f t="shared" ca="1" si="383"/>
        <v>348750</v>
      </c>
      <c r="L194">
        <f t="shared" ca="1" si="383"/>
        <v>393750</v>
      </c>
      <c r="M194">
        <f t="shared" ca="1" si="383"/>
        <v>438750</v>
      </c>
      <c r="N194">
        <f t="shared" ca="1" si="383"/>
        <v>483750</v>
      </c>
      <c r="O194">
        <f t="shared" ca="1" si="383"/>
        <v>519750</v>
      </c>
      <c r="P194">
        <f t="shared" ca="1" si="383"/>
        <v>552750</v>
      </c>
      <c r="Q194">
        <f t="shared" ca="1" si="383"/>
        <v>585750</v>
      </c>
      <c r="R194">
        <f t="shared" ca="1" si="383"/>
        <v>618750</v>
      </c>
      <c r="S194">
        <f t="shared" ca="1" si="383"/>
        <v>651750</v>
      </c>
      <c r="T194">
        <f t="shared" ca="1" si="383"/>
        <v>684750</v>
      </c>
      <c r="U194">
        <f t="shared" ca="1" si="383"/>
        <v>717750</v>
      </c>
      <c r="V194">
        <f t="shared" ca="1" si="383"/>
        <v>750750</v>
      </c>
      <c r="W194">
        <f t="shared" ca="1" si="383"/>
        <v>783750</v>
      </c>
      <c r="X194">
        <f t="shared" ca="1" si="383"/>
        <v>816750</v>
      </c>
      <c r="Y194">
        <f t="shared" ca="1" si="383"/>
        <v>849750</v>
      </c>
      <c r="Z194">
        <f t="shared" ca="1" si="383"/>
        <v>882750</v>
      </c>
      <c r="AA194">
        <f t="shared" ca="1" si="383"/>
        <v>915750</v>
      </c>
      <c r="AB194">
        <f t="shared" ca="1" si="383"/>
        <v>948750</v>
      </c>
      <c r="AC194">
        <f t="shared" ca="1" si="383"/>
        <v>981750</v>
      </c>
      <c r="AD194">
        <f t="shared" ca="1" si="383"/>
        <v>1014750</v>
      </c>
      <c r="AE194">
        <f t="shared" ca="1" si="383"/>
        <v>1047750</v>
      </c>
      <c r="AF194">
        <f t="shared" ca="1" si="383"/>
        <v>1072312.5</v>
      </c>
      <c r="AG194">
        <f t="shared" ca="1" si="383"/>
        <v>1102500</v>
      </c>
      <c r="AH194">
        <f t="shared" ca="1" si="383"/>
        <v>1135500</v>
      </c>
      <c r="AI194">
        <f t="shared" ca="1" si="383"/>
        <v>1168500</v>
      </c>
      <c r="AJ194">
        <f t="shared" ca="1" si="383"/>
        <v>1201500</v>
      </c>
      <c r="AK194">
        <f t="shared" ca="1" si="383"/>
        <v>1234500</v>
      </c>
      <c r="AL194">
        <f t="shared" ca="1" si="383"/>
        <v>1267500</v>
      </c>
      <c r="AM194">
        <f t="shared" ca="1" si="383"/>
        <v>1300500</v>
      </c>
      <c r="AN194">
        <f t="shared" ca="1" si="383"/>
        <v>1333500</v>
      </c>
      <c r="AO194">
        <f t="shared" ca="1" si="383"/>
        <v>1366500</v>
      </c>
      <c r="AP194">
        <f t="shared" ca="1" si="383"/>
        <v>1399500</v>
      </c>
      <c r="AQ194">
        <f t="shared" ca="1" si="383"/>
        <v>1434750</v>
      </c>
      <c r="AR194">
        <f t="shared" ca="1" si="383"/>
        <v>1468500</v>
      </c>
      <c r="AS194">
        <f t="shared" ca="1" si="383"/>
        <v>1501500</v>
      </c>
      <c r="AT194">
        <f t="shared" ca="1" si="383"/>
        <v>1534500</v>
      </c>
      <c r="AU194">
        <f t="shared" ca="1" si="383"/>
        <v>1567500</v>
      </c>
      <c r="AV194">
        <f t="shared" ca="1" si="383"/>
        <v>1600500</v>
      </c>
      <c r="AW194">
        <f t="shared" ca="1" si="383"/>
        <v>1633500</v>
      </c>
      <c r="AX194">
        <f t="shared" ca="1" si="383"/>
        <v>1666500</v>
      </c>
      <c r="AY194">
        <f t="shared" ca="1" si="383"/>
        <v>1699500</v>
      </c>
      <c r="AZ194">
        <f t="shared" ca="1" si="383"/>
        <v>1732500</v>
      </c>
      <c r="BA194">
        <f t="shared" ca="1" si="383"/>
        <v>1765500</v>
      </c>
      <c r="BB194">
        <f t="shared" ca="1" si="383"/>
        <v>1798500</v>
      </c>
      <c r="BC194">
        <f t="shared" ca="1" si="383"/>
        <v>1831500</v>
      </c>
      <c r="BD194">
        <f t="shared" ca="1" si="383"/>
        <v>1864500</v>
      </c>
      <c r="BE194">
        <f t="shared" ca="1" si="383"/>
        <v>1897500</v>
      </c>
      <c r="BF194">
        <f t="shared" ca="1" si="383"/>
        <v>1930500</v>
      </c>
      <c r="BG194">
        <f t="shared" ca="1" si="383"/>
        <v>1963500</v>
      </c>
      <c r="BH194">
        <f t="shared" ca="1" si="383"/>
        <v>1990171.875</v>
      </c>
      <c r="BI194">
        <f t="shared" ca="1" si="383"/>
        <v>2021062.5</v>
      </c>
    </row>
    <row r="196" spans="1:61" x14ac:dyDescent="0.25">
      <c r="A196" s="9" t="s">
        <v>535</v>
      </c>
    </row>
    <row r="197" spans="1:61" x14ac:dyDescent="0.25">
      <c r="A197" s="57">
        <f>A135</f>
        <v>2015</v>
      </c>
      <c r="C197" s="3">
        <f t="shared" ref="C197:AH197" si="384">IF($A197=C$31,C$56,B197*(1+C$22))</f>
        <v>45</v>
      </c>
      <c r="D197" s="3">
        <f t="shared" si="384"/>
        <v>45.333768229997979</v>
      </c>
      <c r="E197" s="3">
        <f t="shared" si="384"/>
        <v>45.670012042914983</v>
      </c>
      <c r="F197" s="3">
        <f t="shared" si="384"/>
        <v>46.008749800327209</v>
      </c>
      <c r="G197" s="3">
        <f t="shared" si="384"/>
        <v>46.349999999999987</v>
      </c>
      <c r="H197" s="3">
        <f t="shared" si="384"/>
        <v>46.693781276897909</v>
      </c>
      <c r="I197" s="3">
        <f t="shared" si="384"/>
        <v>47.040112404202418</v>
      </c>
      <c r="J197" s="3">
        <f t="shared" si="384"/>
        <v>47.389012294337007</v>
      </c>
      <c r="K197" s="3">
        <f t="shared" si="384"/>
        <v>47.740499999999969</v>
      </c>
      <c r="L197" s="3">
        <f t="shared" si="384"/>
        <v>48.094594715204828</v>
      </c>
      <c r="M197" s="3">
        <f t="shared" si="384"/>
        <v>48.451315776328471</v>
      </c>
      <c r="N197" s="3">
        <f t="shared" si="384"/>
        <v>48.8106826631671</v>
      </c>
      <c r="O197" s="3">
        <f t="shared" si="384"/>
        <v>49.172714999999954</v>
      </c>
      <c r="P197" s="3">
        <f t="shared" si="384"/>
        <v>49.537432556660953</v>
      </c>
      <c r="Q197" s="3">
        <f t="shared" si="384"/>
        <v>49.904855249618308</v>
      </c>
      <c r="R197" s="3">
        <f t="shared" si="384"/>
        <v>50.275003143062094</v>
      </c>
      <c r="S197" s="3">
        <f t="shared" si="384"/>
        <v>50.647896449999934</v>
      </c>
      <c r="T197" s="3">
        <f t="shared" si="384"/>
        <v>51.023555533360764</v>
      </c>
      <c r="U197" s="3">
        <f t="shared" si="384"/>
        <v>51.402000907106839</v>
      </c>
      <c r="V197" s="3">
        <f t="shared" si="384"/>
        <v>51.783253237353939</v>
      </c>
      <c r="W197" s="3">
        <f t="shared" si="384"/>
        <v>52.167333343499912</v>
      </c>
      <c r="X197" s="3">
        <f t="shared" si="384"/>
        <v>52.554262199361567</v>
      </c>
      <c r="Y197" s="3">
        <f t="shared" si="384"/>
        <v>52.944060934320028</v>
      </c>
      <c r="Z197" s="3">
        <f t="shared" si="384"/>
        <v>53.336750834474543</v>
      </c>
      <c r="AA197" s="3">
        <f t="shared" si="384"/>
        <v>53.732353343804895</v>
      </c>
      <c r="AB197" s="3">
        <f t="shared" si="384"/>
        <v>54.130890065342399</v>
      </c>
      <c r="AC197" s="3">
        <f t="shared" si="384"/>
        <v>54.532382762349613</v>
      </c>
      <c r="AD197" s="3">
        <f t="shared" si="384"/>
        <v>54.93685335950876</v>
      </c>
      <c r="AE197" s="3">
        <f t="shared" si="384"/>
        <v>55.344323944119019</v>
      </c>
      <c r="AF197" s="3">
        <f t="shared" si="384"/>
        <v>55.75481676730265</v>
      </c>
      <c r="AG197" s="3">
        <f t="shared" si="384"/>
        <v>56.16835424522008</v>
      </c>
      <c r="AH197" s="3">
        <f t="shared" si="384"/>
        <v>56.584958960294003</v>
      </c>
      <c r="AI197" s="3">
        <f t="shared" ref="AI197:BI197" si="385">IF($A197=AI$31,AI$56,AH197*(1+AI$22))</f>
        <v>57.004653662442571</v>
      </c>
      <c r="AJ197" s="3">
        <f t="shared" si="385"/>
        <v>57.427461270321714</v>
      </c>
      <c r="AK197" s="3">
        <f t="shared" si="385"/>
        <v>57.853404872576668</v>
      </c>
      <c r="AL197" s="3">
        <f t="shared" si="385"/>
        <v>58.282507729102811</v>
      </c>
      <c r="AM197" s="3">
        <f t="shared" si="385"/>
        <v>58.714793272315838</v>
      </c>
      <c r="AN197" s="3">
        <f t="shared" si="385"/>
        <v>59.150285108431355</v>
      </c>
      <c r="AO197" s="3">
        <f t="shared" si="385"/>
        <v>59.589007018753954</v>
      </c>
      <c r="AP197" s="3">
        <f t="shared" si="385"/>
        <v>60.030982960975876</v>
      </c>
      <c r="AQ197" s="3">
        <f t="shared" si="385"/>
        <v>60.476237070485297</v>
      </c>
      <c r="AR197" s="3">
        <f t="shared" si="385"/>
        <v>60.924793661684276</v>
      </c>
      <c r="AS197" s="3">
        <f t="shared" si="385"/>
        <v>61.376677229316556</v>
      </c>
      <c r="AT197" s="3">
        <f t="shared" si="385"/>
        <v>61.831912449805138</v>
      </c>
      <c r="AU197" s="3">
        <f t="shared" si="385"/>
        <v>62.290524182599839</v>
      </c>
      <c r="AV197" s="3">
        <f t="shared" si="385"/>
        <v>62.752537471534787</v>
      </c>
      <c r="AW197" s="3">
        <f t="shared" si="385"/>
        <v>63.217977546196032</v>
      </c>
      <c r="AX197" s="3">
        <f t="shared" si="385"/>
        <v>63.686869823299276</v>
      </c>
      <c r="AY197" s="3">
        <f t="shared" si="385"/>
        <v>64.159239908077822</v>
      </c>
      <c r="AZ197" s="3">
        <f t="shared" si="385"/>
        <v>64.635113595680821</v>
      </c>
      <c r="BA197" s="3">
        <f t="shared" si="385"/>
        <v>65.114516872581902</v>
      </c>
      <c r="BB197" s="3">
        <f t="shared" si="385"/>
        <v>65.597475917998239</v>
      </c>
      <c r="BC197" s="3">
        <f t="shared" si="385"/>
        <v>66.084017105320129</v>
      </c>
      <c r="BD197" s="3">
        <f t="shared" si="385"/>
        <v>66.57416700355121</v>
      </c>
      <c r="BE197" s="3">
        <f t="shared" si="385"/>
        <v>67.06795237875933</v>
      </c>
      <c r="BF197" s="3">
        <f t="shared" si="385"/>
        <v>67.56540019553816</v>
      </c>
      <c r="BG197" s="3">
        <f t="shared" si="385"/>
        <v>68.066537618479714</v>
      </c>
      <c r="BH197" s="3">
        <f t="shared" si="385"/>
        <v>68.571392013657729</v>
      </c>
      <c r="BI197" s="3">
        <f t="shared" si="385"/>
        <v>69.079990950122081</v>
      </c>
    </row>
    <row r="198" spans="1:61" x14ac:dyDescent="0.25">
      <c r="A198" s="57">
        <f t="shared" ref="A198:A255" si="386">A136</f>
        <v>2015.25</v>
      </c>
      <c r="C198" s="3">
        <f t="shared" ref="C198:AH198" si="387">IF($A198=C$31,C$56,B198*(1+C$22))</f>
        <v>0</v>
      </c>
      <c r="D198" s="3">
        <f t="shared" si="387"/>
        <v>45.333768229997979</v>
      </c>
      <c r="E198" s="3">
        <f t="shared" si="387"/>
        <v>45.670012042914983</v>
      </c>
      <c r="F198" s="3">
        <f t="shared" si="387"/>
        <v>46.008749800327209</v>
      </c>
      <c r="G198" s="3">
        <f t="shared" si="387"/>
        <v>46.349999999999987</v>
      </c>
      <c r="H198" s="3">
        <f t="shared" si="387"/>
        <v>46.693781276897909</v>
      </c>
      <c r="I198" s="3">
        <f t="shared" si="387"/>
        <v>47.040112404202418</v>
      </c>
      <c r="J198" s="3">
        <f t="shared" si="387"/>
        <v>47.389012294337007</v>
      </c>
      <c r="K198" s="3">
        <f t="shared" si="387"/>
        <v>47.740499999999969</v>
      </c>
      <c r="L198" s="3">
        <f t="shared" si="387"/>
        <v>48.094594715204828</v>
      </c>
      <c r="M198" s="3">
        <f t="shared" si="387"/>
        <v>48.451315776328471</v>
      </c>
      <c r="N198" s="3">
        <f t="shared" si="387"/>
        <v>48.8106826631671</v>
      </c>
      <c r="O198" s="3">
        <f t="shared" si="387"/>
        <v>49.172714999999954</v>
      </c>
      <c r="P198" s="3">
        <f t="shared" si="387"/>
        <v>49.537432556660953</v>
      </c>
      <c r="Q198" s="3">
        <f t="shared" si="387"/>
        <v>49.904855249618308</v>
      </c>
      <c r="R198" s="3">
        <f t="shared" si="387"/>
        <v>50.275003143062094</v>
      </c>
      <c r="S198" s="3">
        <f t="shared" si="387"/>
        <v>50.647896449999934</v>
      </c>
      <c r="T198" s="3">
        <f t="shared" si="387"/>
        <v>51.023555533360764</v>
      </c>
      <c r="U198" s="3">
        <f t="shared" si="387"/>
        <v>51.402000907106839</v>
      </c>
      <c r="V198" s="3">
        <f t="shared" si="387"/>
        <v>51.783253237353939</v>
      </c>
      <c r="W198" s="3">
        <f t="shared" si="387"/>
        <v>52.167333343499912</v>
      </c>
      <c r="X198" s="3">
        <f t="shared" si="387"/>
        <v>52.554262199361567</v>
      </c>
      <c r="Y198" s="3">
        <f t="shared" si="387"/>
        <v>52.944060934320028</v>
      </c>
      <c r="Z198" s="3">
        <f t="shared" si="387"/>
        <v>53.336750834474543</v>
      </c>
      <c r="AA198" s="3">
        <f t="shared" si="387"/>
        <v>53.732353343804895</v>
      </c>
      <c r="AB198" s="3">
        <f t="shared" si="387"/>
        <v>54.130890065342399</v>
      </c>
      <c r="AC198" s="3">
        <f t="shared" si="387"/>
        <v>54.532382762349613</v>
      </c>
      <c r="AD198" s="3">
        <f t="shared" si="387"/>
        <v>54.93685335950876</v>
      </c>
      <c r="AE198" s="3">
        <f t="shared" si="387"/>
        <v>55.344323944119019</v>
      </c>
      <c r="AF198" s="3">
        <f t="shared" si="387"/>
        <v>55.75481676730265</v>
      </c>
      <c r="AG198" s="3">
        <f t="shared" si="387"/>
        <v>56.16835424522008</v>
      </c>
      <c r="AH198" s="3">
        <f t="shared" si="387"/>
        <v>56.584958960294003</v>
      </c>
      <c r="AI198" s="3">
        <f t="shared" ref="AI198:BI198" si="388">IF($A198=AI$31,AI$56,AH198*(1+AI$22))</f>
        <v>57.004653662442571</v>
      </c>
      <c r="AJ198" s="3">
        <f t="shared" si="388"/>
        <v>57.427461270321714</v>
      </c>
      <c r="AK198" s="3">
        <f t="shared" si="388"/>
        <v>57.853404872576668</v>
      </c>
      <c r="AL198" s="3">
        <f t="shared" si="388"/>
        <v>58.282507729102811</v>
      </c>
      <c r="AM198" s="3">
        <f t="shared" si="388"/>
        <v>58.714793272315838</v>
      </c>
      <c r="AN198" s="3">
        <f t="shared" si="388"/>
        <v>59.150285108431355</v>
      </c>
      <c r="AO198" s="3">
        <f t="shared" si="388"/>
        <v>59.589007018753954</v>
      </c>
      <c r="AP198" s="3">
        <f t="shared" si="388"/>
        <v>60.030982960975876</v>
      </c>
      <c r="AQ198" s="3">
        <f t="shared" si="388"/>
        <v>60.476237070485297</v>
      </c>
      <c r="AR198" s="3">
        <f t="shared" si="388"/>
        <v>60.924793661684276</v>
      </c>
      <c r="AS198" s="3">
        <f t="shared" si="388"/>
        <v>61.376677229316556</v>
      </c>
      <c r="AT198" s="3">
        <f t="shared" si="388"/>
        <v>61.831912449805138</v>
      </c>
      <c r="AU198" s="3">
        <f t="shared" si="388"/>
        <v>62.290524182599839</v>
      </c>
      <c r="AV198" s="3">
        <f t="shared" si="388"/>
        <v>62.752537471534787</v>
      </c>
      <c r="AW198" s="3">
        <f t="shared" si="388"/>
        <v>63.217977546196032</v>
      </c>
      <c r="AX198" s="3">
        <f t="shared" si="388"/>
        <v>63.686869823299276</v>
      </c>
      <c r="AY198" s="3">
        <f t="shared" si="388"/>
        <v>64.159239908077822</v>
      </c>
      <c r="AZ198" s="3">
        <f t="shared" si="388"/>
        <v>64.635113595680821</v>
      </c>
      <c r="BA198" s="3">
        <f t="shared" si="388"/>
        <v>65.114516872581902</v>
      </c>
      <c r="BB198" s="3">
        <f t="shared" si="388"/>
        <v>65.597475917998239</v>
      </c>
      <c r="BC198" s="3">
        <f t="shared" si="388"/>
        <v>66.084017105320129</v>
      </c>
      <c r="BD198" s="3">
        <f t="shared" si="388"/>
        <v>66.57416700355121</v>
      </c>
      <c r="BE198" s="3">
        <f t="shared" si="388"/>
        <v>67.06795237875933</v>
      </c>
      <c r="BF198" s="3">
        <f t="shared" si="388"/>
        <v>67.56540019553816</v>
      </c>
      <c r="BG198" s="3">
        <f t="shared" si="388"/>
        <v>68.066537618479714</v>
      </c>
      <c r="BH198" s="3">
        <f t="shared" si="388"/>
        <v>68.571392013657729</v>
      </c>
      <c r="BI198" s="3">
        <f t="shared" si="388"/>
        <v>69.079990950122081</v>
      </c>
    </row>
    <row r="199" spans="1:61" x14ac:dyDescent="0.25">
      <c r="A199" s="57">
        <f t="shared" si="386"/>
        <v>2015.5</v>
      </c>
      <c r="C199" s="3">
        <f t="shared" ref="C199:AH199" si="389">IF($A199=C$31,C$56,B199*(1+C$22))</f>
        <v>0</v>
      </c>
      <c r="D199" s="3">
        <f t="shared" si="389"/>
        <v>0</v>
      </c>
      <c r="E199" s="3">
        <f t="shared" si="389"/>
        <v>45.670012042914983</v>
      </c>
      <c r="F199" s="3">
        <f t="shared" si="389"/>
        <v>46.008749800327209</v>
      </c>
      <c r="G199" s="3">
        <f t="shared" si="389"/>
        <v>46.349999999999987</v>
      </c>
      <c r="H199" s="3">
        <f t="shared" si="389"/>
        <v>46.693781276897909</v>
      </c>
      <c r="I199" s="3">
        <f t="shared" si="389"/>
        <v>47.040112404202418</v>
      </c>
      <c r="J199" s="3">
        <f t="shared" si="389"/>
        <v>47.389012294337007</v>
      </c>
      <c r="K199" s="3">
        <f t="shared" si="389"/>
        <v>47.740499999999969</v>
      </c>
      <c r="L199" s="3">
        <f t="shared" si="389"/>
        <v>48.094594715204828</v>
      </c>
      <c r="M199" s="3">
        <f t="shared" si="389"/>
        <v>48.451315776328471</v>
      </c>
      <c r="N199" s="3">
        <f t="shared" si="389"/>
        <v>48.8106826631671</v>
      </c>
      <c r="O199" s="3">
        <f t="shared" si="389"/>
        <v>49.172714999999954</v>
      </c>
      <c r="P199" s="3">
        <f t="shared" si="389"/>
        <v>49.537432556660953</v>
      </c>
      <c r="Q199" s="3">
        <f t="shared" si="389"/>
        <v>49.904855249618308</v>
      </c>
      <c r="R199" s="3">
        <f t="shared" si="389"/>
        <v>50.275003143062094</v>
      </c>
      <c r="S199" s="3">
        <f t="shared" si="389"/>
        <v>50.647896449999934</v>
      </c>
      <c r="T199" s="3">
        <f t="shared" si="389"/>
        <v>51.023555533360764</v>
      </c>
      <c r="U199" s="3">
        <f t="shared" si="389"/>
        <v>51.402000907106839</v>
      </c>
      <c r="V199" s="3">
        <f t="shared" si="389"/>
        <v>51.783253237353939</v>
      </c>
      <c r="W199" s="3">
        <f t="shared" si="389"/>
        <v>52.167333343499912</v>
      </c>
      <c r="X199" s="3">
        <f t="shared" si="389"/>
        <v>52.554262199361567</v>
      </c>
      <c r="Y199" s="3">
        <f t="shared" si="389"/>
        <v>52.944060934320028</v>
      </c>
      <c r="Z199" s="3">
        <f t="shared" si="389"/>
        <v>53.336750834474543</v>
      </c>
      <c r="AA199" s="3">
        <f t="shared" si="389"/>
        <v>53.732353343804895</v>
      </c>
      <c r="AB199" s="3">
        <f t="shared" si="389"/>
        <v>54.130890065342399</v>
      </c>
      <c r="AC199" s="3">
        <f t="shared" si="389"/>
        <v>54.532382762349613</v>
      </c>
      <c r="AD199" s="3">
        <f t="shared" si="389"/>
        <v>54.93685335950876</v>
      </c>
      <c r="AE199" s="3">
        <f t="shared" si="389"/>
        <v>55.344323944119019</v>
      </c>
      <c r="AF199" s="3">
        <f t="shared" si="389"/>
        <v>55.75481676730265</v>
      </c>
      <c r="AG199" s="3">
        <f t="shared" si="389"/>
        <v>56.16835424522008</v>
      </c>
      <c r="AH199" s="3">
        <f t="shared" si="389"/>
        <v>56.584958960294003</v>
      </c>
      <c r="AI199" s="3">
        <f t="shared" ref="AI199:BI199" si="390">IF($A199=AI$31,AI$56,AH199*(1+AI$22))</f>
        <v>57.004653662442571</v>
      </c>
      <c r="AJ199" s="3">
        <f t="shared" si="390"/>
        <v>57.427461270321714</v>
      </c>
      <c r="AK199" s="3">
        <f t="shared" si="390"/>
        <v>57.853404872576668</v>
      </c>
      <c r="AL199" s="3">
        <f t="shared" si="390"/>
        <v>58.282507729102811</v>
      </c>
      <c r="AM199" s="3">
        <f t="shared" si="390"/>
        <v>58.714793272315838</v>
      </c>
      <c r="AN199" s="3">
        <f t="shared" si="390"/>
        <v>59.150285108431355</v>
      </c>
      <c r="AO199" s="3">
        <f t="shared" si="390"/>
        <v>59.589007018753954</v>
      </c>
      <c r="AP199" s="3">
        <f t="shared" si="390"/>
        <v>60.030982960975876</v>
      </c>
      <c r="AQ199" s="3">
        <f t="shared" si="390"/>
        <v>60.476237070485297</v>
      </c>
      <c r="AR199" s="3">
        <f t="shared" si="390"/>
        <v>60.924793661684276</v>
      </c>
      <c r="AS199" s="3">
        <f t="shared" si="390"/>
        <v>61.376677229316556</v>
      </c>
      <c r="AT199" s="3">
        <f t="shared" si="390"/>
        <v>61.831912449805138</v>
      </c>
      <c r="AU199" s="3">
        <f t="shared" si="390"/>
        <v>62.290524182599839</v>
      </c>
      <c r="AV199" s="3">
        <f t="shared" si="390"/>
        <v>62.752537471534787</v>
      </c>
      <c r="AW199" s="3">
        <f t="shared" si="390"/>
        <v>63.217977546196032</v>
      </c>
      <c r="AX199" s="3">
        <f t="shared" si="390"/>
        <v>63.686869823299276</v>
      </c>
      <c r="AY199" s="3">
        <f t="shared" si="390"/>
        <v>64.159239908077822</v>
      </c>
      <c r="AZ199" s="3">
        <f t="shared" si="390"/>
        <v>64.635113595680821</v>
      </c>
      <c r="BA199" s="3">
        <f t="shared" si="390"/>
        <v>65.114516872581902</v>
      </c>
      <c r="BB199" s="3">
        <f t="shared" si="390"/>
        <v>65.597475917998239</v>
      </c>
      <c r="BC199" s="3">
        <f t="shared" si="390"/>
        <v>66.084017105320129</v>
      </c>
      <c r="BD199" s="3">
        <f t="shared" si="390"/>
        <v>66.57416700355121</v>
      </c>
      <c r="BE199" s="3">
        <f t="shared" si="390"/>
        <v>67.06795237875933</v>
      </c>
      <c r="BF199" s="3">
        <f t="shared" si="390"/>
        <v>67.56540019553816</v>
      </c>
      <c r="BG199" s="3">
        <f t="shared" si="390"/>
        <v>68.066537618479714</v>
      </c>
      <c r="BH199" s="3">
        <f t="shared" si="390"/>
        <v>68.571392013657729</v>
      </c>
      <c r="BI199" s="3">
        <f t="shared" si="390"/>
        <v>69.079990950122081</v>
      </c>
    </row>
    <row r="200" spans="1:61" x14ac:dyDescent="0.25">
      <c r="A200" s="57">
        <f t="shared" si="386"/>
        <v>2015.75</v>
      </c>
      <c r="C200" s="3">
        <f t="shared" ref="C200:AH200" si="391">IF($A200=C$31,C$56,B200*(1+C$22))</f>
        <v>0</v>
      </c>
      <c r="D200" s="3">
        <f t="shared" si="391"/>
        <v>0</v>
      </c>
      <c r="E200" s="3">
        <f t="shared" si="391"/>
        <v>0</v>
      </c>
      <c r="F200" s="3">
        <f t="shared" si="391"/>
        <v>46.008749800327209</v>
      </c>
      <c r="G200" s="3">
        <f t="shared" si="391"/>
        <v>46.349999999999987</v>
      </c>
      <c r="H200" s="3">
        <f t="shared" si="391"/>
        <v>46.693781276897909</v>
      </c>
      <c r="I200" s="3">
        <f t="shared" si="391"/>
        <v>47.040112404202418</v>
      </c>
      <c r="J200" s="3">
        <f t="shared" si="391"/>
        <v>47.389012294337007</v>
      </c>
      <c r="K200" s="3">
        <f t="shared" si="391"/>
        <v>47.740499999999969</v>
      </c>
      <c r="L200" s="3">
        <f t="shared" si="391"/>
        <v>48.094594715204828</v>
      </c>
      <c r="M200" s="3">
        <f t="shared" si="391"/>
        <v>48.451315776328471</v>
      </c>
      <c r="N200" s="3">
        <f t="shared" si="391"/>
        <v>48.8106826631671</v>
      </c>
      <c r="O200" s="3">
        <f t="shared" si="391"/>
        <v>49.172714999999954</v>
      </c>
      <c r="P200" s="3">
        <f t="shared" si="391"/>
        <v>49.537432556660953</v>
      </c>
      <c r="Q200" s="3">
        <f t="shared" si="391"/>
        <v>49.904855249618308</v>
      </c>
      <c r="R200" s="3">
        <f t="shared" si="391"/>
        <v>50.275003143062094</v>
      </c>
      <c r="S200" s="3">
        <f t="shared" si="391"/>
        <v>50.647896449999934</v>
      </c>
      <c r="T200" s="3">
        <f t="shared" si="391"/>
        <v>51.023555533360764</v>
      </c>
      <c r="U200" s="3">
        <f t="shared" si="391"/>
        <v>51.402000907106839</v>
      </c>
      <c r="V200" s="3">
        <f t="shared" si="391"/>
        <v>51.783253237353939</v>
      </c>
      <c r="W200" s="3">
        <f t="shared" si="391"/>
        <v>52.167333343499912</v>
      </c>
      <c r="X200" s="3">
        <f t="shared" si="391"/>
        <v>52.554262199361567</v>
      </c>
      <c r="Y200" s="3">
        <f t="shared" si="391"/>
        <v>52.944060934320028</v>
      </c>
      <c r="Z200" s="3">
        <f t="shared" si="391"/>
        <v>53.336750834474543</v>
      </c>
      <c r="AA200" s="3">
        <f t="shared" si="391"/>
        <v>53.732353343804895</v>
      </c>
      <c r="AB200" s="3">
        <f t="shared" si="391"/>
        <v>54.130890065342399</v>
      </c>
      <c r="AC200" s="3">
        <f t="shared" si="391"/>
        <v>54.532382762349613</v>
      </c>
      <c r="AD200" s="3">
        <f t="shared" si="391"/>
        <v>54.93685335950876</v>
      </c>
      <c r="AE200" s="3">
        <f t="shared" si="391"/>
        <v>55.344323944119019</v>
      </c>
      <c r="AF200" s="3">
        <f t="shared" si="391"/>
        <v>55.75481676730265</v>
      </c>
      <c r="AG200" s="3">
        <f t="shared" si="391"/>
        <v>56.16835424522008</v>
      </c>
      <c r="AH200" s="3">
        <f t="shared" si="391"/>
        <v>56.584958960294003</v>
      </c>
      <c r="AI200" s="3">
        <f t="shared" ref="AI200:BI200" si="392">IF($A200=AI$31,AI$56,AH200*(1+AI$22))</f>
        <v>57.004653662442571</v>
      </c>
      <c r="AJ200" s="3">
        <f t="shared" si="392"/>
        <v>57.427461270321714</v>
      </c>
      <c r="AK200" s="3">
        <f t="shared" si="392"/>
        <v>57.853404872576668</v>
      </c>
      <c r="AL200" s="3">
        <f t="shared" si="392"/>
        <v>58.282507729102811</v>
      </c>
      <c r="AM200" s="3">
        <f t="shared" si="392"/>
        <v>58.714793272315838</v>
      </c>
      <c r="AN200" s="3">
        <f t="shared" si="392"/>
        <v>59.150285108431355</v>
      </c>
      <c r="AO200" s="3">
        <f t="shared" si="392"/>
        <v>59.589007018753954</v>
      </c>
      <c r="AP200" s="3">
        <f t="shared" si="392"/>
        <v>60.030982960975876</v>
      </c>
      <c r="AQ200" s="3">
        <f t="shared" si="392"/>
        <v>60.476237070485297</v>
      </c>
      <c r="AR200" s="3">
        <f t="shared" si="392"/>
        <v>60.924793661684276</v>
      </c>
      <c r="AS200" s="3">
        <f t="shared" si="392"/>
        <v>61.376677229316556</v>
      </c>
      <c r="AT200" s="3">
        <f t="shared" si="392"/>
        <v>61.831912449805138</v>
      </c>
      <c r="AU200" s="3">
        <f t="shared" si="392"/>
        <v>62.290524182599839</v>
      </c>
      <c r="AV200" s="3">
        <f t="shared" si="392"/>
        <v>62.752537471534787</v>
      </c>
      <c r="AW200" s="3">
        <f t="shared" si="392"/>
        <v>63.217977546196032</v>
      </c>
      <c r="AX200" s="3">
        <f t="shared" si="392"/>
        <v>63.686869823299276</v>
      </c>
      <c r="AY200" s="3">
        <f t="shared" si="392"/>
        <v>64.159239908077822</v>
      </c>
      <c r="AZ200" s="3">
        <f t="shared" si="392"/>
        <v>64.635113595680821</v>
      </c>
      <c r="BA200" s="3">
        <f t="shared" si="392"/>
        <v>65.114516872581902</v>
      </c>
      <c r="BB200" s="3">
        <f t="shared" si="392"/>
        <v>65.597475917998239</v>
      </c>
      <c r="BC200" s="3">
        <f t="shared" si="392"/>
        <v>66.084017105320129</v>
      </c>
      <c r="BD200" s="3">
        <f t="shared" si="392"/>
        <v>66.57416700355121</v>
      </c>
      <c r="BE200" s="3">
        <f t="shared" si="392"/>
        <v>67.06795237875933</v>
      </c>
      <c r="BF200" s="3">
        <f t="shared" si="392"/>
        <v>67.56540019553816</v>
      </c>
      <c r="BG200" s="3">
        <f t="shared" si="392"/>
        <v>68.066537618479714</v>
      </c>
      <c r="BH200" s="3">
        <f t="shared" si="392"/>
        <v>68.571392013657729</v>
      </c>
      <c r="BI200" s="3">
        <f t="shared" si="392"/>
        <v>69.079990950122081</v>
      </c>
    </row>
    <row r="201" spans="1:61" x14ac:dyDescent="0.25">
      <c r="A201" s="57">
        <f t="shared" si="386"/>
        <v>2016</v>
      </c>
      <c r="C201" s="3">
        <f t="shared" ref="C201:AH201" si="393">IF($A201=C$31,C$56,B201*(1+C$22))</f>
        <v>0</v>
      </c>
      <c r="D201" s="3">
        <f t="shared" si="393"/>
        <v>0</v>
      </c>
      <c r="E201" s="3">
        <f t="shared" si="393"/>
        <v>0</v>
      </c>
      <c r="F201" s="3">
        <f t="shared" si="393"/>
        <v>0</v>
      </c>
      <c r="G201" s="3">
        <f t="shared" si="393"/>
        <v>46.349999999999987</v>
      </c>
      <c r="H201" s="3">
        <f t="shared" si="393"/>
        <v>46.693781276897909</v>
      </c>
      <c r="I201" s="3">
        <f t="shared" si="393"/>
        <v>47.040112404202418</v>
      </c>
      <c r="J201" s="3">
        <f t="shared" si="393"/>
        <v>47.389012294337007</v>
      </c>
      <c r="K201" s="3">
        <f t="shared" si="393"/>
        <v>47.740499999999969</v>
      </c>
      <c r="L201" s="3">
        <f t="shared" si="393"/>
        <v>48.094594715204828</v>
      </c>
      <c r="M201" s="3">
        <f t="shared" si="393"/>
        <v>48.451315776328471</v>
      </c>
      <c r="N201" s="3">
        <f t="shared" si="393"/>
        <v>48.8106826631671</v>
      </c>
      <c r="O201" s="3">
        <f t="shared" si="393"/>
        <v>49.172714999999954</v>
      </c>
      <c r="P201" s="3">
        <f t="shared" si="393"/>
        <v>49.537432556660953</v>
      </c>
      <c r="Q201" s="3">
        <f t="shared" si="393"/>
        <v>49.904855249618308</v>
      </c>
      <c r="R201" s="3">
        <f t="shared" si="393"/>
        <v>50.275003143062094</v>
      </c>
      <c r="S201" s="3">
        <f t="shared" si="393"/>
        <v>50.647896449999934</v>
      </c>
      <c r="T201" s="3">
        <f t="shared" si="393"/>
        <v>51.023555533360764</v>
      </c>
      <c r="U201" s="3">
        <f t="shared" si="393"/>
        <v>51.402000907106839</v>
      </c>
      <c r="V201" s="3">
        <f t="shared" si="393"/>
        <v>51.783253237353939</v>
      </c>
      <c r="W201" s="3">
        <f t="shared" si="393"/>
        <v>52.167333343499912</v>
      </c>
      <c r="X201" s="3">
        <f t="shared" si="393"/>
        <v>52.554262199361567</v>
      </c>
      <c r="Y201" s="3">
        <f t="shared" si="393"/>
        <v>52.944060934320028</v>
      </c>
      <c r="Z201" s="3">
        <f t="shared" si="393"/>
        <v>53.336750834474543</v>
      </c>
      <c r="AA201" s="3">
        <f t="shared" si="393"/>
        <v>53.732353343804895</v>
      </c>
      <c r="AB201" s="3">
        <f t="shared" si="393"/>
        <v>54.130890065342399</v>
      </c>
      <c r="AC201" s="3">
        <f t="shared" si="393"/>
        <v>54.532382762349613</v>
      </c>
      <c r="AD201" s="3">
        <f t="shared" si="393"/>
        <v>54.93685335950876</v>
      </c>
      <c r="AE201" s="3">
        <f t="shared" si="393"/>
        <v>55.344323944119019</v>
      </c>
      <c r="AF201" s="3">
        <f t="shared" si="393"/>
        <v>55.75481676730265</v>
      </c>
      <c r="AG201" s="3">
        <f t="shared" si="393"/>
        <v>56.16835424522008</v>
      </c>
      <c r="AH201" s="3">
        <f t="shared" si="393"/>
        <v>56.584958960294003</v>
      </c>
      <c r="AI201" s="3">
        <f t="shared" ref="AI201:BI201" si="394">IF($A201=AI$31,AI$56,AH201*(1+AI$22))</f>
        <v>57.004653662442571</v>
      </c>
      <c r="AJ201" s="3">
        <f t="shared" si="394"/>
        <v>57.427461270321714</v>
      </c>
      <c r="AK201" s="3">
        <f t="shared" si="394"/>
        <v>57.853404872576668</v>
      </c>
      <c r="AL201" s="3">
        <f t="shared" si="394"/>
        <v>58.282507729102811</v>
      </c>
      <c r="AM201" s="3">
        <f t="shared" si="394"/>
        <v>58.714793272315838</v>
      </c>
      <c r="AN201" s="3">
        <f t="shared" si="394"/>
        <v>59.150285108431355</v>
      </c>
      <c r="AO201" s="3">
        <f t="shared" si="394"/>
        <v>59.589007018753954</v>
      </c>
      <c r="AP201" s="3">
        <f t="shared" si="394"/>
        <v>60.030982960975876</v>
      </c>
      <c r="AQ201" s="3">
        <f t="shared" si="394"/>
        <v>60.476237070485297</v>
      </c>
      <c r="AR201" s="3">
        <f t="shared" si="394"/>
        <v>60.924793661684276</v>
      </c>
      <c r="AS201" s="3">
        <f t="shared" si="394"/>
        <v>61.376677229316556</v>
      </c>
      <c r="AT201" s="3">
        <f t="shared" si="394"/>
        <v>61.831912449805138</v>
      </c>
      <c r="AU201" s="3">
        <f t="shared" si="394"/>
        <v>62.290524182599839</v>
      </c>
      <c r="AV201" s="3">
        <f t="shared" si="394"/>
        <v>62.752537471534787</v>
      </c>
      <c r="AW201" s="3">
        <f t="shared" si="394"/>
        <v>63.217977546196032</v>
      </c>
      <c r="AX201" s="3">
        <f t="shared" si="394"/>
        <v>63.686869823299276</v>
      </c>
      <c r="AY201" s="3">
        <f t="shared" si="394"/>
        <v>64.159239908077822</v>
      </c>
      <c r="AZ201" s="3">
        <f t="shared" si="394"/>
        <v>64.635113595680821</v>
      </c>
      <c r="BA201" s="3">
        <f t="shared" si="394"/>
        <v>65.114516872581902</v>
      </c>
      <c r="BB201" s="3">
        <f t="shared" si="394"/>
        <v>65.597475917998239</v>
      </c>
      <c r="BC201" s="3">
        <f t="shared" si="394"/>
        <v>66.084017105320129</v>
      </c>
      <c r="BD201" s="3">
        <f t="shared" si="394"/>
        <v>66.57416700355121</v>
      </c>
      <c r="BE201" s="3">
        <f t="shared" si="394"/>
        <v>67.06795237875933</v>
      </c>
      <c r="BF201" s="3">
        <f t="shared" si="394"/>
        <v>67.56540019553816</v>
      </c>
      <c r="BG201" s="3">
        <f t="shared" si="394"/>
        <v>68.066537618479714</v>
      </c>
      <c r="BH201" s="3">
        <f t="shared" si="394"/>
        <v>68.571392013657729</v>
      </c>
      <c r="BI201" s="3">
        <f t="shared" si="394"/>
        <v>69.079990950122081</v>
      </c>
    </row>
    <row r="202" spans="1:61" x14ac:dyDescent="0.25">
      <c r="A202" s="57">
        <f t="shared" si="386"/>
        <v>2016.25</v>
      </c>
      <c r="C202" s="3">
        <f t="shared" ref="C202:AH202" si="395">IF($A202=C$31,C$56,B202*(1+C$22))</f>
        <v>0</v>
      </c>
      <c r="D202" s="3">
        <f t="shared" si="395"/>
        <v>0</v>
      </c>
      <c r="E202" s="3">
        <f t="shared" si="395"/>
        <v>0</v>
      </c>
      <c r="F202" s="3">
        <f t="shared" si="395"/>
        <v>0</v>
      </c>
      <c r="G202" s="3">
        <f t="shared" si="395"/>
        <v>0</v>
      </c>
      <c r="H202" s="3">
        <f t="shared" si="395"/>
        <v>46.693781276897909</v>
      </c>
      <c r="I202" s="3">
        <f t="shared" si="395"/>
        <v>47.040112404202418</v>
      </c>
      <c r="J202" s="3">
        <f t="shared" si="395"/>
        <v>47.389012294337007</v>
      </c>
      <c r="K202" s="3">
        <f t="shared" si="395"/>
        <v>47.740499999999969</v>
      </c>
      <c r="L202" s="3">
        <f t="shared" si="395"/>
        <v>48.094594715204828</v>
      </c>
      <c r="M202" s="3">
        <f t="shared" si="395"/>
        <v>48.451315776328471</v>
      </c>
      <c r="N202" s="3">
        <f t="shared" si="395"/>
        <v>48.8106826631671</v>
      </c>
      <c r="O202" s="3">
        <f t="shared" si="395"/>
        <v>49.172714999999954</v>
      </c>
      <c r="P202" s="3">
        <f t="shared" si="395"/>
        <v>49.537432556660953</v>
      </c>
      <c r="Q202" s="3">
        <f t="shared" si="395"/>
        <v>49.904855249618308</v>
      </c>
      <c r="R202" s="3">
        <f t="shared" si="395"/>
        <v>50.275003143062094</v>
      </c>
      <c r="S202" s="3">
        <f t="shared" si="395"/>
        <v>50.647896449999934</v>
      </c>
      <c r="T202" s="3">
        <f t="shared" si="395"/>
        <v>51.023555533360764</v>
      </c>
      <c r="U202" s="3">
        <f t="shared" si="395"/>
        <v>51.402000907106839</v>
      </c>
      <c r="V202" s="3">
        <f t="shared" si="395"/>
        <v>51.783253237353939</v>
      </c>
      <c r="W202" s="3">
        <f t="shared" si="395"/>
        <v>52.167333343499912</v>
      </c>
      <c r="X202" s="3">
        <f t="shared" si="395"/>
        <v>52.554262199361567</v>
      </c>
      <c r="Y202" s="3">
        <f t="shared" si="395"/>
        <v>52.944060934320028</v>
      </c>
      <c r="Z202" s="3">
        <f t="shared" si="395"/>
        <v>53.336750834474543</v>
      </c>
      <c r="AA202" s="3">
        <f t="shared" si="395"/>
        <v>53.732353343804895</v>
      </c>
      <c r="AB202" s="3">
        <f t="shared" si="395"/>
        <v>54.130890065342399</v>
      </c>
      <c r="AC202" s="3">
        <f t="shared" si="395"/>
        <v>54.532382762349613</v>
      </c>
      <c r="AD202" s="3">
        <f t="shared" si="395"/>
        <v>54.93685335950876</v>
      </c>
      <c r="AE202" s="3">
        <f t="shared" si="395"/>
        <v>55.344323944119019</v>
      </c>
      <c r="AF202" s="3">
        <f t="shared" si="395"/>
        <v>55.75481676730265</v>
      </c>
      <c r="AG202" s="3">
        <f t="shared" si="395"/>
        <v>56.16835424522008</v>
      </c>
      <c r="AH202" s="3">
        <f t="shared" si="395"/>
        <v>56.584958960294003</v>
      </c>
      <c r="AI202" s="3">
        <f t="shared" ref="AI202:BI202" si="396">IF($A202=AI$31,AI$56,AH202*(1+AI$22))</f>
        <v>57.004653662442571</v>
      </c>
      <c r="AJ202" s="3">
        <f t="shared" si="396"/>
        <v>57.427461270321714</v>
      </c>
      <c r="AK202" s="3">
        <f t="shared" si="396"/>
        <v>57.853404872576668</v>
      </c>
      <c r="AL202" s="3">
        <f t="shared" si="396"/>
        <v>58.282507729102811</v>
      </c>
      <c r="AM202" s="3">
        <f t="shared" si="396"/>
        <v>58.714793272315838</v>
      </c>
      <c r="AN202" s="3">
        <f t="shared" si="396"/>
        <v>59.150285108431355</v>
      </c>
      <c r="AO202" s="3">
        <f t="shared" si="396"/>
        <v>59.589007018753954</v>
      </c>
      <c r="AP202" s="3">
        <f t="shared" si="396"/>
        <v>60.030982960975876</v>
      </c>
      <c r="AQ202" s="3">
        <f t="shared" si="396"/>
        <v>60.476237070485297</v>
      </c>
      <c r="AR202" s="3">
        <f t="shared" si="396"/>
        <v>60.924793661684276</v>
      </c>
      <c r="AS202" s="3">
        <f t="shared" si="396"/>
        <v>61.376677229316556</v>
      </c>
      <c r="AT202" s="3">
        <f t="shared" si="396"/>
        <v>61.831912449805138</v>
      </c>
      <c r="AU202" s="3">
        <f t="shared" si="396"/>
        <v>62.290524182599839</v>
      </c>
      <c r="AV202" s="3">
        <f t="shared" si="396"/>
        <v>62.752537471534787</v>
      </c>
      <c r="AW202" s="3">
        <f t="shared" si="396"/>
        <v>63.217977546196032</v>
      </c>
      <c r="AX202" s="3">
        <f t="shared" si="396"/>
        <v>63.686869823299276</v>
      </c>
      <c r="AY202" s="3">
        <f t="shared" si="396"/>
        <v>64.159239908077822</v>
      </c>
      <c r="AZ202" s="3">
        <f t="shared" si="396"/>
        <v>64.635113595680821</v>
      </c>
      <c r="BA202" s="3">
        <f t="shared" si="396"/>
        <v>65.114516872581902</v>
      </c>
      <c r="BB202" s="3">
        <f t="shared" si="396"/>
        <v>65.597475917998239</v>
      </c>
      <c r="BC202" s="3">
        <f t="shared" si="396"/>
        <v>66.084017105320129</v>
      </c>
      <c r="BD202" s="3">
        <f t="shared" si="396"/>
        <v>66.57416700355121</v>
      </c>
      <c r="BE202" s="3">
        <f t="shared" si="396"/>
        <v>67.06795237875933</v>
      </c>
      <c r="BF202" s="3">
        <f t="shared" si="396"/>
        <v>67.56540019553816</v>
      </c>
      <c r="BG202" s="3">
        <f t="shared" si="396"/>
        <v>68.066537618479714</v>
      </c>
      <c r="BH202" s="3">
        <f t="shared" si="396"/>
        <v>68.571392013657729</v>
      </c>
      <c r="BI202" s="3">
        <f t="shared" si="396"/>
        <v>69.079990950122081</v>
      </c>
    </row>
    <row r="203" spans="1:61" x14ac:dyDescent="0.25">
      <c r="A203" s="57">
        <f t="shared" si="386"/>
        <v>2016.5</v>
      </c>
      <c r="C203" s="3">
        <f t="shared" ref="C203:AH203" si="397">IF($A203=C$31,C$56,B203*(1+C$22))</f>
        <v>0</v>
      </c>
      <c r="D203" s="3">
        <f t="shared" si="397"/>
        <v>0</v>
      </c>
      <c r="E203" s="3">
        <f t="shared" si="397"/>
        <v>0</v>
      </c>
      <c r="F203" s="3">
        <f t="shared" si="397"/>
        <v>0</v>
      </c>
      <c r="G203" s="3">
        <f t="shared" si="397"/>
        <v>0</v>
      </c>
      <c r="H203" s="3">
        <f t="shared" si="397"/>
        <v>0</v>
      </c>
      <c r="I203" s="3">
        <f t="shared" si="397"/>
        <v>47.040112404202418</v>
      </c>
      <c r="J203" s="3">
        <f t="shared" si="397"/>
        <v>47.389012294337007</v>
      </c>
      <c r="K203" s="3">
        <f t="shared" si="397"/>
        <v>47.740499999999969</v>
      </c>
      <c r="L203" s="3">
        <f t="shared" si="397"/>
        <v>48.094594715204828</v>
      </c>
      <c r="M203" s="3">
        <f t="shared" si="397"/>
        <v>48.451315776328471</v>
      </c>
      <c r="N203" s="3">
        <f t="shared" si="397"/>
        <v>48.8106826631671</v>
      </c>
      <c r="O203" s="3">
        <f t="shared" si="397"/>
        <v>49.172714999999954</v>
      </c>
      <c r="P203" s="3">
        <f t="shared" si="397"/>
        <v>49.537432556660953</v>
      </c>
      <c r="Q203" s="3">
        <f t="shared" si="397"/>
        <v>49.904855249618308</v>
      </c>
      <c r="R203" s="3">
        <f t="shared" si="397"/>
        <v>50.275003143062094</v>
      </c>
      <c r="S203" s="3">
        <f t="shared" si="397"/>
        <v>50.647896449999934</v>
      </c>
      <c r="T203" s="3">
        <f t="shared" si="397"/>
        <v>51.023555533360764</v>
      </c>
      <c r="U203" s="3">
        <f t="shared" si="397"/>
        <v>51.402000907106839</v>
      </c>
      <c r="V203" s="3">
        <f t="shared" si="397"/>
        <v>51.783253237353939</v>
      </c>
      <c r="W203" s="3">
        <f t="shared" si="397"/>
        <v>52.167333343499912</v>
      </c>
      <c r="X203" s="3">
        <f t="shared" si="397"/>
        <v>52.554262199361567</v>
      </c>
      <c r="Y203" s="3">
        <f t="shared" si="397"/>
        <v>52.944060934320028</v>
      </c>
      <c r="Z203" s="3">
        <f t="shared" si="397"/>
        <v>53.336750834474543</v>
      </c>
      <c r="AA203" s="3">
        <f t="shared" si="397"/>
        <v>53.732353343804895</v>
      </c>
      <c r="AB203" s="3">
        <f t="shared" si="397"/>
        <v>54.130890065342399</v>
      </c>
      <c r="AC203" s="3">
        <f t="shared" si="397"/>
        <v>54.532382762349613</v>
      </c>
      <c r="AD203" s="3">
        <f t="shared" si="397"/>
        <v>54.93685335950876</v>
      </c>
      <c r="AE203" s="3">
        <f t="shared" si="397"/>
        <v>55.344323944119019</v>
      </c>
      <c r="AF203" s="3">
        <f t="shared" si="397"/>
        <v>55.75481676730265</v>
      </c>
      <c r="AG203" s="3">
        <f t="shared" si="397"/>
        <v>56.16835424522008</v>
      </c>
      <c r="AH203" s="3">
        <f t="shared" si="397"/>
        <v>56.584958960294003</v>
      </c>
      <c r="AI203" s="3">
        <f t="shared" ref="AI203:BI203" si="398">IF($A203=AI$31,AI$56,AH203*(1+AI$22))</f>
        <v>57.004653662442571</v>
      </c>
      <c r="AJ203" s="3">
        <f t="shared" si="398"/>
        <v>57.427461270321714</v>
      </c>
      <c r="AK203" s="3">
        <f t="shared" si="398"/>
        <v>57.853404872576668</v>
      </c>
      <c r="AL203" s="3">
        <f t="shared" si="398"/>
        <v>58.282507729102811</v>
      </c>
      <c r="AM203" s="3">
        <f t="shared" si="398"/>
        <v>58.714793272315838</v>
      </c>
      <c r="AN203" s="3">
        <f t="shared" si="398"/>
        <v>59.150285108431355</v>
      </c>
      <c r="AO203" s="3">
        <f t="shared" si="398"/>
        <v>59.589007018753954</v>
      </c>
      <c r="AP203" s="3">
        <f t="shared" si="398"/>
        <v>60.030982960975876</v>
      </c>
      <c r="AQ203" s="3">
        <f t="shared" si="398"/>
        <v>60.476237070485297</v>
      </c>
      <c r="AR203" s="3">
        <f t="shared" si="398"/>
        <v>60.924793661684276</v>
      </c>
      <c r="AS203" s="3">
        <f t="shared" si="398"/>
        <v>61.376677229316556</v>
      </c>
      <c r="AT203" s="3">
        <f t="shared" si="398"/>
        <v>61.831912449805138</v>
      </c>
      <c r="AU203" s="3">
        <f t="shared" si="398"/>
        <v>62.290524182599839</v>
      </c>
      <c r="AV203" s="3">
        <f t="shared" si="398"/>
        <v>62.752537471534787</v>
      </c>
      <c r="AW203" s="3">
        <f t="shared" si="398"/>
        <v>63.217977546196032</v>
      </c>
      <c r="AX203" s="3">
        <f t="shared" si="398"/>
        <v>63.686869823299276</v>
      </c>
      <c r="AY203" s="3">
        <f t="shared" si="398"/>
        <v>64.159239908077822</v>
      </c>
      <c r="AZ203" s="3">
        <f t="shared" si="398"/>
        <v>64.635113595680821</v>
      </c>
      <c r="BA203" s="3">
        <f t="shared" si="398"/>
        <v>65.114516872581902</v>
      </c>
      <c r="BB203" s="3">
        <f t="shared" si="398"/>
        <v>65.597475917998239</v>
      </c>
      <c r="BC203" s="3">
        <f t="shared" si="398"/>
        <v>66.084017105320129</v>
      </c>
      <c r="BD203" s="3">
        <f t="shared" si="398"/>
        <v>66.57416700355121</v>
      </c>
      <c r="BE203" s="3">
        <f t="shared" si="398"/>
        <v>67.06795237875933</v>
      </c>
      <c r="BF203" s="3">
        <f t="shared" si="398"/>
        <v>67.56540019553816</v>
      </c>
      <c r="BG203" s="3">
        <f t="shared" si="398"/>
        <v>68.066537618479714</v>
      </c>
      <c r="BH203" s="3">
        <f t="shared" si="398"/>
        <v>68.571392013657729</v>
      </c>
      <c r="BI203" s="3">
        <f t="shared" si="398"/>
        <v>69.079990950122081</v>
      </c>
    </row>
    <row r="204" spans="1:61" x14ac:dyDescent="0.25">
      <c r="A204" s="57">
        <f t="shared" si="386"/>
        <v>2016.75</v>
      </c>
      <c r="C204" s="3">
        <f t="shared" ref="C204:AH204" si="399">IF($A204=C$31,C$56,B204*(1+C$22))</f>
        <v>0</v>
      </c>
      <c r="D204" s="3">
        <f t="shared" si="399"/>
        <v>0</v>
      </c>
      <c r="E204" s="3">
        <f t="shared" si="399"/>
        <v>0</v>
      </c>
      <c r="F204" s="3">
        <f t="shared" si="399"/>
        <v>0</v>
      </c>
      <c r="G204" s="3">
        <f t="shared" si="399"/>
        <v>0</v>
      </c>
      <c r="H204" s="3">
        <f t="shared" si="399"/>
        <v>0</v>
      </c>
      <c r="I204" s="3">
        <f t="shared" si="399"/>
        <v>0</v>
      </c>
      <c r="J204" s="3">
        <f t="shared" si="399"/>
        <v>47.389012294337007</v>
      </c>
      <c r="K204" s="3">
        <f t="shared" si="399"/>
        <v>47.740499999999969</v>
      </c>
      <c r="L204" s="3">
        <f t="shared" si="399"/>
        <v>48.094594715204828</v>
      </c>
      <c r="M204" s="3">
        <f t="shared" si="399"/>
        <v>48.451315776328471</v>
      </c>
      <c r="N204" s="3">
        <f t="shared" si="399"/>
        <v>48.8106826631671</v>
      </c>
      <c r="O204" s="3">
        <f t="shared" si="399"/>
        <v>49.172714999999954</v>
      </c>
      <c r="P204" s="3">
        <f t="shared" si="399"/>
        <v>49.537432556660953</v>
      </c>
      <c r="Q204" s="3">
        <f t="shared" si="399"/>
        <v>49.904855249618308</v>
      </c>
      <c r="R204" s="3">
        <f t="shared" si="399"/>
        <v>50.275003143062094</v>
      </c>
      <c r="S204" s="3">
        <f t="shared" si="399"/>
        <v>50.647896449999934</v>
      </c>
      <c r="T204" s="3">
        <f t="shared" si="399"/>
        <v>51.023555533360764</v>
      </c>
      <c r="U204" s="3">
        <f t="shared" si="399"/>
        <v>51.402000907106839</v>
      </c>
      <c r="V204" s="3">
        <f t="shared" si="399"/>
        <v>51.783253237353939</v>
      </c>
      <c r="W204" s="3">
        <f t="shared" si="399"/>
        <v>52.167333343499912</v>
      </c>
      <c r="X204" s="3">
        <f t="shared" si="399"/>
        <v>52.554262199361567</v>
      </c>
      <c r="Y204" s="3">
        <f t="shared" si="399"/>
        <v>52.944060934320028</v>
      </c>
      <c r="Z204" s="3">
        <f t="shared" si="399"/>
        <v>53.336750834474543</v>
      </c>
      <c r="AA204" s="3">
        <f t="shared" si="399"/>
        <v>53.732353343804895</v>
      </c>
      <c r="AB204" s="3">
        <f t="shared" si="399"/>
        <v>54.130890065342399</v>
      </c>
      <c r="AC204" s="3">
        <f t="shared" si="399"/>
        <v>54.532382762349613</v>
      </c>
      <c r="AD204" s="3">
        <f t="shared" si="399"/>
        <v>54.93685335950876</v>
      </c>
      <c r="AE204" s="3">
        <f t="shared" si="399"/>
        <v>55.344323944119019</v>
      </c>
      <c r="AF204" s="3">
        <f t="shared" si="399"/>
        <v>55.75481676730265</v>
      </c>
      <c r="AG204" s="3">
        <f t="shared" si="399"/>
        <v>56.16835424522008</v>
      </c>
      <c r="AH204" s="3">
        <f t="shared" si="399"/>
        <v>56.584958960294003</v>
      </c>
      <c r="AI204" s="3">
        <f t="shared" ref="AI204:BI204" si="400">IF($A204=AI$31,AI$56,AH204*(1+AI$22))</f>
        <v>57.004653662442571</v>
      </c>
      <c r="AJ204" s="3">
        <f t="shared" si="400"/>
        <v>57.427461270321714</v>
      </c>
      <c r="AK204" s="3">
        <f t="shared" si="400"/>
        <v>57.853404872576668</v>
      </c>
      <c r="AL204" s="3">
        <f t="shared" si="400"/>
        <v>58.282507729102811</v>
      </c>
      <c r="AM204" s="3">
        <f t="shared" si="400"/>
        <v>58.714793272315838</v>
      </c>
      <c r="AN204" s="3">
        <f t="shared" si="400"/>
        <v>59.150285108431355</v>
      </c>
      <c r="AO204" s="3">
        <f t="shared" si="400"/>
        <v>59.589007018753954</v>
      </c>
      <c r="AP204" s="3">
        <f t="shared" si="400"/>
        <v>60.030982960975876</v>
      </c>
      <c r="AQ204" s="3">
        <f t="shared" si="400"/>
        <v>60.476237070485297</v>
      </c>
      <c r="AR204" s="3">
        <f t="shared" si="400"/>
        <v>60.924793661684276</v>
      </c>
      <c r="AS204" s="3">
        <f t="shared" si="400"/>
        <v>61.376677229316556</v>
      </c>
      <c r="AT204" s="3">
        <f t="shared" si="400"/>
        <v>61.831912449805138</v>
      </c>
      <c r="AU204" s="3">
        <f t="shared" si="400"/>
        <v>62.290524182599839</v>
      </c>
      <c r="AV204" s="3">
        <f t="shared" si="400"/>
        <v>62.752537471534787</v>
      </c>
      <c r="AW204" s="3">
        <f t="shared" si="400"/>
        <v>63.217977546196032</v>
      </c>
      <c r="AX204" s="3">
        <f t="shared" si="400"/>
        <v>63.686869823299276</v>
      </c>
      <c r="AY204" s="3">
        <f t="shared" si="400"/>
        <v>64.159239908077822</v>
      </c>
      <c r="AZ204" s="3">
        <f t="shared" si="400"/>
        <v>64.635113595680821</v>
      </c>
      <c r="BA204" s="3">
        <f t="shared" si="400"/>
        <v>65.114516872581902</v>
      </c>
      <c r="BB204" s="3">
        <f t="shared" si="400"/>
        <v>65.597475917998239</v>
      </c>
      <c r="BC204" s="3">
        <f t="shared" si="400"/>
        <v>66.084017105320129</v>
      </c>
      <c r="BD204" s="3">
        <f t="shared" si="400"/>
        <v>66.57416700355121</v>
      </c>
      <c r="BE204" s="3">
        <f t="shared" si="400"/>
        <v>67.06795237875933</v>
      </c>
      <c r="BF204" s="3">
        <f t="shared" si="400"/>
        <v>67.56540019553816</v>
      </c>
      <c r="BG204" s="3">
        <f t="shared" si="400"/>
        <v>68.066537618479714</v>
      </c>
      <c r="BH204" s="3">
        <f t="shared" si="400"/>
        <v>68.571392013657729</v>
      </c>
      <c r="BI204" s="3">
        <f t="shared" si="400"/>
        <v>69.079990950122081</v>
      </c>
    </row>
    <row r="205" spans="1:61" x14ac:dyDescent="0.25">
      <c r="A205" s="57">
        <f t="shared" si="386"/>
        <v>2017</v>
      </c>
      <c r="C205" s="3">
        <f t="shared" ref="C205:AH205" si="401">IF($A205=C$31,C$56,B205*(1+C$22))</f>
        <v>0</v>
      </c>
      <c r="D205" s="3">
        <f t="shared" si="401"/>
        <v>0</v>
      </c>
      <c r="E205" s="3">
        <f t="shared" si="401"/>
        <v>0</v>
      </c>
      <c r="F205" s="3">
        <f t="shared" si="401"/>
        <v>0</v>
      </c>
      <c r="G205" s="3">
        <f t="shared" si="401"/>
        <v>0</v>
      </c>
      <c r="H205" s="3">
        <f t="shared" si="401"/>
        <v>0</v>
      </c>
      <c r="I205" s="3">
        <f t="shared" si="401"/>
        <v>0</v>
      </c>
      <c r="J205" s="3">
        <f t="shared" si="401"/>
        <v>0</v>
      </c>
      <c r="K205" s="3">
        <f t="shared" si="401"/>
        <v>47.740499999999969</v>
      </c>
      <c r="L205" s="3">
        <f t="shared" si="401"/>
        <v>48.094594715204828</v>
      </c>
      <c r="M205" s="3">
        <f t="shared" si="401"/>
        <v>48.451315776328471</v>
      </c>
      <c r="N205" s="3">
        <f t="shared" si="401"/>
        <v>48.8106826631671</v>
      </c>
      <c r="O205" s="3">
        <f t="shared" si="401"/>
        <v>49.172714999999954</v>
      </c>
      <c r="P205" s="3">
        <f t="shared" si="401"/>
        <v>49.537432556660953</v>
      </c>
      <c r="Q205" s="3">
        <f t="shared" si="401"/>
        <v>49.904855249618308</v>
      </c>
      <c r="R205" s="3">
        <f t="shared" si="401"/>
        <v>50.275003143062094</v>
      </c>
      <c r="S205" s="3">
        <f t="shared" si="401"/>
        <v>50.647896449999934</v>
      </c>
      <c r="T205" s="3">
        <f t="shared" si="401"/>
        <v>51.023555533360764</v>
      </c>
      <c r="U205" s="3">
        <f t="shared" si="401"/>
        <v>51.402000907106839</v>
      </c>
      <c r="V205" s="3">
        <f t="shared" si="401"/>
        <v>51.783253237353939</v>
      </c>
      <c r="W205" s="3">
        <f t="shared" si="401"/>
        <v>52.167333343499912</v>
      </c>
      <c r="X205" s="3">
        <f t="shared" si="401"/>
        <v>52.554262199361567</v>
      </c>
      <c r="Y205" s="3">
        <f t="shared" si="401"/>
        <v>52.944060934320028</v>
      </c>
      <c r="Z205" s="3">
        <f t="shared" si="401"/>
        <v>53.336750834474543</v>
      </c>
      <c r="AA205" s="3">
        <f t="shared" si="401"/>
        <v>53.732353343804895</v>
      </c>
      <c r="AB205" s="3">
        <f t="shared" si="401"/>
        <v>54.130890065342399</v>
      </c>
      <c r="AC205" s="3">
        <f t="shared" si="401"/>
        <v>54.532382762349613</v>
      </c>
      <c r="AD205" s="3">
        <f t="shared" si="401"/>
        <v>54.93685335950876</v>
      </c>
      <c r="AE205" s="3">
        <f t="shared" si="401"/>
        <v>55.344323944119019</v>
      </c>
      <c r="AF205" s="3">
        <f t="shared" si="401"/>
        <v>55.75481676730265</v>
      </c>
      <c r="AG205" s="3">
        <f t="shared" si="401"/>
        <v>56.16835424522008</v>
      </c>
      <c r="AH205" s="3">
        <f t="shared" si="401"/>
        <v>56.584958960294003</v>
      </c>
      <c r="AI205" s="3">
        <f t="shared" ref="AI205:BI205" si="402">IF($A205=AI$31,AI$56,AH205*(1+AI$22))</f>
        <v>57.004653662442571</v>
      </c>
      <c r="AJ205" s="3">
        <f t="shared" si="402"/>
        <v>57.427461270321714</v>
      </c>
      <c r="AK205" s="3">
        <f t="shared" si="402"/>
        <v>57.853404872576668</v>
      </c>
      <c r="AL205" s="3">
        <f t="shared" si="402"/>
        <v>58.282507729102811</v>
      </c>
      <c r="AM205" s="3">
        <f t="shared" si="402"/>
        <v>58.714793272315838</v>
      </c>
      <c r="AN205" s="3">
        <f t="shared" si="402"/>
        <v>59.150285108431355</v>
      </c>
      <c r="AO205" s="3">
        <f t="shared" si="402"/>
        <v>59.589007018753954</v>
      </c>
      <c r="AP205" s="3">
        <f t="shared" si="402"/>
        <v>60.030982960975876</v>
      </c>
      <c r="AQ205" s="3">
        <f t="shared" si="402"/>
        <v>60.476237070485297</v>
      </c>
      <c r="AR205" s="3">
        <f t="shared" si="402"/>
        <v>60.924793661684276</v>
      </c>
      <c r="AS205" s="3">
        <f t="shared" si="402"/>
        <v>61.376677229316556</v>
      </c>
      <c r="AT205" s="3">
        <f t="shared" si="402"/>
        <v>61.831912449805138</v>
      </c>
      <c r="AU205" s="3">
        <f t="shared" si="402"/>
        <v>62.290524182599839</v>
      </c>
      <c r="AV205" s="3">
        <f t="shared" si="402"/>
        <v>62.752537471534787</v>
      </c>
      <c r="AW205" s="3">
        <f t="shared" si="402"/>
        <v>63.217977546196032</v>
      </c>
      <c r="AX205" s="3">
        <f t="shared" si="402"/>
        <v>63.686869823299276</v>
      </c>
      <c r="AY205" s="3">
        <f t="shared" si="402"/>
        <v>64.159239908077822</v>
      </c>
      <c r="AZ205" s="3">
        <f t="shared" si="402"/>
        <v>64.635113595680821</v>
      </c>
      <c r="BA205" s="3">
        <f t="shared" si="402"/>
        <v>65.114516872581902</v>
      </c>
      <c r="BB205" s="3">
        <f t="shared" si="402"/>
        <v>65.597475917998239</v>
      </c>
      <c r="BC205" s="3">
        <f t="shared" si="402"/>
        <v>66.084017105320129</v>
      </c>
      <c r="BD205" s="3">
        <f t="shared" si="402"/>
        <v>66.57416700355121</v>
      </c>
      <c r="BE205" s="3">
        <f t="shared" si="402"/>
        <v>67.06795237875933</v>
      </c>
      <c r="BF205" s="3">
        <f t="shared" si="402"/>
        <v>67.56540019553816</v>
      </c>
      <c r="BG205" s="3">
        <f t="shared" si="402"/>
        <v>68.066537618479714</v>
      </c>
      <c r="BH205" s="3">
        <f t="shared" si="402"/>
        <v>68.571392013657729</v>
      </c>
      <c r="BI205" s="3">
        <f t="shared" si="402"/>
        <v>69.079990950122081</v>
      </c>
    </row>
    <row r="206" spans="1:61" x14ac:dyDescent="0.25">
      <c r="A206" s="57">
        <f t="shared" si="386"/>
        <v>2017.25</v>
      </c>
      <c r="C206" s="3">
        <f t="shared" ref="C206:AH206" si="403">IF($A206=C$31,C$56,B206*(1+C$22))</f>
        <v>0</v>
      </c>
      <c r="D206" s="3">
        <f t="shared" si="403"/>
        <v>0</v>
      </c>
      <c r="E206" s="3">
        <f t="shared" si="403"/>
        <v>0</v>
      </c>
      <c r="F206" s="3">
        <f t="shared" si="403"/>
        <v>0</v>
      </c>
      <c r="G206" s="3">
        <f t="shared" si="403"/>
        <v>0</v>
      </c>
      <c r="H206" s="3">
        <f t="shared" si="403"/>
        <v>0</v>
      </c>
      <c r="I206" s="3">
        <f t="shared" si="403"/>
        <v>0</v>
      </c>
      <c r="J206" s="3">
        <f t="shared" si="403"/>
        <v>0</v>
      </c>
      <c r="K206" s="3">
        <f t="shared" si="403"/>
        <v>0</v>
      </c>
      <c r="L206" s="3">
        <f t="shared" si="403"/>
        <v>48.094594715204828</v>
      </c>
      <c r="M206" s="3">
        <f t="shared" si="403"/>
        <v>48.451315776328471</v>
      </c>
      <c r="N206" s="3">
        <f t="shared" si="403"/>
        <v>48.8106826631671</v>
      </c>
      <c r="O206" s="3">
        <f t="shared" si="403"/>
        <v>49.172714999999954</v>
      </c>
      <c r="P206" s="3">
        <f t="shared" si="403"/>
        <v>49.537432556660953</v>
      </c>
      <c r="Q206" s="3">
        <f t="shared" si="403"/>
        <v>49.904855249618308</v>
      </c>
      <c r="R206" s="3">
        <f t="shared" si="403"/>
        <v>50.275003143062094</v>
      </c>
      <c r="S206" s="3">
        <f t="shared" si="403"/>
        <v>50.647896449999934</v>
      </c>
      <c r="T206" s="3">
        <f t="shared" si="403"/>
        <v>51.023555533360764</v>
      </c>
      <c r="U206" s="3">
        <f t="shared" si="403"/>
        <v>51.402000907106839</v>
      </c>
      <c r="V206" s="3">
        <f t="shared" si="403"/>
        <v>51.783253237353939</v>
      </c>
      <c r="W206" s="3">
        <f t="shared" si="403"/>
        <v>52.167333343499912</v>
      </c>
      <c r="X206" s="3">
        <f t="shared" si="403"/>
        <v>52.554262199361567</v>
      </c>
      <c r="Y206" s="3">
        <f t="shared" si="403"/>
        <v>52.944060934320028</v>
      </c>
      <c r="Z206" s="3">
        <f t="shared" si="403"/>
        <v>53.336750834474543</v>
      </c>
      <c r="AA206" s="3">
        <f t="shared" si="403"/>
        <v>53.732353343804895</v>
      </c>
      <c r="AB206" s="3">
        <f t="shared" si="403"/>
        <v>54.130890065342399</v>
      </c>
      <c r="AC206" s="3">
        <f t="shared" si="403"/>
        <v>54.532382762349613</v>
      </c>
      <c r="AD206" s="3">
        <f t="shared" si="403"/>
        <v>54.93685335950876</v>
      </c>
      <c r="AE206" s="3">
        <f t="shared" si="403"/>
        <v>55.344323944119019</v>
      </c>
      <c r="AF206" s="3">
        <f t="shared" si="403"/>
        <v>55.75481676730265</v>
      </c>
      <c r="AG206" s="3">
        <f t="shared" si="403"/>
        <v>56.16835424522008</v>
      </c>
      <c r="AH206" s="3">
        <f t="shared" si="403"/>
        <v>56.584958960294003</v>
      </c>
      <c r="AI206" s="3">
        <f t="shared" ref="AI206:BI206" si="404">IF($A206=AI$31,AI$56,AH206*(1+AI$22))</f>
        <v>57.004653662442571</v>
      </c>
      <c r="AJ206" s="3">
        <f t="shared" si="404"/>
        <v>57.427461270321714</v>
      </c>
      <c r="AK206" s="3">
        <f t="shared" si="404"/>
        <v>57.853404872576668</v>
      </c>
      <c r="AL206" s="3">
        <f t="shared" si="404"/>
        <v>58.282507729102811</v>
      </c>
      <c r="AM206" s="3">
        <f t="shared" si="404"/>
        <v>58.714793272315838</v>
      </c>
      <c r="AN206" s="3">
        <f t="shared" si="404"/>
        <v>59.150285108431355</v>
      </c>
      <c r="AO206" s="3">
        <f t="shared" si="404"/>
        <v>59.589007018753954</v>
      </c>
      <c r="AP206" s="3">
        <f t="shared" si="404"/>
        <v>60.030982960975876</v>
      </c>
      <c r="AQ206" s="3">
        <f t="shared" si="404"/>
        <v>60.476237070485297</v>
      </c>
      <c r="AR206" s="3">
        <f t="shared" si="404"/>
        <v>60.924793661684276</v>
      </c>
      <c r="AS206" s="3">
        <f t="shared" si="404"/>
        <v>61.376677229316556</v>
      </c>
      <c r="AT206" s="3">
        <f t="shared" si="404"/>
        <v>61.831912449805138</v>
      </c>
      <c r="AU206" s="3">
        <f t="shared" si="404"/>
        <v>62.290524182599839</v>
      </c>
      <c r="AV206" s="3">
        <f t="shared" si="404"/>
        <v>62.752537471534787</v>
      </c>
      <c r="AW206" s="3">
        <f t="shared" si="404"/>
        <v>63.217977546196032</v>
      </c>
      <c r="AX206" s="3">
        <f t="shared" si="404"/>
        <v>63.686869823299276</v>
      </c>
      <c r="AY206" s="3">
        <f t="shared" si="404"/>
        <v>64.159239908077822</v>
      </c>
      <c r="AZ206" s="3">
        <f t="shared" si="404"/>
        <v>64.635113595680821</v>
      </c>
      <c r="BA206" s="3">
        <f t="shared" si="404"/>
        <v>65.114516872581902</v>
      </c>
      <c r="BB206" s="3">
        <f t="shared" si="404"/>
        <v>65.597475917998239</v>
      </c>
      <c r="BC206" s="3">
        <f t="shared" si="404"/>
        <v>66.084017105320129</v>
      </c>
      <c r="BD206" s="3">
        <f t="shared" si="404"/>
        <v>66.57416700355121</v>
      </c>
      <c r="BE206" s="3">
        <f t="shared" si="404"/>
        <v>67.06795237875933</v>
      </c>
      <c r="BF206" s="3">
        <f t="shared" si="404"/>
        <v>67.56540019553816</v>
      </c>
      <c r="BG206" s="3">
        <f t="shared" si="404"/>
        <v>68.066537618479714</v>
      </c>
      <c r="BH206" s="3">
        <f t="shared" si="404"/>
        <v>68.571392013657729</v>
      </c>
      <c r="BI206" s="3">
        <f t="shared" si="404"/>
        <v>69.079990950122081</v>
      </c>
    </row>
    <row r="207" spans="1:61" x14ac:dyDescent="0.25">
      <c r="A207" s="57">
        <f t="shared" si="386"/>
        <v>2017.5</v>
      </c>
      <c r="C207" s="3">
        <f t="shared" ref="C207:AH207" si="405">IF($A207=C$31,C$56,B207*(1+C$22))</f>
        <v>0</v>
      </c>
      <c r="D207" s="3">
        <f t="shared" si="405"/>
        <v>0</v>
      </c>
      <c r="E207" s="3">
        <f t="shared" si="405"/>
        <v>0</v>
      </c>
      <c r="F207" s="3">
        <f t="shared" si="405"/>
        <v>0</v>
      </c>
      <c r="G207" s="3">
        <f t="shared" si="405"/>
        <v>0</v>
      </c>
      <c r="H207" s="3">
        <f t="shared" si="405"/>
        <v>0</v>
      </c>
      <c r="I207" s="3">
        <f t="shared" si="405"/>
        <v>0</v>
      </c>
      <c r="J207" s="3">
        <f t="shared" si="405"/>
        <v>0</v>
      </c>
      <c r="K207" s="3">
        <f t="shared" si="405"/>
        <v>0</v>
      </c>
      <c r="L207" s="3">
        <f t="shared" si="405"/>
        <v>0</v>
      </c>
      <c r="M207" s="3">
        <f t="shared" si="405"/>
        <v>48.451315776328471</v>
      </c>
      <c r="N207" s="3">
        <f t="shared" si="405"/>
        <v>48.8106826631671</v>
      </c>
      <c r="O207" s="3">
        <f t="shared" si="405"/>
        <v>49.172714999999954</v>
      </c>
      <c r="P207" s="3">
        <f t="shared" si="405"/>
        <v>49.537432556660953</v>
      </c>
      <c r="Q207" s="3">
        <f t="shared" si="405"/>
        <v>49.904855249618308</v>
      </c>
      <c r="R207" s="3">
        <f t="shared" si="405"/>
        <v>50.275003143062094</v>
      </c>
      <c r="S207" s="3">
        <f t="shared" si="405"/>
        <v>50.647896449999934</v>
      </c>
      <c r="T207" s="3">
        <f t="shared" si="405"/>
        <v>51.023555533360764</v>
      </c>
      <c r="U207" s="3">
        <f t="shared" si="405"/>
        <v>51.402000907106839</v>
      </c>
      <c r="V207" s="3">
        <f t="shared" si="405"/>
        <v>51.783253237353939</v>
      </c>
      <c r="W207" s="3">
        <f t="shared" si="405"/>
        <v>52.167333343499912</v>
      </c>
      <c r="X207" s="3">
        <f t="shared" si="405"/>
        <v>52.554262199361567</v>
      </c>
      <c r="Y207" s="3">
        <f t="shared" si="405"/>
        <v>52.944060934320028</v>
      </c>
      <c r="Z207" s="3">
        <f t="shared" si="405"/>
        <v>53.336750834474543</v>
      </c>
      <c r="AA207" s="3">
        <f t="shared" si="405"/>
        <v>53.732353343804895</v>
      </c>
      <c r="AB207" s="3">
        <f t="shared" si="405"/>
        <v>54.130890065342399</v>
      </c>
      <c r="AC207" s="3">
        <f t="shared" si="405"/>
        <v>54.532382762349613</v>
      </c>
      <c r="AD207" s="3">
        <f t="shared" si="405"/>
        <v>54.93685335950876</v>
      </c>
      <c r="AE207" s="3">
        <f t="shared" si="405"/>
        <v>55.344323944119019</v>
      </c>
      <c r="AF207" s="3">
        <f t="shared" si="405"/>
        <v>55.75481676730265</v>
      </c>
      <c r="AG207" s="3">
        <f t="shared" si="405"/>
        <v>56.16835424522008</v>
      </c>
      <c r="AH207" s="3">
        <f t="shared" si="405"/>
        <v>56.584958960294003</v>
      </c>
      <c r="AI207" s="3">
        <f t="shared" ref="AI207:BI207" si="406">IF($A207=AI$31,AI$56,AH207*(1+AI$22))</f>
        <v>57.004653662442571</v>
      </c>
      <c r="AJ207" s="3">
        <f t="shared" si="406"/>
        <v>57.427461270321714</v>
      </c>
      <c r="AK207" s="3">
        <f t="shared" si="406"/>
        <v>57.853404872576668</v>
      </c>
      <c r="AL207" s="3">
        <f t="shared" si="406"/>
        <v>58.282507729102811</v>
      </c>
      <c r="AM207" s="3">
        <f t="shared" si="406"/>
        <v>58.714793272315838</v>
      </c>
      <c r="AN207" s="3">
        <f t="shared" si="406"/>
        <v>59.150285108431355</v>
      </c>
      <c r="AO207" s="3">
        <f t="shared" si="406"/>
        <v>59.589007018753954</v>
      </c>
      <c r="AP207" s="3">
        <f t="shared" si="406"/>
        <v>60.030982960975876</v>
      </c>
      <c r="AQ207" s="3">
        <f t="shared" si="406"/>
        <v>60.476237070485297</v>
      </c>
      <c r="AR207" s="3">
        <f t="shared" si="406"/>
        <v>60.924793661684276</v>
      </c>
      <c r="AS207" s="3">
        <f t="shared" si="406"/>
        <v>61.376677229316556</v>
      </c>
      <c r="AT207" s="3">
        <f t="shared" si="406"/>
        <v>61.831912449805138</v>
      </c>
      <c r="AU207" s="3">
        <f t="shared" si="406"/>
        <v>62.290524182599839</v>
      </c>
      <c r="AV207" s="3">
        <f t="shared" si="406"/>
        <v>62.752537471534787</v>
      </c>
      <c r="AW207" s="3">
        <f t="shared" si="406"/>
        <v>63.217977546196032</v>
      </c>
      <c r="AX207" s="3">
        <f t="shared" si="406"/>
        <v>63.686869823299276</v>
      </c>
      <c r="AY207" s="3">
        <f t="shared" si="406"/>
        <v>64.159239908077822</v>
      </c>
      <c r="AZ207" s="3">
        <f t="shared" si="406"/>
        <v>64.635113595680821</v>
      </c>
      <c r="BA207" s="3">
        <f t="shared" si="406"/>
        <v>65.114516872581902</v>
      </c>
      <c r="BB207" s="3">
        <f t="shared" si="406"/>
        <v>65.597475917998239</v>
      </c>
      <c r="BC207" s="3">
        <f t="shared" si="406"/>
        <v>66.084017105320129</v>
      </c>
      <c r="BD207" s="3">
        <f t="shared" si="406"/>
        <v>66.57416700355121</v>
      </c>
      <c r="BE207" s="3">
        <f t="shared" si="406"/>
        <v>67.06795237875933</v>
      </c>
      <c r="BF207" s="3">
        <f t="shared" si="406"/>
        <v>67.56540019553816</v>
      </c>
      <c r="BG207" s="3">
        <f t="shared" si="406"/>
        <v>68.066537618479714</v>
      </c>
      <c r="BH207" s="3">
        <f t="shared" si="406"/>
        <v>68.571392013657729</v>
      </c>
      <c r="BI207" s="3">
        <f t="shared" si="406"/>
        <v>69.079990950122081</v>
      </c>
    </row>
    <row r="208" spans="1:61" x14ac:dyDescent="0.25">
      <c r="A208" s="57">
        <f t="shared" si="386"/>
        <v>2017.75</v>
      </c>
      <c r="C208" s="3">
        <f t="shared" ref="C208:AH208" si="407">IF($A208=C$31,C$56,B208*(1+C$22))</f>
        <v>0</v>
      </c>
      <c r="D208" s="3">
        <f t="shared" si="407"/>
        <v>0</v>
      </c>
      <c r="E208" s="3">
        <f t="shared" si="407"/>
        <v>0</v>
      </c>
      <c r="F208" s="3">
        <f t="shared" si="407"/>
        <v>0</v>
      </c>
      <c r="G208" s="3">
        <f t="shared" si="407"/>
        <v>0</v>
      </c>
      <c r="H208" s="3">
        <f t="shared" si="407"/>
        <v>0</v>
      </c>
      <c r="I208" s="3">
        <f t="shared" si="407"/>
        <v>0</v>
      </c>
      <c r="J208" s="3">
        <f t="shared" si="407"/>
        <v>0</v>
      </c>
      <c r="K208" s="3">
        <f t="shared" si="407"/>
        <v>0</v>
      </c>
      <c r="L208" s="3">
        <f t="shared" si="407"/>
        <v>0</v>
      </c>
      <c r="M208" s="3">
        <f t="shared" si="407"/>
        <v>0</v>
      </c>
      <c r="N208" s="3">
        <f t="shared" si="407"/>
        <v>48.8106826631671</v>
      </c>
      <c r="O208" s="3">
        <f t="shared" si="407"/>
        <v>49.172714999999954</v>
      </c>
      <c r="P208" s="3">
        <f t="shared" si="407"/>
        <v>49.537432556660953</v>
      </c>
      <c r="Q208" s="3">
        <f t="shared" si="407"/>
        <v>49.904855249618308</v>
      </c>
      <c r="R208" s="3">
        <f t="shared" si="407"/>
        <v>50.275003143062094</v>
      </c>
      <c r="S208" s="3">
        <f t="shared" si="407"/>
        <v>50.647896449999934</v>
      </c>
      <c r="T208" s="3">
        <f t="shared" si="407"/>
        <v>51.023555533360764</v>
      </c>
      <c r="U208" s="3">
        <f t="shared" si="407"/>
        <v>51.402000907106839</v>
      </c>
      <c r="V208" s="3">
        <f t="shared" si="407"/>
        <v>51.783253237353939</v>
      </c>
      <c r="W208" s="3">
        <f t="shared" si="407"/>
        <v>52.167333343499912</v>
      </c>
      <c r="X208" s="3">
        <f t="shared" si="407"/>
        <v>52.554262199361567</v>
      </c>
      <c r="Y208" s="3">
        <f t="shared" si="407"/>
        <v>52.944060934320028</v>
      </c>
      <c r="Z208" s="3">
        <f t="shared" si="407"/>
        <v>53.336750834474543</v>
      </c>
      <c r="AA208" s="3">
        <f t="shared" si="407"/>
        <v>53.732353343804895</v>
      </c>
      <c r="AB208" s="3">
        <f t="shared" si="407"/>
        <v>54.130890065342399</v>
      </c>
      <c r="AC208" s="3">
        <f t="shared" si="407"/>
        <v>54.532382762349613</v>
      </c>
      <c r="AD208" s="3">
        <f t="shared" si="407"/>
        <v>54.93685335950876</v>
      </c>
      <c r="AE208" s="3">
        <f t="shared" si="407"/>
        <v>55.344323944119019</v>
      </c>
      <c r="AF208" s="3">
        <f t="shared" si="407"/>
        <v>55.75481676730265</v>
      </c>
      <c r="AG208" s="3">
        <f t="shared" si="407"/>
        <v>56.16835424522008</v>
      </c>
      <c r="AH208" s="3">
        <f t="shared" si="407"/>
        <v>56.584958960294003</v>
      </c>
      <c r="AI208" s="3">
        <f t="shared" ref="AI208:BI208" si="408">IF($A208=AI$31,AI$56,AH208*(1+AI$22))</f>
        <v>57.004653662442571</v>
      </c>
      <c r="AJ208" s="3">
        <f t="shared" si="408"/>
        <v>57.427461270321714</v>
      </c>
      <c r="AK208" s="3">
        <f t="shared" si="408"/>
        <v>57.853404872576668</v>
      </c>
      <c r="AL208" s="3">
        <f t="shared" si="408"/>
        <v>58.282507729102811</v>
      </c>
      <c r="AM208" s="3">
        <f t="shared" si="408"/>
        <v>58.714793272315838</v>
      </c>
      <c r="AN208" s="3">
        <f t="shared" si="408"/>
        <v>59.150285108431355</v>
      </c>
      <c r="AO208" s="3">
        <f t="shared" si="408"/>
        <v>59.589007018753954</v>
      </c>
      <c r="AP208" s="3">
        <f t="shared" si="408"/>
        <v>60.030982960975876</v>
      </c>
      <c r="AQ208" s="3">
        <f t="shared" si="408"/>
        <v>60.476237070485297</v>
      </c>
      <c r="AR208" s="3">
        <f t="shared" si="408"/>
        <v>60.924793661684276</v>
      </c>
      <c r="AS208" s="3">
        <f t="shared" si="408"/>
        <v>61.376677229316556</v>
      </c>
      <c r="AT208" s="3">
        <f t="shared" si="408"/>
        <v>61.831912449805138</v>
      </c>
      <c r="AU208" s="3">
        <f t="shared" si="408"/>
        <v>62.290524182599839</v>
      </c>
      <c r="AV208" s="3">
        <f t="shared" si="408"/>
        <v>62.752537471534787</v>
      </c>
      <c r="AW208" s="3">
        <f t="shared" si="408"/>
        <v>63.217977546196032</v>
      </c>
      <c r="AX208" s="3">
        <f t="shared" si="408"/>
        <v>63.686869823299276</v>
      </c>
      <c r="AY208" s="3">
        <f t="shared" si="408"/>
        <v>64.159239908077822</v>
      </c>
      <c r="AZ208" s="3">
        <f t="shared" si="408"/>
        <v>64.635113595680821</v>
      </c>
      <c r="BA208" s="3">
        <f t="shared" si="408"/>
        <v>65.114516872581902</v>
      </c>
      <c r="BB208" s="3">
        <f t="shared" si="408"/>
        <v>65.597475917998239</v>
      </c>
      <c r="BC208" s="3">
        <f t="shared" si="408"/>
        <v>66.084017105320129</v>
      </c>
      <c r="BD208" s="3">
        <f t="shared" si="408"/>
        <v>66.57416700355121</v>
      </c>
      <c r="BE208" s="3">
        <f t="shared" si="408"/>
        <v>67.06795237875933</v>
      </c>
      <c r="BF208" s="3">
        <f t="shared" si="408"/>
        <v>67.56540019553816</v>
      </c>
      <c r="BG208" s="3">
        <f t="shared" si="408"/>
        <v>68.066537618479714</v>
      </c>
      <c r="BH208" s="3">
        <f t="shared" si="408"/>
        <v>68.571392013657729</v>
      </c>
      <c r="BI208" s="3">
        <f t="shared" si="408"/>
        <v>69.079990950122081</v>
      </c>
    </row>
    <row r="209" spans="1:61" x14ac:dyDescent="0.25">
      <c r="A209" s="57">
        <f t="shared" si="386"/>
        <v>2018</v>
      </c>
      <c r="C209" s="3">
        <f t="shared" ref="C209:AH209" si="409">IF($A209=C$31,C$56,B209*(1+C$22))</f>
        <v>0</v>
      </c>
      <c r="D209" s="3">
        <f t="shared" si="409"/>
        <v>0</v>
      </c>
      <c r="E209" s="3">
        <f t="shared" si="409"/>
        <v>0</v>
      </c>
      <c r="F209" s="3">
        <f t="shared" si="409"/>
        <v>0</v>
      </c>
      <c r="G209" s="3">
        <f t="shared" si="409"/>
        <v>0</v>
      </c>
      <c r="H209" s="3">
        <f t="shared" si="409"/>
        <v>0</v>
      </c>
      <c r="I209" s="3">
        <f t="shared" si="409"/>
        <v>0</v>
      </c>
      <c r="J209" s="3">
        <f t="shared" si="409"/>
        <v>0</v>
      </c>
      <c r="K209" s="3">
        <f t="shared" si="409"/>
        <v>0</v>
      </c>
      <c r="L209" s="3">
        <f t="shared" si="409"/>
        <v>0</v>
      </c>
      <c r="M209" s="3">
        <f t="shared" si="409"/>
        <v>0</v>
      </c>
      <c r="N209" s="3">
        <f t="shared" si="409"/>
        <v>0</v>
      </c>
      <c r="O209" s="3">
        <f t="shared" si="409"/>
        <v>49.172714999999954</v>
      </c>
      <c r="P209" s="3">
        <f t="shared" si="409"/>
        <v>49.537432556660953</v>
      </c>
      <c r="Q209" s="3">
        <f t="shared" si="409"/>
        <v>49.904855249618308</v>
      </c>
      <c r="R209" s="3">
        <f t="shared" si="409"/>
        <v>50.275003143062094</v>
      </c>
      <c r="S209" s="3">
        <f t="shared" si="409"/>
        <v>50.647896449999934</v>
      </c>
      <c r="T209" s="3">
        <f t="shared" si="409"/>
        <v>51.023555533360764</v>
      </c>
      <c r="U209" s="3">
        <f t="shared" si="409"/>
        <v>51.402000907106839</v>
      </c>
      <c r="V209" s="3">
        <f t="shared" si="409"/>
        <v>51.783253237353939</v>
      </c>
      <c r="W209" s="3">
        <f t="shared" si="409"/>
        <v>52.167333343499912</v>
      </c>
      <c r="X209" s="3">
        <f t="shared" si="409"/>
        <v>52.554262199361567</v>
      </c>
      <c r="Y209" s="3">
        <f t="shared" si="409"/>
        <v>52.944060934320028</v>
      </c>
      <c r="Z209" s="3">
        <f t="shared" si="409"/>
        <v>53.336750834474543</v>
      </c>
      <c r="AA209" s="3">
        <f t="shared" si="409"/>
        <v>53.732353343804895</v>
      </c>
      <c r="AB209" s="3">
        <f t="shared" si="409"/>
        <v>54.130890065342399</v>
      </c>
      <c r="AC209" s="3">
        <f t="shared" si="409"/>
        <v>54.532382762349613</v>
      </c>
      <c r="AD209" s="3">
        <f t="shared" si="409"/>
        <v>54.93685335950876</v>
      </c>
      <c r="AE209" s="3">
        <f t="shared" si="409"/>
        <v>55.344323944119019</v>
      </c>
      <c r="AF209" s="3">
        <f t="shared" si="409"/>
        <v>55.75481676730265</v>
      </c>
      <c r="AG209" s="3">
        <f t="shared" si="409"/>
        <v>56.16835424522008</v>
      </c>
      <c r="AH209" s="3">
        <f t="shared" si="409"/>
        <v>56.584958960294003</v>
      </c>
      <c r="AI209" s="3">
        <f t="shared" ref="AI209:BI209" si="410">IF($A209=AI$31,AI$56,AH209*(1+AI$22))</f>
        <v>57.004653662442571</v>
      </c>
      <c r="AJ209" s="3">
        <f t="shared" si="410"/>
        <v>57.427461270321714</v>
      </c>
      <c r="AK209" s="3">
        <f t="shared" si="410"/>
        <v>57.853404872576668</v>
      </c>
      <c r="AL209" s="3">
        <f t="shared" si="410"/>
        <v>58.282507729102811</v>
      </c>
      <c r="AM209" s="3">
        <f t="shared" si="410"/>
        <v>58.714793272315838</v>
      </c>
      <c r="AN209" s="3">
        <f t="shared" si="410"/>
        <v>59.150285108431355</v>
      </c>
      <c r="AO209" s="3">
        <f t="shared" si="410"/>
        <v>59.589007018753954</v>
      </c>
      <c r="AP209" s="3">
        <f t="shared" si="410"/>
        <v>60.030982960975876</v>
      </c>
      <c r="AQ209" s="3">
        <f t="shared" si="410"/>
        <v>60.476237070485297</v>
      </c>
      <c r="AR209" s="3">
        <f t="shared" si="410"/>
        <v>60.924793661684276</v>
      </c>
      <c r="AS209" s="3">
        <f t="shared" si="410"/>
        <v>61.376677229316556</v>
      </c>
      <c r="AT209" s="3">
        <f t="shared" si="410"/>
        <v>61.831912449805138</v>
      </c>
      <c r="AU209" s="3">
        <f t="shared" si="410"/>
        <v>62.290524182599839</v>
      </c>
      <c r="AV209" s="3">
        <f t="shared" si="410"/>
        <v>62.752537471534787</v>
      </c>
      <c r="AW209" s="3">
        <f t="shared" si="410"/>
        <v>63.217977546196032</v>
      </c>
      <c r="AX209" s="3">
        <f t="shared" si="410"/>
        <v>63.686869823299276</v>
      </c>
      <c r="AY209" s="3">
        <f t="shared" si="410"/>
        <v>64.159239908077822</v>
      </c>
      <c r="AZ209" s="3">
        <f t="shared" si="410"/>
        <v>64.635113595680821</v>
      </c>
      <c r="BA209" s="3">
        <f t="shared" si="410"/>
        <v>65.114516872581902</v>
      </c>
      <c r="BB209" s="3">
        <f t="shared" si="410"/>
        <v>65.597475917998239</v>
      </c>
      <c r="BC209" s="3">
        <f t="shared" si="410"/>
        <v>66.084017105320129</v>
      </c>
      <c r="BD209" s="3">
        <f t="shared" si="410"/>
        <v>66.57416700355121</v>
      </c>
      <c r="BE209" s="3">
        <f t="shared" si="410"/>
        <v>67.06795237875933</v>
      </c>
      <c r="BF209" s="3">
        <f t="shared" si="410"/>
        <v>67.56540019553816</v>
      </c>
      <c r="BG209" s="3">
        <f t="shared" si="410"/>
        <v>68.066537618479714</v>
      </c>
      <c r="BH209" s="3">
        <f t="shared" si="410"/>
        <v>68.571392013657729</v>
      </c>
      <c r="BI209" s="3">
        <f t="shared" si="410"/>
        <v>69.079990950122081</v>
      </c>
    </row>
    <row r="210" spans="1:61" x14ac:dyDescent="0.25">
      <c r="A210" s="57">
        <f t="shared" si="386"/>
        <v>2018.25</v>
      </c>
      <c r="C210" s="3">
        <f t="shared" ref="C210:AH210" si="411">IF($A210=C$31,C$56,B210*(1+C$22))</f>
        <v>0</v>
      </c>
      <c r="D210" s="3">
        <f t="shared" si="411"/>
        <v>0</v>
      </c>
      <c r="E210" s="3">
        <f t="shared" si="411"/>
        <v>0</v>
      </c>
      <c r="F210" s="3">
        <f t="shared" si="411"/>
        <v>0</v>
      </c>
      <c r="G210" s="3">
        <f t="shared" si="411"/>
        <v>0</v>
      </c>
      <c r="H210" s="3">
        <f t="shared" si="411"/>
        <v>0</v>
      </c>
      <c r="I210" s="3">
        <f t="shared" si="411"/>
        <v>0</v>
      </c>
      <c r="J210" s="3">
        <f t="shared" si="411"/>
        <v>0</v>
      </c>
      <c r="K210" s="3">
        <f t="shared" si="411"/>
        <v>0</v>
      </c>
      <c r="L210" s="3">
        <f t="shared" si="411"/>
        <v>0</v>
      </c>
      <c r="M210" s="3">
        <f t="shared" si="411"/>
        <v>0</v>
      </c>
      <c r="N210" s="3">
        <f t="shared" si="411"/>
        <v>0</v>
      </c>
      <c r="O210" s="3">
        <f t="shared" si="411"/>
        <v>0</v>
      </c>
      <c r="P210" s="3">
        <f t="shared" si="411"/>
        <v>49.537432556660953</v>
      </c>
      <c r="Q210" s="3">
        <f t="shared" si="411"/>
        <v>49.904855249618308</v>
      </c>
      <c r="R210" s="3">
        <f t="shared" si="411"/>
        <v>50.275003143062094</v>
      </c>
      <c r="S210" s="3">
        <f t="shared" si="411"/>
        <v>50.647896449999934</v>
      </c>
      <c r="T210" s="3">
        <f t="shared" si="411"/>
        <v>51.023555533360764</v>
      </c>
      <c r="U210" s="3">
        <f t="shared" si="411"/>
        <v>51.402000907106839</v>
      </c>
      <c r="V210" s="3">
        <f t="shared" si="411"/>
        <v>51.783253237353939</v>
      </c>
      <c r="W210" s="3">
        <f t="shared" si="411"/>
        <v>52.167333343499912</v>
      </c>
      <c r="X210" s="3">
        <f t="shared" si="411"/>
        <v>52.554262199361567</v>
      </c>
      <c r="Y210" s="3">
        <f t="shared" si="411"/>
        <v>52.944060934320028</v>
      </c>
      <c r="Z210" s="3">
        <f t="shared" si="411"/>
        <v>53.336750834474543</v>
      </c>
      <c r="AA210" s="3">
        <f t="shared" si="411"/>
        <v>53.732353343804895</v>
      </c>
      <c r="AB210" s="3">
        <f t="shared" si="411"/>
        <v>54.130890065342399</v>
      </c>
      <c r="AC210" s="3">
        <f t="shared" si="411"/>
        <v>54.532382762349613</v>
      </c>
      <c r="AD210" s="3">
        <f t="shared" si="411"/>
        <v>54.93685335950876</v>
      </c>
      <c r="AE210" s="3">
        <f t="shared" si="411"/>
        <v>55.344323944119019</v>
      </c>
      <c r="AF210" s="3">
        <f t="shared" si="411"/>
        <v>55.75481676730265</v>
      </c>
      <c r="AG210" s="3">
        <f t="shared" si="411"/>
        <v>56.16835424522008</v>
      </c>
      <c r="AH210" s="3">
        <f t="shared" si="411"/>
        <v>56.584958960294003</v>
      </c>
      <c r="AI210" s="3">
        <f t="shared" ref="AI210:BI210" si="412">IF($A210=AI$31,AI$56,AH210*(1+AI$22))</f>
        <v>57.004653662442571</v>
      </c>
      <c r="AJ210" s="3">
        <f t="shared" si="412"/>
        <v>57.427461270321714</v>
      </c>
      <c r="AK210" s="3">
        <f t="shared" si="412"/>
        <v>57.853404872576668</v>
      </c>
      <c r="AL210" s="3">
        <f t="shared" si="412"/>
        <v>58.282507729102811</v>
      </c>
      <c r="AM210" s="3">
        <f t="shared" si="412"/>
        <v>58.714793272315838</v>
      </c>
      <c r="AN210" s="3">
        <f t="shared" si="412"/>
        <v>59.150285108431355</v>
      </c>
      <c r="AO210" s="3">
        <f t="shared" si="412"/>
        <v>59.589007018753954</v>
      </c>
      <c r="AP210" s="3">
        <f t="shared" si="412"/>
        <v>60.030982960975876</v>
      </c>
      <c r="AQ210" s="3">
        <f t="shared" si="412"/>
        <v>60.476237070485297</v>
      </c>
      <c r="AR210" s="3">
        <f t="shared" si="412"/>
        <v>60.924793661684276</v>
      </c>
      <c r="AS210" s="3">
        <f t="shared" si="412"/>
        <v>61.376677229316556</v>
      </c>
      <c r="AT210" s="3">
        <f t="shared" si="412"/>
        <v>61.831912449805138</v>
      </c>
      <c r="AU210" s="3">
        <f t="shared" si="412"/>
        <v>62.290524182599839</v>
      </c>
      <c r="AV210" s="3">
        <f t="shared" si="412"/>
        <v>62.752537471534787</v>
      </c>
      <c r="AW210" s="3">
        <f t="shared" si="412"/>
        <v>63.217977546196032</v>
      </c>
      <c r="AX210" s="3">
        <f t="shared" si="412"/>
        <v>63.686869823299276</v>
      </c>
      <c r="AY210" s="3">
        <f t="shared" si="412"/>
        <v>64.159239908077822</v>
      </c>
      <c r="AZ210" s="3">
        <f t="shared" si="412"/>
        <v>64.635113595680821</v>
      </c>
      <c r="BA210" s="3">
        <f t="shared" si="412"/>
        <v>65.114516872581902</v>
      </c>
      <c r="BB210" s="3">
        <f t="shared" si="412"/>
        <v>65.597475917998239</v>
      </c>
      <c r="BC210" s="3">
        <f t="shared" si="412"/>
        <v>66.084017105320129</v>
      </c>
      <c r="BD210" s="3">
        <f t="shared" si="412"/>
        <v>66.57416700355121</v>
      </c>
      <c r="BE210" s="3">
        <f t="shared" si="412"/>
        <v>67.06795237875933</v>
      </c>
      <c r="BF210" s="3">
        <f t="shared" si="412"/>
        <v>67.56540019553816</v>
      </c>
      <c r="BG210" s="3">
        <f t="shared" si="412"/>
        <v>68.066537618479714</v>
      </c>
      <c r="BH210" s="3">
        <f t="shared" si="412"/>
        <v>68.571392013657729</v>
      </c>
      <c r="BI210" s="3">
        <f t="shared" si="412"/>
        <v>69.079990950122081</v>
      </c>
    </row>
    <row r="211" spans="1:61" x14ac:dyDescent="0.25">
      <c r="A211" s="57">
        <f t="shared" si="386"/>
        <v>2018.5</v>
      </c>
      <c r="C211" s="3">
        <f t="shared" ref="C211:AH211" si="413">IF($A211=C$31,C$56,B211*(1+C$22))</f>
        <v>0</v>
      </c>
      <c r="D211" s="3">
        <f t="shared" si="413"/>
        <v>0</v>
      </c>
      <c r="E211" s="3">
        <f t="shared" si="413"/>
        <v>0</v>
      </c>
      <c r="F211" s="3">
        <f t="shared" si="413"/>
        <v>0</v>
      </c>
      <c r="G211" s="3">
        <f t="shared" si="413"/>
        <v>0</v>
      </c>
      <c r="H211" s="3">
        <f t="shared" si="413"/>
        <v>0</v>
      </c>
      <c r="I211" s="3">
        <f t="shared" si="413"/>
        <v>0</v>
      </c>
      <c r="J211" s="3">
        <f t="shared" si="413"/>
        <v>0</v>
      </c>
      <c r="K211" s="3">
        <f t="shared" si="413"/>
        <v>0</v>
      </c>
      <c r="L211" s="3">
        <f t="shared" si="413"/>
        <v>0</v>
      </c>
      <c r="M211" s="3">
        <f t="shared" si="413"/>
        <v>0</v>
      </c>
      <c r="N211" s="3">
        <f t="shared" si="413"/>
        <v>0</v>
      </c>
      <c r="O211" s="3">
        <f t="shared" si="413"/>
        <v>0</v>
      </c>
      <c r="P211" s="3">
        <f t="shared" si="413"/>
        <v>0</v>
      </c>
      <c r="Q211" s="3">
        <f t="shared" si="413"/>
        <v>49.904855249618308</v>
      </c>
      <c r="R211" s="3">
        <f t="shared" si="413"/>
        <v>50.275003143062094</v>
      </c>
      <c r="S211" s="3">
        <f t="shared" si="413"/>
        <v>50.647896449999934</v>
      </c>
      <c r="T211" s="3">
        <f t="shared" si="413"/>
        <v>51.023555533360764</v>
      </c>
      <c r="U211" s="3">
        <f t="shared" si="413"/>
        <v>51.402000907106839</v>
      </c>
      <c r="V211" s="3">
        <f t="shared" si="413"/>
        <v>51.783253237353939</v>
      </c>
      <c r="W211" s="3">
        <f t="shared" si="413"/>
        <v>52.167333343499912</v>
      </c>
      <c r="X211" s="3">
        <f t="shared" si="413"/>
        <v>52.554262199361567</v>
      </c>
      <c r="Y211" s="3">
        <f t="shared" si="413"/>
        <v>52.944060934320028</v>
      </c>
      <c r="Z211" s="3">
        <f t="shared" si="413"/>
        <v>53.336750834474543</v>
      </c>
      <c r="AA211" s="3">
        <f t="shared" si="413"/>
        <v>53.732353343804895</v>
      </c>
      <c r="AB211" s="3">
        <f t="shared" si="413"/>
        <v>54.130890065342399</v>
      </c>
      <c r="AC211" s="3">
        <f t="shared" si="413"/>
        <v>54.532382762349613</v>
      </c>
      <c r="AD211" s="3">
        <f t="shared" si="413"/>
        <v>54.93685335950876</v>
      </c>
      <c r="AE211" s="3">
        <f t="shared" si="413"/>
        <v>55.344323944119019</v>
      </c>
      <c r="AF211" s="3">
        <f t="shared" si="413"/>
        <v>55.75481676730265</v>
      </c>
      <c r="AG211" s="3">
        <f t="shared" si="413"/>
        <v>56.16835424522008</v>
      </c>
      <c r="AH211" s="3">
        <f t="shared" si="413"/>
        <v>56.584958960294003</v>
      </c>
      <c r="AI211" s="3">
        <f t="shared" ref="AI211:BI211" si="414">IF($A211=AI$31,AI$56,AH211*(1+AI$22))</f>
        <v>57.004653662442571</v>
      </c>
      <c r="AJ211" s="3">
        <f t="shared" si="414"/>
        <v>57.427461270321714</v>
      </c>
      <c r="AK211" s="3">
        <f t="shared" si="414"/>
        <v>57.853404872576668</v>
      </c>
      <c r="AL211" s="3">
        <f t="shared" si="414"/>
        <v>58.282507729102811</v>
      </c>
      <c r="AM211" s="3">
        <f t="shared" si="414"/>
        <v>58.714793272315838</v>
      </c>
      <c r="AN211" s="3">
        <f t="shared" si="414"/>
        <v>59.150285108431355</v>
      </c>
      <c r="AO211" s="3">
        <f t="shared" si="414"/>
        <v>59.589007018753954</v>
      </c>
      <c r="AP211" s="3">
        <f t="shared" si="414"/>
        <v>60.030982960975876</v>
      </c>
      <c r="AQ211" s="3">
        <f t="shared" si="414"/>
        <v>60.476237070485297</v>
      </c>
      <c r="AR211" s="3">
        <f t="shared" si="414"/>
        <v>60.924793661684276</v>
      </c>
      <c r="AS211" s="3">
        <f t="shared" si="414"/>
        <v>61.376677229316556</v>
      </c>
      <c r="AT211" s="3">
        <f t="shared" si="414"/>
        <v>61.831912449805138</v>
      </c>
      <c r="AU211" s="3">
        <f t="shared" si="414"/>
        <v>62.290524182599839</v>
      </c>
      <c r="AV211" s="3">
        <f t="shared" si="414"/>
        <v>62.752537471534787</v>
      </c>
      <c r="AW211" s="3">
        <f t="shared" si="414"/>
        <v>63.217977546196032</v>
      </c>
      <c r="AX211" s="3">
        <f t="shared" si="414"/>
        <v>63.686869823299276</v>
      </c>
      <c r="AY211" s="3">
        <f t="shared" si="414"/>
        <v>64.159239908077822</v>
      </c>
      <c r="AZ211" s="3">
        <f t="shared" si="414"/>
        <v>64.635113595680821</v>
      </c>
      <c r="BA211" s="3">
        <f t="shared" si="414"/>
        <v>65.114516872581902</v>
      </c>
      <c r="BB211" s="3">
        <f t="shared" si="414"/>
        <v>65.597475917998239</v>
      </c>
      <c r="BC211" s="3">
        <f t="shared" si="414"/>
        <v>66.084017105320129</v>
      </c>
      <c r="BD211" s="3">
        <f t="shared" si="414"/>
        <v>66.57416700355121</v>
      </c>
      <c r="BE211" s="3">
        <f t="shared" si="414"/>
        <v>67.06795237875933</v>
      </c>
      <c r="BF211" s="3">
        <f t="shared" si="414"/>
        <v>67.56540019553816</v>
      </c>
      <c r="BG211" s="3">
        <f t="shared" si="414"/>
        <v>68.066537618479714</v>
      </c>
      <c r="BH211" s="3">
        <f t="shared" si="414"/>
        <v>68.571392013657729</v>
      </c>
      <c r="BI211" s="3">
        <f t="shared" si="414"/>
        <v>69.079990950122081</v>
      </c>
    </row>
    <row r="212" spans="1:61" x14ac:dyDescent="0.25">
      <c r="A212" s="57">
        <f t="shared" si="386"/>
        <v>2018.75</v>
      </c>
      <c r="C212" s="3">
        <f t="shared" ref="C212:AH212" si="415">IF($A212=C$31,C$56,B212*(1+C$22))</f>
        <v>0</v>
      </c>
      <c r="D212" s="3">
        <f t="shared" si="415"/>
        <v>0</v>
      </c>
      <c r="E212" s="3">
        <f t="shared" si="415"/>
        <v>0</v>
      </c>
      <c r="F212" s="3">
        <f t="shared" si="415"/>
        <v>0</v>
      </c>
      <c r="G212" s="3">
        <f t="shared" si="415"/>
        <v>0</v>
      </c>
      <c r="H212" s="3">
        <f t="shared" si="415"/>
        <v>0</v>
      </c>
      <c r="I212" s="3">
        <f t="shared" si="415"/>
        <v>0</v>
      </c>
      <c r="J212" s="3">
        <f t="shared" si="415"/>
        <v>0</v>
      </c>
      <c r="K212" s="3">
        <f t="shared" si="415"/>
        <v>0</v>
      </c>
      <c r="L212" s="3">
        <f t="shared" si="415"/>
        <v>0</v>
      </c>
      <c r="M212" s="3">
        <f t="shared" si="415"/>
        <v>0</v>
      </c>
      <c r="N212" s="3">
        <f t="shared" si="415"/>
        <v>0</v>
      </c>
      <c r="O212" s="3">
        <f t="shared" si="415"/>
        <v>0</v>
      </c>
      <c r="P212" s="3">
        <f t="shared" si="415"/>
        <v>0</v>
      </c>
      <c r="Q212" s="3">
        <f t="shared" si="415"/>
        <v>0</v>
      </c>
      <c r="R212" s="3">
        <f t="shared" si="415"/>
        <v>50.275003143062094</v>
      </c>
      <c r="S212" s="3">
        <f t="shared" si="415"/>
        <v>50.647896449999934</v>
      </c>
      <c r="T212" s="3">
        <f t="shared" si="415"/>
        <v>51.023555533360764</v>
      </c>
      <c r="U212" s="3">
        <f t="shared" si="415"/>
        <v>51.402000907106839</v>
      </c>
      <c r="V212" s="3">
        <f t="shared" si="415"/>
        <v>51.783253237353939</v>
      </c>
      <c r="W212" s="3">
        <f t="shared" si="415"/>
        <v>52.167333343499912</v>
      </c>
      <c r="X212" s="3">
        <f t="shared" si="415"/>
        <v>52.554262199361567</v>
      </c>
      <c r="Y212" s="3">
        <f t="shared" si="415"/>
        <v>52.944060934320028</v>
      </c>
      <c r="Z212" s="3">
        <f t="shared" si="415"/>
        <v>53.336750834474543</v>
      </c>
      <c r="AA212" s="3">
        <f t="shared" si="415"/>
        <v>53.732353343804895</v>
      </c>
      <c r="AB212" s="3">
        <f t="shared" si="415"/>
        <v>54.130890065342399</v>
      </c>
      <c r="AC212" s="3">
        <f t="shared" si="415"/>
        <v>54.532382762349613</v>
      </c>
      <c r="AD212" s="3">
        <f t="shared" si="415"/>
        <v>54.93685335950876</v>
      </c>
      <c r="AE212" s="3">
        <f t="shared" si="415"/>
        <v>55.344323944119019</v>
      </c>
      <c r="AF212" s="3">
        <f t="shared" si="415"/>
        <v>55.75481676730265</v>
      </c>
      <c r="AG212" s="3">
        <f t="shared" si="415"/>
        <v>56.16835424522008</v>
      </c>
      <c r="AH212" s="3">
        <f t="shared" si="415"/>
        <v>56.584958960294003</v>
      </c>
      <c r="AI212" s="3">
        <f t="shared" ref="AI212:BI212" si="416">IF($A212=AI$31,AI$56,AH212*(1+AI$22))</f>
        <v>57.004653662442571</v>
      </c>
      <c r="AJ212" s="3">
        <f t="shared" si="416"/>
        <v>57.427461270321714</v>
      </c>
      <c r="AK212" s="3">
        <f t="shared" si="416"/>
        <v>57.853404872576668</v>
      </c>
      <c r="AL212" s="3">
        <f t="shared" si="416"/>
        <v>58.282507729102811</v>
      </c>
      <c r="AM212" s="3">
        <f t="shared" si="416"/>
        <v>58.714793272315838</v>
      </c>
      <c r="AN212" s="3">
        <f t="shared" si="416"/>
        <v>59.150285108431355</v>
      </c>
      <c r="AO212" s="3">
        <f t="shared" si="416"/>
        <v>59.589007018753954</v>
      </c>
      <c r="AP212" s="3">
        <f t="shared" si="416"/>
        <v>60.030982960975876</v>
      </c>
      <c r="AQ212" s="3">
        <f t="shared" si="416"/>
        <v>60.476237070485297</v>
      </c>
      <c r="AR212" s="3">
        <f t="shared" si="416"/>
        <v>60.924793661684276</v>
      </c>
      <c r="AS212" s="3">
        <f t="shared" si="416"/>
        <v>61.376677229316556</v>
      </c>
      <c r="AT212" s="3">
        <f t="shared" si="416"/>
        <v>61.831912449805138</v>
      </c>
      <c r="AU212" s="3">
        <f t="shared" si="416"/>
        <v>62.290524182599839</v>
      </c>
      <c r="AV212" s="3">
        <f t="shared" si="416"/>
        <v>62.752537471534787</v>
      </c>
      <c r="AW212" s="3">
        <f t="shared" si="416"/>
        <v>63.217977546196032</v>
      </c>
      <c r="AX212" s="3">
        <f t="shared" si="416"/>
        <v>63.686869823299276</v>
      </c>
      <c r="AY212" s="3">
        <f t="shared" si="416"/>
        <v>64.159239908077822</v>
      </c>
      <c r="AZ212" s="3">
        <f t="shared" si="416"/>
        <v>64.635113595680821</v>
      </c>
      <c r="BA212" s="3">
        <f t="shared" si="416"/>
        <v>65.114516872581902</v>
      </c>
      <c r="BB212" s="3">
        <f t="shared" si="416"/>
        <v>65.597475917998239</v>
      </c>
      <c r="BC212" s="3">
        <f t="shared" si="416"/>
        <v>66.084017105320129</v>
      </c>
      <c r="BD212" s="3">
        <f t="shared" si="416"/>
        <v>66.57416700355121</v>
      </c>
      <c r="BE212" s="3">
        <f t="shared" si="416"/>
        <v>67.06795237875933</v>
      </c>
      <c r="BF212" s="3">
        <f t="shared" si="416"/>
        <v>67.56540019553816</v>
      </c>
      <c r="BG212" s="3">
        <f t="shared" si="416"/>
        <v>68.066537618479714</v>
      </c>
      <c r="BH212" s="3">
        <f t="shared" si="416"/>
        <v>68.571392013657729</v>
      </c>
      <c r="BI212" s="3">
        <f t="shared" si="416"/>
        <v>69.079990950122081</v>
      </c>
    </row>
    <row r="213" spans="1:61" x14ac:dyDescent="0.25">
      <c r="A213" s="57">
        <f t="shared" si="386"/>
        <v>2019</v>
      </c>
      <c r="C213" s="3">
        <f t="shared" ref="C213:AH213" si="417">IF($A213=C$31,C$56,B213*(1+C$22))</f>
        <v>0</v>
      </c>
      <c r="D213" s="3">
        <f t="shared" si="417"/>
        <v>0</v>
      </c>
      <c r="E213" s="3">
        <f t="shared" si="417"/>
        <v>0</v>
      </c>
      <c r="F213" s="3">
        <f t="shared" si="417"/>
        <v>0</v>
      </c>
      <c r="G213" s="3">
        <f t="shared" si="417"/>
        <v>0</v>
      </c>
      <c r="H213" s="3">
        <f t="shared" si="417"/>
        <v>0</v>
      </c>
      <c r="I213" s="3">
        <f t="shared" si="417"/>
        <v>0</v>
      </c>
      <c r="J213" s="3">
        <f t="shared" si="417"/>
        <v>0</v>
      </c>
      <c r="K213" s="3">
        <f t="shared" si="417"/>
        <v>0</v>
      </c>
      <c r="L213" s="3">
        <f t="shared" si="417"/>
        <v>0</v>
      </c>
      <c r="M213" s="3">
        <f t="shared" si="417"/>
        <v>0</v>
      </c>
      <c r="N213" s="3">
        <f t="shared" si="417"/>
        <v>0</v>
      </c>
      <c r="O213" s="3">
        <f t="shared" si="417"/>
        <v>0</v>
      </c>
      <c r="P213" s="3">
        <f t="shared" si="417"/>
        <v>0</v>
      </c>
      <c r="Q213" s="3">
        <f t="shared" si="417"/>
        <v>0</v>
      </c>
      <c r="R213" s="3">
        <f t="shared" si="417"/>
        <v>0</v>
      </c>
      <c r="S213" s="3">
        <f t="shared" si="417"/>
        <v>50.647896449999934</v>
      </c>
      <c r="T213" s="3">
        <f t="shared" si="417"/>
        <v>51.023555533360764</v>
      </c>
      <c r="U213" s="3">
        <f t="shared" si="417"/>
        <v>51.402000907106839</v>
      </c>
      <c r="V213" s="3">
        <f t="shared" si="417"/>
        <v>51.783253237353939</v>
      </c>
      <c r="W213" s="3">
        <f t="shared" si="417"/>
        <v>52.167333343499912</v>
      </c>
      <c r="X213" s="3">
        <f t="shared" si="417"/>
        <v>52.554262199361567</v>
      </c>
      <c r="Y213" s="3">
        <f t="shared" si="417"/>
        <v>52.944060934320028</v>
      </c>
      <c r="Z213" s="3">
        <f t="shared" si="417"/>
        <v>53.336750834474543</v>
      </c>
      <c r="AA213" s="3">
        <f t="shared" si="417"/>
        <v>53.732353343804895</v>
      </c>
      <c r="AB213" s="3">
        <f t="shared" si="417"/>
        <v>54.130890065342399</v>
      </c>
      <c r="AC213" s="3">
        <f t="shared" si="417"/>
        <v>54.532382762349613</v>
      </c>
      <c r="AD213" s="3">
        <f t="shared" si="417"/>
        <v>54.93685335950876</v>
      </c>
      <c r="AE213" s="3">
        <f t="shared" si="417"/>
        <v>55.344323944119019</v>
      </c>
      <c r="AF213" s="3">
        <f t="shared" si="417"/>
        <v>55.75481676730265</v>
      </c>
      <c r="AG213" s="3">
        <f t="shared" si="417"/>
        <v>56.16835424522008</v>
      </c>
      <c r="AH213" s="3">
        <f t="shared" si="417"/>
        <v>56.584958960294003</v>
      </c>
      <c r="AI213" s="3">
        <f t="shared" ref="AI213:BI213" si="418">IF($A213=AI$31,AI$56,AH213*(1+AI$22))</f>
        <v>57.004653662442571</v>
      </c>
      <c r="AJ213" s="3">
        <f t="shared" si="418"/>
        <v>57.427461270321714</v>
      </c>
      <c r="AK213" s="3">
        <f t="shared" si="418"/>
        <v>57.853404872576668</v>
      </c>
      <c r="AL213" s="3">
        <f t="shared" si="418"/>
        <v>58.282507729102811</v>
      </c>
      <c r="AM213" s="3">
        <f t="shared" si="418"/>
        <v>58.714793272315838</v>
      </c>
      <c r="AN213" s="3">
        <f t="shared" si="418"/>
        <v>59.150285108431355</v>
      </c>
      <c r="AO213" s="3">
        <f t="shared" si="418"/>
        <v>59.589007018753954</v>
      </c>
      <c r="AP213" s="3">
        <f t="shared" si="418"/>
        <v>60.030982960975876</v>
      </c>
      <c r="AQ213" s="3">
        <f t="shared" si="418"/>
        <v>60.476237070485297</v>
      </c>
      <c r="AR213" s="3">
        <f t="shared" si="418"/>
        <v>60.924793661684276</v>
      </c>
      <c r="AS213" s="3">
        <f t="shared" si="418"/>
        <v>61.376677229316556</v>
      </c>
      <c r="AT213" s="3">
        <f t="shared" si="418"/>
        <v>61.831912449805138</v>
      </c>
      <c r="AU213" s="3">
        <f t="shared" si="418"/>
        <v>62.290524182599839</v>
      </c>
      <c r="AV213" s="3">
        <f t="shared" si="418"/>
        <v>62.752537471534787</v>
      </c>
      <c r="AW213" s="3">
        <f t="shared" si="418"/>
        <v>63.217977546196032</v>
      </c>
      <c r="AX213" s="3">
        <f t="shared" si="418"/>
        <v>63.686869823299276</v>
      </c>
      <c r="AY213" s="3">
        <f t="shared" si="418"/>
        <v>64.159239908077822</v>
      </c>
      <c r="AZ213" s="3">
        <f t="shared" si="418"/>
        <v>64.635113595680821</v>
      </c>
      <c r="BA213" s="3">
        <f t="shared" si="418"/>
        <v>65.114516872581902</v>
      </c>
      <c r="BB213" s="3">
        <f t="shared" si="418"/>
        <v>65.597475917998239</v>
      </c>
      <c r="BC213" s="3">
        <f t="shared" si="418"/>
        <v>66.084017105320129</v>
      </c>
      <c r="BD213" s="3">
        <f t="shared" si="418"/>
        <v>66.57416700355121</v>
      </c>
      <c r="BE213" s="3">
        <f t="shared" si="418"/>
        <v>67.06795237875933</v>
      </c>
      <c r="BF213" s="3">
        <f t="shared" si="418"/>
        <v>67.56540019553816</v>
      </c>
      <c r="BG213" s="3">
        <f t="shared" si="418"/>
        <v>68.066537618479714</v>
      </c>
      <c r="BH213" s="3">
        <f t="shared" si="418"/>
        <v>68.571392013657729</v>
      </c>
      <c r="BI213" s="3">
        <f t="shared" si="418"/>
        <v>69.079990950122081</v>
      </c>
    </row>
    <row r="214" spans="1:61" x14ac:dyDescent="0.25">
      <c r="A214" s="57">
        <f t="shared" si="386"/>
        <v>2019.25</v>
      </c>
      <c r="C214" s="3">
        <f t="shared" ref="C214:AH214" si="419">IF($A214=C$31,C$56,B214*(1+C$22))</f>
        <v>0</v>
      </c>
      <c r="D214" s="3">
        <f t="shared" si="419"/>
        <v>0</v>
      </c>
      <c r="E214" s="3">
        <f t="shared" si="419"/>
        <v>0</v>
      </c>
      <c r="F214" s="3">
        <f t="shared" si="419"/>
        <v>0</v>
      </c>
      <c r="G214" s="3">
        <f t="shared" si="419"/>
        <v>0</v>
      </c>
      <c r="H214" s="3">
        <f t="shared" si="419"/>
        <v>0</v>
      </c>
      <c r="I214" s="3">
        <f t="shared" si="419"/>
        <v>0</v>
      </c>
      <c r="J214" s="3">
        <f t="shared" si="419"/>
        <v>0</v>
      </c>
      <c r="K214" s="3">
        <f t="shared" si="419"/>
        <v>0</v>
      </c>
      <c r="L214" s="3">
        <f t="shared" si="419"/>
        <v>0</v>
      </c>
      <c r="M214" s="3">
        <f t="shared" si="419"/>
        <v>0</v>
      </c>
      <c r="N214" s="3">
        <f t="shared" si="419"/>
        <v>0</v>
      </c>
      <c r="O214" s="3">
        <f t="shared" si="419"/>
        <v>0</v>
      </c>
      <c r="P214" s="3">
        <f t="shared" si="419"/>
        <v>0</v>
      </c>
      <c r="Q214" s="3">
        <f t="shared" si="419"/>
        <v>0</v>
      </c>
      <c r="R214" s="3">
        <f t="shared" si="419"/>
        <v>0</v>
      </c>
      <c r="S214" s="3">
        <f t="shared" si="419"/>
        <v>0</v>
      </c>
      <c r="T214" s="3">
        <f t="shared" si="419"/>
        <v>51.023555533360764</v>
      </c>
      <c r="U214" s="3">
        <f t="shared" si="419"/>
        <v>51.402000907106839</v>
      </c>
      <c r="V214" s="3">
        <f t="shared" si="419"/>
        <v>51.783253237353939</v>
      </c>
      <c r="W214" s="3">
        <f t="shared" si="419"/>
        <v>52.167333343499912</v>
      </c>
      <c r="X214" s="3">
        <f t="shared" si="419"/>
        <v>52.554262199361567</v>
      </c>
      <c r="Y214" s="3">
        <f t="shared" si="419"/>
        <v>52.944060934320028</v>
      </c>
      <c r="Z214" s="3">
        <f t="shared" si="419"/>
        <v>53.336750834474543</v>
      </c>
      <c r="AA214" s="3">
        <f t="shared" si="419"/>
        <v>53.732353343804895</v>
      </c>
      <c r="AB214" s="3">
        <f t="shared" si="419"/>
        <v>54.130890065342399</v>
      </c>
      <c r="AC214" s="3">
        <f t="shared" si="419"/>
        <v>54.532382762349613</v>
      </c>
      <c r="AD214" s="3">
        <f t="shared" si="419"/>
        <v>54.93685335950876</v>
      </c>
      <c r="AE214" s="3">
        <f t="shared" si="419"/>
        <v>55.344323944119019</v>
      </c>
      <c r="AF214" s="3">
        <f t="shared" si="419"/>
        <v>55.75481676730265</v>
      </c>
      <c r="AG214" s="3">
        <f t="shared" si="419"/>
        <v>56.16835424522008</v>
      </c>
      <c r="AH214" s="3">
        <f t="shared" si="419"/>
        <v>56.584958960294003</v>
      </c>
      <c r="AI214" s="3">
        <f t="shared" ref="AI214:BI214" si="420">IF($A214=AI$31,AI$56,AH214*(1+AI$22))</f>
        <v>57.004653662442571</v>
      </c>
      <c r="AJ214" s="3">
        <f t="shared" si="420"/>
        <v>57.427461270321714</v>
      </c>
      <c r="AK214" s="3">
        <f t="shared" si="420"/>
        <v>57.853404872576668</v>
      </c>
      <c r="AL214" s="3">
        <f t="shared" si="420"/>
        <v>58.282507729102811</v>
      </c>
      <c r="AM214" s="3">
        <f t="shared" si="420"/>
        <v>58.714793272315838</v>
      </c>
      <c r="AN214" s="3">
        <f t="shared" si="420"/>
        <v>59.150285108431355</v>
      </c>
      <c r="AO214" s="3">
        <f t="shared" si="420"/>
        <v>59.589007018753954</v>
      </c>
      <c r="AP214" s="3">
        <f t="shared" si="420"/>
        <v>60.030982960975876</v>
      </c>
      <c r="AQ214" s="3">
        <f t="shared" si="420"/>
        <v>60.476237070485297</v>
      </c>
      <c r="AR214" s="3">
        <f t="shared" si="420"/>
        <v>60.924793661684276</v>
      </c>
      <c r="AS214" s="3">
        <f t="shared" si="420"/>
        <v>61.376677229316556</v>
      </c>
      <c r="AT214" s="3">
        <f t="shared" si="420"/>
        <v>61.831912449805138</v>
      </c>
      <c r="AU214" s="3">
        <f t="shared" si="420"/>
        <v>62.290524182599839</v>
      </c>
      <c r="AV214" s="3">
        <f t="shared" si="420"/>
        <v>62.752537471534787</v>
      </c>
      <c r="AW214" s="3">
        <f t="shared" si="420"/>
        <v>63.217977546196032</v>
      </c>
      <c r="AX214" s="3">
        <f t="shared" si="420"/>
        <v>63.686869823299276</v>
      </c>
      <c r="AY214" s="3">
        <f t="shared" si="420"/>
        <v>64.159239908077822</v>
      </c>
      <c r="AZ214" s="3">
        <f t="shared" si="420"/>
        <v>64.635113595680821</v>
      </c>
      <c r="BA214" s="3">
        <f t="shared" si="420"/>
        <v>65.114516872581902</v>
      </c>
      <c r="BB214" s="3">
        <f t="shared" si="420"/>
        <v>65.597475917998239</v>
      </c>
      <c r="BC214" s="3">
        <f t="shared" si="420"/>
        <v>66.084017105320129</v>
      </c>
      <c r="BD214" s="3">
        <f t="shared" si="420"/>
        <v>66.57416700355121</v>
      </c>
      <c r="BE214" s="3">
        <f t="shared" si="420"/>
        <v>67.06795237875933</v>
      </c>
      <c r="BF214" s="3">
        <f t="shared" si="420"/>
        <v>67.56540019553816</v>
      </c>
      <c r="BG214" s="3">
        <f t="shared" si="420"/>
        <v>68.066537618479714</v>
      </c>
      <c r="BH214" s="3">
        <f t="shared" si="420"/>
        <v>68.571392013657729</v>
      </c>
      <c r="BI214" s="3">
        <f t="shared" si="420"/>
        <v>69.079990950122081</v>
      </c>
    </row>
    <row r="215" spans="1:61" x14ac:dyDescent="0.25">
      <c r="A215" s="57">
        <f t="shared" si="386"/>
        <v>2019.5</v>
      </c>
      <c r="C215" s="3">
        <f t="shared" ref="C215:AH215" si="421">IF($A215=C$31,C$56,B215*(1+C$22))</f>
        <v>0</v>
      </c>
      <c r="D215" s="3">
        <f t="shared" si="421"/>
        <v>0</v>
      </c>
      <c r="E215" s="3">
        <f t="shared" si="421"/>
        <v>0</v>
      </c>
      <c r="F215" s="3">
        <f t="shared" si="421"/>
        <v>0</v>
      </c>
      <c r="G215" s="3">
        <f t="shared" si="421"/>
        <v>0</v>
      </c>
      <c r="H215" s="3">
        <f t="shared" si="421"/>
        <v>0</v>
      </c>
      <c r="I215" s="3">
        <f t="shared" si="421"/>
        <v>0</v>
      </c>
      <c r="J215" s="3">
        <f t="shared" si="421"/>
        <v>0</v>
      </c>
      <c r="K215" s="3">
        <f t="shared" si="421"/>
        <v>0</v>
      </c>
      <c r="L215" s="3">
        <f t="shared" si="421"/>
        <v>0</v>
      </c>
      <c r="M215" s="3">
        <f t="shared" si="421"/>
        <v>0</v>
      </c>
      <c r="N215" s="3">
        <f t="shared" si="421"/>
        <v>0</v>
      </c>
      <c r="O215" s="3">
        <f t="shared" si="421"/>
        <v>0</v>
      </c>
      <c r="P215" s="3">
        <f t="shared" si="421"/>
        <v>0</v>
      </c>
      <c r="Q215" s="3">
        <f t="shared" si="421"/>
        <v>0</v>
      </c>
      <c r="R215" s="3">
        <f t="shared" si="421"/>
        <v>0</v>
      </c>
      <c r="S215" s="3">
        <f t="shared" si="421"/>
        <v>0</v>
      </c>
      <c r="T215" s="3">
        <f t="shared" si="421"/>
        <v>0</v>
      </c>
      <c r="U215" s="3">
        <f t="shared" si="421"/>
        <v>51.402000907106839</v>
      </c>
      <c r="V215" s="3">
        <f t="shared" si="421"/>
        <v>51.783253237353939</v>
      </c>
      <c r="W215" s="3">
        <f t="shared" si="421"/>
        <v>52.167333343499912</v>
      </c>
      <c r="X215" s="3">
        <f t="shared" si="421"/>
        <v>52.554262199361567</v>
      </c>
      <c r="Y215" s="3">
        <f t="shared" si="421"/>
        <v>52.944060934320028</v>
      </c>
      <c r="Z215" s="3">
        <f t="shared" si="421"/>
        <v>53.336750834474543</v>
      </c>
      <c r="AA215" s="3">
        <f t="shared" si="421"/>
        <v>53.732353343804895</v>
      </c>
      <c r="AB215" s="3">
        <f t="shared" si="421"/>
        <v>54.130890065342399</v>
      </c>
      <c r="AC215" s="3">
        <f t="shared" si="421"/>
        <v>54.532382762349613</v>
      </c>
      <c r="AD215" s="3">
        <f t="shared" si="421"/>
        <v>54.93685335950876</v>
      </c>
      <c r="AE215" s="3">
        <f t="shared" si="421"/>
        <v>55.344323944119019</v>
      </c>
      <c r="AF215" s="3">
        <f t="shared" si="421"/>
        <v>55.75481676730265</v>
      </c>
      <c r="AG215" s="3">
        <f t="shared" si="421"/>
        <v>56.16835424522008</v>
      </c>
      <c r="AH215" s="3">
        <f t="shared" si="421"/>
        <v>56.584958960294003</v>
      </c>
      <c r="AI215" s="3">
        <f t="shared" ref="AI215:BI215" si="422">IF($A215=AI$31,AI$56,AH215*(1+AI$22))</f>
        <v>57.004653662442571</v>
      </c>
      <c r="AJ215" s="3">
        <f t="shared" si="422"/>
        <v>57.427461270321714</v>
      </c>
      <c r="AK215" s="3">
        <f t="shared" si="422"/>
        <v>57.853404872576668</v>
      </c>
      <c r="AL215" s="3">
        <f t="shared" si="422"/>
        <v>58.282507729102811</v>
      </c>
      <c r="AM215" s="3">
        <f t="shared" si="422"/>
        <v>58.714793272315838</v>
      </c>
      <c r="AN215" s="3">
        <f t="shared" si="422"/>
        <v>59.150285108431355</v>
      </c>
      <c r="AO215" s="3">
        <f t="shared" si="422"/>
        <v>59.589007018753954</v>
      </c>
      <c r="AP215" s="3">
        <f t="shared" si="422"/>
        <v>60.030982960975876</v>
      </c>
      <c r="AQ215" s="3">
        <f t="shared" si="422"/>
        <v>60.476237070485297</v>
      </c>
      <c r="AR215" s="3">
        <f t="shared" si="422"/>
        <v>60.924793661684276</v>
      </c>
      <c r="AS215" s="3">
        <f t="shared" si="422"/>
        <v>61.376677229316556</v>
      </c>
      <c r="AT215" s="3">
        <f t="shared" si="422"/>
        <v>61.831912449805138</v>
      </c>
      <c r="AU215" s="3">
        <f t="shared" si="422"/>
        <v>62.290524182599839</v>
      </c>
      <c r="AV215" s="3">
        <f t="shared" si="422"/>
        <v>62.752537471534787</v>
      </c>
      <c r="AW215" s="3">
        <f t="shared" si="422"/>
        <v>63.217977546196032</v>
      </c>
      <c r="AX215" s="3">
        <f t="shared" si="422"/>
        <v>63.686869823299276</v>
      </c>
      <c r="AY215" s="3">
        <f t="shared" si="422"/>
        <v>64.159239908077822</v>
      </c>
      <c r="AZ215" s="3">
        <f t="shared" si="422"/>
        <v>64.635113595680821</v>
      </c>
      <c r="BA215" s="3">
        <f t="shared" si="422"/>
        <v>65.114516872581902</v>
      </c>
      <c r="BB215" s="3">
        <f t="shared" si="422"/>
        <v>65.597475917998239</v>
      </c>
      <c r="BC215" s="3">
        <f t="shared" si="422"/>
        <v>66.084017105320129</v>
      </c>
      <c r="BD215" s="3">
        <f t="shared" si="422"/>
        <v>66.57416700355121</v>
      </c>
      <c r="BE215" s="3">
        <f t="shared" si="422"/>
        <v>67.06795237875933</v>
      </c>
      <c r="BF215" s="3">
        <f t="shared" si="422"/>
        <v>67.56540019553816</v>
      </c>
      <c r="BG215" s="3">
        <f t="shared" si="422"/>
        <v>68.066537618479714</v>
      </c>
      <c r="BH215" s="3">
        <f t="shared" si="422"/>
        <v>68.571392013657729</v>
      </c>
      <c r="BI215" s="3">
        <f t="shared" si="422"/>
        <v>69.079990950122081</v>
      </c>
    </row>
    <row r="216" spans="1:61" x14ac:dyDescent="0.25">
      <c r="A216" s="57">
        <f t="shared" si="386"/>
        <v>2019.75</v>
      </c>
      <c r="C216" s="3">
        <f t="shared" ref="C216:AH216" si="423">IF($A216=C$31,C$56,B216*(1+C$22))</f>
        <v>0</v>
      </c>
      <c r="D216" s="3">
        <f t="shared" si="423"/>
        <v>0</v>
      </c>
      <c r="E216" s="3">
        <f t="shared" si="423"/>
        <v>0</v>
      </c>
      <c r="F216" s="3">
        <f t="shared" si="423"/>
        <v>0</v>
      </c>
      <c r="G216" s="3">
        <f t="shared" si="423"/>
        <v>0</v>
      </c>
      <c r="H216" s="3">
        <f t="shared" si="423"/>
        <v>0</v>
      </c>
      <c r="I216" s="3">
        <f t="shared" si="423"/>
        <v>0</v>
      </c>
      <c r="J216" s="3">
        <f t="shared" si="423"/>
        <v>0</v>
      </c>
      <c r="K216" s="3">
        <f t="shared" si="423"/>
        <v>0</v>
      </c>
      <c r="L216" s="3">
        <f t="shared" si="423"/>
        <v>0</v>
      </c>
      <c r="M216" s="3">
        <f t="shared" si="423"/>
        <v>0</v>
      </c>
      <c r="N216" s="3">
        <f t="shared" si="423"/>
        <v>0</v>
      </c>
      <c r="O216" s="3">
        <f t="shared" si="423"/>
        <v>0</v>
      </c>
      <c r="P216" s="3">
        <f t="shared" si="423"/>
        <v>0</v>
      </c>
      <c r="Q216" s="3">
        <f t="shared" si="423"/>
        <v>0</v>
      </c>
      <c r="R216" s="3">
        <f t="shared" si="423"/>
        <v>0</v>
      </c>
      <c r="S216" s="3">
        <f t="shared" si="423"/>
        <v>0</v>
      </c>
      <c r="T216" s="3">
        <f t="shared" si="423"/>
        <v>0</v>
      </c>
      <c r="U216" s="3">
        <f t="shared" si="423"/>
        <v>0</v>
      </c>
      <c r="V216" s="3">
        <f t="shared" si="423"/>
        <v>51.783253237353939</v>
      </c>
      <c r="W216" s="3">
        <f t="shared" si="423"/>
        <v>52.167333343499912</v>
      </c>
      <c r="X216" s="3">
        <f t="shared" si="423"/>
        <v>52.554262199361567</v>
      </c>
      <c r="Y216" s="3">
        <f t="shared" si="423"/>
        <v>52.944060934320028</v>
      </c>
      <c r="Z216" s="3">
        <f t="shared" si="423"/>
        <v>53.336750834474543</v>
      </c>
      <c r="AA216" s="3">
        <f t="shared" si="423"/>
        <v>53.732353343804895</v>
      </c>
      <c r="AB216" s="3">
        <f t="shared" si="423"/>
        <v>54.130890065342399</v>
      </c>
      <c r="AC216" s="3">
        <f t="shared" si="423"/>
        <v>54.532382762349613</v>
      </c>
      <c r="AD216" s="3">
        <f t="shared" si="423"/>
        <v>54.93685335950876</v>
      </c>
      <c r="AE216" s="3">
        <f t="shared" si="423"/>
        <v>55.344323944119019</v>
      </c>
      <c r="AF216" s="3">
        <f t="shared" si="423"/>
        <v>55.75481676730265</v>
      </c>
      <c r="AG216" s="3">
        <f t="shared" si="423"/>
        <v>56.16835424522008</v>
      </c>
      <c r="AH216" s="3">
        <f t="shared" si="423"/>
        <v>56.584958960294003</v>
      </c>
      <c r="AI216" s="3">
        <f t="shared" ref="AI216:BI216" si="424">IF($A216=AI$31,AI$56,AH216*(1+AI$22))</f>
        <v>57.004653662442571</v>
      </c>
      <c r="AJ216" s="3">
        <f t="shared" si="424"/>
        <v>57.427461270321714</v>
      </c>
      <c r="AK216" s="3">
        <f t="shared" si="424"/>
        <v>57.853404872576668</v>
      </c>
      <c r="AL216" s="3">
        <f t="shared" si="424"/>
        <v>58.282507729102811</v>
      </c>
      <c r="AM216" s="3">
        <f t="shared" si="424"/>
        <v>58.714793272315838</v>
      </c>
      <c r="AN216" s="3">
        <f t="shared" si="424"/>
        <v>59.150285108431355</v>
      </c>
      <c r="AO216" s="3">
        <f t="shared" si="424"/>
        <v>59.589007018753954</v>
      </c>
      <c r="AP216" s="3">
        <f t="shared" si="424"/>
        <v>60.030982960975876</v>
      </c>
      <c r="AQ216" s="3">
        <f t="shared" si="424"/>
        <v>60.476237070485297</v>
      </c>
      <c r="AR216" s="3">
        <f t="shared" si="424"/>
        <v>60.924793661684276</v>
      </c>
      <c r="AS216" s="3">
        <f t="shared" si="424"/>
        <v>61.376677229316556</v>
      </c>
      <c r="AT216" s="3">
        <f t="shared" si="424"/>
        <v>61.831912449805138</v>
      </c>
      <c r="AU216" s="3">
        <f t="shared" si="424"/>
        <v>62.290524182599839</v>
      </c>
      <c r="AV216" s="3">
        <f t="shared" si="424"/>
        <v>62.752537471534787</v>
      </c>
      <c r="AW216" s="3">
        <f t="shared" si="424"/>
        <v>63.217977546196032</v>
      </c>
      <c r="AX216" s="3">
        <f t="shared" si="424"/>
        <v>63.686869823299276</v>
      </c>
      <c r="AY216" s="3">
        <f t="shared" si="424"/>
        <v>64.159239908077822</v>
      </c>
      <c r="AZ216" s="3">
        <f t="shared" si="424"/>
        <v>64.635113595680821</v>
      </c>
      <c r="BA216" s="3">
        <f t="shared" si="424"/>
        <v>65.114516872581902</v>
      </c>
      <c r="BB216" s="3">
        <f t="shared" si="424"/>
        <v>65.597475917998239</v>
      </c>
      <c r="BC216" s="3">
        <f t="shared" si="424"/>
        <v>66.084017105320129</v>
      </c>
      <c r="BD216" s="3">
        <f t="shared" si="424"/>
        <v>66.57416700355121</v>
      </c>
      <c r="BE216" s="3">
        <f t="shared" si="424"/>
        <v>67.06795237875933</v>
      </c>
      <c r="BF216" s="3">
        <f t="shared" si="424"/>
        <v>67.56540019553816</v>
      </c>
      <c r="BG216" s="3">
        <f t="shared" si="424"/>
        <v>68.066537618479714</v>
      </c>
      <c r="BH216" s="3">
        <f t="shared" si="424"/>
        <v>68.571392013657729</v>
      </c>
      <c r="BI216" s="3">
        <f t="shared" si="424"/>
        <v>69.079990950122081</v>
      </c>
    </row>
    <row r="217" spans="1:61" x14ac:dyDescent="0.25">
      <c r="A217" s="57">
        <f t="shared" si="386"/>
        <v>2020</v>
      </c>
      <c r="C217" s="3">
        <f t="shared" ref="C217:AH217" si="425">IF($A217=C$31,C$56,B217*(1+C$22))</f>
        <v>0</v>
      </c>
      <c r="D217" s="3">
        <f t="shared" si="425"/>
        <v>0</v>
      </c>
      <c r="E217" s="3">
        <f t="shared" si="425"/>
        <v>0</v>
      </c>
      <c r="F217" s="3">
        <f t="shared" si="425"/>
        <v>0</v>
      </c>
      <c r="G217" s="3">
        <f t="shared" si="425"/>
        <v>0</v>
      </c>
      <c r="H217" s="3">
        <f t="shared" si="425"/>
        <v>0</v>
      </c>
      <c r="I217" s="3">
        <f t="shared" si="425"/>
        <v>0</v>
      </c>
      <c r="J217" s="3">
        <f t="shared" si="425"/>
        <v>0</v>
      </c>
      <c r="K217" s="3">
        <f t="shared" si="425"/>
        <v>0</v>
      </c>
      <c r="L217" s="3">
        <f t="shared" si="425"/>
        <v>0</v>
      </c>
      <c r="M217" s="3">
        <f t="shared" si="425"/>
        <v>0</v>
      </c>
      <c r="N217" s="3">
        <f t="shared" si="425"/>
        <v>0</v>
      </c>
      <c r="O217" s="3">
        <f t="shared" si="425"/>
        <v>0</v>
      </c>
      <c r="P217" s="3">
        <f t="shared" si="425"/>
        <v>0</v>
      </c>
      <c r="Q217" s="3">
        <f t="shared" si="425"/>
        <v>0</v>
      </c>
      <c r="R217" s="3">
        <f t="shared" si="425"/>
        <v>0</v>
      </c>
      <c r="S217" s="3">
        <f t="shared" si="425"/>
        <v>0</v>
      </c>
      <c r="T217" s="3">
        <f t="shared" si="425"/>
        <v>0</v>
      </c>
      <c r="U217" s="3">
        <f t="shared" si="425"/>
        <v>0</v>
      </c>
      <c r="V217" s="3">
        <f t="shared" si="425"/>
        <v>0</v>
      </c>
      <c r="W217" s="3">
        <f t="shared" si="425"/>
        <v>52.167333343499912</v>
      </c>
      <c r="X217" s="3">
        <f t="shared" si="425"/>
        <v>52.554262199361567</v>
      </c>
      <c r="Y217" s="3">
        <f t="shared" si="425"/>
        <v>52.944060934320028</v>
      </c>
      <c r="Z217" s="3">
        <f t="shared" si="425"/>
        <v>53.336750834474543</v>
      </c>
      <c r="AA217" s="3">
        <f t="shared" si="425"/>
        <v>53.732353343804895</v>
      </c>
      <c r="AB217" s="3">
        <f t="shared" si="425"/>
        <v>54.130890065342399</v>
      </c>
      <c r="AC217" s="3">
        <f t="shared" si="425"/>
        <v>54.532382762349613</v>
      </c>
      <c r="AD217" s="3">
        <f t="shared" si="425"/>
        <v>54.93685335950876</v>
      </c>
      <c r="AE217" s="3">
        <f t="shared" si="425"/>
        <v>55.344323944119019</v>
      </c>
      <c r="AF217" s="3">
        <f t="shared" si="425"/>
        <v>55.75481676730265</v>
      </c>
      <c r="AG217" s="3">
        <f t="shared" si="425"/>
        <v>56.16835424522008</v>
      </c>
      <c r="AH217" s="3">
        <f t="shared" si="425"/>
        <v>56.584958960294003</v>
      </c>
      <c r="AI217" s="3">
        <f t="shared" ref="AI217:BI217" si="426">IF($A217=AI$31,AI$56,AH217*(1+AI$22))</f>
        <v>57.004653662442571</v>
      </c>
      <c r="AJ217" s="3">
        <f t="shared" si="426"/>
        <v>57.427461270321714</v>
      </c>
      <c r="AK217" s="3">
        <f t="shared" si="426"/>
        <v>57.853404872576668</v>
      </c>
      <c r="AL217" s="3">
        <f t="shared" si="426"/>
        <v>58.282507729102811</v>
      </c>
      <c r="AM217" s="3">
        <f t="shared" si="426"/>
        <v>58.714793272315838</v>
      </c>
      <c r="AN217" s="3">
        <f t="shared" si="426"/>
        <v>59.150285108431355</v>
      </c>
      <c r="AO217" s="3">
        <f t="shared" si="426"/>
        <v>59.589007018753954</v>
      </c>
      <c r="AP217" s="3">
        <f t="shared" si="426"/>
        <v>60.030982960975876</v>
      </c>
      <c r="AQ217" s="3">
        <f t="shared" si="426"/>
        <v>60.476237070485297</v>
      </c>
      <c r="AR217" s="3">
        <f t="shared" si="426"/>
        <v>60.924793661684276</v>
      </c>
      <c r="AS217" s="3">
        <f t="shared" si="426"/>
        <v>61.376677229316556</v>
      </c>
      <c r="AT217" s="3">
        <f t="shared" si="426"/>
        <v>61.831912449805138</v>
      </c>
      <c r="AU217" s="3">
        <f t="shared" si="426"/>
        <v>62.290524182599839</v>
      </c>
      <c r="AV217" s="3">
        <f t="shared" si="426"/>
        <v>62.752537471534787</v>
      </c>
      <c r="AW217" s="3">
        <f t="shared" si="426"/>
        <v>63.217977546196032</v>
      </c>
      <c r="AX217" s="3">
        <f t="shared" si="426"/>
        <v>63.686869823299276</v>
      </c>
      <c r="AY217" s="3">
        <f t="shared" si="426"/>
        <v>64.159239908077822</v>
      </c>
      <c r="AZ217" s="3">
        <f t="shared" si="426"/>
        <v>64.635113595680821</v>
      </c>
      <c r="BA217" s="3">
        <f t="shared" si="426"/>
        <v>65.114516872581902</v>
      </c>
      <c r="BB217" s="3">
        <f t="shared" si="426"/>
        <v>65.597475917998239</v>
      </c>
      <c r="BC217" s="3">
        <f t="shared" si="426"/>
        <v>66.084017105320129</v>
      </c>
      <c r="BD217" s="3">
        <f t="shared" si="426"/>
        <v>66.57416700355121</v>
      </c>
      <c r="BE217" s="3">
        <f t="shared" si="426"/>
        <v>67.06795237875933</v>
      </c>
      <c r="BF217" s="3">
        <f t="shared" si="426"/>
        <v>67.56540019553816</v>
      </c>
      <c r="BG217" s="3">
        <f t="shared" si="426"/>
        <v>68.066537618479714</v>
      </c>
      <c r="BH217" s="3">
        <f t="shared" si="426"/>
        <v>68.571392013657729</v>
      </c>
      <c r="BI217" s="3">
        <f t="shared" si="426"/>
        <v>69.079990950122081</v>
      </c>
    </row>
    <row r="218" spans="1:61" x14ac:dyDescent="0.25">
      <c r="A218" s="57">
        <f t="shared" si="386"/>
        <v>2020.25</v>
      </c>
      <c r="C218" s="3">
        <f t="shared" ref="C218:AH218" si="427">IF($A218=C$31,C$56,B218*(1+C$22))</f>
        <v>0</v>
      </c>
      <c r="D218" s="3">
        <f t="shared" si="427"/>
        <v>0</v>
      </c>
      <c r="E218" s="3">
        <f t="shared" si="427"/>
        <v>0</v>
      </c>
      <c r="F218" s="3">
        <f t="shared" si="427"/>
        <v>0</v>
      </c>
      <c r="G218" s="3">
        <f t="shared" si="427"/>
        <v>0</v>
      </c>
      <c r="H218" s="3">
        <f t="shared" si="427"/>
        <v>0</v>
      </c>
      <c r="I218" s="3">
        <f t="shared" si="427"/>
        <v>0</v>
      </c>
      <c r="J218" s="3">
        <f t="shared" si="427"/>
        <v>0</v>
      </c>
      <c r="K218" s="3">
        <f t="shared" si="427"/>
        <v>0</v>
      </c>
      <c r="L218" s="3">
        <f t="shared" si="427"/>
        <v>0</v>
      </c>
      <c r="M218" s="3">
        <f t="shared" si="427"/>
        <v>0</v>
      </c>
      <c r="N218" s="3">
        <f t="shared" si="427"/>
        <v>0</v>
      </c>
      <c r="O218" s="3">
        <f t="shared" si="427"/>
        <v>0</v>
      </c>
      <c r="P218" s="3">
        <f t="shared" si="427"/>
        <v>0</v>
      </c>
      <c r="Q218" s="3">
        <f t="shared" si="427"/>
        <v>0</v>
      </c>
      <c r="R218" s="3">
        <f t="shared" si="427"/>
        <v>0</v>
      </c>
      <c r="S218" s="3">
        <f t="shared" si="427"/>
        <v>0</v>
      </c>
      <c r="T218" s="3">
        <f t="shared" si="427"/>
        <v>0</v>
      </c>
      <c r="U218" s="3">
        <f t="shared" si="427"/>
        <v>0</v>
      </c>
      <c r="V218" s="3">
        <f t="shared" si="427"/>
        <v>0</v>
      </c>
      <c r="W218" s="3">
        <f t="shared" si="427"/>
        <v>0</v>
      </c>
      <c r="X218" s="3">
        <f t="shared" si="427"/>
        <v>52.554262199361567</v>
      </c>
      <c r="Y218" s="3">
        <f t="shared" si="427"/>
        <v>52.944060934320028</v>
      </c>
      <c r="Z218" s="3">
        <f t="shared" si="427"/>
        <v>53.336750834474543</v>
      </c>
      <c r="AA218" s="3">
        <f t="shared" si="427"/>
        <v>53.732353343804895</v>
      </c>
      <c r="AB218" s="3">
        <f t="shared" si="427"/>
        <v>54.130890065342399</v>
      </c>
      <c r="AC218" s="3">
        <f t="shared" si="427"/>
        <v>54.532382762349613</v>
      </c>
      <c r="AD218" s="3">
        <f t="shared" si="427"/>
        <v>54.93685335950876</v>
      </c>
      <c r="AE218" s="3">
        <f t="shared" si="427"/>
        <v>55.344323944119019</v>
      </c>
      <c r="AF218" s="3">
        <f t="shared" si="427"/>
        <v>55.75481676730265</v>
      </c>
      <c r="AG218" s="3">
        <f t="shared" si="427"/>
        <v>56.16835424522008</v>
      </c>
      <c r="AH218" s="3">
        <f t="shared" si="427"/>
        <v>56.584958960294003</v>
      </c>
      <c r="AI218" s="3">
        <f t="shared" ref="AI218:BI218" si="428">IF($A218=AI$31,AI$56,AH218*(1+AI$22))</f>
        <v>57.004653662442571</v>
      </c>
      <c r="AJ218" s="3">
        <f t="shared" si="428"/>
        <v>57.427461270321714</v>
      </c>
      <c r="AK218" s="3">
        <f t="shared" si="428"/>
        <v>57.853404872576668</v>
      </c>
      <c r="AL218" s="3">
        <f t="shared" si="428"/>
        <v>58.282507729102811</v>
      </c>
      <c r="AM218" s="3">
        <f t="shared" si="428"/>
        <v>58.714793272315838</v>
      </c>
      <c r="AN218" s="3">
        <f t="shared" si="428"/>
        <v>59.150285108431355</v>
      </c>
      <c r="AO218" s="3">
        <f t="shared" si="428"/>
        <v>59.589007018753954</v>
      </c>
      <c r="AP218" s="3">
        <f t="shared" si="428"/>
        <v>60.030982960975876</v>
      </c>
      <c r="AQ218" s="3">
        <f t="shared" si="428"/>
        <v>60.476237070485297</v>
      </c>
      <c r="AR218" s="3">
        <f t="shared" si="428"/>
        <v>60.924793661684276</v>
      </c>
      <c r="AS218" s="3">
        <f t="shared" si="428"/>
        <v>61.376677229316556</v>
      </c>
      <c r="AT218" s="3">
        <f t="shared" si="428"/>
        <v>61.831912449805138</v>
      </c>
      <c r="AU218" s="3">
        <f t="shared" si="428"/>
        <v>62.290524182599839</v>
      </c>
      <c r="AV218" s="3">
        <f t="shared" si="428"/>
        <v>62.752537471534787</v>
      </c>
      <c r="AW218" s="3">
        <f t="shared" si="428"/>
        <v>63.217977546196032</v>
      </c>
      <c r="AX218" s="3">
        <f t="shared" si="428"/>
        <v>63.686869823299276</v>
      </c>
      <c r="AY218" s="3">
        <f t="shared" si="428"/>
        <v>64.159239908077822</v>
      </c>
      <c r="AZ218" s="3">
        <f t="shared" si="428"/>
        <v>64.635113595680821</v>
      </c>
      <c r="BA218" s="3">
        <f t="shared" si="428"/>
        <v>65.114516872581902</v>
      </c>
      <c r="BB218" s="3">
        <f t="shared" si="428"/>
        <v>65.597475917998239</v>
      </c>
      <c r="BC218" s="3">
        <f t="shared" si="428"/>
        <v>66.084017105320129</v>
      </c>
      <c r="BD218" s="3">
        <f t="shared" si="428"/>
        <v>66.57416700355121</v>
      </c>
      <c r="BE218" s="3">
        <f t="shared" si="428"/>
        <v>67.06795237875933</v>
      </c>
      <c r="BF218" s="3">
        <f t="shared" si="428"/>
        <v>67.56540019553816</v>
      </c>
      <c r="BG218" s="3">
        <f t="shared" si="428"/>
        <v>68.066537618479714</v>
      </c>
      <c r="BH218" s="3">
        <f t="shared" si="428"/>
        <v>68.571392013657729</v>
      </c>
      <c r="BI218" s="3">
        <f t="shared" si="428"/>
        <v>69.079990950122081</v>
      </c>
    </row>
    <row r="219" spans="1:61" x14ac:dyDescent="0.25">
      <c r="A219" s="57">
        <f t="shared" si="386"/>
        <v>2020.5</v>
      </c>
      <c r="C219" s="3">
        <f t="shared" ref="C219:AH219" si="429">IF($A219=C$31,C$56,B219*(1+C$22))</f>
        <v>0</v>
      </c>
      <c r="D219" s="3">
        <f t="shared" si="429"/>
        <v>0</v>
      </c>
      <c r="E219" s="3">
        <f t="shared" si="429"/>
        <v>0</v>
      </c>
      <c r="F219" s="3">
        <f t="shared" si="429"/>
        <v>0</v>
      </c>
      <c r="G219" s="3">
        <f t="shared" si="429"/>
        <v>0</v>
      </c>
      <c r="H219" s="3">
        <f t="shared" si="429"/>
        <v>0</v>
      </c>
      <c r="I219" s="3">
        <f t="shared" si="429"/>
        <v>0</v>
      </c>
      <c r="J219" s="3">
        <f t="shared" si="429"/>
        <v>0</v>
      </c>
      <c r="K219" s="3">
        <f t="shared" si="429"/>
        <v>0</v>
      </c>
      <c r="L219" s="3">
        <f t="shared" si="429"/>
        <v>0</v>
      </c>
      <c r="M219" s="3">
        <f t="shared" si="429"/>
        <v>0</v>
      </c>
      <c r="N219" s="3">
        <f t="shared" si="429"/>
        <v>0</v>
      </c>
      <c r="O219" s="3">
        <f t="shared" si="429"/>
        <v>0</v>
      </c>
      <c r="P219" s="3">
        <f t="shared" si="429"/>
        <v>0</v>
      </c>
      <c r="Q219" s="3">
        <f t="shared" si="429"/>
        <v>0</v>
      </c>
      <c r="R219" s="3">
        <f t="shared" si="429"/>
        <v>0</v>
      </c>
      <c r="S219" s="3">
        <f t="shared" si="429"/>
        <v>0</v>
      </c>
      <c r="T219" s="3">
        <f t="shared" si="429"/>
        <v>0</v>
      </c>
      <c r="U219" s="3">
        <f t="shared" si="429"/>
        <v>0</v>
      </c>
      <c r="V219" s="3">
        <f t="shared" si="429"/>
        <v>0</v>
      </c>
      <c r="W219" s="3">
        <f t="shared" si="429"/>
        <v>0</v>
      </c>
      <c r="X219" s="3">
        <f t="shared" si="429"/>
        <v>0</v>
      </c>
      <c r="Y219" s="3">
        <f t="shared" si="429"/>
        <v>52.944060934320028</v>
      </c>
      <c r="Z219" s="3">
        <f t="shared" si="429"/>
        <v>53.336750834474543</v>
      </c>
      <c r="AA219" s="3">
        <f t="shared" si="429"/>
        <v>53.732353343804895</v>
      </c>
      <c r="AB219" s="3">
        <f t="shared" si="429"/>
        <v>54.130890065342399</v>
      </c>
      <c r="AC219" s="3">
        <f t="shared" si="429"/>
        <v>54.532382762349613</v>
      </c>
      <c r="AD219" s="3">
        <f t="shared" si="429"/>
        <v>54.93685335950876</v>
      </c>
      <c r="AE219" s="3">
        <f t="shared" si="429"/>
        <v>55.344323944119019</v>
      </c>
      <c r="AF219" s="3">
        <f t="shared" si="429"/>
        <v>55.75481676730265</v>
      </c>
      <c r="AG219" s="3">
        <f t="shared" si="429"/>
        <v>56.16835424522008</v>
      </c>
      <c r="AH219" s="3">
        <f t="shared" si="429"/>
        <v>56.584958960294003</v>
      </c>
      <c r="AI219" s="3">
        <f t="shared" ref="AI219:BI219" si="430">IF($A219=AI$31,AI$56,AH219*(1+AI$22))</f>
        <v>57.004653662442571</v>
      </c>
      <c r="AJ219" s="3">
        <f t="shared" si="430"/>
        <v>57.427461270321714</v>
      </c>
      <c r="AK219" s="3">
        <f t="shared" si="430"/>
        <v>57.853404872576668</v>
      </c>
      <c r="AL219" s="3">
        <f t="shared" si="430"/>
        <v>58.282507729102811</v>
      </c>
      <c r="AM219" s="3">
        <f t="shared" si="430"/>
        <v>58.714793272315838</v>
      </c>
      <c r="AN219" s="3">
        <f t="shared" si="430"/>
        <v>59.150285108431355</v>
      </c>
      <c r="AO219" s="3">
        <f t="shared" si="430"/>
        <v>59.589007018753954</v>
      </c>
      <c r="AP219" s="3">
        <f t="shared" si="430"/>
        <v>60.030982960975876</v>
      </c>
      <c r="AQ219" s="3">
        <f t="shared" si="430"/>
        <v>60.476237070485297</v>
      </c>
      <c r="AR219" s="3">
        <f t="shared" si="430"/>
        <v>60.924793661684276</v>
      </c>
      <c r="AS219" s="3">
        <f t="shared" si="430"/>
        <v>61.376677229316556</v>
      </c>
      <c r="AT219" s="3">
        <f t="shared" si="430"/>
        <v>61.831912449805138</v>
      </c>
      <c r="AU219" s="3">
        <f t="shared" si="430"/>
        <v>62.290524182599839</v>
      </c>
      <c r="AV219" s="3">
        <f t="shared" si="430"/>
        <v>62.752537471534787</v>
      </c>
      <c r="AW219" s="3">
        <f t="shared" si="430"/>
        <v>63.217977546196032</v>
      </c>
      <c r="AX219" s="3">
        <f t="shared" si="430"/>
        <v>63.686869823299276</v>
      </c>
      <c r="AY219" s="3">
        <f t="shared" si="430"/>
        <v>64.159239908077822</v>
      </c>
      <c r="AZ219" s="3">
        <f t="shared" si="430"/>
        <v>64.635113595680821</v>
      </c>
      <c r="BA219" s="3">
        <f t="shared" si="430"/>
        <v>65.114516872581902</v>
      </c>
      <c r="BB219" s="3">
        <f t="shared" si="430"/>
        <v>65.597475917998239</v>
      </c>
      <c r="BC219" s="3">
        <f t="shared" si="430"/>
        <v>66.084017105320129</v>
      </c>
      <c r="BD219" s="3">
        <f t="shared" si="430"/>
        <v>66.57416700355121</v>
      </c>
      <c r="BE219" s="3">
        <f t="shared" si="430"/>
        <v>67.06795237875933</v>
      </c>
      <c r="BF219" s="3">
        <f t="shared" si="430"/>
        <v>67.56540019553816</v>
      </c>
      <c r="BG219" s="3">
        <f t="shared" si="430"/>
        <v>68.066537618479714</v>
      </c>
      <c r="BH219" s="3">
        <f t="shared" si="430"/>
        <v>68.571392013657729</v>
      </c>
      <c r="BI219" s="3">
        <f t="shared" si="430"/>
        <v>69.079990950122081</v>
      </c>
    </row>
    <row r="220" spans="1:61" x14ac:dyDescent="0.25">
      <c r="A220" s="57">
        <f t="shared" si="386"/>
        <v>2020.75</v>
      </c>
      <c r="C220" s="3">
        <f t="shared" ref="C220:AH220" si="431">IF($A220=C$31,C$56,B220*(1+C$22))</f>
        <v>0</v>
      </c>
      <c r="D220" s="3">
        <f t="shared" si="431"/>
        <v>0</v>
      </c>
      <c r="E220" s="3">
        <f t="shared" si="431"/>
        <v>0</v>
      </c>
      <c r="F220" s="3">
        <f t="shared" si="431"/>
        <v>0</v>
      </c>
      <c r="G220" s="3">
        <f t="shared" si="431"/>
        <v>0</v>
      </c>
      <c r="H220" s="3">
        <f t="shared" si="431"/>
        <v>0</v>
      </c>
      <c r="I220" s="3">
        <f t="shared" si="431"/>
        <v>0</v>
      </c>
      <c r="J220" s="3">
        <f t="shared" si="431"/>
        <v>0</v>
      </c>
      <c r="K220" s="3">
        <f t="shared" si="431"/>
        <v>0</v>
      </c>
      <c r="L220" s="3">
        <f t="shared" si="431"/>
        <v>0</v>
      </c>
      <c r="M220" s="3">
        <f t="shared" si="431"/>
        <v>0</v>
      </c>
      <c r="N220" s="3">
        <f t="shared" si="431"/>
        <v>0</v>
      </c>
      <c r="O220" s="3">
        <f t="shared" si="431"/>
        <v>0</v>
      </c>
      <c r="P220" s="3">
        <f t="shared" si="431"/>
        <v>0</v>
      </c>
      <c r="Q220" s="3">
        <f t="shared" si="431"/>
        <v>0</v>
      </c>
      <c r="R220" s="3">
        <f t="shared" si="431"/>
        <v>0</v>
      </c>
      <c r="S220" s="3">
        <f t="shared" si="431"/>
        <v>0</v>
      </c>
      <c r="T220" s="3">
        <f t="shared" si="431"/>
        <v>0</v>
      </c>
      <c r="U220" s="3">
        <f t="shared" si="431"/>
        <v>0</v>
      </c>
      <c r="V220" s="3">
        <f t="shared" si="431"/>
        <v>0</v>
      </c>
      <c r="W220" s="3">
        <f t="shared" si="431"/>
        <v>0</v>
      </c>
      <c r="X220" s="3">
        <f t="shared" si="431"/>
        <v>0</v>
      </c>
      <c r="Y220" s="3">
        <f t="shared" si="431"/>
        <v>0</v>
      </c>
      <c r="Z220" s="3">
        <f t="shared" si="431"/>
        <v>53.336750834474543</v>
      </c>
      <c r="AA220" s="3">
        <f t="shared" si="431"/>
        <v>53.732353343804895</v>
      </c>
      <c r="AB220" s="3">
        <f t="shared" si="431"/>
        <v>54.130890065342399</v>
      </c>
      <c r="AC220" s="3">
        <f t="shared" si="431"/>
        <v>54.532382762349613</v>
      </c>
      <c r="AD220" s="3">
        <f t="shared" si="431"/>
        <v>54.93685335950876</v>
      </c>
      <c r="AE220" s="3">
        <f t="shared" si="431"/>
        <v>55.344323944119019</v>
      </c>
      <c r="AF220" s="3">
        <f t="shared" si="431"/>
        <v>55.75481676730265</v>
      </c>
      <c r="AG220" s="3">
        <f t="shared" si="431"/>
        <v>56.16835424522008</v>
      </c>
      <c r="AH220" s="3">
        <f t="shared" si="431"/>
        <v>56.584958960294003</v>
      </c>
      <c r="AI220" s="3">
        <f t="shared" ref="AI220:BI220" si="432">IF($A220=AI$31,AI$56,AH220*(1+AI$22))</f>
        <v>57.004653662442571</v>
      </c>
      <c r="AJ220" s="3">
        <f t="shared" si="432"/>
        <v>57.427461270321714</v>
      </c>
      <c r="AK220" s="3">
        <f t="shared" si="432"/>
        <v>57.853404872576668</v>
      </c>
      <c r="AL220" s="3">
        <f t="shared" si="432"/>
        <v>58.282507729102811</v>
      </c>
      <c r="AM220" s="3">
        <f t="shared" si="432"/>
        <v>58.714793272315838</v>
      </c>
      <c r="AN220" s="3">
        <f t="shared" si="432"/>
        <v>59.150285108431355</v>
      </c>
      <c r="AO220" s="3">
        <f t="shared" si="432"/>
        <v>59.589007018753954</v>
      </c>
      <c r="AP220" s="3">
        <f t="shared" si="432"/>
        <v>60.030982960975876</v>
      </c>
      <c r="AQ220" s="3">
        <f t="shared" si="432"/>
        <v>60.476237070485297</v>
      </c>
      <c r="AR220" s="3">
        <f t="shared" si="432"/>
        <v>60.924793661684276</v>
      </c>
      <c r="AS220" s="3">
        <f t="shared" si="432"/>
        <v>61.376677229316556</v>
      </c>
      <c r="AT220" s="3">
        <f t="shared" si="432"/>
        <v>61.831912449805138</v>
      </c>
      <c r="AU220" s="3">
        <f t="shared" si="432"/>
        <v>62.290524182599839</v>
      </c>
      <c r="AV220" s="3">
        <f t="shared" si="432"/>
        <v>62.752537471534787</v>
      </c>
      <c r="AW220" s="3">
        <f t="shared" si="432"/>
        <v>63.217977546196032</v>
      </c>
      <c r="AX220" s="3">
        <f t="shared" si="432"/>
        <v>63.686869823299276</v>
      </c>
      <c r="AY220" s="3">
        <f t="shared" si="432"/>
        <v>64.159239908077822</v>
      </c>
      <c r="AZ220" s="3">
        <f t="shared" si="432"/>
        <v>64.635113595680821</v>
      </c>
      <c r="BA220" s="3">
        <f t="shared" si="432"/>
        <v>65.114516872581902</v>
      </c>
      <c r="BB220" s="3">
        <f t="shared" si="432"/>
        <v>65.597475917998239</v>
      </c>
      <c r="BC220" s="3">
        <f t="shared" si="432"/>
        <v>66.084017105320129</v>
      </c>
      <c r="BD220" s="3">
        <f t="shared" si="432"/>
        <v>66.57416700355121</v>
      </c>
      <c r="BE220" s="3">
        <f t="shared" si="432"/>
        <v>67.06795237875933</v>
      </c>
      <c r="BF220" s="3">
        <f t="shared" si="432"/>
        <v>67.56540019553816</v>
      </c>
      <c r="BG220" s="3">
        <f t="shared" si="432"/>
        <v>68.066537618479714</v>
      </c>
      <c r="BH220" s="3">
        <f t="shared" si="432"/>
        <v>68.571392013657729</v>
      </c>
      <c r="BI220" s="3">
        <f t="shared" si="432"/>
        <v>69.079990950122081</v>
      </c>
    </row>
    <row r="221" spans="1:61" x14ac:dyDescent="0.25">
      <c r="A221" s="57">
        <f t="shared" si="386"/>
        <v>2021</v>
      </c>
      <c r="C221" s="3">
        <f t="shared" ref="C221:AH221" si="433">IF($A221=C$31,C$56,B221*(1+C$22))</f>
        <v>0</v>
      </c>
      <c r="D221" s="3">
        <f t="shared" si="433"/>
        <v>0</v>
      </c>
      <c r="E221" s="3">
        <f t="shared" si="433"/>
        <v>0</v>
      </c>
      <c r="F221" s="3">
        <f t="shared" si="433"/>
        <v>0</v>
      </c>
      <c r="G221" s="3">
        <f t="shared" si="433"/>
        <v>0</v>
      </c>
      <c r="H221" s="3">
        <f t="shared" si="433"/>
        <v>0</v>
      </c>
      <c r="I221" s="3">
        <f t="shared" si="433"/>
        <v>0</v>
      </c>
      <c r="J221" s="3">
        <f t="shared" si="433"/>
        <v>0</v>
      </c>
      <c r="K221" s="3">
        <f t="shared" si="433"/>
        <v>0</v>
      </c>
      <c r="L221" s="3">
        <f t="shared" si="433"/>
        <v>0</v>
      </c>
      <c r="M221" s="3">
        <f t="shared" si="433"/>
        <v>0</v>
      </c>
      <c r="N221" s="3">
        <f t="shared" si="433"/>
        <v>0</v>
      </c>
      <c r="O221" s="3">
        <f t="shared" si="433"/>
        <v>0</v>
      </c>
      <c r="P221" s="3">
        <f t="shared" si="433"/>
        <v>0</v>
      </c>
      <c r="Q221" s="3">
        <f t="shared" si="433"/>
        <v>0</v>
      </c>
      <c r="R221" s="3">
        <f t="shared" si="433"/>
        <v>0</v>
      </c>
      <c r="S221" s="3">
        <f t="shared" si="433"/>
        <v>0</v>
      </c>
      <c r="T221" s="3">
        <f t="shared" si="433"/>
        <v>0</v>
      </c>
      <c r="U221" s="3">
        <f t="shared" si="433"/>
        <v>0</v>
      </c>
      <c r="V221" s="3">
        <f t="shared" si="433"/>
        <v>0</v>
      </c>
      <c r="W221" s="3">
        <f t="shared" si="433"/>
        <v>0</v>
      </c>
      <c r="X221" s="3">
        <f t="shared" si="433"/>
        <v>0</v>
      </c>
      <c r="Y221" s="3">
        <f t="shared" si="433"/>
        <v>0</v>
      </c>
      <c r="Z221" s="3">
        <f t="shared" si="433"/>
        <v>0</v>
      </c>
      <c r="AA221" s="3">
        <f t="shared" si="433"/>
        <v>53.732353343804895</v>
      </c>
      <c r="AB221" s="3">
        <f t="shared" si="433"/>
        <v>54.130890065342399</v>
      </c>
      <c r="AC221" s="3">
        <f t="shared" si="433"/>
        <v>54.532382762349613</v>
      </c>
      <c r="AD221" s="3">
        <f t="shared" si="433"/>
        <v>54.93685335950876</v>
      </c>
      <c r="AE221" s="3">
        <f t="shared" si="433"/>
        <v>55.344323944119019</v>
      </c>
      <c r="AF221" s="3">
        <f t="shared" si="433"/>
        <v>55.75481676730265</v>
      </c>
      <c r="AG221" s="3">
        <f t="shared" si="433"/>
        <v>56.16835424522008</v>
      </c>
      <c r="AH221" s="3">
        <f t="shared" si="433"/>
        <v>56.584958960294003</v>
      </c>
      <c r="AI221" s="3">
        <f t="shared" ref="AI221:BI221" si="434">IF($A221=AI$31,AI$56,AH221*(1+AI$22))</f>
        <v>57.004653662442571</v>
      </c>
      <c r="AJ221" s="3">
        <f t="shared" si="434"/>
        <v>57.427461270321714</v>
      </c>
      <c r="AK221" s="3">
        <f t="shared" si="434"/>
        <v>57.853404872576668</v>
      </c>
      <c r="AL221" s="3">
        <f t="shared" si="434"/>
        <v>58.282507729102811</v>
      </c>
      <c r="AM221" s="3">
        <f t="shared" si="434"/>
        <v>58.714793272315838</v>
      </c>
      <c r="AN221" s="3">
        <f t="shared" si="434"/>
        <v>59.150285108431355</v>
      </c>
      <c r="AO221" s="3">
        <f t="shared" si="434"/>
        <v>59.589007018753954</v>
      </c>
      <c r="AP221" s="3">
        <f t="shared" si="434"/>
        <v>60.030982960975876</v>
      </c>
      <c r="AQ221" s="3">
        <f t="shared" si="434"/>
        <v>60.476237070485297</v>
      </c>
      <c r="AR221" s="3">
        <f t="shared" si="434"/>
        <v>60.924793661684276</v>
      </c>
      <c r="AS221" s="3">
        <f t="shared" si="434"/>
        <v>61.376677229316556</v>
      </c>
      <c r="AT221" s="3">
        <f t="shared" si="434"/>
        <v>61.831912449805138</v>
      </c>
      <c r="AU221" s="3">
        <f t="shared" si="434"/>
        <v>62.290524182599839</v>
      </c>
      <c r="AV221" s="3">
        <f t="shared" si="434"/>
        <v>62.752537471534787</v>
      </c>
      <c r="AW221" s="3">
        <f t="shared" si="434"/>
        <v>63.217977546196032</v>
      </c>
      <c r="AX221" s="3">
        <f t="shared" si="434"/>
        <v>63.686869823299276</v>
      </c>
      <c r="AY221" s="3">
        <f t="shared" si="434"/>
        <v>64.159239908077822</v>
      </c>
      <c r="AZ221" s="3">
        <f t="shared" si="434"/>
        <v>64.635113595680821</v>
      </c>
      <c r="BA221" s="3">
        <f t="shared" si="434"/>
        <v>65.114516872581902</v>
      </c>
      <c r="BB221" s="3">
        <f t="shared" si="434"/>
        <v>65.597475917998239</v>
      </c>
      <c r="BC221" s="3">
        <f t="shared" si="434"/>
        <v>66.084017105320129</v>
      </c>
      <c r="BD221" s="3">
        <f t="shared" si="434"/>
        <v>66.57416700355121</v>
      </c>
      <c r="BE221" s="3">
        <f t="shared" si="434"/>
        <v>67.06795237875933</v>
      </c>
      <c r="BF221" s="3">
        <f t="shared" si="434"/>
        <v>67.56540019553816</v>
      </c>
      <c r="BG221" s="3">
        <f t="shared" si="434"/>
        <v>68.066537618479714</v>
      </c>
      <c r="BH221" s="3">
        <f t="shared" si="434"/>
        <v>68.571392013657729</v>
      </c>
      <c r="BI221" s="3">
        <f t="shared" si="434"/>
        <v>69.079990950122081</v>
      </c>
    </row>
    <row r="222" spans="1:61" x14ac:dyDescent="0.25">
      <c r="A222" s="57">
        <f t="shared" si="386"/>
        <v>2021.25</v>
      </c>
      <c r="C222" s="3">
        <f t="shared" ref="C222:AH222" si="435">IF($A222=C$31,C$56,B222*(1+C$22))</f>
        <v>0</v>
      </c>
      <c r="D222" s="3">
        <f t="shared" si="435"/>
        <v>0</v>
      </c>
      <c r="E222" s="3">
        <f t="shared" si="435"/>
        <v>0</v>
      </c>
      <c r="F222" s="3">
        <f t="shared" si="435"/>
        <v>0</v>
      </c>
      <c r="G222" s="3">
        <f t="shared" si="435"/>
        <v>0</v>
      </c>
      <c r="H222" s="3">
        <f t="shared" si="435"/>
        <v>0</v>
      </c>
      <c r="I222" s="3">
        <f t="shared" si="435"/>
        <v>0</v>
      </c>
      <c r="J222" s="3">
        <f t="shared" si="435"/>
        <v>0</v>
      </c>
      <c r="K222" s="3">
        <f t="shared" si="435"/>
        <v>0</v>
      </c>
      <c r="L222" s="3">
        <f t="shared" si="435"/>
        <v>0</v>
      </c>
      <c r="M222" s="3">
        <f t="shared" si="435"/>
        <v>0</v>
      </c>
      <c r="N222" s="3">
        <f t="shared" si="435"/>
        <v>0</v>
      </c>
      <c r="O222" s="3">
        <f t="shared" si="435"/>
        <v>0</v>
      </c>
      <c r="P222" s="3">
        <f t="shared" si="435"/>
        <v>0</v>
      </c>
      <c r="Q222" s="3">
        <f t="shared" si="435"/>
        <v>0</v>
      </c>
      <c r="R222" s="3">
        <f t="shared" si="435"/>
        <v>0</v>
      </c>
      <c r="S222" s="3">
        <f t="shared" si="435"/>
        <v>0</v>
      </c>
      <c r="T222" s="3">
        <f t="shared" si="435"/>
        <v>0</v>
      </c>
      <c r="U222" s="3">
        <f t="shared" si="435"/>
        <v>0</v>
      </c>
      <c r="V222" s="3">
        <f t="shared" si="435"/>
        <v>0</v>
      </c>
      <c r="W222" s="3">
        <f t="shared" si="435"/>
        <v>0</v>
      </c>
      <c r="X222" s="3">
        <f t="shared" si="435"/>
        <v>0</v>
      </c>
      <c r="Y222" s="3">
        <f t="shared" si="435"/>
        <v>0</v>
      </c>
      <c r="Z222" s="3">
        <f t="shared" si="435"/>
        <v>0</v>
      </c>
      <c r="AA222" s="3">
        <f t="shared" si="435"/>
        <v>0</v>
      </c>
      <c r="AB222" s="3">
        <f t="shared" si="435"/>
        <v>54.130890065342399</v>
      </c>
      <c r="AC222" s="3">
        <f t="shared" si="435"/>
        <v>54.532382762349613</v>
      </c>
      <c r="AD222" s="3">
        <f t="shared" si="435"/>
        <v>54.93685335950876</v>
      </c>
      <c r="AE222" s="3">
        <f t="shared" si="435"/>
        <v>55.344323944119019</v>
      </c>
      <c r="AF222" s="3">
        <f t="shared" si="435"/>
        <v>55.75481676730265</v>
      </c>
      <c r="AG222" s="3">
        <f t="shared" si="435"/>
        <v>56.16835424522008</v>
      </c>
      <c r="AH222" s="3">
        <f t="shared" si="435"/>
        <v>56.584958960294003</v>
      </c>
      <c r="AI222" s="3">
        <f t="shared" ref="AI222:BI222" si="436">IF($A222=AI$31,AI$56,AH222*(1+AI$22))</f>
        <v>57.004653662442571</v>
      </c>
      <c r="AJ222" s="3">
        <f t="shared" si="436"/>
        <v>57.427461270321714</v>
      </c>
      <c r="AK222" s="3">
        <f t="shared" si="436"/>
        <v>57.853404872576668</v>
      </c>
      <c r="AL222" s="3">
        <f t="shared" si="436"/>
        <v>58.282507729102811</v>
      </c>
      <c r="AM222" s="3">
        <f t="shared" si="436"/>
        <v>58.714793272315838</v>
      </c>
      <c r="AN222" s="3">
        <f t="shared" si="436"/>
        <v>59.150285108431355</v>
      </c>
      <c r="AO222" s="3">
        <f t="shared" si="436"/>
        <v>59.589007018753954</v>
      </c>
      <c r="AP222" s="3">
        <f t="shared" si="436"/>
        <v>60.030982960975876</v>
      </c>
      <c r="AQ222" s="3">
        <f t="shared" si="436"/>
        <v>60.476237070485297</v>
      </c>
      <c r="AR222" s="3">
        <f t="shared" si="436"/>
        <v>60.924793661684276</v>
      </c>
      <c r="AS222" s="3">
        <f t="shared" si="436"/>
        <v>61.376677229316556</v>
      </c>
      <c r="AT222" s="3">
        <f t="shared" si="436"/>
        <v>61.831912449805138</v>
      </c>
      <c r="AU222" s="3">
        <f t="shared" si="436"/>
        <v>62.290524182599839</v>
      </c>
      <c r="AV222" s="3">
        <f t="shared" si="436"/>
        <v>62.752537471534787</v>
      </c>
      <c r="AW222" s="3">
        <f t="shared" si="436"/>
        <v>63.217977546196032</v>
      </c>
      <c r="AX222" s="3">
        <f t="shared" si="436"/>
        <v>63.686869823299276</v>
      </c>
      <c r="AY222" s="3">
        <f t="shared" si="436"/>
        <v>64.159239908077822</v>
      </c>
      <c r="AZ222" s="3">
        <f t="shared" si="436"/>
        <v>64.635113595680821</v>
      </c>
      <c r="BA222" s="3">
        <f t="shared" si="436"/>
        <v>65.114516872581902</v>
      </c>
      <c r="BB222" s="3">
        <f t="shared" si="436"/>
        <v>65.597475917998239</v>
      </c>
      <c r="BC222" s="3">
        <f t="shared" si="436"/>
        <v>66.084017105320129</v>
      </c>
      <c r="BD222" s="3">
        <f t="shared" si="436"/>
        <v>66.57416700355121</v>
      </c>
      <c r="BE222" s="3">
        <f t="shared" si="436"/>
        <v>67.06795237875933</v>
      </c>
      <c r="BF222" s="3">
        <f t="shared" si="436"/>
        <v>67.56540019553816</v>
      </c>
      <c r="BG222" s="3">
        <f t="shared" si="436"/>
        <v>68.066537618479714</v>
      </c>
      <c r="BH222" s="3">
        <f t="shared" si="436"/>
        <v>68.571392013657729</v>
      </c>
      <c r="BI222" s="3">
        <f t="shared" si="436"/>
        <v>69.079990950122081</v>
      </c>
    </row>
    <row r="223" spans="1:61" x14ac:dyDescent="0.25">
      <c r="A223" s="57">
        <f t="shared" si="386"/>
        <v>2021.5</v>
      </c>
      <c r="C223" s="3">
        <f t="shared" ref="C223:AH223" si="437">IF($A223=C$31,C$56,B223*(1+C$22))</f>
        <v>0</v>
      </c>
      <c r="D223" s="3">
        <f t="shared" si="437"/>
        <v>0</v>
      </c>
      <c r="E223" s="3">
        <f t="shared" si="437"/>
        <v>0</v>
      </c>
      <c r="F223" s="3">
        <f t="shared" si="437"/>
        <v>0</v>
      </c>
      <c r="G223" s="3">
        <f t="shared" si="437"/>
        <v>0</v>
      </c>
      <c r="H223" s="3">
        <f t="shared" si="437"/>
        <v>0</v>
      </c>
      <c r="I223" s="3">
        <f t="shared" si="437"/>
        <v>0</v>
      </c>
      <c r="J223" s="3">
        <f t="shared" si="437"/>
        <v>0</v>
      </c>
      <c r="K223" s="3">
        <f t="shared" si="437"/>
        <v>0</v>
      </c>
      <c r="L223" s="3">
        <f t="shared" si="437"/>
        <v>0</v>
      </c>
      <c r="M223" s="3">
        <f t="shared" si="437"/>
        <v>0</v>
      </c>
      <c r="N223" s="3">
        <f t="shared" si="437"/>
        <v>0</v>
      </c>
      <c r="O223" s="3">
        <f t="shared" si="437"/>
        <v>0</v>
      </c>
      <c r="P223" s="3">
        <f t="shared" si="437"/>
        <v>0</v>
      </c>
      <c r="Q223" s="3">
        <f t="shared" si="437"/>
        <v>0</v>
      </c>
      <c r="R223" s="3">
        <f t="shared" si="437"/>
        <v>0</v>
      </c>
      <c r="S223" s="3">
        <f t="shared" si="437"/>
        <v>0</v>
      </c>
      <c r="T223" s="3">
        <f t="shared" si="437"/>
        <v>0</v>
      </c>
      <c r="U223" s="3">
        <f t="shared" si="437"/>
        <v>0</v>
      </c>
      <c r="V223" s="3">
        <f t="shared" si="437"/>
        <v>0</v>
      </c>
      <c r="W223" s="3">
        <f t="shared" si="437"/>
        <v>0</v>
      </c>
      <c r="X223" s="3">
        <f t="shared" si="437"/>
        <v>0</v>
      </c>
      <c r="Y223" s="3">
        <f t="shared" si="437"/>
        <v>0</v>
      </c>
      <c r="Z223" s="3">
        <f t="shared" si="437"/>
        <v>0</v>
      </c>
      <c r="AA223" s="3">
        <f t="shared" si="437"/>
        <v>0</v>
      </c>
      <c r="AB223" s="3">
        <f t="shared" si="437"/>
        <v>0</v>
      </c>
      <c r="AC223" s="3">
        <f t="shared" si="437"/>
        <v>54.532382762349613</v>
      </c>
      <c r="AD223" s="3">
        <f t="shared" si="437"/>
        <v>54.93685335950876</v>
      </c>
      <c r="AE223" s="3">
        <f t="shared" si="437"/>
        <v>55.344323944119019</v>
      </c>
      <c r="AF223" s="3">
        <f t="shared" si="437"/>
        <v>55.75481676730265</v>
      </c>
      <c r="AG223" s="3">
        <f t="shared" si="437"/>
        <v>56.16835424522008</v>
      </c>
      <c r="AH223" s="3">
        <f t="shared" si="437"/>
        <v>56.584958960294003</v>
      </c>
      <c r="AI223" s="3">
        <f t="shared" ref="AI223:BI223" si="438">IF($A223=AI$31,AI$56,AH223*(1+AI$22))</f>
        <v>57.004653662442571</v>
      </c>
      <c r="AJ223" s="3">
        <f t="shared" si="438"/>
        <v>57.427461270321714</v>
      </c>
      <c r="AK223" s="3">
        <f t="shared" si="438"/>
        <v>57.853404872576668</v>
      </c>
      <c r="AL223" s="3">
        <f t="shared" si="438"/>
        <v>58.282507729102811</v>
      </c>
      <c r="AM223" s="3">
        <f t="shared" si="438"/>
        <v>58.714793272315838</v>
      </c>
      <c r="AN223" s="3">
        <f t="shared" si="438"/>
        <v>59.150285108431355</v>
      </c>
      <c r="AO223" s="3">
        <f t="shared" si="438"/>
        <v>59.589007018753954</v>
      </c>
      <c r="AP223" s="3">
        <f t="shared" si="438"/>
        <v>60.030982960975876</v>
      </c>
      <c r="AQ223" s="3">
        <f t="shared" si="438"/>
        <v>60.476237070485297</v>
      </c>
      <c r="AR223" s="3">
        <f t="shared" si="438"/>
        <v>60.924793661684276</v>
      </c>
      <c r="AS223" s="3">
        <f t="shared" si="438"/>
        <v>61.376677229316556</v>
      </c>
      <c r="AT223" s="3">
        <f t="shared" si="438"/>
        <v>61.831912449805138</v>
      </c>
      <c r="AU223" s="3">
        <f t="shared" si="438"/>
        <v>62.290524182599839</v>
      </c>
      <c r="AV223" s="3">
        <f t="shared" si="438"/>
        <v>62.752537471534787</v>
      </c>
      <c r="AW223" s="3">
        <f t="shared" si="438"/>
        <v>63.217977546196032</v>
      </c>
      <c r="AX223" s="3">
        <f t="shared" si="438"/>
        <v>63.686869823299276</v>
      </c>
      <c r="AY223" s="3">
        <f t="shared" si="438"/>
        <v>64.159239908077822</v>
      </c>
      <c r="AZ223" s="3">
        <f t="shared" si="438"/>
        <v>64.635113595680821</v>
      </c>
      <c r="BA223" s="3">
        <f t="shared" si="438"/>
        <v>65.114516872581902</v>
      </c>
      <c r="BB223" s="3">
        <f t="shared" si="438"/>
        <v>65.597475917998239</v>
      </c>
      <c r="BC223" s="3">
        <f t="shared" si="438"/>
        <v>66.084017105320129</v>
      </c>
      <c r="BD223" s="3">
        <f t="shared" si="438"/>
        <v>66.57416700355121</v>
      </c>
      <c r="BE223" s="3">
        <f t="shared" si="438"/>
        <v>67.06795237875933</v>
      </c>
      <c r="BF223" s="3">
        <f t="shared" si="438"/>
        <v>67.56540019553816</v>
      </c>
      <c r="BG223" s="3">
        <f t="shared" si="438"/>
        <v>68.066537618479714</v>
      </c>
      <c r="BH223" s="3">
        <f t="shared" si="438"/>
        <v>68.571392013657729</v>
      </c>
      <c r="BI223" s="3">
        <f t="shared" si="438"/>
        <v>69.079990950122081</v>
      </c>
    </row>
    <row r="224" spans="1:61" x14ac:dyDescent="0.25">
      <c r="A224" s="57">
        <f t="shared" si="386"/>
        <v>2021.75</v>
      </c>
      <c r="C224" s="3">
        <f t="shared" ref="C224:AH224" si="439">IF($A224=C$31,C$56,B224*(1+C$22))</f>
        <v>0</v>
      </c>
      <c r="D224" s="3">
        <f t="shared" si="439"/>
        <v>0</v>
      </c>
      <c r="E224" s="3">
        <f t="shared" si="439"/>
        <v>0</v>
      </c>
      <c r="F224" s="3">
        <f t="shared" si="439"/>
        <v>0</v>
      </c>
      <c r="G224" s="3">
        <f t="shared" si="439"/>
        <v>0</v>
      </c>
      <c r="H224" s="3">
        <f t="shared" si="439"/>
        <v>0</v>
      </c>
      <c r="I224" s="3">
        <f t="shared" si="439"/>
        <v>0</v>
      </c>
      <c r="J224" s="3">
        <f t="shared" si="439"/>
        <v>0</v>
      </c>
      <c r="K224" s="3">
        <f t="shared" si="439"/>
        <v>0</v>
      </c>
      <c r="L224" s="3">
        <f t="shared" si="439"/>
        <v>0</v>
      </c>
      <c r="M224" s="3">
        <f t="shared" si="439"/>
        <v>0</v>
      </c>
      <c r="N224" s="3">
        <f t="shared" si="439"/>
        <v>0</v>
      </c>
      <c r="O224" s="3">
        <f t="shared" si="439"/>
        <v>0</v>
      </c>
      <c r="P224" s="3">
        <f t="shared" si="439"/>
        <v>0</v>
      </c>
      <c r="Q224" s="3">
        <f t="shared" si="439"/>
        <v>0</v>
      </c>
      <c r="R224" s="3">
        <f t="shared" si="439"/>
        <v>0</v>
      </c>
      <c r="S224" s="3">
        <f t="shared" si="439"/>
        <v>0</v>
      </c>
      <c r="T224" s="3">
        <f t="shared" si="439"/>
        <v>0</v>
      </c>
      <c r="U224" s="3">
        <f t="shared" si="439"/>
        <v>0</v>
      </c>
      <c r="V224" s="3">
        <f t="shared" si="439"/>
        <v>0</v>
      </c>
      <c r="W224" s="3">
        <f t="shared" si="439"/>
        <v>0</v>
      </c>
      <c r="X224" s="3">
        <f t="shared" si="439"/>
        <v>0</v>
      </c>
      <c r="Y224" s="3">
        <f t="shared" si="439"/>
        <v>0</v>
      </c>
      <c r="Z224" s="3">
        <f t="shared" si="439"/>
        <v>0</v>
      </c>
      <c r="AA224" s="3">
        <f t="shared" si="439"/>
        <v>0</v>
      </c>
      <c r="AB224" s="3">
        <f t="shared" si="439"/>
        <v>0</v>
      </c>
      <c r="AC224" s="3">
        <f t="shared" si="439"/>
        <v>0</v>
      </c>
      <c r="AD224" s="3">
        <f t="shared" si="439"/>
        <v>54.93685335950876</v>
      </c>
      <c r="AE224" s="3">
        <f t="shared" si="439"/>
        <v>55.344323944119019</v>
      </c>
      <c r="AF224" s="3">
        <f t="shared" si="439"/>
        <v>55.75481676730265</v>
      </c>
      <c r="AG224" s="3">
        <f t="shared" si="439"/>
        <v>56.16835424522008</v>
      </c>
      <c r="AH224" s="3">
        <f t="shared" si="439"/>
        <v>56.584958960294003</v>
      </c>
      <c r="AI224" s="3">
        <f t="shared" ref="AI224:BI224" si="440">IF($A224=AI$31,AI$56,AH224*(1+AI$22))</f>
        <v>57.004653662442571</v>
      </c>
      <c r="AJ224" s="3">
        <f t="shared" si="440"/>
        <v>57.427461270321714</v>
      </c>
      <c r="AK224" s="3">
        <f t="shared" si="440"/>
        <v>57.853404872576668</v>
      </c>
      <c r="AL224" s="3">
        <f t="shared" si="440"/>
        <v>58.282507729102811</v>
      </c>
      <c r="AM224" s="3">
        <f t="shared" si="440"/>
        <v>58.714793272315838</v>
      </c>
      <c r="AN224" s="3">
        <f t="shared" si="440"/>
        <v>59.150285108431355</v>
      </c>
      <c r="AO224" s="3">
        <f t="shared" si="440"/>
        <v>59.589007018753954</v>
      </c>
      <c r="AP224" s="3">
        <f t="shared" si="440"/>
        <v>60.030982960975876</v>
      </c>
      <c r="AQ224" s="3">
        <f t="shared" si="440"/>
        <v>60.476237070485297</v>
      </c>
      <c r="AR224" s="3">
        <f t="shared" si="440"/>
        <v>60.924793661684276</v>
      </c>
      <c r="AS224" s="3">
        <f t="shared" si="440"/>
        <v>61.376677229316556</v>
      </c>
      <c r="AT224" s="3">
        <f t="shared" si="440"/>
        <v>61.831912449805138</v>
      </c>
      <c r="AU224" s="3">
        <f t="shared" si="440"/>
        <v>62.290524182599839</v>
      </c>
      <c r="AV224" s="3">
        <f t="shared" si="440"/>
        <v>62.752537471534787</v>
      </c>
      <c r="AW224" s="3">
        <f t="shared" si="440"/>
        <v>63.217977546196032</v>
      </c>
      <c r="AX224" s="3">
        <f t="shared" si="440"/>
        <v>63.686869823299276</v>
      </c>
      <c r="AY224" s="3">
        <f t="shared" si="440"/>
        <v>64.159239908077822</v>
      </c>
      <c r="AZ224" s="3">
        <f t="shared" si="440"/>
        <v>64.635113595680821</v>
      </c>
      <c r="BA224" s="3">
        <f t="shared" si="440"/>
        <v>65.114516872581902</v>
      </c>
      <c r="BB224" s="3">
        <f t="shared" si="440"/>
        <v>65.597475917998239</v>
      </c>
      <c r="BC224" s="3">
        <f t="shared" si="440"/>
        <v>66.084017105320129</v>
      </c>
      <c r="BD224" s="3">
        <f t="shared" si="440"/>
        <v>66.57416700355121</v>
      </c>
      <c r="BE224" s="3">
        <f t="shared" si="440"/>
        <v>67.06795237875933</v>
      </c>
      <c r="BF224" s="3">
        <f t="shared" si="440"/>
        <v>67.56540019553816</v>
      </c>
      <c r="BG224" s="3">
        <f t="shared" si="440"/>
        <v>68.066537618479714</v>
      </c>
      <c r="BH224" s="3">
        <f t="shared" si="440"/>
        <v>68.571392013657729</v>
      </c>
      <c r="BI224" s="3">
        <f t="shared" si="440"/>
        <v>69.079990950122081</v>
      </c>
    </row>
    <row r="225" spans="1:61" x14ac:dyDescent="0.25">
      <c r="A225" s="57">
        <f t="shared" si="386"/>
        <v>2022</v>
      </c>
      <c r="C225" s="3">
        <f t="shared" ref="C225:AH225" si="441">IF($A225=C$31,C$56,B225*(1+C$22))</f>
        <v>0</v>
      </c>
      <c r="D225" s="3">
        <f t="shared" si="441"/>
        <v>0</v>
      </c>
      <c r="E225" s="3">
        <f t="shared" si="441"/>
        <v>0</v>
      </c>
      <c r="F225" s="3">
        <f t="shared" si="441"/>
        <v>0</v>
      </c>
      <c r="G225" s="3">
        <f t="shared" si="441"/>
        <v>0</v>
      </c>
      <c r="H225" s="3">
        <f t="shared" si="441"/>
        <v>0</v>
      </c>
      <c r="I225" s="3">
        <f t="shared" si="441"/>
        <v>0</v>
      </c>
      <c r="J225" s="3">
        <f t="shared" si="441"/>
        <v>0</v>
      </c>
      <c r="K225" s="3">
        <f t="shared" si="441"/>
        <v>0</v>
      </c>
      <c r="L225" s="3">
        <f t="shared" si="441"/>
        <v>0</v>
      </c>
      <c r="M225" s="3">
        <f t="shared" si="441"/>
        <v>0</v>
      </c>
      <c r="N225" s="3">
        <f t="shared" si="441"/>
        <v>0</v>
      </c>
      <c r="O225" s="3">
        <f t="shared" si="441"/>
        <v>0</v>
      </c>
      <c r="P225" s="3">
        <f t="shared" si="441"/>
        <v>0</v>
      </c>
      <c r="Q225" s="3">
        <f t="shared" si="441"/>
        <v>0</v>
      </c>
      <c r="R225" s="3">
        <f t="shared" si="441"/>
        <v>0</v>
      </c>
      <c r="S225" s="3">
        <f t="shared" si="441"/>
        <v>0</v>
      </c>
      <c r="T225" s="3">
        <f t="shared" si="441"/>
        <v>0</v>
      </c>
      <c r="U225" s="3">
        <f t="shared" si="441"/>
        <v>0</v>
      </c>
      <c r="V225" s="3">
        <f t="shared" si="441"/>
        <v>0</v>
      </c>
      <c r="W225" s="3">
        <f t="shared" si="441"/>
        <v>0</v>
      </c>
      <c r="X225" s="3">
        <f t="shared" si="441"/>
        <v>0</v>
      </c>
      <c r="Y225" s="3">
        <f t="shared" si="441"/>
        <v>0</v>
      </c>
      <c r="Z225" s="3">
        <f t="shared" si="441"/>
        <v>0</v>
      </c>
      <c r="AA225" s="3">
        <f t="shared" si="441"/>
        <v>0</v>
      </c>
      <c r="AB225" s="3">
        <f t="shared" si="441"/>
        <v>0</v>
      </c>
      <c r="AC225" s="3">
        <f t="shared" si="441"/>
        <v>0</v>
      </c>
      <c r="AD225" s="3">
        <f t="shared" si="441"/>
        <v>0</v>
      </c>
      <c r="AE225" s="3">
        <f t="shared" si="441"/>
        <v>55.344323944119019</v>
      </c>
      <c r="AF225" s="3">
        <f t="shared" si="441"/>
        <v>55.75481676730265</v>
      </c>
      <c r="AG225" s="3">
        <f t="shared" si="441"/>
        <v>56.16835424522008</v>
      </c>
      <c r="AH225" s="3">
        <f t="shared" si="441"/>
        <v>56.584958960294003</v>
      </c>
      <c r="AI225" s="3">
        <f t="shared" ref="AI225:BI225" si="442">IF($A225=AI$31,AI$56,AH225*(1+AI$22))</f>
        <v>57.004653662442571</v>
      </c>
      <c r="AJ225" s="3">
        <f t="shared" si="442"/>
        <v>57.427461270321714</v>
      </c>
      <c r="AK225" s="3">
        <f t="shared" si="442"/>
        <v>57.853404872576668</v>
      </c>
      <c r="AL225" s="3">
        <f t="shared" si="442"/>
        <v>58.282507729102811</v>
      </c>
      <c r="AM225" s="3">
        <f t="shared" si="442"/>
        <v>58.714793272315838</v>
      </c>
      <c r="AN225" s="3">
        <f t="shared" si="442"/>
        <v>59.150285108431355</v>
      </c>
      <c r="AO225" s="3">
        <f t="shared" si="442"/>
        <v>59.589007018753954</v>
      </c>
      <c r="AP225" s="3">
        <f t="shared" si="442"/>
        <v>60.030982960975876</v>
      </c>
      <c r="AQ225" s="3">
        <f t="shared" si="442"/>
        <v>60.476237070485297</v>
      </c>
      <c r="AR225" s="3">
        <f t="shared" si="442"/>
        <v>60.924793661684276</v>
      </c>
      <c r="AS225" s="3">
        <f t="shared" si="442"/>
        <v>61.376677229316556</v>
      </c>
      <c r="AT225" s="3">
        <f t="shared" si="442"/>
        <v>61.831912449805138</v>
      </c>
      <c r="AU225" s="3">
        <f t="shared" si="442"/>
        <v>62.290524182599839</v>
      </c>
      <c r="AV225" s="3">
        <f t="shared" si="442"/>
        <v>62.752537471534787</v>
      </c>
      <c r="AW225" s="3">
        <f t="shared" si="442"/>
        <v>63.217977546196032</v>
      </c>
      <c r="AX225" s="3">
        <f t="shared" si="442"/>
        <v>63.686869823299276</v>
      </c>
      <c r="AY225" s="3">
        <f t="shared" si="442"/>
        <v>64.159239908077822</v>
      </c>
      <c r="AZ225" s="3">
        <f t="shared" si="442"/>
        <v>64.635113595680821</v>
      </c>
      <c r="BA225" s="3">
        <f t="shared" si="442"/>
        <v>65.114516872581902</v>
      </c>
      <c r="BB225" s="3">
        <f t="shared" si="442"/>
        <v>65.597475917998239</v>
      </c>
      <c r="BC225" s="3">
        <f t="shared" si="442"/>
        <v>66.084017105320129</v>
      </c>
      <c r="BD225" s="3">
        <f t="shared" si="442"/>
        <v>66.57416700355121</v>
      </c>
      <c r="BE225" s="3">
        <f t="shared" si="442"/>
        <v>67.06795237875933</v>
      </c>
      <c r="BF225" s="3">
        <f t="shared" si="442"/>
        <v>67.56540019553816</v>
      </c>
      <c r="BG225" s="3">
        <f t="shared" si="442"/>
        <v>68.066537618479714</v>
      </c>
      <c r="BH225" s="3">
        <f t="shared" si="442"/>
        <v>68.571392013657729</v>
      </c>
      <c r="BI225" s="3">
        <f t="shared" si="442"/>
        <v>69.079990950122081</v>
      </c>
    </row>
    <row r="226" spans="1:61" x14ac:dyDescent="0.25">
      <c r="A226" s="57">
        <f t="shared" si="386"/>
        <v>2022.25</v>
      </c>
      <c r="C226" s="3">
        <f t="shared" ref="C226:AH226" si="443">IF($A226=C$31,C$56,B226*(1+C$22))</f>
        <v>0</v>
      </c>
      <c r="D226" s="3">
        <f t="shared" si="443"/>
        <v>0</v>
      </c>
      <c r="E226" s="3">
        <f t="shared" si="443"/>
        <v>0</v>
      </c>
      <c r="F226" s="3">
        <f t="shared" si="443"/>
        <v>0</v>
      </c>
      <c r="G226" s="3">
        <f t="shared" si="443"/>
        <v>0</v>
      </c>
      <c r="H226" s="3">
        <f t="shared" si="443"/>
        <v>0</v>
      </c>
      <c r="I226" s="3">
        <f t="shared" si="443"/>
        <v>0</v>
      </c>
      <c r="J226" s="3">
        <f t="shared" si="443"/>
        <v>0</v>
      </c>
      <c r="K226" s="3">
        <f t="shared" si="443"/>
        <v>0</v>
      </c>
      <c r="L226" s="3">
        <f t="shared" si="443"/>
        <v>0</v>
      </c>
      <c r="M226" s="3">
        <f t="shared" si="443"/>
        <v>0</v>
      </c>
      <c r="N226" s="3">
        <f t="shared" si="443"/>
        <v>0</v>
      </c>
      <c r="O226" s="3">
        <f t="shared" si="443"/>
        <v>0</v>
      </c>
      <c r="P226" s="3">
        <f t="shared" si="443"/>
        <v>0</v>
      </c>
      <c r="Q226" s="3">
        <f t="shared" si="443"/>
        <v>0</v>
      </c>
      <c r="R226" s="3">
        <f t="shared" si="443"/>
        <v>0</v>
      </c>
      <c r="S226" s="3">
        <f t="shared" si="443"/>
        <v>0</v>
      </c>
      <c r="T226" s="3">
        <f t="shared" si="443"/>
        <v>0</v>
      </c>
      <c r="U226" s="3">
        <f t="shared" si="443"/>
        <v>0</v>
      </c>
      <c r="V226" s="3">
        <f t="shared" si="443"/>
        <v>0</v>
      </c>
      <c r="W226" s="3">
        <f t="shared" si="443"/>
        <v>0</v>
      </c>
      <c r="X226" s="3">
        <f t="shared" si="443"/>
        <v>0</v>
      </c>
      <c r="Y226" s="3">
        <f t="shared" si="443"/>
        <v>0</v>
      </c>
      <c r="Z226" s="3">
        <f t="shared" si="443"/>
        <v>0</v>
      </c>
      <c r="AA226" s="3">
        <f t="shared" si="443"/>
        <v>0</v>
      </c>
      <c r="AB226" s="3">
        <f t="shared" si="443"/>
        <v>0</v>
      </c>
      <c r="AC226" s="3">
        <f t="shared" si="443"/>
        <v>0</v>
      </c>
      <c r="AD226" s="3">
        <f t="shared" si="443"/>
        <v>0</v>
      </c>
      <c r="AE226" s="3">
        <f t="shared" si="443"/>
        <v>0</v>
      </c>
      <c r="AF226" s="3">
        <f t="shared" si="443"/>
        <v>55.75481676730265</v>
      </c>
      <c r="AG226" s="3">
        <f t="shared" si="443"/>
        <v>56.16835424522008</v>
      </c>
      <c r="AH226" s="3">
        <f t="shared" si="443"/>
        <v>56.584958960294003</v>
      </c>
      <c r="AI226" s="3">
        <f t="shared" ref="AI226:BI226" si="444">IF($A226=AI$31,AI$56,AH226*(1+AI$22))</f>
        <v>57.004653662442571</v>
      </c>
      <c r="AJ226" s="3">
        <f t="shared" si="444"/>
        <v>57.427461270321714</v>
      </c>
      <c r="AK226" s="3">
        <f t="shared" si="444"/>
        <v>57.853404872576668</v>
      </c>
      <c r="AL226" s="3">
        <f t="shared" si="444"/>
        <v>58.282507729102811</v>
      </c>
      <c r="AM226" s="3">
        <f t="shared" si="444"/>
        <v>58.714793272315838</v>
      </c>
      <c r="AN226" s="3">
        <f t="shared" si="444"/>
        <v>59.150285108431355</v>
      </c>
      <c r="AO226" s="3">
        <f t="shared" si="444"/>
        <v>59.589007018753954</v>
      </c>
      <c r="AP226" s="3">
        <f t="shared" si="444"/>
        <v>60.030982960975876</v>
      </c>
      <c r="AQ226" s="3">
        <f t="shared" si="444"/>
        <v>60.476237070485297</v>
      </c>
      <c r="AR226" s="3">
        <f t="shared" si="444"/>
        <v>60.924793661684276</v>
      </c>
      <c r="AS226" s="3">
        <f t="shared" si="444"/>
        <v>61.376677229316556</v>
      </c>
      <c r="AT226" s="3">
        <f t="shared" si="444"/>
        <v>61.831912449805138</v>
      </c>
      <c r="AU226" s="3">
        <f t="shared" si="444"/>
        <v>62.290524182599839</v>
      </c>
      <c r="AV226" s="3">
        <f t="shared" si="444"/>
        <v>62.752537471534787</v>
      </c>
      <c r="AW226" s="3">
        <f t="shared" si="444"/>
        <v>63.217977546196032</v>
      </c>
      <c r="AX226" s="3">
        <f t="shared" si="444"/>
        <v>63.686869823299276</v>
      </c>
      <c r="AY226" s="3">
        <f t="shared" si="444"/>
        <v>64.159239908077822</v>
      </c>
      <c r="AZ226" s="3">
        <f t="shared" si="444"/>
        <v>64.635113595680821</v>
      </c>
      <c r="BA226" s="3">
        <f t="shared" si="444"/>
        <v>65.114516872581902</v>
      </c>
      <c r="BB226" s="3">
        <f t="shared" si="444"/>
        <v>65.597475917998239</v>
      </c>
      <c r="BC226" s="3">
        <f t="shared" si="444"/>
        <v>66.084017105320129</v>
      </c>
      <c r="BD226" s="3">
        <f t="shared" si="444"/>
        <v>66.57416700355121</v>
      </c>
      <c r="BE226" s="3">
        <f t="shared" si="444"/>
        <v>67.06795237875933</v>
      </c>
      <c r="BF226" s="3">
        <f t="shared" si="444"/>
        <v>67.56540019553816</v>
      </c>
      <c r="BG226" s="3">
        <f t="shared" si="444"/>
        <v>68.066537618479714</v>
      </c>
      <c r="BH226" s="3">
        <f t="shared" si="444"/>
        <v>68.571392013657729</v>
      </c>
      <c r="BI226" s="3">
        <f t="shared" si="444"/>
        <v>69.079990950122081</v>
      </c>
    </row>
    <row r="227" spans="1:61" x14ac:dyDescent="0.25">
      <c r="A227" s="57">
        <f t="shared" si="386"/>
        <v>2022.5</v>
      </c>
      <c r="C227" s="3">
        <f t="shared" ref="C227:AH227" si="445">IF($A227=C$31,C$56,B227*(1+C$22))</f>
        <v>0</v>
      </c>
      <c r="D227" s="3">
        <f t="shared" si="445"/>
        <v>0</v>
      </c>
      <c r="E227" s="3">
        <f t="shared" si="445"/>
        <v>0</v>
      </c>
      <c r="F227" s="3">
        <f t="shared" si="445"/>
        <v>0</v>
      </c>
      <c r="G227" s="3">
        <f t="shared" si="445"/>
        <v>0</v>
      </c>
      <c r="H227" s="3">
        <f t="shared" si="445"/>
        <v>0</v>
      </c>
      <c r="I227" s="3">
        <f t="shared" si="445"/>
        <v>0</v>
      </c>
      <c r="J227" s="3">
        <f t="shared" si="445"/>
        <v>0</v>
      </c>
      <c r="K227" s="3">
        <f t="shared" si="445"/>
        <v>0</v>
      </c>
      <c r="L227" s="3">
        <f t="shared" si="445"/>
        <v>0</v>
      </c>
      <c r="M227" s="3">
        <f t="shared" si="445"/>
        <v>0</v>
      </c>
      <c r="N227" s="3">
        <f t="shared" si="445"/>
        <v>0</v>
      </c>
      <c r="O227" s="3">
        <f t="shared" si="445"/>
        <v>0</v>
      </c>
      <c r="P227" s="3">
        <f t="shared" si="445"/>
        <v>0</v>
      </c>
      <c r="Q227" s="3">
        <f t="shared" si="445"/>
        <v>0</v>
      </c>
      <c r="R227" s="3">
        <f t="shared" si="445"/>
        <v>0</v>
      </c>
      <c r="S227" s="3">
        <f t="shared" si="445"/>
        <v>0</v>
      </c>
      <c r="T227" s="3">
        <f t="shared" si="445"/>
        <v>0</v>
      </c>
      <c r="U227" s="3">
        <f t="shared" si="445"/>
        <v>0</v>
      </c>
      <c r="V227" s="3">
        <f t="shared" si="445"/>
        <v>0</v>
      </c>
      <c r="W227" s="3">
        <f t="shared" si="445"/>
        <v>0</v>
      </c>
      <c r="X227" s="3">
        <f t="shared" si="445"/>
        <v>0</v>
      </c>
      <c r="Y227" s="3">
        <f t="shared" si="445"/>
        <v>0</v>
      </c>
      <c r="Z227" s="3">
        <f t="shared" si="445"/>
        <v>0</v>
      </c>
      <c r="AA227" s="3">
        <f t="shared" si="445"/>
        <v>0</v>
      </c>
      <c r="AB227" s="3">
        <f t="shared" si="445"/>
        <v>0</v>
      </c>
      <c r="AC227" s="3">
        <f t="shared" si="445"/>
        <v>0</v>
      </c>
      <c r="AD227" s="3">
        <f t="shared" si="445"/>
        <v>0</v>
      </c>
      <c r="AE227" s="3">
        <f t="shared" si="445"/>
        <v>0</v>
      </c>
      <c r="AF227" s="3">
        <f t="shared" si="445"/>
        <v>0</v>
      </c>
      <c r="AG227" s="3">
        <f t="shared" si="445"/>
        <v>56.16835424522008</v>
      </c>
      <c r="AH227" s="3">
        <f t="shared" si="445"/>
        <v>56.584958960294003</v>
      </c>
      <c r="AI227" s="3">
        <f t="shared" ref="AI227:BI227" si="446">IF($A227=AI$31,AI$56,AH227*(1+AI$22))</f>
        <v>57.004653662442571</v>
      </c>
      <c r="AJ227" s="3">
        <f t="shared" si="446"/>
        <v>57.427461270321714</v>
      </c>
      <c r="AK227" s="3">
        <f t="shared" si="446"/>
        <v>57.853404872576668</v>
      </c>
      <c r="AL227" s="3">
        <f t="shared" si="446"/>
        <v>58.282507729102811</v>
      </c>
      <c r="AM227" s="3">
        <f t="shared" si="446"/>
        <v>58.714793272315838</v>
      </c>
      <c r="AN227" s="3">
        <f t="shared" si="446"/>
        <v>59.150285108431355</v>
      </c>
      <c r="AO227" s="3">
        <f t="shared" si="446"/>
        <v>59.589007018753954</v>
      </c>
      <c r="AP227" s="3">
        <f t="shared" si="446"/>
        <v>60.030982960975876</v>
      </c>
      <c r="AQ227" s="3">
        <f t="shared" si="446"/>
        <v>60.476237070485297</v>
      </c>
      <c r="AR227" s="3">
        <f t="shared" si="446"/>
        <v>60.924793661684276</v>
      </c>
      <c r="AS227" s="3">
        <f t="shared" si="446"/>
        <v>61.376677229316556</v>
      </c>
      <c r="AT227" s="3">
        <f t="shared" si="446"/>
        <v>61.831912449805138</v>
      </c>
      <c r="AU227" s="3">
        <f t="shared" si="446"/>
        <v>62.290524182599839</v>
      </c>
      <c r="AV227" s="3">
        <f t="shared" si="446"/>
        <v>62.752537471534787</v>
      </c>
      <c r="AW227" s="3">
        <f t="shared" si="446"/>
        <v>63.217977546196032</v>
      </c>
      <c r="AX227" s="3">
        <f t="shared" si="446"/>
        <v>63.686869823299276</v>
      </c>
      <c r="AY227" s="3">
        <f t="shared" si="446"/>
        <v>64.159239908077822</v>
      </c>
      <c r="AZ227" s="3">
        <f t="shared" si="446"/>
        <v>64.635113595680821</v>
      </c>
      <c r="BA227" s="3">
        <f t="shared" si="446"/>
        <v>65.114516872581902</v>
      </c>
      <c r="BB227" s="3">
        <f t="shared" si="446"/>
        <v>65.597475917998239</v>
      </c>
      <c r="BC227" s="3">
        <f t="shared" si="446"/>
        <v>66.084017105320129</v>
      </c>
      <c r="BD227" s="3">
        <f t="shared" si="446"/>
        <v>66.57416700355121</v>
      </c>
      <c r="BE227" s="3">
        <f t="shared" si="446"/>
        <v>67.06795237875933</v>
      </c>
      <c r="BF227" s="3">
        <f t="shared" si="446"/>
        <v>67.56540019553816</v>
      </c>
      <c r="BG227" s="3">
        <f t="shared" si="446"/>
        <v>68.066537618479714</v>
      </c>
      <c r="BH227" s="3">
        <f t="shared" si="446"/>
        <v>68.571392013657729</v>
      </c>
      <c r="BI227" s="3">
        <f t="shared" si="446"/>
        <v>69.079990950122081</v>
      </c>
    </row>
    <row r="228" spans="1:61" x14ac:dyDescent="0.25">
      <c r="A228" s="57">
        <f t="shared" si="386"/>
        <v>2022.75</v>
      </c>
      <c r="C228" s="3">
        <f t="shared" ref="C228:AH228" si="447">IF($A228=C$31,C$56,B228*(1+C$22))</f>
        <v>0</v>
      </c>
      <c r="D228" s="3">
        <f t="shared" si="447"/>
        <v>0</v>
      </c>
      <c r="E228" s="3">
        <f t="shared" si="447"/>
        <v>0</v>
      </c>
      <c r="F228" s="3">
        <f t="shared" si="447"/>
        <v>0</v>
      </c>
      <c r="G228" s="3">
        <f t="shared" si="447"/>
        <v>0</v>
      </c>
      <c r="H228" s="3">
        <f t="shared" si="447"/>
        <v>0</v>
      </c>
      <c r="I228" s="3">
        <f t="shared" si="447"/>
        <v>0</v>
      </c>
      <c r="J228" s="3">
        <f t="shared" si="447"/>
        <v>0</v>
      </c>
      <c r="K228" s="3">
        <f t="shared" si="447"/>
        <v>0</v>
      </c>
      <c r="L228" s="3">
        <f t="shared" si="447"/>
        <v>0</v>
      </c>
      <c r="M228" s="3">
        <f t="shared" si="447"/>
        <v>0</v>
      </c>
      <c r="N228" s="3">
        <f t="shared" si="447"/>
        <v>0</v>
      </c>
      <c r="O228" s="3">
        <f t="shared" si="447"/>
        <v>0</v>
      </c>
      <c r="P228" s="3">
        <f t="shared" si="447"/>
        <v>0</v>
      </c>
      <c r="Q228" s="3">
        <f t="shared" si="447"/>
        <v>0</v>
      </c>
      <c r="R228" s="3">
        <f t="shared" si="447"/>
        <v>0</v>
      </c>
      <c r="S228" s="3">
        <f t="shared" si="447"/>
        <v>0</v>
      </c>
      <c r="T228" s="3">
        <f t="shared" si="447"/>
        <v>0</v>
      </c>
      <c r="U228" s="3">
        <f t="shared" si="447"/>
        <v>0</v>
      </c>
      <c r="V228" s="3">
        <f t="shared" si="447"/>
        <v>0</v>
      </c>
      <c r="W228" s="3">
        <f t="shared" si="447"/>
        <v>0</v>
      </c>
      <c r="X228" s="3">
        <f t="shared" si="447"/>
        <v>0</v>
      </c>
      <c r="Y228" s="3">
        <f t="shared" si="447"/>
        <v>0</v>
      </c>
      <c r="Z228" s="3">
        <f t="shared" si="447"/>
        <v>0</v>
      </c>
      <c r="AA228" s="3">
        <f t="shared" si="447"/>
        <v>0</v>
      </c>
      <c r="AB228" s="3">
        <f t="shared" si="447"/>
        <v>0</v>
      </c>
      <c r="AC228" s="3">
        <f t="shared" si="447"/>
        <v>0</v>
      </c>
      <c r="AD228" s="3">
        <f t="shared" si="447"/>
        <v>0</v>
      </c>
      <c r="AE228" s="3">
        <f t="shared" si="447"/>
        <v>0</v>
      </c>
      <c r="AF228" s="3">
        <f t="shared" si="447"/>
        <v>0</v>
      </c>
      <c r="AG228" s="3">
        <f t="shared" si="447"/>
        <v>0</v>
      </c>
      <c r="AH228" s="3">
        <f t="shared" si="447"/>
        <v>56.584958960294003</v>
      </c>
      <c r="AI228" s="3">
        <f t="shared" ref="AI228:BI228" si="448">IF($A228=AI$31,AI$56,AH228*(1+AI$22))</f>
        <v>57.004653662442571</v>
      </c>
      <c r="AJ228" s="3">
        <f t="shared" si="448"/>
        <v>57.427461270321714</v>
      </c>
      <c r="AK228" s="3">
        <f t="shared" si="448"/>
        <v>57.853404872576668</v>
      </c>
      <c r="AL228" s="3">
        <f t="shared" si="448"/>
        <v>58.282507729102811</v>
      </c>
      <c r="AM228" s="3">
        <f t="shared" si="448"/>
        <v>58.714793272315838</v>
      </c>
      <c r="AN228" s="3">
        <f t="shared" si="448"/>
        <v>59.150285108431355</v>
      </c>
      <c r="AO228" s="3">
        <f t="shared" si="448"/>
        <v>59.589007018753954</v>
      </c>
      <c r="AP228" s="3">
        <f t="shared" si="448"/>
        <v>60.030982960975876</v>
      </c>
      <c r="AQ228" s="3">
        <f t="shared" si="448"/>
        <v>60.476237070485297</v>
      </c>
      <c r="AR228" s="3">
        <f t="shared" si="448"/>
        <v>60.924793661684276</v>
      </c>
      <c r="AS228" s="3">
        <f t="shared" si="448"/>
        <v>61.376677229316556</v>
      </c>
      <c r="AT228" s="3">
        <f t="shared" si="448"/>
        <v>61.831912449805138</v>
      </c>
      <c r="AU228" s="3">
        <f t="shared" si="448"/>
        <v>62.290524182599839</v>
      </c>
      <c r="AV228" s="3">
        <f t="shared" si="448"/>
        <v>62.752537471534787</v>
      </c>
      <c r="AW228" s="3">
        <f t="shared" si="448"/>
        <v>63.217977546196032</v>
      </c>
      <c r="AX228" s="3">
        <f t="shared" si="448"/>
        <v>63.686869823299276</v>
      </c>
      <c r="AY228" s="3">
        <f t="shared" si="448"/>
        <v>64.159239908077822</v>
      </c>
      <c r="AZ228" s="3">
        <f t="shared" si="448"/>
        <v>64.635113595680821</v>
      </c>
      <c r="BA228" s="3">
        <f t="shared" si="448"/>
        <v>65.114516872581902</v>
      </c>
      <c r="BB228" s="3">
        <f t="shared" si="448"/>
        <v>65.597475917998239</v>
      </c>
      <c r="BC228" s="3">
        <f t="shared" si="448"/>
        <v>66.084017105320129</v>
      </c>
      <c r="BD228" s="3">
        <f t="shared" si="448"/>
        <v>66.57416700355121</v>
      </c>
      <c r="BE228" s="3">
        <f t="shared" si="448"/>
        <v>67.06795237875933</v>
      </c>
      <c r="BF228" s="3">
        <f t="shared" si="448"/>
        <v>67.56540019553816</v>
      </c>
      <c r="BG228" s="3">
        <f t="shared" si="448"/>
        <v>68.066537618479714</v>
      </c>
      <c r="BH228" s="3">
        <f t="shared" si="448"/>
        <v>68.571392013657729</v>
      </c>
      <c r="BI228" s="3">
        <f t="shared" si="448"/>
        <v>69.079990950122081</v>
      </c>
    </row>
    <row r="229" spans="1:61" x14ac:dyDescent="0.25">
      <c r="A229" s="57">
        <f t="shared" si="386"/>
        <v>2023</v>
      </c>
      <c r="C229" s="3">
        <f t="shared" ref="C229:AH229" si="449">IF($A229=C$31,C$56,B229*(1+C$22))</f>
        <v>0</v>
      </c>
      <c r="D229" s="3">
        <f t="shared" si="449"/>
        <v>0</v>
      </c>
      <c r="E229" s="3">
        <f t="shared" si="449"/>
        <v>0</v>
      </c>
      <c r="F229" s="3">
        <f t="shared" si="449"/>
        <v>0</v>
      </c>
      <c r="G229" s="3">
        <f t="shared" si="449"/>
        <v>0</v>
      </c>
      <c r="H229" s="3">
        <f t="shared" si="449"/>
        <v>0</v>
      </c>
      <c r="I229" s="3">
        <f t="shared" si="449"/>
        <v>0</v>
      </c>
      <c r="J229" s="3">
        <f t="shared" si="449"/>
        <v>0</v>
      </c>
      <c r="K229" s="3">
        <f t="shared" si="449"/>
        <v>0</v>
      </c>
      <c r="L229" s="3">
        <f t="shared" si="449"/>
        <v>0</v>
      </c>
      <c r="M229" s="3">
        <f t="shared" si="449"/>
        <v>0</v>
      </c>
      <c r="N229" s="3">
        <f t="shared" si="449"/>
        <v>0</v>
      </c>
      <c r="O229" s="3">
        <f t="shared" si="449"/>
        <v>0</v>
      </c>
      <c r="P229" s="3">
        <f t="shared" si="449"/>
        <v>0</v>
      </c>
      <c r="Q229" s="3">
        <f t="shared" si="449"/>
        <v>0</v>
      </c>
      <c r="R229" s="3">
        <f t="shared" si="449"/>
        <v>0</v>
      </c>
      <c r="S229" s="3">
        <f t="shared" si="449"/>
        <v>0</v>
      </c>
      <c r="T229" s="3">
        <f t="shared" si="449"/>
        <v>0</v>
      </c>
      <c r="U229" s="3">
        <f t="shared" si="449"/>
        <v>0</v>
      </c>
      <c r="V229" s="3">
        <f t="shared" si="449"/>
        <v>0</v>
      </c>
      <c r="W229" s="3">
        <f t="shared" si="449"/>
        <v>0</v>
      </c>
      <c r="X229" s="3">
        <f t="shared" si="449"/>
        <v>0</v>
      </c>
      <c r="Y229" s="3">
        <f t="shared" si="449"/>
        <v>0</v>
      </c>
      <c r="Z229" s="3">
        <f t="shared" si="449"/>
        <v>0</v>
      </c>
      <c r="AA229" s="3">
        <f t="shared" si="449"/>
        <v>0</v>
      </c>
      <c r="AB229" s="3">
        <f t="shared" si="449"/>
        <v>0</v>
      </c>
      <c r="AC229" s="3">
        <f t="shared" si="449"/>
        <v>0</v>
      </c>
      <c r="AD229" s="3">
        <f t="shared" si="449"/>
        <v>0</v>
      </c>
      <c r="AE229" s="3">
        <f t="shared" si="449"/>
        <v>0</v>
      </c>
      <c r="AF229" s="3">
        <f t="shared" si="449"/>
        <v>0</v>
      </c>
      <c r="AG229" s="3">
        <f t="shared" si="449"/>
        <v>0</v>
      </c>
      <c r="AH229" s="3">
        <f t="shared" si="449"/>
        <v>0</v>
      </c>
      <c r="AI229" s="3">
        <f t="shared" ref="AI229:BI229" si="450">IF($A229=AI$31,AI$56,AH229*(1+AI$22))</f>
        <v>57.004653662442571</v>
      </c>
      <c r="AJ229" s="3">
        <f t="shared" si="450"/>
        <v>57.427461270321714</v>
      </c>
      <c r="AK229" s="3">
        <f t="shared" si="450"/>
        <v>57.853404872576668</v>
      </c>
      <c r="AL229" s="3">
        <f t="shared" si="450"/>
        <v>58.282507729102811</v>
      </c>
      <c r="AM229" s="3">
        <f t="shared" si="450"/>
        <v>58.714793272315838</v>
      </c>
      <c r="AN229" s="3">
        <f t="shared" si="450"/>
        <v>59.150285108431355</v>
      </c>
      <c r="AO229" s="3">
        <f t="shared" si="450"/>
        <v>59.589007018753954</v>
      </c>
      <c r="AP229" s="3">
        <f t="shared" si="450"/>
        <v>60.030982960975876</v>
      </c>
      <c r="AQ229" s="3">
        <f t="shared" si="450"/>
        <v>60.476237070485297</v>
      </c>
      <c r="AR229" s="3">
        <f t="shared" si="450"/>
        <v>60.924793661684276</v>
      </c>
      <c r="AS229" s="3">
        <f t="shared" si="450"/>
        <v>61.376677229316556</v>
      </c>
      <c r="AT229" s="3">
        <f t="shared" si="450"/>
        <v>61.831912449805138</v>
      </c>
      <c r="AU229" s="3">
        <f t="shared" si="450"/>
        <v>62.290524182599839</v>
      </c>
      <c r="AV229" s="3">
        <f t="shared" si="450"/>
        <v>62.752537471534787</v>
      </c>
      <c r="AW229" s="3">
        <f t="shared" si="450"/>
        <v>63.217977546196032</v>
      </c>
      <c r="AX229" s="3">
        <f t="shared" si="450"/>
        <v>63.686869823299276</v>
      </c>
      <c r="AY229" s="3">
        <f t="shared" si="450"/>
        <v>64.159239908077822</v>
      </c>
      <c r="AZ229" s="3">
        <f t="shared" si="450"/>
        <v>64.635113595680821</v>
      </c>
      <c r="BA229" s="3">
        <f t="shared" si="450"/>
        <v>65.114516872581902</v>
      </c>
      <c r="BB229" s="3">
        <f t="shared" si="450"/>
        <v>65.597475917998239</v>
      </c>
      <c r="BC229" s="3">
        <f t="shared" si="450"/>
        <v>66.084017105320129</v>
      </c>
      <c r="BD229" s="3">
        <f t="shared" si="450"/>
        <v>66.57416700355121</v>
      </c>
      <c r="BE229" s="3">
        <f t="shared" si="450"/>
        <v>67.06795237875933</v>
      </c>
      <c r="BF229" s="3">
        <f t="shared" si="450"/>
        <v>67.56540019553816</v>
      </c>
      <c r="BG229" s="3">
        <f t="shared" si="450"/>
        <v>68.066537618479714</v>
      </c>
      <c r="BH229" s="3">
        <f t="shared" si="450"/>
        <v>68.571392013657729</v>
      </c>
      <c r="BI229" s="3">
        <f t="shared" si="450"/>
        <v>69.079990950122081</v>
      </c>
    </row>
    <row r="230" spans="1:61" x14ac:dyDescent="0.25">
      <c r="A230" s="57">
        <f t="shared" si="386"/>
        <v>2023.25</v>
      </c>
      <c r="C230" s="3">
        <f t="shared" ref="C230:AH230" si="451">IF($A230=C$31,C$56,B230*(1+C$22))</f>
        <v>0</v>
      </c>
      <c r="D230" s="3">
        <f t="shared" si="451"/>
        <v>0</v>
      </c>
      <c r="E230" s="3">
        <f t="shared" si="451"/>
        <v>0</v>
      </c>
      <c r="F230" s="3">
        <f t="shared" si="451"/>
        <v>0</v>
      </c>
      <c r="G230" s="3">
        <f t="shared" si="451"/>
        <v>0</v>
      </c>
      <c r="H230" s="3">
        <f t="shared" si="451"/>
        <v>0</v>
      </c>
      <c r="I230" s="3">
        <f t="shared" si="451"/>
        <v>0</v>
      </c>
      <c r="J230" s="3">
        <f t="shared" si="451"/>
        <v>0</v>
      </c>
      <c r="K230" s="3">
        <f t="shared" si="451"/>
        <v>0</v>
      </c>
      <c r="L230" s="3">
        <f t="shared" si="451"/>
        <v>0</v>
      </c>
      <c r="M230" s="3">
        <f t="shared" si="451"/>
        <v>0</v>
      </c>
      <c r="N230" s="3">
        <f t="shared" si="451"/>
        <v>0</v>
      </c>
      <c r="O230" s="3">
        <f t="shared" si="451"/>
        <v>0</v>
      </c>
      <c r="P230" s="3">
        <f t="shared" si="451"/>
        <v>0</v>
      </c>
      <c r="Q230" s="3">
        <f t="shared" si="451"/>
        <v>0</v>
      </c>
      <c r="R230" s="3">
        <f t="shared" si="451"/>
        <v>0</v>
      </c>
      <c r="S230" s="3">
        <f t="shared" si="451"/>
        <v>0</v>
      </c>
      <c r="T230" s="3">
        <f t="shared" si="451"/>
        <v>0</v>
      </c>
      <c r="U230" s="3">
        <f t="shared" si="451"/>
        <v>0</v>
      </c>
      <c r="V230" s="3">
        <f t="shared" si="451"/>
        <v>0</v>
      </c>
      <c r="W230" s="3">
        <f t="shared" si="451"/>
        <v>0</v>
      </c>
      <c r="X230" s="3">
        <f t="shared" si="451"/>
        <v>0</v>
      </c>
      <c r="Y230" s="3">
        <f t="shared" si="451"/>
        <v>0</v>
      </c>
      <c r="Z230" s="3">
        <f t="shared" si="451"/>
        <v>0</v>
      </c>
      <c r="AA230" s="3">
        <f t="shared" si="451"/>
        <v>0</v>
      </c>
      <c r="AB230" s="3">
        <f t="shared" si="451"/>
        <v>0</v>
      </c>
      <c r="AC230" s="3">
        <f t="shared" si="451"/>
        <v>0</v>
      </c>
      <c r="AD230" s="3">
        <f t="shared" si="451"/>
        <v>0</v>
      </c>
      <c r="AE230" s="3">
        <f t="shared" si="451"/>
        <v>0</v>
      </c>
      <c r="AF230" s="3">
        <f t="shared" si="451"/>
        <v>0</v>
      </c>
      <c r="AG230" s="3">
        <f t="shared" si="451"/>
        <v>0</v>
      </c>
      <c r="AH230" s="3">
        <f t="shared" si="451"/>
        <v>0</v>
      </c>
      <c r="AI230" s="3">
        <f t="shared" ref="AI230:BI230" si="452">IF($A230=AI$31,AI$56,AH230*(1+AI$22))</f>
        <v>0</v>
      </c>
      <c r="AJ230" s="3">
        <f t="shared" si="452"/>
        <v>57.427461270321714</v>
      </c>
      <c r="AK230" s="3">
        <f t="shared" si="452"/>
        <v>57.853404872576668</v>
      </c>
      <c r="AL230" s="3">
        <f t="shared" si="452"/>
        <v>58.282507729102811</v>
      </c>
      <c r="AM230" s="3">
        <f t="shared" si="452"/>
        <v>58.714793272315838</v>
      </c>
      <c r="AN230" s="3">
        <f t="shared" si="452"/>
        <v>59.150285108431355</v>
      </c>
      <c r="AO230" s="3">
        <f t="shared" si="452"/>
        <v>59.589007018753954</v>
      </c>
      <c r="AP230" s="3">
        <f t="shared" si="452"/>
        <v>60.030982960975876</v>
      </c>
      <c r="AQ230" s="3">
        <f t="shared" si="452"/>
        <v>60.476237070485297</v>
      </c>
      <c r="AR230" s="3">
        <f t="shared" si="452"/>
        <v>60.924793661684276</v>
      </c>
      <c r="AS230" s="3">
        <f t="shared" si="452"/>
        <v>61.376677229316556</v>
      </c>
      <c r="AT230" s="3">
        <f t="shared" si="452"/>
        <v>61.831912449805138</v>
      </c>
      <c r="AU230" s="3">
        <f t="shared" si="452"/>
        <v>62.290524182599839</v>
      </c>
      <c r="AV230" s="3">
        <f t="shared" si="452"/>
        <v>62.752537471534787</v>
      </c>
      <c r="AW230" s="3">
        <f t="shared" si="452"/>
        <v>63.217977546196032</v>
      </c>
      <c r="AX230" s="3">
        <f t="shared" si="452"/>
        <v>63.686869823299276</v>
      </c>
      <c r="AY230" s="3">
        <f t="shared" si="452"/>
        <v>64.159239908077822</v>
      </c>
      <c r="AZ230" s="3">
        <f t="shared" si="452"/>
        <v>64.635113595680821</v>
      </c>
      <c r="BA230" s="3">
        <f t="shared" si="452"/>
        <v>65.114516872581902</v>
      </c>
      <c r="BB230" s="3">
        <f t="shared" si="452"/>
        <v>65.597475917998239</v>
      </c>
      <c r="BC230" s="3">
        <f t="shared" si="452"/>
        <v>66.084017105320129</v>
      </c>
      <c r="BD230" s="3">
        <f t="shared" si="452"/>
        <v>66.57416700355121</v>
      </c>
      <c r="BE230" s="3">
        <f t="shared" si="452"/>
        <v>67.06795237875933</v>
      </c>
      <c r="BF230" s="3">
        <f t="shared" si="452"/>
        <v>67.56540019553816</v>
      </c>
      <c r="BG230" s="3">
        <f t="shared" si="452"/>
        <v>68.066537618479714</v>
      </c>
      <c r="BH230" s="3">
        <f t="shared" si="452"/>
        <v>68.571392013657729</v>
      </c>
      <c r="BI230" s="3">
        <f t="shared" si="452"/>
        <v>69.079990950122081</v>
      </c>
    </row>
    <row r="231" spans="1:61" x14ac:dyDescent="0.25">
      <c r="A231" s="57">
        <f t="shared" si="386"/>
        <v>2023.5</v>
      </c>
      <c r="C231" s="3">
        <f t="shared" ref="C231:AH231" si="453">IF($A231=C$31,C$56,B231*(1+C$22))</f>
        <v>0</v>
      </c>
      <c r="D231" s="3">
        <f t="shared" si="453"/>
        <v>0</v>
      </c>
      <c r="E231" s="3">
        <f t="shared" si="453"/>
        <v>0</v>
      </c>
      <c r="F231" s="3">
        <f t="shared" si="453"/>
        <v>0</v>
      </c>
      <c r="G231" s="3">
        <f t="shared" si="453"/>
        <v>0</v>
      </c>
      <c r="H231" s="3">
        <f t="shared" si="453"/>
        <v>0</v>
      </c>
      <c r="I231" s="3">
        <f t="shared" si="453"/>
        <v>0</v>
      </c>
      <c r="J231" s="3">
        <f t="shared" si="453"/>
        <v>0</v>
      </c>
      <c r="K231" s="3">
        <f t="shared" si="453"/>
        <v>0</v>
      </c>
      <c r="L231" s="3">
        <f t="shared" si="453"/>
        <v>0</v>
      </c>
      <c r="M231" s="3">
        <f t="shared" si="453"/>
        <v>0</v>
      </c>
      <c r="N231" s="3">
        <f t="shared" si="453"/>
        <v>0</v>
      </c>
      <c r="O231" s="3">
        <f t="shared" si="453"/>
        <v>0</v>
      </c>
      <c r="P231" s="3">
        <f t="shared" si="453"/>
        <v>0</v>
      </c>
      <c r="Q231" s="3">
        <f t="shared" si="453"/>
        <v>0</v>
      </c>
      <c r="R231" s="3">
        <f t="shared" si="453"/>
        <v>0</v>
      </c>
      <c r="S231" s="3">
        <f t="shared" si="453"/>
        <v>0</v>
      </c>
      <c r="T231" s="3">
        <f t="shared" si="453"/>
        <v>0</v>
      </c>
      <c r="U231" s="3">
        <f t="shared" si="453"/>
        <v>0</v>
      </c>
      <c r="V231" s="3">
        <f t="shared" si="453"/>
        <v>0</v>
      </c>
      <c r="W231" s="3">
        <f t="shared" si="453"/>
        <v>0</v>
      </c>
      <c r="X231" s="3">
        <f t="shared" si="453"/>
        <v>0</v>
      </c>
      <c r="Y231" s="3">
        <f t="shared" si="453"/>
        <v>0</v>
      </c>
      <c r="Z231" s="3">
        <f t="shared" si="453"/>
        <v>0</v>
      </c>
      <c r="AA231" s="3">
        <f t="shared" si="453"/>
        <v>0</v>
      </c>
      <c r="AB231" s="3">
        <f t="shared" si="453"/>
        <v>0</v>
      </c>
      <c r="AC231" s="3">
        <f t="shared" si="453"/>
        <v>0</v>
      </c>
      <c r="AD231" s="3">
        <f t="shared" si="453"/>
        <v>0</v>
      </c>
      <c r="AE231" s="3">
        <f t="shared" si="453"/>
        <v>0</v>
      </c>
      <c r="AF231" s="3">
        <f t="shared" si="453"/>
        <v>0</v>
      </c>
      <c r="AG231" s="3">
        <f t="shared" si="453"/>
        <v>0</v>
      </c>
      <c r="AH231" s="3">
        <f t="shared" si="453"/>
        <v>0</v>
      </c>
      <c r="AI231" s="3">
        <f t="shared" ref="AI231:BI231" si="454">IF($A231=AI$31,AI$56,AH231*(1+AI$22))</f>
        <v>0</v>
      </c>
      <c r="AJ231" s="3">
        <f t="shared" si="454"/>
        <v>0</v>
      </c>
      <c r="AK231" s="3">
        <f t="shared" si="454"/>
        <v>57.853404872576668</v>
      </c>
      <c r="AL231" s="3">
        <f t="shared" si="454"/>
        <v>58.282507729102811</v>
      </c>
      <c r="AM231" s="3">
        <f t="shared" si="454"/>
        <v>58.714793272315838</v>
      </c>
      <c r="AN231" s="3">
        <f t="shared" si="454"/>
        <v>59.150285108431355</v>
      </c>
      <c r="AO231" s="3">
        <f t="shared" si="454"/>
        <v>59.589007018753954</v>
      </c>
      <c r="AP231" s="3">
        <f t="shared" si="454"/>
        <v>60.030982960975876</v>
      </c>
      <c r="AQ231" s="3">
        <f t="shared" si="454"/>
        <v>60.476237070485297</v>
      </c>
      <c r="AR231" s="3">
        <f t="shared" si="454"/>
        <v>60.924793661684276</v>
      </c>
      <c r="AS231" s="3">
        <f t="shared" si="454"/>
        <v>61.376677229316556</v>
      </c>
      <c r="AT231" s="3">
        <f t="shared" si="454"/>
        <v>61.831912449805138</v>
      </c>
      <c r="AU231" s="3">
        <f t="shared" si="454"/>
        <v>62.290524182599839</v>
      </c>
      <c r="AV231" s="3">
        <f t="shared" si="454"/>
        <v>62.752537471534787</v>
      </c>
      <c r="AW231" s="3">
        <f t="shared" si="454"/>
        <v>63.217977546196032</v>
      </c>
      <c r="AX231" s="3">
        <f t="shared" si="454"/>
        <v>63.686869823299276</v>
      </c>
      <c r="AY231" s="3">
        <f t="shared" si="454"/>
        <v>64.159239908077822</v>
      </c>
      <c r="AZ231" s="3">
        <f t="shared" si="454"/>
        <v>64.635113595680821</v>
      </c>
      <c r="BA231" s="3">
        <f t="shared" si="454"/>
        <v>65.114516872581902</v>
      </c>
      <c r="BB231" s="3">
        <f t="shared" si="454"/>
        <v>65.597475917998239</v>
      </c>
      <c r="BC231" s="3">
        <f t="shared" si="454"/>
        <v>66.084017105320129</v>
      </c>
      <c r="BD231" s="3">
        <f t="shared" si="454"/>
        <v>66.57416700355121</v>
      </c>
      <c r="BE231" s="3">
        <f t="shared" si="454"/>
        <v>67.06795237875933</v>
      </c>
      <c r="BF231" s="3">
        <f t="shared" si="454"/>
        <v>67.56540019553816</v>
      </c>
      <c r="BG231" s="3">
        <f t="shared" si="454"/>
        <v>68.066537618479714</v>
      </c>
      <c r="BH231" s="3">
        <f t="shared" si="454"/>
        <v>68.571392013657729</v>
      </c>
      <c r="BI231" s="3">
        <f t="shared" si="454"/>
        <v>69.079990950122081</v>
      </c>
    </row>
    <row r="232" spans="1:61" x14ac:dyDescent="0.25">
      <c r="A232" s="57">
        <f t="shared" si="386"/>
        <v>2023.75</v>
      </c>
      <c r="C232" s="3">
        <f t="shared" ref="C232:AH232" si="455">IF($A232=C$31,C$56,B232*(1+C$22))</f>
        <v>0</v>
      </c>
      <c r="D232" s="3">
        <f t="shared" si="455"/>
        <v>0</v>
      </c>
      <c r="E232" s="3">
        <f t="shared" si="455"/>
        <v>0</v>
      </c>
      <c r="F232" s="3">
        <f t="shared" si="455"/>
        <v>0</v>
      </c>
      <c r="G232" s="3">
        <f t="shared" si="455"/>
        <v>0</v>
      </c>
      <c r="H232" s="3">
        <f t="shared" si="455"/>
        <v>0</v>
      </c>
      <c r="I232" s="3">
        <f t="shared" si="455"/>
        <v>0</v>
      </c>
      <c r="J232" s="3">
        <f t="shared" si="455"/>
        <v>0</v>
      </c>
      <c r="K232" s="3">
        <f t="shared" si="455"/>
        <v>0</v>
      </c>
      <c r="L232" s="3">
        <f t="shared" si="455"/>
        <v>0</v>
      </c>
      <c r="M232" s="3">
        <f t="shared" si="455"/>
        <v>0</v>
      </c>
      <c r="N232" s="3">
        <f t="shared" si="455"/>
        <v>0</v>
      </c>
      <c r="O232" s="3">
        <f t="shared" si="455"/>
        <v>0</v>
      </c>
      <c r="P232" s="3">
        <f t="shared" si="455"/>
        <v>0</v>
      </c>
      <c r="Q232" s="3">
        <f t="shared" si="455"/>
        <v>0</v>
      </c>
      <c r="R232" s="3">
        <f t="shared" si="455"/>
        <v>0</v>
      </c>
      <c r="S232" s="3">
        <f t="shared" si="455"/>
        <v>0</v>
      </c>
      <c r="T232" s="3">
        <f t="shared" si="455"/>
        <v>0</v>
      </c>
      <c r="U232" s="3">
        <f t="shared" si="455"/>
        <v>0</v>
      </c>
      <c r="V232" s="3">
        <f t="shared" si="455"/>
        <v>0</v>
      </c>
      <c r="W232" s="3">
        <f t="shared" si="455"/>
        <v>0</v>
      </c>
      <c r="X232" s="3">
        <f t="shared" si="455"/>
        <v>0</v>
      </c>
      <c r="Y232" s="3">
        <f t="shared" si="455"/>
        <v>0</v>
      </c>
      <c r="Z232" s="3">
        <f t="shared" si="455"/>
        <v>0</v>
      </c>
      <c r="AA232" s="3">
        <f t="shared" si="455"/>
        <v>0</v>
      </c>
      <c r="AB232" s="3">
        <f t="shared" si="455"/>
        <v>0</v>
      </c>
      <c r="AC232" s="3">
        <f t="shared" si="455"/>
        <v>0</v>
      </c>
      <c r="AD232" s="3">
        <f t="shared" si="455"/>
        <v>0</v>
      </c>
      <c r="AE232" s="3">
        <f t="shared" si="455"/>
        <v>0</v>
      </c>
      <c r="AF232" s="3">
        <f t="shared" si="455"/>
        <v>0</v>
      </c>
      <c r="AG232" s="3">
        <f t="shared" si="455"/>
        <v>0</v>
      </c>
      <c r="AH232" s="3">
        <f t="shared" si="455"/>
        <v>0</v>
      </c>
      <c r="AI232" s="3">
        <f t="shared" ref="AI232:BI232" si="456">IF($A232=AI$31,AI$56,AH232*(1+AI$22))</f>
        <v>0</v>
      </c>
      <c r="AJ232" s="3">
        <f t="shared" si="456"/>
        <v>0</v>
      </c>
      <c r="AK232" s="3">
        <f t="shared" si="456"/>
        <v>0</v>
      </c>
      <c r="AL232" s="3">
        <f t="shared" si="456"/>
        <v>58.282507729102811</v>
      </c>
      <c r="AM232" s="3">
        <f t="shared" si="456"/>
        <v>58.714793272315838</v>
      </c>
      <c r="AN232" s="3">
        <f t="shared" si="456"/>
        <v>59.150285108431355</v>
      </c>
      <c r="AO232" s="3">
        <f t="shared" si="456"/>
        <v>59.589007018753954</v>
      </c>
      <c r="AP232" s="3">
        <f t="shared" si="456"/>
        <v>60.030982960975876</v>
      </c>
      <c r="AQ232" s="3">
        <f t="shared" si="456"/>
        <v>60.476237070485297</v>
      </c>
      <c r="AR232" s="3">
        <f t="shared" si="456"/>
        <v>60.924793661684276</v>
      </c>
      <c r="AS232" s="3">
        <f t="shared" si="456"/>
        <v>61.376677229316556</v>
      </c>
      <c r="AT232" s="3">
        <f t="shared" si="456"/>
        <v>61.831912449805138</v>
      </c>
      <c r="AU232" s="3">
        <f t="shared" si="456"/>
        <v>62.290524182599839</v>
      </c>
      <c r="AV232" s="3">
        <f t="shared" si="456"/>
        <v>62.752537471534787</v>
      </c>
      <c r="AW232" s="3">
        <f t="shared" si="456"/>
        <v>63.217977546196032</v>
      </c>
      <c r="AX232" s="3">
        <f t="shared" si="456"/>
        <v>63.686869823299276</v>
      </c>
      <c r="AY232" s="3">
        <f t="shared" si="456"/>
        <v>64.159239908077822</v>
      </c>
      <c r="AZ232" s="3">
        <f t="shared" si="456"/>
        <v>64.635113595680821</v>
      </c>
      <c r="BA232" s="3">
        <f t="shared" si="456"/>
        <v>65.114516872581902</v>
      </c>
      <c r="BB232" s="3">
        <f t="shared" si="456"/>
        <v>65.597475917998239</v>
      </c>
      <c r="BC232" s="3">
        <f t="shared" si="456"/>
        <v>66.084017105320129</v>
      </c>
      <c r="BD232" s="3">
        <f t="shared" si="456"/>
        <v>66.57416700355121</v>
      </c>
      <c r="BE232" s="3">
        <f t="shared" si="456"/>
        <v>67.06795237875933</v>
      </c>
      <c r="BF232" s="3">
        <f t="shared" si="456"/>
        <v>67.56540019553816</v>
      </c>
      <c r="BG232" s="3">
        <f t="shared" si="456"/>
        <v>68.066537618479714</v>
      </c>
      <c r="BH232" s="3">
        <f t="shared" si="456"/>
        <v>68.571392013657729</v>
      </c>
      <c r="BI232" s="3">
        <f t="shared" si="456"/>
        <v>69.079990950122081</v>
      </c>
    </row>
    <row r="233" spans="1:61" x14ac:dyDescent="0.25">
      <c r="A233" s="57">
        <f t="shared" si="386"/>
        <v>2024</v>
      </c>
      <c r="C233" s="3">
        <f t="shared" ref="C233:AH233" si="457">IF($A233=C$31,C$56,B233*(1+C$22))</f>
        <v>0</v>
      </c>
      <c r="D233" s="3">
        <f t="shared" si="457"/>
        <v>0</v>
      </c>
      <c r="E233" s="3">
        <f t="shared" si="457"/>
        <v>0</v>
      </c>
      <c r="F233" s="3">
        <f t="shared" si="457"/>
        <v>0</v>
      </c>
      <c r="G233" s="3">
        <f t="shared" si="457"/>
        <v>0</v>
      </c>
      <c r="H233" s="3">
        <f t="shared" si="457"/>
        <v>0</v>
      </c>
      <c r="I233" s="3">
        <f t="shared" si="457"/>
        <v>0</v>
      </c>
      <c r="J233" s="3">
        <f t="shared" si="457"/>
        <v>0</v>
      </c>
      <c r="K233" s="3">
        <f t="shared" si="457"/>
        <v>0</v>
      </c>
      <c r="L233" s="3">
        <f t="shared" si="457"/>
        <v>0</v>
      </c>
      <c r="M233" s="3">
        <f t="shared" si="457"/>
        <v>0</v>
      </c>
      <c r="N233" s="3">
        <f t="shared" si="457"/>
        <v>0</v>
      </c>
      <c r="O233" s="3">
        <f t="shared" si="457"/>
        <v>0</v>
      </c>
      <c r="P233" s="3">
        <f t="shared" si="457"/>
        <v>0</v>
      </c>
      <c r="Q233" s="3">
        <f t="shared" si="457"/>
        <v>0</v>
      </c>
      <c r="R233" s="3">
        <f t="shared" si="457"/>
        <v>0</v>
      </c>
      <c r="S233" s="3">
        <f t="shared" si="457"/>
        <v>0</v>
      </c>
      <c r="T233" s="3">
        <f t="shared" si="457"/>
        <v>0</v>
      </c>
      <c r="U233" s="3">
        <f t="shared" si="457"/>
        <v>0</v>
      </c>
      <c r="V233" s="3">
        <f t="shared" si="457"/>
        <v>0</v>
      </c>
      <c r="W233" s="3">
        <f t="shared" si="457"/>
        <v>0</v>
      </c>
      <c r="X233" s="3">
        <f t="shared" si="457"/>
        <v>0</v>
      </c>
      <c r="Y233" s="3">
        <f t="shared" si="457"/>
        <v>0</v>
      </c>
      <c r="Z233" s="3">
        <f t="shared" si="457"/>
        <v>0</v>
      </c>
      <c r="AA233" s="3">
        <f t="shared" si="457"/>
        <v>0</v>
      </c>
      <c r="AB233" s="3">
        <f t="shared" si="457"/>
        <v>0</v>
      </c>
      <c r="AC233" s="3">
        <f t="shared" si="457"/>
        <v>0</v>
      </c>
      <c r="AD233" s="3">
        <f t="shared" si="457"/>
        <v>0</v>
      </c>
      <c r="AE233" s="3">
        <f t="shared" si="457"/>
        <v>0</v>
      </c>
      <c r="AF233" s="3">
        <f t="shared" si="457"/>
        <v>0</v>
      </c>
      <c r="AG233" s="3">
        <f t="shared" si="457"/>
        <v>0</v>
      </c>
      <c r="AH233" s="3">
        <f t="shared" si="457"/>
        <v>0</v>
      </c>
      <c r="AI233" s="3">
        <f t="shared" ref="AI233:BI233" si="458">IF($A233=AI$31,AI$56,AH233*(1+AI$22))</f>
        <v>0</v>
      </c>
      <c r="AJ233" s="3">
        <f t="shared" si="458"/>
        <v>0</v>
      </c>
      <c r="AK233" s="3">
        <f t="shared" si="458"/>
        <v>0</v>
      </c>
      <c r="AL233" s="3">
        <f t="shared" si="458"/>
        <v>0</v>
      </c>
      <c r="AM233" s="3">
        <f t="shared" si="458"/>
        <v>58.714793272315838</v>
      </c>
      <c r="AN233" s="3">
        <f t="shared" si="458"/>
        <v>59.150285108431355</v>
      </c>
      <c r="AO233" s="3">
        <f t="shared" si="458"/>
        <v>59.589007018753954</v>
      </c>
      <c r="AP233" s="3">
        <f t="shared" si="458"/>
        <v>60.030982960975876</v>
      </c>
      <c r="AQ233" s="3">
        <f t="shared" si="458"/>
        <v>60.476237070485297</v>
      </c>
      <c r="AR233" s="3">
        <f t="shared" si="458"/>
        <v>60.924793661684276</v>
      </c>
      <c r="AS233" s="3">
        <f t="shared" si="458"/>
        <v>61.376677229316556</v>
      </c>
      <c r="AT233" s="3">
        <f t="shared" si="458"/>
        <v>61.831912449805138</v>
      </c>
      <c r="AU233" s="3">
        <f t="shared" si="458"/>
        <v>62.290524182599839</v>
      </c>
      <c r="AV233" s="3">
        <f t="shared" si="458"/>
        <v>62.752537471534787</v>
      </c>
      <c r="AW233" s="3">
        <f t="shared" si="458"/>
        <v>63.217977546196032</v>
      </c>
      <c r="AX233" s="3">
        <f t="shared" si="458"/>
        <v>63.686869823299276</v>
      </c>
      <c r="AY233" s="3">
        <f t="shared" si="458"/>
        <v>64.159239908077822</v>
      </c>
      <c r="AZ233" s="3">
        <f t="shared" si="458"/>
        <v>64.635113595680821</v>
      </c>
      <c r="BA233" s="3">
        <f t="shared" si="458"/>
        <v>65.114516872581902</v>
      </c>
      <c r="BB233" s="3">
        <f t="shared" si="458"/>
        <v>65.597475917998239</v>
      </c>
      <c r="BC233" s="3">
        <f t="shared" si="458"/>
        <v>66.084017105320129</v>
      </c>
      <c r="BD233" s="3">
        <f t="shared" si="458"/>
        <v>66.57416700355121</v>
      </c>
      <c r="BE233" s="3">
        <f t="shared" si="458"/>
        <v>67.06795237875933</v>
      </c>
      <c r="BF233" s="3">
        <f t="shared" si="458"/>
        <v>67.56540019553816</v>
      </c>
      <c r="BG233" s="3">
        <f t="shared" si="458"/>
        <v>68.066537618479714</v>
      </c>
      <c r="BH233" s="3">
        <f t="shared" si="458"/>
        <v>68.571392013657729</v>
      </c>
      <c r="BI233" s="3">
        <f t="shared" si="458"/>
        <v>69.079990950122081</v>
      </c>
    </row>
    <row r="234" spans="1:61" x14ac:dyDescent="0.25">
      <c r="A234" s="57">
        <f t="shared" si="386"/>
        <v>2024.25</v>
      </c>
      <c r="C234" s="3">
        <f t="shared" ref="C234:AH234" si="459">IF($A234=C$31,C$56,B234*(1+C$22))</f>
        <v>0</v>
      </c>
      <c r="D234" s="3">
        <f t="shared" si="459"/>
        <v>0</v>
      </c>
      <c r="E234" s="3">
        <f t="shared" si="459"/>
        <v>0</v>
      </c>
      <c r="F234" s="3">
        <f t="shared" si="459"/>
        <v>0</v>
      </c>
      <c r="G234" s="3">
        <f t="shared" si="459"/>
        <v>0</v>
      </c>
      <c r="H234" s="3">
        <f t="shared" si="459"/>
        <v>0</v>
      </c>
      <c r="I234" s="3">
        <f t="shared" si="459"/>
        <v>0</v>
      </c>
      <c r="J234" s="3">
        <f t="shared" si="459"/>
        <v>0</v>
      </c>
      <c r="K234" s="3">
        <f t="shared" si="459"/>
        <v>0</v>
      </c>
      <c r="L234" s="3">
        <f t="shared" si="459"/>
        <v>0</v>
      </c>
      <c r="M234" s="3">
        <f t="shared" si="459"/>
        <v>0</v>
      </c>
      <c r="N234" s="3">
        <f t="shared" si="459"/>
        <v>0</v>
      </c>
      <c r="O234" s="3">
        <f t="shared" si="459"/>
        <v>0</v>
      </c>
      <c r="P234" s="3">
        <f t="shared" si="459"/>
        <v>0</v>
      </c>
      <c r="Q234" s="3">
        <f t="shared" si="459"/>
        <v>0</v>
      </c>
      <c r="R234" s="3">
        <f t="shared" si="459"/>
        <v>0</v>
      </c>
      <c r="S234" s="3">
        <f t="shared" si="459"/>
        <v>0</v>
      </c>
      <c r="T234" s="3">
        <f t="shared" si="459"/>
        <v>0</v>
      </c>
      <c r="U234" s="3">
        <f t="shared" si="459"/>
        <v>0</v>
      </c>
      <c r="V234" s="3">
        <f t="shared" si="459"/>
        <v>0</v>
      </c>
      <c r="W234" s="3">
        <f t="shared" si="459"/>
        <v>0</v>
      </c>
      <c r="X234" s="3">
        <f t="shared" si="459"/>
        <v>0</v>
      </c>
      <c r="Y234" s="3">
        <f t="shared" si="459"/>
        <v>0</v>
      </c>
      <c r="Z234" s="3">
        <f t="shared" si="459"/>
        <v>0</v>
      </c>
      <c r="AA234" s="3">
        <f t="shared" si="459"/>
        <v>0</v>
      </c>
      <c r="AB234" s="3">
        <f t="shared" si="459"/>
        <v>0</v>
      </c>
      <c r="AC234" s="3">
        <f t="shared" si="459"/>
        <v>0</v>
      </c>
      <c r="AD234" s="3">
        <f t="shared" si="459"/>
        <v>0</v>
      </c>
      <c r="AE234" s="3">
        <f t="shared" si="459"/>
        <v>0</v>
      </c>
      <c r="AF234" s="3">
        <f t="shared" si="459"/>
        <v>0</v>
      </c>
      <c r="AG234" s="3">
        <f t="shared" si="459"/>
        <v>0</v>
      </c>
      <c r="AH234" s="3">
        <f t="shared" si="459"/>
        <v>0</v>
      </c>
      <c r="AI234" s="3">
        <f t="shared" ref="AI234:BI234" si="460">IF($A234=AI$31,AI$56,AH234*(1+AI$22))</f>
        <v>0</v>
      </c>
      <c r="AJ234" s="3">
        <f t="shared" si="460"/>
        <v>0</v>
      </c>
      <c r="AK234" s="3">
        <f t="shared" si="460"/>
        <v>0</v>
      </c>
      <c r="AL234" s="3">
        <f t="shared" si="460"/>
        <v>0</v>
      </c>
      <c r="AM234" s="3">
        <f t="shared" si="460"/>
        <v>0</v>
      </c>
      <c r="AN234" s="3">
        <f t="shared" si="460"/>
        <v>59.150285108431355</v>
      </c>
      <c r="AO234" s="3">
        <f t="shared" si="460"/>
        <v>59.589007018753954</v>
      </c>
      <c r="AP234" s="3">
        <f t="shared" si="460"/>
        <v>60.030982960975876</v>
      </c>
      <c r="AQ234" s="3">
        <f t="shared" si="460"/>
        <v>60.476237070485297</v>
      </c>
      <c r="AR234" s="3">
        <f t="shared" si="460"/>
        <v>60.924793661684276</v>
      </c>
      <c r="AS234" s="3">
        <f t="shared" si="460"/>
        <v>61.376677229316556</v>
      </c>
      <c r="AT234" s="3">
        <f t="shared" si="460"/>
        <v>61.831912449805138</v>
      </c>
      <c r="AU234" s="3">
        <f t="shared" si="460"/>
        <v>62.290524182599839</v>
      </c>
      <c r="AV234" s="3">
        <f t="shared" si="460"/>
        <v>62.752537471534787</v>
      </c>
      <c r="AW234" s="3">
        <f t="shared" si="460"/>
        <v>63.217977546196032</v>
      </c>
      <c r="AX234" s="3">
        <f t="shared" si="460"/>
        <v>63.686869823299276</v>
      </c>
      <c r="AY234" s="3">
        <f t="shared" si="460"/>
        <v>64.159239908077822</v>
      </c>
      <c r="AZ234" s="3">
        <f t="shared" si="460"/>
        <v>64.635113595680821</v>
      </c>
      <c r="BA234" s="3">
        <f t="shared" si="460"/>
        <v>65.114516872581902</v>
      </c>
      <c r="BB234" s="3">
        <f t="shared" si="460"/>
        <v>65.597475917998239</v>
      </c>
      <c r="BC234" s="3">
        <f t="shared" si="460"/>
        <v>66.084017105320129</v>
      </c>
      <c r="BD234" s="3">
        <f t="shared" si="460"/>
        <v>66.57416700355121</v>
      </c>
      <c r="BE234" s="3">
        <f t="shared" si="460"/>
        <v>67.06795237875933</v>
      </c>
      <c r="BF234" s="3">
        <f t="shared" si="460"/>
        <v>67.56540019553816</v>
      </c>
      <c r="BG234" s="3">
        <f t="shared" si="460"/>
        <v>68.066537618479714</v>
      </c>
      <c r="BH234" s="3">
        <f t="shared" si="460"/>
        <v>68.571392013657729</v>
      </c>
      <c r="BI234" s="3">
        <f t="shared" si="460"/>
        <v>69.079990950122081</v>
      </c>
    </row>
    <row r="235" spans="1:61" x14ac:dyDescent="0.25">
      <c r="A235" s="57">
        <f t="shared" si="386"/>
        <v>2024.5</v>
      </c>
      <c r="C235" s="3">
        <f t="shared" ref="C235:AH235" si="461">IF($A235=C$31,C$56,B235*(1+C$22))</f>
        <v>0</v>
      </c>
      <c r="D235" s="3">
        <f t="shared" si="461"/>
        <v>0</v>
      </c>
      <c r="E235" s="3">
        <f t="shared" si="461"/>
        <v>0</v>
      </c>
      <c r="F235" s="3">
        <f t="shared" si="461"/>
        <v>0</v>
      </c>
      <c r="G235" s="3">
        <f t="shared" si="461"/>
        <v>0</v>
      </c>
      <c r="H235" s="3">
        <f t="shared" si="461"/>
        <v>0</v>
      </c>
      <c r="I235" s="3">
        <f t="shared" si="461"/>
        <v>0</v>
      </c>
      <c r="J235" s="3">
        <f t="shared" si="461"/>
        <v>0</v>
      </c>
      <c r="K235" s="3">
        <f t="shared" si="461"/>
        <v>0</v>
      </c>
      <c r="L235" s="3">
        <f t="shared" si="461"/>
        <v>0</v>
      </c>
      <c r="M235" s="3">
        <f t="shared" si="461"/>
        <v>0</v>
      </c>
      <c r="N235" s="3">
        <f t="shared" si="461"/>
        <v>0</v>
      </c>
      <c r="O235" s="3">
        <f t="shared" si="461"/>
        <v>0</v>
      </c>
      <c r="P235" s="3">
        <f t="shared" si="461"/>
        <v>0</v>
      </c>
      <c r="Q235" s="3">
        <f t="shared" si="461"/>
        <v>0</v>
      </c>
      <c r="R235" s="3">
        <f t="shared" si="461"/>
        <v>0</v>
      </c>
      <c r="S235" s="3">
        <f t="shared" si="461"/>
        <v>0</v>
      </c>
      <c r="T235" s="3">
        <f t="shared" si="461"/>
        <v>0</v>
      </c>
      <c r="U235" s="3">
        <f t="shared" si="461"/>
        <v>0</v>
      </c>
      <c r="V235" s="3">
        <f t="shared" si="461"/>
        <v>0</v>
      </c>
      <c r="W235" s="3">
        <f t="shared" si="461"/>
        <v>0</v>
      </c>
      <c r="X235" s="3">
        <f t="shared" si="461"/>
        <v>0</v>
      </c>
      <c r="Y235" s="3">
        <f t="shared" si="461"/>
        <v>0</v>
      </c>
      <c r="Z235" s="3">
        <f t="shared" si="461"/>
        <v>0</v>
      </c>
      <c r="AA235" s="3">
        <f t="shared" si="461"/>
        <v>0</v>
      </c>
      <c r="AB235" s="3">
        <f t="shared" si="461"/>
        <v>0</v>
      </c>
      <c r="AC235" s="3">
        <f t="shared" si="461"/>
        <v>0</v>
      </c>
      <c r="AD235" s="3">
        <f t="shared" si="461"/>
        <v>0</v>
      </c>
      <c r="AE235" s="3">
        <f t="shared" si="461"/>
        <v>0</v>
      </c>
      <c r="AF235" s="3">
        <f t="shared" si="461"/>
        <v>0</v>
      </c>
      <c r="AG235" s="3">
        <f t="shared" si="461"/>
        <v>0</v>
      </c>
      <c r="AH235" s="3">
        <f t="shared" si="461"/>
        <v>0</v>
      </c>
      <c r="AI235" s="3">
        <f t="shared" ref="AI235:BI235" si="462">IF($A235=AI$31,AI$56,AH235*(1+AI$22))</f>
        <v>0</v>
      </c>
      <c r="AJ235" s="3">
        <f t="shared" si="462"/>
        <v>0</v>
      </c>
      <c r="AK235" s="3">
        <f t="shared" si="462"/>
        <v>0</v>
      </c>
      <c r="AL235" s="3">
        <f t="shared" si="462"/>
        <v>0</v>
      </c>
      <c r="AM235" s="3">
        <f t="shared" si="462"/>
        <v>0</v>
      </c>
      <c r="AN235" s="3">
        <f t="shared" si="462"/>
        <v>0</v>
      </c>
      <c r="AO235" s="3">
        <f t="shared" si="462"/>
        <v>59.589007018753954</v>
      </c>
      <c r="AP235" s="3">
        <f t="shared" si="462"/>
        <v>60.030982960975876</v>
      </c>
      <c r="AQ235" s="3">
        <f t="shared" si="462"/>
        <v>60.476237070485297</v>
      </c>
      <c r="AR235" s="3">
        <f t="shared" si="462"/>
        <v>60.924793661684276</v>
      </c>
      <c r="AS235" s="3">
        <f t="shared" si="462"/>
        <v>61.376677229316556</v>
      </c>
      <c r="AT235" s="3">
        <f t="shared" si="462"/>
        <v>61.831912449805138</v>
      </c>
      <c r="AU235" s="3">
        <f t="shared" si="462"/>
        <v>62.290524182599839</v>
      </c>
      <c r="AV235" s="3">
        <f t="shared" si="462"/>
        <v>62.752537471534787</v>
      </c>
      <c r="AW235" s="3">
        <f t="shared" si="462"/>
        <v>63.217977546196032</v>
      </c>
      <c r="AX235" s="3">
        <f t="shared" si="462"/>
        <v>63.686869823299276</v>
      </c>
      <c r="AY235" s="3">
        <f t="shared" si="462"/>
        <v>64.159239908077822</v>
      </c>
      <c r="AZ235" s="3">
        <f t="shared" si="462"/>
        <v>64.635113595680821</v>
      </c>
      <c r="BA235" s="3">
        <f t="shared" si="462"/>
        <v>65.114516872581902</v>
      </c>
      <c r="BB235" s="3">
        <f t="shared" si="462"/>
        <v>65.597475917998239</v>
      </c>
      <c r="BC235" s="3">
        <f t="shared" si="462"/>
        <v>66.084017105320129</v>
      </c>
      <c r="BD235" s="3">
        <f t="shared" si="462"/>
        <v>66.57416700355121</v>
      </c>
      <c r="BE235" s="3">
        <f t="shared" si="462"/>
        <v>67.06795237875933</v>
      </c>
      <c r="BF235" s="3">
        <f t="shared" si="462"/>
        <v>67.56540019553816</v>
      </c>
      <c r="BG235" s="3">
        <f t="shared" si="462"/>
        <v>68.066537618479714</v>
      </c>
      <c r="BH235" s="3">
        <f t="shared" si="462"/>
        <v>68.571392013657729</v>
      </c>
      <c r="BI235" s="3">
        <f t="shared" si="462"/>
        <v>69.079990950122081</v>
      </c>
    </row>
    <row r="236" spans="1:61" x14ac:dyDescent="0.25">
      <c r="A236" s="57">
        <f t="shared" si="386"/>
        <v>2024.75</v>
      </c>
      <c r="C236" s="3">
        <f t="shared" ref="C236:AH236" si="463">IF($A236=C$31,C$56,B236*(1+C$22))</f>
        <v>0</v>
      </c>
      <c r="D236" s="3">
        <f t="shared" si="463"/>
        <v>0</v>
      </c>
      <c r="E236" s="3">
        <f t="shared" si="463"/>
        <v>0</v>
      </c>
      <c r="F236" s="3">
        <f t="shared" si="463"/>
        <v>0</v>
      </c>
      <c r="G236" s="3">
        <f t="shared" si="463"/>
        <v>0</v>
      </c>
      <c r="H236" s="3">
        <f t="shared" si="463"/>
        <v>0</v>
      </c>
      <c r="I236" s="3">
        <f t="shared" si="463"/>
        <v>0</v>
      </c>
      <c r="J236" s="3">
        <f t="shared" si="463"/>
        <v>0</v>
      </c>
      <c r="K236" s="3">
        <f t="shared" si="463"/>
        <v>0</v>
      </c>
      <c r="L236" s="3">
        <f t="shared" si="463"/>
        <v>0</v>
      </c>
      <c r="M236" s="3">
        <f t="shared" si="463"/>
        <v>0</v>
      </c>
      <c r="N236" s="3">
        <f t="shared" si="463"/>
        <v>0</v>
      </c>
      <c r="O236" s="3">
        <f t="shared" si="463"/>
        <v>0</v>
      </c>
      <c r="P236" s="3">
        <f t="shared" si="463"/>
        <v>0</v>
      </c>
      <c r="Q236" s="3">
        <f t="shared" si="463"/>
        <v>0</v>
      </c>
      <c r="R236" s="3">
        <f t="shared" si="463"/>
        <v>0</v>
      </c>
      <c r="S236" s="3">
        <f t="shared" si="463"/>
        <v>0</v>
      </c>
      <c r="T236" s="3">
        <f t="shared" si="463"/>
        <v>0</v>
      </c>
      <c r="U236" s="3">
        <f t="shared" si="463"/>
        <v>0</v>
      </c>
      <c r="V236" s="3">
        <f t="shared" si="463"/>
        <v>0</v>
      </c>
      <c r="W236" s="3">
        <f t="shared" si="463"/>
        <v>0</v>
      </c>
      <c r="X236" s="3">
        <f t="shared" si="463"/>
        <v>0</v>
      </c>
      <c r="Y236" s="3">
        <f t="shared" si="463"/>
        <v>0</v>
      </c>
      <c r="Z236" s="3">
        <f t="shared" si="463"/>
        <v>0</v>
      </c>
      <c r="AA236" s="3">
        <f t="shared" si="463"/>
        <v>0</v>
      </c>
      <c r="AB236" s="3">
        <f t="shared" si="463"/>
        <v>0</v>
      </c>
      <c r="AC236" s="3">
        <f t="shared" si="463"/>
        <v>0</v>
      </c>
      <c r="AD236" s="3">
        <f t="shared" si="463"/>
        <v>0</v>
      </c>
      <c r="AE236" s="3">
        <f t="shared" si="463"/>
        <v>0</v>
      </c>
      <c r="AF236" s="3">
        <f t="shared" si="463"/>
        <v>0</v>
      </c>
      <c r="AG236" s="3">
        <f t="shared" si="463"/>
        <v>0</v>
      </c>
      <c r="AH236" s="3">
        <f t="shared" si="463"/>
        <v>0</v>
      </c>
      <c r="AI236" s="3">
        <f t="shared" ref="AI236:BI236" si="464">IF($A236=AI$31,AI$56,AH236*(1+AI$22))</f>
        <v>0</v>
      </c>
      <c r="AJ236" s="3">
        <f t="shared" si="464"/>
        <v>0</v>
      </c>
      <c r="AK236" s="3">
        <f t="shared" si="464"/>
        <v>0</v>
      </c>
      <c r="AL236" s="3">
        <f t="shared" si="464"/>
        <v>0</v>
      </c>
      <c r="AM236" s="3">
        <f t="shared" si="464"/>
        <v>0</v>
      </c>
      <c r="AN236" s="3">
        <f t="shared" si="464"/>
        <v>0</v>
      </c>
      <c r="AO236" s="3">
        <f t="shared" si="464"/>
        <v>0</v>
      </c>
      <c r="AP236" s="3">
        <f t="shared" si="464"/>
        <v>60.030982960975876</v>
      </c>
      <c r="AQ236" s="3">
        <f t="shared" si="464"/>
        <v>60.476237070485297</v>
      </c>
      <c r="AR236" s="3">
        <f t="shared" si="464"/>
        <v>60.924793661684276</v>
      </c>
      <c r="AS236" s="3">
        <f t="shared" si="464"/>
        <v>61.376677229316556</v>
      </c>
      <c r="AT236" s="3">
        <f t="shared" si="464"/>
        <v>61.831912449805138</v>
      </c>
      <c r="AU236" s="3">
        <f t="shared" si="464"/>
        <v>62.290524182599839</v>
      </c>
      <c r="AV236" s="3">
        <f t="shared" si="464"/>
        <v>62.752537471534787</v>
      </c>
      <c r="AW236" s="3">
        <f t="shared" si="464"/>
        <v>63.217977546196032</v>
      </c>
      <c r="AX236" s="3">
        <f t="shared" si="464"/>
        <v>63.686869823299276</v>
      </c>
      <c r="AY236" s="3">
        <f t="shared" si="464"/>
        <v>64.159239908077822</v>
      </c>
      <c r="AZ236" s="3">
        <f t="shared" si="464"/>
        <v>64.635113595680821</v>
      </c>
      <c r="BA236" s="3">
        <f t="shared" si="464"/>
        <v>65.114516872581902</v>
      </c>
      <c r="BB236" s="3">
        <f t="shared" si="464"/>
        <v>65.597475917998239</v>
      </c>
      <c r="BC236" s="3">
        <f t="shared" si="464"/>
        <v>66.084017105320129</v>
      </c>
      <c r="BD236" s="3">
        <f t="shared" si="464"/>
        <v>66.57416700355121</v>
      </c>
      <c r="BE236" s="3">
        <f t="shared" si="464"/>
        <v>67.06795237875933</v>
      </c>
      <c r="BF236" s="3">
        <f t="shared" si="464"/>
        <v>67.56540019553816</v>
      </c>
      <c r="BG236" s="3">
        <f t="shared" si="464"/>
        <v>68.066537618479714</v>
      </c>
      <c r="BH236" s="3">
        <f t="shared" si="464"/>
        <v>68.571392013657729</v>
      </c>
      <c r="BI236" s="3">
        <f t="shared" si="464"/>
        <v>69.079990950122081</v>
      </c>
    </row>
    <row r="237" spans="1:61" x14ac:dyDescent="0.25">
      <c r="A237" s="57">
        <f t="shared" si="386"/>
        <v>2025</v>
      </c>
      <c r="C237" s="3">
        <f t="shared" ref="C237:AH237" si="465">IF($A237=C$31,C$56,B237*(1+C$22))</f>
        <v>0</v>
      </c>
      <c r="D237" s="3">
        <f t="shared" si="465"/>
        <v>0</v>
      </c>
      <c r="E237" s="3">
        <f t="shared" si="465"/>
        <v>0</v>
      </c>
      <c r="F237" s="3">
        <f t="shared" si="465"/>
        <v>0</v>
      </c>
      <c r="G237" s="3">
        <f t="shared" si="465"/>
        <v>0</v>
      </c>
      <c r="H237" s="3">
        <f t="shared" si="465"/>
        <v>0</v>
      </c>
      <c r="I237" s="3">
        <f t="shared" si="465"/>
        <v>0</v>
      </c>
      <c r="J237" s="3">
        <f t="shared" si="465"/>
        <v>0</v>
      </c>
      <c r="K237" s="3">
        <f t="shared" si="465"/>
        <v>0</v>
      </c>
      <c r="L237" s="3">
        <f t="shared" si="465"/>
        <v>0</v>
      </c>
      <c r="M237" s="3">
        <f t="shared" si="465"/>
        <v>0</v>
      </c>
      <c r="N237" s="3">
        <f t="shared" si="465"/>
        <v>0</v>
      </c>
      <c r="O237" s="3">
        <f t="shared" si="465"/>
        <v>0</v>
      </c>
      <c r="P237" s="3">
        <f t="shared" si="465"/>
        <v>0</v>
      </c>
      <c r="Q237" s="3">
        <f t="shared" si="465"/>
        <v>0</v>
      </c>
      <c r="R237" s="3">
        <f t="shared" si="465"/>
        <v>0</v>
      </c>
      <c r="S237" s="3">
        <f t="shared" si="465"/>
        <v>0</v>
      </c>
      <c r="T237" s="3">
        <f t="shared" si="465"/>
        <v>0</v>
      </c>
      <c r="U237" s="3">
        <f t="shared" si="465"/>
        <v>0</v>
      </c>
      <c r="V237" s="3">
        <f t="shared" si="465"/>
        <v>0</v>
      </c>
      <c r="W237" s="3">
        <f t="shared" si="465"/>
        <v>0</v>
      </c>
      <c r="X237" s="3">
        <f t="shared" si="465"/>
        <v>0</v>
      </c>
      <c r="Y237" s="3">
        <f t="shared" si="465"/>
        <v>0</v>
      </c>
      <c r="Z237" s="3">
        <f t="shared" si="465"/>
        <v>0</v>
      </c>
      <c r="AA237" s="3">
        <f t="shared" si="465"/>
        <v>0</v>
      </c>
      <c r="AB237" s="3">
        <f t="shared" si="465"/>
        <v>0</v>
      </c>
      <c r="AC237" s="3">
        <f t="shared" si="465"/>
        <v>0</v>
      </c>
      <c r="AD237" s="3">
        <f t="shared" si="465"/>
        <v>0</v>
      </c>
      <c r="AE237" s="3">
        <f t="shared" si="465"/>
        <v>0</v>
      </c>
      <c r="AF237" s="3">
        <f t="shared" si="465"/>
        <v>0</v>
      </c>
      <c r="AG237" s="3">
        <f t="shared" si="465"/>
        <v>0</v>
      </c>
      <c r="AH237" s="3">
        <f t="shared" si="465"/>
        <v>0</v>
      </c>
      <c r="AI237" s="3">
        <f t="shared" ref="AI237:BI237" si="466">IF($A237=AI$31,AI$56,AH237*(1+AI$22))</f>
        <v>0</v>
      </c>
      <c r="AJ237" s="3">
        <f t="shared" si="466"/>
        <v>0</v>
      </c>
      <c r="AK237" s="3">
        <f t="shared" si="466"/>
        <v>0</v>
      </c>
      <c r="AL237" s="3">
        <f t="shared" si="466"/>
        <v>0</v>
      </c>
      <c r="AM237" s="3">
        <f t="shared" si="466"/>
        <v>0</v>
      </c>
      <c r="AN237" s="3">
        <f t="shared" si="466"/>
        <v>0</v>
      </c>
      <c r="AO237" s="3">
        <f t="shared" si="466"/>
        <v>0</v>
      </c>
      <c r="AP237" s="3">
        <f t="shared" si="466"/>
        <v>0</v>
      </c>
      <c r="AQ237" s="3">
        <f t="shared" si="466"/>
        <v>60.476237070485297</v>
      </c>
      <c r="AR237" s="3">
        <f t="shared" si="466"/>
        <v>60.924793661684276</v>
      </c>
      <c r="AS237" s="3">
        <f t="shared" si="466"/>
        <v>61.376677229316556</v>
      </c>
      <c r="AT237" s="3">
        <f t="shared" si="466"/>
        <v>61.831912449805138</v>
      </c>
      <c r="AU237" s="3">
        <f t="shared" si="466"/>
        <v>62.290524182599839</v>
      </c>
      <c r="AV237" s="3">
        <f t="shared" si="466"/>
        <v>62.752537471534787</v>
      </c>
      <c r="AW237" s="3">
        <f t="shared" si="466"/>
        <v>63.217977546196032</v>
      </c>
      <c r="AX237" s="3">
        <f t="shared" si="466"/>
        <v>63.686869823299276</v>
      </c>
      <c r="AY237" s="3">
        <f t="shared" si="466"/>
        <v>64.159239908077822</v>
      </c>
      <c r="AZ237" s="3">
        <f t="shared" si="466"/>
        <v>64.635113595680821</v>
      </c>
      <c r="BA237" s="3">
        <f t="shared" si="466"/>
        <v>65.114516872581902</v>
      </c>
      <c r="BB237" s="3">
        <f t="shared" si="466"/>
        <v>65.597475917998239</v>
      </c>
      <c r="BC237" s="3">
        <f t="shared" si="466"/>
        <v>66.084017105320129</v>
      </c>
      <c r="BD237" s="3">
        <f t="shared" si="466"/>
        <v>66.57416700355121</v>
      </c>
      <c r="BE237" s="3">
        <f t="shared" si="466"/>
        <v>67.06795237875933</v>
      </c>
      <c r="BF237" s="3">
        <f t="shared" si="466"/>
        <v>67.56540019553816</v>
      </c>
      <c r="BG237" s="3">
        <f t="shared" si="466"/>
        <v>68.066537618479714</v>
      </c>
      <c r="BH237" s="3">
        <f t="shared" si="466"/>
        <v>68.571392013657729</v>
      </c>
      <c r="BI237" s="3">
        <f t="shared" si="466"/>
        <v>69.079990950122081</v>
      </c>
    </row>
    <row r="238" spans="1:61" x14ac:dyDescent="0.25">
      <c r="A238" s="57">
        <f t="shared" si="386"/>
        <v>2025.25</v>
      </c>
      <c r="C238" s="3">
        <f t="shared" ref="C238:AH238" si="467">IF($A238=C$31,C$56,B238*(1+C$22))</f>
        <v>0</v>
      </c>
      <c r="D238" s="3">
        <f t="shared" si="467"/>
        <v>0</v>
      </c>
      <c r="E238" s="3">
        <f t="shared" si="467"/>
        <v>0</v>
      </c>
      <c r="F238" s="3">
        <f t="shared" si="467"/>
        <v>0</v>
      </c>
      <c r="G238" s="3">
        <f t="shared" si="467"/>
        <v>0</v>
      </c>
      <c r="H238" s="3">
        <f t="shared" si="467"/>
        <v>0</v>
      </c>
      <c r="I238" s="3">
        <f t="shared" si="467"/>
        <v>0</v>
      </c>
      <c r="J238" s="3">
        <f t="shared" si="467"/>
        <v>0</v>
      </c>
      <c r="K238" s="3">
        <f t="shared" si="467"/>
        <v>0</v>
      </c>
      <c r="L238" s="3">
        <f t="shared" si="467"/>
        <v>0</v>
      </c>
      <c r="M238" s="3">
        <f t="shared" si="467"/>
        <v>0</v>
      </c>
      <c r="N238" s="3">
        <f t="shared" si="467"/>
        <v>0</v>
      </c>
      <c r="O238" s="3">
        <f t="shared" si="467"/>
        <v>0</v>
      </c>
      <c r="P238" s="3">
        <f t="shared" si="467"/>
        <v>0</v>
      </c>
      <c r="Q238" s="3">
        <f t="shared" si="467"/>
        <v>0</v>
      </c>
      <c r="R238" s="3">
        <f t="shared" si="467"/>
        <v>0</v>
      </c>
      <c r="S238" s="3">
        <f t="shared" si="467"/>
        <v>0</v>
      </c>
      <c r="T238" s="3">
        <f t="shared" si="467"/>
        <v>0</v>
      </c>
      <c r="U238" s="3">
        <f t="shared" si="467"/>
        <v>0</v>
      </c>
      <c r="V238" s="3">
        <f t="shared" si="467"/>
        <v>0</v>
      </c>
      <c r="W238" s="3">
        <f t="shared" si="467"/>
        <v>0</v>
      </c>
      <c r="X238" s="3">
        <f t="shared" si="467"/>
        <v>0</v>
      </c>
      <c r="Y238" s="3">
        <f t="shared" si="467"/>
        <v>0</v>
      </c>
      <c r="Z238" s="3">
        <f t="shared" si="467"/>
        <v>0</v>
      </c>
      <c r="AA238" s="3">
        <f t="shared" si="467"/>
        <v>0</v>
      </c>
      <c r="AB238" s="3">
        <f t="shared" si="467"/>
        <v>0</v>
      </c>
      <c r="AC238" s="3">
        <f t="shared" si="467"/>
        <v>0</v>
      </c>
      <c r="AD238" s="3">
        <f t="shared" si="467"/>
        <v>0</v>
      </c>
      <c r="AE238" s="3">
        <f t="shared" si="467"/>
        <v>0</v>
      </c>
      <c r="AF238" s="3">
        <f t="shared" si="467"/>
        <v>0</v>
      </c>
      <c r="AG238" s="3">
        <f t="shared" si="467"/>
        <v>0</v>
      </c>
      <c r="AH238" s="3">
        <f t="shared" si="467"/>
        <v>0</v>
      </c>
      <c r="AI238" s="3">
        <f t="shared" ref="AI238:BI238" si="468">IF($A238=AI$31,AI$56,AH238*(1+AI$22))</f>
        <v>0</v>
      </c>
      <c r="AJ238" s="3">
        <f t="shared" si="468"/>
        <v>0</v>
      </c>
      <c r="AK238" s="3">
        <f t="shared" si="468"/>
        <v>0</v>
      </c>
      <c r="AL238" s="3">
        <f t="shared" si="468"/>
        <v>0</v>
      </c>
      <c r="AM238" s="3">
        <f t="shared" si="468"/>
        <v>0</v>
      </c>
      <c r="AN238" s="3">
        <f t="shared" si="468"/>
        <v>0</v>
      </c>
      <c r="AO238" s="3">
        <f t="shared" si="468"/>
        <v>0</v>
      </c>
      <c r="AP238" s="3">
        <f t="shared" si="468"/>
        <v>0</v>
      </c>
      <c r="AQ238" s="3">
        <f t="shared" si="468"/>
        <v>0</v>
      </c>
      <c r="AR238" s="3">
        <f t="shared" si="468"/>
        <v>60.924793661684276</v>
      </c>
      <c r="AS238" s="3">
        <f t="shared" si="468"/>
        <v>61.376677229316556</v>
      </c>
      <c r="AT238" s="3">
        <f t="shared" si="468"/>
        <v>61.831912449805138</v>
      </c>
      <c r="AU238" s="3">
        <f t="shared" si="468"/>
        <v>62.290524182599839</v>
      </c>
      <c r="AV238" s="3">
        <f t="shared" si="468"/>
        <v>62.752537471534787</v>
      </c>
      <c r="AW238" s="3">
        <f t="shared" si="468"/>
        <v>63.217977546196032</v>
      </c>
      <c r="AX238" s="3">
        <f t="shared" si="468"/>
        <v>63.686869823299276</v>
      </c>
      <c r="AY238" s="3">
        <f t="shared" si="468"/>
        <v>64.159239908077822</v>
      </c>
      <c r="AZ238" s="3">
        <f t="shared" si="468"/>
        <v>64.635113595680821</v>
      </c>
      <c r="BA238" s="3">
        <f t="shared" si="468"/>
        <v>65.114516872581902</v>
      </c>
      <c r="BB238" s="3">
        <f t="shared" si="468"/>
        <v>65.597475917998239</v>
      </c>
      <c r="BC238" s="3">
        <f t="shared" si="468"/>
        <v>66.084017105320129</v>
      </c>
      <c r="BD238" s="3">
        <f t="shared" si="468"/>
        <v>66.57416700355121</v>
      </c>
      <c r="BE238" s="3">
        <f t="shared" si="468"/>
        <v>67.06795237875933</v>
      </c>
      <c r="BF238" s="3">
        <f t="shared" si="468"/>
        <v>67.56540019553816</v>
      </c>
      <c r="BG238" s="3">
        <f t="shared" si="468"/>
        <v>68.066537618479714</v>
      </c>
      <c r="BH238" s="3">
        <f t="shared" si="468"/>
        <v>68.571392013657729</v>
      </c>
      <c r="BI238" s="3">
        <f t="shared" si="468"/>
        <v>69.079990950122081</v>
      </c>
    </row>
    <row r="239" spans="1:61" x14ac:dyDescent="0.25">
      <c r="A239" s="57">
        <f t="shared" si="386"/>
        <v>2025.5</v>
      </c>
      <c r="C239" s="3">
        <f t="shared" ref="C239:AH239" si="469">IF($A239=C$31,C$56,B239*(1+C$22))</f>
        <v>0</v>
      </c>
      <c r="D239" s="3">
        <f t="shared" si="469"/>
        <v>0</v>
      </c>
      <c r="E239" s="3">
        <f t="shared" si="469"/>
        <v>0</v>
      </c>
      <c r="F239" s="3">
        <f t="shared" si="469"/>
        <v>0</v>
      </c>
      <c r="G239" s="3">
        <f t="shared" si="469"/>
        <v>0</v>
      </c>
      <c r="H239" s="3">
        <f t="shared" si="469"/>
        <v>0</v>
      </c>
      <c r="I239" s="3">
        <f t="shared" si="469"/>
        <v>0</v>
      </c>
      <c r="J239" s="3">
        <f t="shared" si="469"/>
        <v>0</v>
      </c>
      <c r="K239" s="3">
        <f t="shared" si="469"/>
        <v>0</v>
      </c>
      <c r="L239" s="3">
        <f t="shared" si="469"/>
        <v>0</v>
      </c>
      <c r="M239" s="3">
        <f t="shared" si="469"/>
        <v>0</v>
      </c>
      <c r="N239" s="3">
        <f t="shared" si="469"/>
        <v>0</v>
      </c>
      <c r="O239" s="3">
        <f t="shared" si="469"/>
        <v>0</v>
      </c>
      <c r="P239" s="3">
        <f t="shared" si="469"/>
        <v>0</v>
      </c>
      <c r="Q239" s="3">
        <f t="shared" si="469"/>
        <v>0</v>
      </c>
      <c r="R239" s="3">
        <f t="shared" si="469"/>
        <v>0</v>
      </c>
      <c r="S239" s="3">
        <f t="shared" si="469"/>
        <v>0</v>
      </c>
      <c r="T239" s="3">
        <f t="shared" si="469"/>
        <v>0</v>
      </c>
      <c r="U239" s="3">
        <f t="shared" si="469"/>
        <v>0</v>
      </c>
      <c r="V239" s="3">
        <f t="shared" si="469"/>
        <v>0</v>
      </c>
      <c r="W239" s="3">
        <f t="shared" si="469"/>
        <v>0</v>
      </c>
      <c r="X239" s="3">
        <f t="shared" si="469"/>
        <v>0</v>
      </c>
      <c r="Y239" s="3">
        <f t="shared" si="469"/>
        <v>0</v>
      </c>
      <c r="Z239" s="3">
        <f t="shared" si="469"/>
        <v>0</v>
      </c>
      <c r="AA239" s="3">
        <f t="shared" si="469"/>
        <v>0</v>
      </c>
      <c r="AB239" s="3">
        <f t="shared" si="469"/>
        <v>0</v>
      </c>
      <c r="AC239" s="3">
        <f t="shared" si="469"/>
        <v>0</v>
      </c>
      <c r="AD239" s="3">
        <f t="shared" si="469"/>
        <v>0</v>
      </c>
      <c r="AE239" s="3">
        <f t="shared" si="469"/>
        <v>0</v>
      </c>
      <c r="AF239" s="3">
        <f t="shared" si="469"/>
        <v>0</v>
      </c>
      <c r="AG239" s="3">
        <f t="shared" si="469"/>
        <v>0</v>
      </c>
      <c r="AH239" s="3">
        <f t="shared" si="469"/>
        <v>0</v>
      </c>
      <c r="AI239" s="3">
        <f t="shared" ref="AI239:BI239" si="470">IF($A239=AI$31,AI$56,AH239*(1+AI$22))</f>
        <v>0</v>
      </c>
      <c r="AJ239" s="3">
        <f t="shared" si="470"/>
        <v>0</v>
      </c>
      <c r="AK239" s="3">
        <f t="shared" si="470"/>
        <v>0</v>
      </c>
      <c r="AL239" s="3">
        <f t="shared" si="470"/>
        <v>0</v>
      </c>
      <c r="AM239" s="3">
        <f t="shared" si="470"/>
        <v>0</v>
      </c>
      <c r="AN239" s="3">
        <f t="shared" si="470"/>
        <v>0</v>
      </c>
      <c r="AO239" s="3">
        <f t="shared" si="470"/>
        <v>0</v>
      </c>
      <c r="AP239" s="3">
        <f t="shared" si="470"/>
        <v>0</v>
      </c>
      <c r="AQ239" s="3">
        <f t="shared" si="470"/>
        <v>0</v>
      </c>
      <c r="AR239" s="3">
        <f t="shared" si="470"/>
        <v>0</v>
      </c>
      <c r="AS239" s="3">
        <f t="shared" si="470"/>
        <v>61.376677229316556</v>
      </c>
      <c r="AT239" s="3">
        <f t="shared" si="470"/>
        <v>61.831912449805138</v>
      </c>
      <c r="AU239" s="3">
        <f t="shared" si="470"/>
        <v>62.290524182599839</v>
      </c>
      <c r="AV239" s="3">
        <f t="shared" si="470"/>
        <v>62.752537471534787</v>
      </c>
      <c r="AW239" s="3">
        <f t="shared" si="470"/>
        <v>63.217977546196032</v>
      </c>
      <c r="AX239" s="3">
        <f t="shared" si="470"/>
        <v>63.686869823299276</v>
      </c>
      <c r="AY239" s="3">
        <f t="shared" si="470"/>
        <v>64.159239908077822</v>
      </c>
      <c r="AZ239" s="3">
        <f t="shared" si="470"/>
        <v>64.635113595680821</v>
      </c>
      <c r="BA239" s="3">
        <f t="shared" si="470"/>
        <v>65.114516872581902</v>
      </c>
      <c r="BB239" s="3">
        <f t="shared" si="470"/>
        <v>65.597475917998239</v>
      </c>
      <c r="BC239" s="3">
        <f t="shared" si="470"/>
        <v>66.084017105320129</v>
      </c>
      <c r="BD239" s="3">
        <f t="shared" si="470"/>
        <v>66.57416700355121</v>
      </c>
      <c r="BE239" s="3">
        <f t="shared" si="470"/>
        <v>67.06795237875933</v>
      </c>
      <c r="BF239" s="3">
        <f t="shared" si="470"/>
        <v>67.56540019553816</v>
      </c>
      <c r="BG239" s="3">
        <f t="shared" si="470"/>
        <v>68.066537618479714</v>
      </c>
      <c r="BH239" s="3">
        <f t="shared" si="470"/>
        <v>68.571392013657729</v>
      </c>
      <c r="BI239" s="3">
        <f t="shared" si="470"/>
        <v>69.079990950122081</v>
      </c>
    </row>
    <row r="240" spans="1:61" x14ac:dyDescent="0.25">
      <c r="A240" s="57">
        <f t="shared" si="386"/>
        <v>2025.75</v>
      </c>
      <c r="C240" s="3">
        <f t="shared" ref="C240:AH240" si="471">IF($A240=C$31,C$56,B240*(1+C$22))</f>
        <v>0</v>
      </c>
      <c r="D240" s="3">
        <f t="shared" si="471"/>
        <v>0</v>
      </c>
      <c r="E240" s="3">
        <f t="shared" si="471"/>
        <v>0</v>
      </c>
      <c r="F240" s="3">
        <f t="shared" si="471"/>
        <v>0</v>
      </c>
      <c r="G240" s="3">
        <f t="shared" si="471"/>
        <v>0</v>
      </c>
      <c r="H240" s="3">
        <f t="shared" si="471"/>
        <v>0</v>
      </c>
      <c r="I240" s="3">
        <f t="shared" si="471"/>
        <v>0</v>
      </c>
      <c r="J240" s="3">
        <f t="shared" si="471"/>
        <v>0</v>
      </c>
      <c r="K240" s="3">
        <f t="shared" si="471"/>
        <v>0</v>
      </c>
      <c r="L240" s="3">
        <f t="shared" si="471"/>
        <v>0</v>
      </c>
      <c r="M240" s="3">
        <f t="shared" si="471"/>
        <v>0</v>
      </c>
      <c r="N240" s="3">
        <f t="shared" si="471"/>
        <v>0</v>
      </c>
      <c r="O240" s="3">
        <f t="shared" si="471"/>
        <v>0</v>
      </c>
      <c r="P240" s="3">
        <f t="shared" si="471"/>
        <v>0</v>
      </c>
      <c r="Q240" s="3">
        <f t="shared" si="471"/>
        <v>0</v>
      </c>
      <c r="R240" s="3">
        <f t="shared" si="471"/>
        <v>0</v>
      </c>
      <c r="S240" s="3">
        <f t="shared" si="471"/>
        <v>0</v>
      </c>
      <c r="T240" s="3">
        <f t="shared" si="471"/>
        <v>0</v>
      </c>
      <c r="U240" s="3">
        <f t="shared" si="471"/>
        <v>0</v>
      </c>
      <c r="V240" s="3">
        <f t="shared" si="471"/>
        <v>0</v>
      </c>
      <c r="W240" s="3">
        <f t="shared" si="471"/>
        <v>0</v>
      </c>
      <c r="X240" s="3">
        <f t="shared" si="471"/>
        <v>0</v>
      </c>
      <c r="Y240" s="3">
        <f t="shared" si="471"/>
        <v>0</v>
      </c>
      <c r="Z240" s="3">
        <f t="shared" si="471"/>
        <v>0</v>
      </c>
      <c r="AA240" s="3">
        <f t="shared" si="471"/>
        <v>0</v>
      </c>
      <c r="AB240" s="3">
        <f t="shared" si="471"/>
        <v>0</v>
      </c>
      <c r="AC240" s="3">
        <f t="shared" si="471"/>
        <v>0</v>
      </c>
      <c r="AD240" s="3">
        <f t="shared" si="471"/>
        <v>0</v>
      </c>
      <c r="AE240" s="3">
        <f t="shared" si="471"/>
        <v>0</v>
      </c>
      <c r="AF240" s="3">
        <f t="shared" si="471"/>
        <v>0</v>
      </c>
      <c r="AG240" s="3">
        <f t="shared" si="471"/>
        <v>0</v>
      </c>
      <c r="AH240" s="3">
        <f t="shared" si="471"/>
        <v>0</v>
      </c>
      <c r="AI240" s="3">
        <f t="shared" ref="AI240:BI240" si="472">IF($A240=AI$31,AI$56,AH240*(1+AI$22))</f>
        <v>0</v>
      </c>
      <c r="AJ240" s="3">
        <f t="shared" si="472"/>
        <v>0</v>
      </c>
      <c r="AK240" s="3">
        <f t="shared" si="472"/>
        <v>0</v>
      </c>
      <c r="AL240" s="3">
        <f t="shared" si="472"/>
        <v>0</v>
      </c>
      <c r="AM240" s="3">
        <f t="shared" si="472"/>
        <v>0</v>
      </c>
      <c r="AN240" s="3">
        <f t="shared" si="472"/>
        <v>0</v>
      </c>
      <c r="AO240" s="3">
        <f t="shared" si="472"/>
        <v>0</v>
      </c>
      <c r="AP240" s="3">
        <f t="shared" si="472"/>
        <v>0</v>
      </c>
      <c r="AQ240" s="3">
        <f t="shared" si="472"/>
        <v>0</v>
      </c>
      <c r="AR240" s="3">
        <f t="shared" si="472"/>
        <v>0</v>
      </c>
      <c r="AS240" s="3">
        <f t="shared" si="472"/>
        <v>0</v>
      </c>
      <c r="AT240" s="3">
        <f t="shared" si="472"/>
        <v>61.831912449805138</v>
      </c>
      <c r="AU240" s="3">
        <f t="shared" si="472"/>
        <v>62.290524182599839</v>
      </c>
      <c r="AV240" s="3">
        <f t="shared" si="472"/>
        <v>62.752537471534787</v>
      </c>
      <c r="AW240" s="3">
        <f t="shared" si="472"/>
        <v>63.217977546196032</v>
      </c>
      <c r="AX240" s="3">
        <f t="shared" si="472"/>
        <v>63.686869823299276</v>
      </c>
      <c r="AY240" s="3">
        <f t="shared" si="472"/>
        <v>64.159239908077822</v>
      </c>
      <c r="AZ240" s="3">
        <f t="shared" si="472"/>
        <v>64.635113595680821</v>
      </c>
      <c r="BA240" s="3">
        <f t="shared" si="472"/>
        <v>65.114516872581902</v>
      </c>
      <c r="BB240" s="3">
        <f t="shared" si="472"/>
        <v>65.597475917998239</v>
      </c>
      <c r="BC240" s="3">
        <f t="shared" si="472"/>
        <v>66.084017105320129</v>
      </c>
      <c r="BD240" s="3">
        <f t="shared" si="472"/>
        <v>66.57416700355121</v>
      </c>
      <c r="BE240" s="3">
        <f t="shared" si="472"/>
        <v>67.06795237875933</v>
      </c>
      <c r="BF240" s="3">
        <f t="shared" si="472"/>
        <v>67.56540019553816</v>
      </c>
      <c r="BG240" s="3">
        <f t="shared" si="472"/>
        <v>68.066537618479714</v>
      </c>
      <c r="BH240" s="3">
        <f t="shared" si="472"/>
        <v>68.571392013657729</v>
      </c>
      <c r="BI240" s="3">
        <f t="shared" si="472"/>
        <v>69.079990950122081</v>
      </c>
    </row>
    <row r="241" spans="1:61" x14ac:dyDescent="0.25">
      <c r="A241" s="57">
        <f t="shared" si="386"/>
        <v>2026</v>
      </c>
      <c r="C241" s="3">
        <f t="shared" ref="C241:AH241" si="473">IF($A241=C$31,C$56,B241*(1+C$22))</f>
        <v>0</v>
      </c>
      <c r="D241" s="3">
        <f t="shared" si="473"/>
        <v>0</v>
      </c>
      <c r="E241" s="3">
        <f t="shared" si="473"/>
        <v>0</v>
      </c>
      <c r="F241" s="3">
        <f t="shared" si="473"/>
        <v>0</v>
      </c>
      <c r="G241" s="3">
        <f t="shared" si="473"/>
        <v>0</v>
      </c>
      <c r="H241" s="3">
        <f t="shared" si="473"/>
        <v>0</v>
      </c>
      <c r="I241" s="3">
        <f t="shared" si="473"/>
        <v>0</v>
      </c>
      <c r="J241" s="3">
        <f t="shared" si="473"/>
        <v>0</v>
      </c>
      <c r="K241" s="3">
        <f t="shared" si="473"/>
        <v>0</v>
      </c>
      <c r="L241" s="3">
        <f t="shared" si="473"/>
        <v>0</v>
      </c>
      <c r="M241" s="3">
        <f t="shared" si="473"/>
        <v>0</v>
      </c>
      <c r="N241" s="3">
        <f t="shared" si="473"/>
        <v>0</v>
      </c>
      <c r="O241" s="3">
        <f t="shared" si="473"/>
        <v>0</v>
      </c>
      <c r="P241" s="3">
        <f t="shared" si="473"/>
        <v>0</v>
      </c>
      <c r="Q241" s="3">
        <f t="shared" si="473"/>
        <v>0</v>
      </c>
      <c r="R241" s="3">
        <f t="shared" si="473"/>
        <v>0</v>
      </c>
      <c r="S241" s="3">
        <f t="shared" si="473"/>
        <v>0</v>
      </c>
      <c r="T241" s="3">
        <f t="shared" si="473"/>
        <v>0</v>
      </c>
      <c r="U241" s="3">
        <f t="shared" si="473"/>
        <v>0</v>
      </c>
      <c r="V241" s="3">
        <f t="shared" si="473"/>
        <v>0</v>
      </c>
      <c r="W241" s="3">
        <f t="shared" si="473"/>
        <v>0</v>
      </c>
      <c r="X241" s="3">
        <f t="shared" si="473"/>
        <v>0</v>
      </c>
      <c r="Y241" s="3">
        <f t="shared" si="473"/>
        <v>0</v>
      </c>
      <c r="Z241" s="3">
        <f t="shared" si="473"/>
        <v>0</v>
      </c>
      <c r="AA241" s="3">
        <f t="shared" si="473"/>
        <v>0</v>
      </c>
      <c r="AB241" s="3">
        <f t="shared" si="473"/>
        <v>0</v>
      </c>
      <c r="AC241" s="3">
        <f t="shared" si="473"/>
        <v>0</v>
      </c>
      <c r="AD241" s="3">
        <f t="shared" si="473"/>
        <v>0</v>
      </c>
      <c r="AE241" s="3">
        <f t="shared" si="473"/>
        <v>0</v>
      </c>
      <c r="AF241" s="3">
        <f t="shared" si="473"/>
        <v>0</v>
      </c>
      <c r="AG241" s="3">
        <f t="shared" si="473"/>
        <v>0</v>
      </c>
      <c r="AH241" s="3">
        <f t="shared" si="473"/>
        <v>0</v>
      </c>
      <c r="AI241" s="3">
        <f t="shared" ref="AI241:BI241" si="474">IF($A241=AI$31,AI$56,AH241*(1+AI$22))</f>
        <v>0</v>
      </c>
      <c r="AJ241" s="3">
        <f t="shared" si="474"/>
        <v>0</v>
      </c>
      <c r="AK241" s="3">
        <f t="shared" si="474"/>
        <v>0</v>
      </c>
      <c r="AL241" s="3">
        <f t="shared" si="474"/>
        <v>0</v>
      </c>
      <c r="AM241" s="3">
        <f t="shared" si="474"/>
        <v>0</v>
      </c>
      <c r="AN241" s="3">
        <f t="shared" si="474"/>
        <v>0</v>
      </c>
      <c r="AO241" s="3">
        <f t="shared" si="474"/>
        <v>0</v>
      </c>
      <c r="AP241" s="3">
        <f t="shared" si="474"/>
        <v>0</v>
      </c>
      <c r="AQ241" s="3">
        <f t="shared" si="474"/>
        <v>0</v>
      </c>
      <c r="AR241" s="3">
        <f t="shared" si="474"/>
        <v>0</v>
      </c>
      <c r="AS241" s="3">
        <f t="shared" si="474"/>
        <v>0</v>
      </c>
      <c r="AT241" s="3">
        <f t="shared" si="474"/>
        <v>0</v>
      </c>
      <c r="AU241" s="3">
        <f t="shared" si="474"/>
        <v>62.290524182599839</v>
      </c>
      <c r="AV241" s="3">
        <f t="shared" si="474"/>
        <v>62.752537471534787</v>
      </c>
      <c r="AW241" s="3">
        <f t="shared" si="474"/>
        <v>63.217977546196032</v>
      </c>
      <c r="AX241" s="3">
        <f t="shared" si="474"/>
        <v>63.686869823299276</v>
      </c>
      <c r="AY241" s="3">
        <f t="shared" si="474"/>
        <v>64.159239908077822</v>
      </c>
      <c r="AZ241" s="3">
        <f t="shared" si="474"/>
        <v>64.635113595680821</v>
      </c>
      <c r="BA241" s="3">
        <f t="shared" si="474"/>
        <v>65.114516872581902</v>
      </c>
      <c r="BB241" s="3">
        <f t="shared" si="474"/>
        <v>65.597475917998239</v>
      </c>
      <c r="BC241" s="3">
        <f t="shared" si="474"/>
        <v>66.084017105320129</v>
      </c>
      <c r="BD241" s="3">
        <f t="shared" si="474"/>
        <v>66.57416700355121</v>
      </c>
      <c r="BE241" s="3">
        <f t="shared" si="474"/>
        <v>67.06795237875933</v>
      </c>
      <c r="BF241" s="3">
        <f t="shared" si="474"/>
        <v>67.56540019553816</v>
      </c>
      <c r="BG241" s="3">
        <f t="shared" si="474"/>
        <v>68.066537618479714</v>
      </c>
      <c r="BH241" s="3">
        <f t="shared" si="474"/>
        <v>68.571392013657729</v>
      </c>
      <c r="BI241" s="3">
        <f t="shared" si="474"/>
        <v>69.079990950122081</v>
      </c>
    </row>
    <row r="242" spans="1:61" x14ac:dyDescent="0.25">
      <c r="A242" s="57">
        <f t="shared" si="386"/>
        <v>2026.25</v>
      </c>
      <c r="C242" s="3">
        <f t="shared" ref="C242:AH242" si="475">IF($A242=C$31,C$56,B242*(1+C$22))</f>
        <v>0</v>
      </c>
      <c r="D242" s="3">
        <f t="shared" si="475"/>
        <v>0</v>
      </c>
      <c r="E242" s="3">
        <f t="shared" si="475"/>
        <v>0</v>
      </c>
      <c r="F242" s="3">
        <f t="shared" si="475"/>
        <v>0</v>
      </c>
      <c r="G242" s="3">
        <f t="shared" si="475"/>
        <v>0</v>
      </c>
      <c r="H242" s="3">
        <f t="shared" si="475"/>
        <v>0</v>
      </c>
      <c r="I242" s="3">
        <f t="shared" si="475"/>
        <v>0</v>
      </c>
      <c r="J242" s="3">
        <f t="shared" si="475"/>
        <v>0</v>
      </c>
      <c r="K242" s="3">
        <f t="shared" si="475"/>
        <v>0</v>
      </c>
      <c r="L242" s="3">
        <f t="shared" si="475"/>
        <v>0</v>
      </c>
      <c r="M242" s="3">
        <f t="shared" si="475"/>
        <v>0</v>
      </c>
      <c r="N242" s="3">
        <f t="shared" si="475"/>
        <v>0</v>
      </c>
      <c r="O242" s="3">
        <f t="shared" si="475"/>
        <v>0</v>
      </c>
      <c r="P242" s="3">
        <f t="shared" si="475"/>
        <v>0</v>
      </c>
      <c r="Q242" s="3">
        <f t="shared" si="475"/>
        <v>0</v>
      </c>
      <c r="R242" s="3">
        <f t="shared" si="475"/>
        <v>0</v>
      </c>
      <c r="S242" s="3">
        <f t="shared" si="475"/>
        <v>0</v>
      </c>
      <c r="T242" s="3">
        <f t="shared" si="475"/>
        <v>0</v>
      </c>
      <c r="U242" s="3">
        <f t="shared" si="475"/>
        <v>0</v>
      </c>
      <c r="V242" s="3">
        <f t="shared" si="475"/>
        <v>0</v>
      </c>
      <c r="W242" s="3">
        <f t="shared" si="475"/>
        <v>0</v>
      </c>
      <c r="X242" s="3">
        <f t="shared" si="475"/>
        <v>0</v>
      </c>
      <c r="Y242" s="3">
        <f t="shared" si="475"/>
        <v>0</v>
      </c>
      <c r="Z242" s="3">
        <f t="shared" si="475"/>
        <v>0</v>
      </c>
      <c r="AA242" s="3">
        <f t="shared" si="475"/>
        <v>0</v>
      </c>
      <c r="AB242" s="3">
        <f t="shared" si="475"/>
        <v>0</v>
      </c>
      <c r="AC242" s="3">
        <f t="shared" si="475"/>
        <v>0</v>
      </c>
      <c r="AD242" s="3">
        <f t="shared" si="475"/>
        <v>0</v>
      </c>
      <c r="AE242" s="3">
        <f t="shared" si="475"/>
        <v>0</v>
      </c>
      <c r="AF242" s="3">
        <f t="shared" si="475"/>
        <v>0</v>
      </c>
      <c r="AG242" s="3">
        <f t="shared" si="475"/>
        <v>0</v>
      </c>
      <c r="AH242" s="3">
        <f t="shared" si="475"/>
        <v>0</v>
      </c>
      <c r="AI242" s="3">
        <f t="shared" ref="AI242:BI242" si="476">IF($A242=AI$31,AI$56,AH242*(1+AI$22))</f>
        <v>0</v>
      </c>
      <c r="AJ242" s="3">
        <f t="shared" si="476"/>
        <v>0</v>
      </c>
      <c r="AK242" s="3">
        <f t="shared" si="476"/>
        <v>0</v>
      </c>
      <c r="AL242" s="3">
        <f t="shared" si="476"/>
        <v>0</v>
      </c>
      <c r="AM242" s="3">
        <f t="shared" si="476"/>
        <v>0</v>
      </c>
      <c r="AN242" s="3">
        <f t="shared" si="476"/>
        <v>0</v>
      </c>
      <c r="AO242" s="3">
        <f t="shared" si="476"/>
        <v>0</v>
      </c>
      <c r="AP242" s="3">
        <f t="shared" si="476"/>
        <v>0</v>
      </c>
      <c r="AQ242" s="3">
        <f t="shared" si="476"/>
        <v>0</v>
      </c>
      <c r="AR242" s="3">
        <f t="shared" si="476"/>
        <v>0</v>
      </c>
      <c r="AS242" s="3">
        <f t="shared" si="476"/>
        <v>0</v>
      </c>
      <c r="AT242" s="3">
        <f t="shared" si="476"/>
        <v>0</v>
      </c>
      <c r="AU242" s="3">
        <f t="shared" si="476"/>
        <v>0</v>
      </c>
      <c r="AV242" s="3">
        <f t="shared" si="476"/>
        <v>62.752537471534787</v>
      </c>
      <c r="AW242" s="3">
        <f t="shared" si="476"/>
        <v>63.217977546196032</v>
      </c>
      <c r="AX242" s="3">
        <f t="shared" si="476"/>
        <v>63.686869823299276</v>
      </c>
      <c r="AY242" s="3">
        <f t="shared" si="476"/>
        <v>64.159239908077822</v>
      </c>
      <c r="AZ242" s="3">
        <f t="shared" si="476"/>
        <v>64.635113595680821</v>
      </c>
      <c r="BA242" s="3">
        <f t="shared" si="476"/>
        <v>65.114516872581902</v>
      </c>
      <c r="BB242" s="3">
        <f t="shared" si="476"/>
        <v>65.597475917998239</v>
      </c>
      <c r="BC242" s="3">
        <f t="shared" si="476"/>
        <v>66.084017105320129</v>
      </c>
      <c r="BD242" s="3">
        <f t="shared" si="476"/>
        <v>66.57416700355121</v>
      </c>
      <c r="BE242" s="3">
        <f t="shared" si="476"/>
        <v>67.06795237875933</v>
      </c>
      <c r="BF242" s="3">
        <f t="shared" si="476"/>
        <v>67.56540019553816</v>
      </c>
      <c r="BG242" s="3">
        <f t="shared" si="476"/>
        <v>68.066537618479714</v>
      </c>
      <c r="BH242" s="3">
        <f t="shared" si="476"/>
        <v>68.571392013657729</v>
      </c>
      <c r="BI242" s="3">
        <f t="shared" si="476"/>
        <v>69.079990950122081</v>
      </c>
    </row>
    <row r="243" spans="1:61" x14ac:dyDescent="0.25">
      <c r="A243" s="57">
        <f t="shared" si="386"/>
        <v>2026.5</v>
      </c>
      <c r="C243" s="3">
        <f t="shared" ref="C243:AH243" si="477">IF($A243=C$31,C$56,B243*(1+C$22))</f>
        <v>0</v>
      </c>
      <c r="D243" s="3">
        <f t="shared" si="477"/>
        <v>0</v>
      </c>
      <c r="E243" s="3">
        <f t="shared" si="477"/>
        <v>0</v>
      </c>
      <c r="F243" s="3">
        <f t="shared" si="477"/>
        <v>0</v>
      </c>
      <c r="G243" s="3">
        <f t="shared" si="477"/>
        <v>0</v>
      </c>
      <c r="H243" s="3">
        <f t="shared" si="477"/>
        <v>0</v>
      </c>
      <c r="I243" s="3">
        <f t="shared" si="477"/>
        <v>0</v>
      </c>
      <c r="J243" s="3">
        <f t="shared" si="477"/>
        <v>0</v>
      </c>
      <c r="K243" s="3">
        <f t="shared" si="477"/>
        <v>0</v>
      </c>
      <c r="L243" s="3">
        <f t="shared" si="477"/>
        <v>0</v>
      </c>
      <c r="M243" s="3">
        <f t="shared" si="477"/>
        <v>0</v>
      </c>
      <c r="N243" s="3">
        <f t="shared" si="477"/>
        <v>0</v>
      </c>
      <c r="O243" s="3">
        <f t="shared" si="477"/>
        <v>0</v>
      </c>
      <c r="P243" s="3">
        <f t="shared" si="477"/>
        <v>0</v>
      </c>
      <c r="Q243" s="3">
        <f t="shared" si="477"/>
        <v>0</v>
      </c>
      <c r="R243" s="3">
        <f t="shared" si="477"/>
        <v>0</v>
      </c>
      <c r="S243" s="3">
        <f t="shared" si="477"/>
        <v>0</v>
      </c>
      <c r="T243" s="3">
        <f t="shared" si="477"/>
        <v>0</v>
      </c>
      <c r="U243" s="3">
        <f t="shared" si="477"/>
        <v>0</v>
      </c>
      <c r="V243" s="3">
        <f t="shared" si="477"/>
        <v>0</v>
      </c>
      <c r="W243" s="3">
        <f t="shared" si="477"/>
        <v>0</v>
      </c>
      <c r="X243" s="3">
        <f t="shared" si="477"/>
        <v>0</v>
      </c>
      <c r="Y243" s="3">
        <f t="shared" si="477"/>
        <v>0</v>
      </c>
      <c r="Z243" s="3">
        <f t="shared" si="477"/>
        <v>0</v>
      </c>
      <c r="AA243" s="3">
        <f t="shared" si="477"/>
        <v>0</v>
      </c>
      <c r="AB243" s="3">
        <f t="shared" si="477"/>
        <v>0</v>
      </c>
      <c r="AC243" s="3">
        <f t="shared" si="477"/>
        <v>0</v>
      </c>
      <c r="AD243" s="3">
        <f t="shared" si="477"/>
        <v>0</v>
      </c>
      <c r="AE243" s="3">
        <f t="shared" si="477"/>
        <v>0</v>
      </c>
      <c r="AF243" s="3">
        <f t="shared" si="477"/>
        <v>0</v>
      </c>
      <c r="AG243" s="3">
        <f t="shared" si="477"/>
        <v>0</v>
      </c>
      <c r="AH243" s="3">
        <f t="shared" si="477"/>
        <v>0</v>
      </c>
      <c r="AI243" s="3">
        <f t="shared" ref="AI243:BI243" si="478">IF($A243=AI$31,AI$56,AH243*(1+AI$22))</f>
        <v>0</v>
      </c>
      <c r="AJ243" s="3">
        <f t="shared" si="478"/>
        <v>0</v>
      </c>
      <c r="AK243" s="3">
        <f t="shared" si="478"/>
        <v>0</v>
      </c>
      <c r="AL243" s="3">
        <f t="shared" si="478"/>
        <v>0</v>
      </c>
      <c r="AM243" s="3">
        <f t="shared" si="478"/>
        <v>0</v>
      </c>
      <c r="AN243" s="3">
        <f t="shared" si="478"/>
        <v>0</v>
      </c>
      <c r="AO243" s="3">
        <f t="shared" si="478"/>
        <v>0</v>
      </c>
      <c r="AP243" s="3">
        <f t="shared" si="478"/>
        <v>0</v>
      </c>
      <c r="AQ243" s="3">
        <f t="shared" si="478"/>
        <v>0</v>
      </c>
      <c r="AR243" s="3">
        <f t="shared" si="478"/>
        <v>0</v>
      </c>
      <c r="AS243" s="3">
        <f t="shared" si="478"/>
        <v>0</v>
      </c>
      <c r="AT243" s="3">
        <f t="shared" si="478"/>
        <v>0</v>
      </c>
      <c r="AU243" s="3">
        <f t="shared" si="478"/>
        <v>0</v>
      </c>
      <c r="AV243" s="3">
        <f t="shared" si="478"/>
        <v>0</v>
      </c>
      <c r="AW243" s="3">
        <f t="shared" si="478"/>
        <v>63.217977546196032</v>
      </c>
      <c r="AX243" s="3">
        <f t="shared" si="478"/>
        <v>63.686869823299276</v>
      </c>
      <c r="AY243" s="3">
        <f t="shared" si="478"/>
        <v>64.159239908077822</v>
      </c>
      <c r="AZ243" s="3">
        <f t="shared" si="478"/>
        <v>64.635113595680821</v>
      </c>
      <c r="BA243" s="3">
        <f t="shared" si="478"/>
        <v>65.114516872581902</v>
      </c>
      <c r="BB243" s="3">
        <f t="shared" si="478"/>
        <v>65.597475917998239</v>
      </c>
      <c r="BC243" s="3">
        <f t="shared" si="478"/>
        <v>66.084017105320129</v>
      </c>
      <c r="BD243" s="3">
        <f t="shared" si="478"/>
        <v>66.57416700355121</v>
      </c>
      <c r="BE243" s="3">
        <f t="shared" si="478"/>
        <v>67.06795237875933</v>
      </c>
      <c r="BF243" s="3">
        <f t="shared" si="478"/>
        <v>67.56540019553816</v>
      </c>
      <c r="BG243" s="3">
        <f t="shared" si="478"/>
        <v>68.066537618479714</v>
      </c>
      <c r="BH243" s="3">
        <f t="shared" si="478"/>
        <v>68.571392013657729</v>
      </c>
      <c r="BI243" s="3">
        <f t="shared" si="478"/>
        <v>69.079990950122081</v>
      </c>
    </row>
    <row r="244" spans="1:61" x14ac:dyDescent="0.25">
      <c r="A244" s="57">
        <f t="shared" si="386"/>
        <v>2026.75</v>
      </c>
      <c r="C244" s="3">
        <f t="shared" ref="C244:AH244" si="479">IF($A244=C$31,C$56,B244*(1+C$22))</f>
        <v>0</v>
      </c>
      <c r="D244" s="3">
        <f t="shared" si="479"/>
        <v>0</v>
      </c>
      <c r="E244" s="3">
        <f t="shared" si="479"/>
        <v>0</v>
      </c>
      <c r="F244" s="3">
        <f t="shared" si="479"/>
        <v>0</v>
      </c>
      <c r="G244" s="3">
        <f t="shared" si="479"/>
        <v>0</v>
      </c>
      <c r="H244" s="3">
        <f t="shared" si="479"/>
        <v>0</v>
      </c>
      <c r="I244" s="3">
        <f t="shared" si="479"/>
        <v>0</v>
      </c>
      <c r="J244" s="3">
        <f t="shared" si="479"/>
        <v>0</v>
      </c>
      <c r="K244" s="3">
        <f t="shared" si="479"/>
        <v>0</v>
      </c>
      <c r="L244" s="3">
        <f t="shared" si="479"/>
        <v>0</v>
      </c>
      <c r="M244" s="3">
        <f t="shared" si="479"/>
        <v>0</v>
      </c>
      <c r="N244" s="3">
        <f t="shared" si="479"/>
        <v>0</v>
      </c>
      <c r="O244" s="3">
        <f t="shared" si="479"/>
        <v>0</v>
      </c>
      <c r="P244" s="3">
        <f t="shared" si="479"/>
        <v>0</v>
      </c>
      <c r="Q244" s="3">
        <f t="shared" si="479"/>
        <v>0</v>
      </c>
      <c r="R244" s="3">
        <f t="shared" si="479"/>
        <v>0</v>
      </c>
      <c r="S244" s="3">
        <f t="shared" si="479"/>
        <v>0</v>
      </c>
      <c r="T244" s="3">
        <f t="shared" si="479"/>
        <v>0</v>
      </c>
      <c r="U244" s="3">
        <f t="shared" si="479"/>
        <v>0</v>
      </c>
      <c r="V244" s="3">
        <f t="shared" si="479"/>
        <v>0</v>
      </c>
      <c r="W244" s="3">
        <f t="shared" si="479"/>
        <v>0</v>
      </c>
      <c r="X244" s="3">
        <f t="shared" si="479"/>
        <v>0</v>
      </c>
      <c r="Y244" s="3">
        <f t="shared" si="479"/>
        <v>0</v>
      </c>
      <c r="Z244" s="3">
        <f t="shared" si="479"/>
        <v>0</v>
      </c>
      <c r="AA244" s="3">
        <f t="shared" si="479"/>
        <v>0</v>
      </c>
      <c r="AB244" s="3">
        <f t="shared" si="479"/>
        <v>0</v>
      </c>
      <c r="AC244" s="3">
        <f t="shared" si="479"/>
        <v>0</v>
      </c>
      <c r="AD244" s="3">
        <f t="shared" si="479"/>
        <v>0</v>
      </c>
      <c r="AE244" s="3">
        <f t="shared" si="479"/>
        <v>0</v>
      </c>
      <c r="AF244" s="3">
        <f t="shared" si="479"/>
        <v>0</v>
      </c>
      <c r="AG244" s="3">
        <f t="shared" si="479"/>
        <v>0</v>
      </c>
      <c r="AH244" s="3">
        <f t="shared" si="479"/>
        <v>0</v>
      </c>
      <c r="AI244" s="3">
        <f t="shared" ref="AI244:BI244" si="480">IF($A244=AI$31,AI$56,AH244*(1+AI$22))</f>
        <v>0</v>
      </c>
      <c r="AJ244" s="3">
        <f t="shared" si="480"/>
        <v>0</v>
      </c>
      <c r="AK244" s="3">
        <f t="shared" si="480"/>
        <v>0</v>
      </c>
      <c r="AL244" s="3">
        <f t="shared" si="480"/>
        <v>0</v>
      </c>
      <c r="AM244" s="3">
        <f t="shared" si="480"/>
        <v>0</v>
      </c>
      <c r="AN244" s="3">
        <f t="shared" si="480"/>
        <v>0</v>
      </c>
      <c r="AO244" s="3">
        <f t="shared" si="480"/>
        <v>0</v>
      </c>
      <c r="AP244" s="3">
        <f t="shared" si="480"/>
        <v>0</v>
      </c>
      <c r="AQ244" s="3">
        <f t="shared" si="480"/>
        <v>0</v>
      </c>
      <c r="AR244" s="3">
        <f t="shared" si="480"/>
        <v>0</v>
      </c>
      <c r="AS244" s="3">
        <f t="shared" si="480"/>
        <v>0</v>
      </c>
      <c r="AT244" s="3">
        <f t="shared" si="480"/>
        <v>0</v>
      </c>
      <c r="AU244" s="3">
        <f t="shared" si="480"/>
        <v>0</v>
      </c>
      <c r="AV244" s="3">
        <f t="shared" si="480"/>
        <v>0</v>
      </c>
      <c r="AW244" s="3">
        <f t="shared" si="480"/>
        <v>0</v>
      </c>
      <c r="AX244" s="3">
        <f t="shared" si="480"/>
        <v>63.686869823299276</v>
      </c>
      <c r="AY244" s="3">
        <f t="shared" si="480"/>
        <v>64.159239908077822</v>
      </c>
      <c r="AZ244" s="3">
        <f t="shared" si="480"/>
        <v>64.635113595680821</v>
      </c>
      <c r="BA244" s="3">
        <f t="shared" si="480"/>
        <v>65.114516872581902</v>
      </c>
      <c r="BB244" s="3">
        <f t="shared" si="480"/>
        <v>65.597475917998239</v>
      </c>
      <c r="BC244" s="3">
        <f t="shared" si="480"/>
        <v>66.084017105320129</v>
      </c>
      <c r="BD244" s="3">
        <f t="shared" si="480"/>
        <v>66.57416700355121</v>
      </c>
      <c r="BE244" s="3">
        <f t="shared" si="480"/>
        <v>67.06795237875933</v>
      </c>
      <c r="BF244" s="3">
        <f t="shared" si="480"/>
        <v>67.56540019553816</v>
      </c>
      <c r="BG244" s="3">
        <f t="shared" si="480"/>
        <v>68.066537618479714</v>
      </c>
      <c r="BH244" s="3">
        <f t="shared" si="480"/>
        <v>68.571392013657729</v>
      </c>
      <c r="BI244" s="3">
        <f t="shared" si="480"/>
        <v>69.079990950122081</v>
      </c>
    </row>
    <row r="245" spans="1:61" x14ac:dyDescent="0.25">
      <c r="A245" s="57">
        <f t="shared" si="386"/>
        <v>2027</v>
      </c>
      <c r="C245" s="3">
        <f t="shared" ref="C245:AH245" si="481">IF($A245=C$31,C$56,B245*(1+C$22))</f>
        <v>0</v>
      </c>
      <c r="D245" s="3">
        <f t="shared" si="481"/>
        <v>0</v>
      </c>
      <c r="E245" s="3">
        <f t="shared" si="481"/>
        <v>0</v>
      </c>
      <c r="F245" s="3">
        <f t="shared" si="481"/>
        <v>0</v>
      </c>
      <c r="G245" s="3">
        <f t="shared" si="481"/>
        <v>0</v>
      </c>
      <c r="H245" s="3">
        <f t="shared" si="481"/>
        <v>0</v>
      </c>
      <c r="I245" s="3">
        <f t="shared" si="481"/>
        <v>0</v>
      </c>
      <c r="J245" s="3">
        <f t="shared" si="481"/>
        <v>0</v>
      </c>
      <c r="K245" s="3">
        <f t="shared" si="481"/>
        <v>0</v>
      </c>
      <c r="L245" s="3">
        <f t="shared" si="481"/>
        <v>0</v>
      </c>
      <c r="M245" s="3">
        <f t="shared" si="481"/>
        <v>0</v>
      </c>
      <c r="N245" s="3">
        <f t="shared" si="481"/>
        <v>0</v>
      </c>
      <c r="O245" s="3">
        <f t="shared" si="481"/>
        <v>0</v>
      </c>
      <c r="P245" s="3">
        <f t="shared" si="481"/>
        <v>0</v>
      </c>
      <c r="Q245" s="3">
        <f t="shared" si="481"/>
        <v>0</v>
      </c>
      <c r="R245" s="3">
        <f t="shared" si="481"/>
        <v>0</v>
      </c>
      <c r="S245" s="3">
        <f t="shared" si="481"/>
        <v>0</v>
      </c>
      <c r="T245" s="3">
        <f t="shared" si="481"/>
        <v>0</v>
      </c>
      <c r="U245" s="3">
        <f t="shared" si="481"/>
        <v>0</v>
      </c>
      <c r="V245" s="3">
        <f t="shared" si="481"/>
        <v>0</v>
      </c>
      <c r="W245" s="3">
        <f t="shared" si="481"/>
        <v>0</v>
      </c>
      <c r="X245" s="3">
        <f t="shared" si="481"/>
        <v>0</v>
      </c>
      <c r="Y245" s="3">
        <f t="shared" si="481"/>
        <v>0</v>
      </c>
      <c r="Z245" s="3">
        <f t="shared" si="481"/>
        <v>0</v>
      </c>
      <c r="AA245" s="3">
        <f t="shared" si="481"/>
        <v>0</v>
      </c>
      <c r="AB245" s="3">
        <f t="shared" si="481"/>
        <v>0</v>
      </c>
      <c r="AC245" s="3">
        <f t="shared" si="481"/>
        <v>0</v>
      </c>
      <c r="AD245" s="3">
        <f t="shared" si="481"/>
        <v>0</v>
      </c>
      <c r="AE245" s="3">
        <f t="shared" si="481"/>
        <v>0</v>
      </c>
      <c r="AF245" s="3">
        <f t="shared" si="481"/>
        <v>0</v>
      </c>
      <c r="AG245" s="3">
        <f t="shared" si="481"/>
        <v>0</v>
      </c>
      <c r="AH245" s="3">
        <f t="shared" si="481"/>
        <v>0</v>
      </c>
      <c r="AI245" s="3">
        <f t="shared" ref="AI245:BI245" si="482">IF($A245=AI$31,AI$56,AH245*(1+AI$22))</f>
        <v>0</v>
      </c>
      <c r="AJ245" s="3">
        <f t="shared" si="482"/>
        <v>0</v>
      </c>
      <c r="AK245" s="3">
        <f t="shared" si="482"/>
        <v>0</v>
      </c>
      <c r="AL245" s="3">
        <f t="shared" si="482"/>
        <v>0</v>
      </c>
      <c r="AM245" s="3">
        <f t="shared" si="482"/>
        <v>0</v>
      </c>
      <c r="AN245" s="3">
        <f t="shared" si="482"/>
        <v>0</v>
      </c>
      <c r="AO245" s="3">
        <f t="shared" si="482"/>
        <v>0</v>
      </c>
      <c r="AP245" s="3">
        <f t="shared" si="482"/>
        <v>0</v>
      </c>
      <c r="AQ245" s="3">
        <f t="shared" si="482"/>
        <v>0</v>
      </c>
      <c r="AR245" s="3">
        <f t="shared" si="482"/>
        <v>0</v>
      </c>
      <c r="AS245" s="3">
        <f t="shared" si="482"/>
        <v>0</v>
      </c>
      <c r="AT245" s="3">
        <f t="shared" si="482"/>
        <v>0</v>
      </c>
      <c r="AU245" s="3">
        <f t="shared" si="482"/>
        <v>0</v>
      </c>
      <c r="AV245" s="3">
        <f t="shared" si="482"/>
        <v>0</v>
      </c>
      <c r="AW245" s="3">
        <f t="shared" si="482"/>
        <v>0</v>
      </c>
      <c r="AX245" s="3">
        <f t="shared" si="482"/>
        <v>0</v>
      </c>
      <c r="AY245" s="3">
        <f t="shared" si="482"/>
        <v>64.159239908077822</v>
      </c>
      <c r="AZ245" s="3">
        <f t="shared" si="482"/>
        <v>64.635113595680821</v>
      </c>
      <c r="BA245" s="3">
        <f t="shared" si="482"/>
        <v>65.114516872581902</v>
      </c>
      <c r="BB245" s="3">
        <f t="shared" si="482"/>
        <v>65.597475917998239</v>
      </c>
      <c r="BC245" s="3">
        <f t="shared" si="482"/>
        <v>66.084017105320129</v>
      </c>
      <c r="BD245" s="3">
        <f t="shared" si="482"/>
        <v>66.57416700355121</v>
      </c>
      <c r="BE245" s="3">
        <f t="shared" si="482"/>
        <v>67.06795237875933</v>
      </c>
      <c r="BF245" s="3">
        <f t="shared" si="482"/>
        <v>67.56540019553816</v>
      </c>
      <c r="BG245" s="3">
        <f t="shared" si="482"/>
        <v>68.066537618479714</v>
      </c>
      <c r="BH245" s="3">
        <f t="shared" si="482"/>
        <v>68.571392013657729</v>
      </c>
      <c r="BI245" s="3">
        <f t="shared" si="482"/>
        <v>69.079990950122081</v>
      </c>
    </row>
    <row r="246" spans="1:61" x14ac:dyDescent="0.25">
      <c r="A246" s="57">
        <f t="shared" si="386"/>
        <v>2027.25</v>
      </c>
      <c r="C246" s="3">
        <f t="shared" ref="C246:AH246" si="483">IF($A246=C$31,C$56,B246*(1+C$22))</f>
        <v>0</v>
      </c>
      <c r="D246" s="3">
        <f t="shared" si="483"/>
        <v>0</v>
      </c>
      <c r="E246" s="3">
        <f t="shared" si="483"/>
        <v>0</v>
      </c>
      <c r="F246" s="3">
        <f t="shared" si="483"/>
        <v>0</v>
      </c>
      <c r="G246" s="3">
        <f t="shared" si="483"/>
        <v>0</v>
      </c>
      <c r="H246" s="3">
        <f t="shared" si="483"/>
        <v>0</v>
      </c>
      <c r="I246" s="3">
        <f t="shared" si="483"/>
        <v>0</v>
      </c>
      <c r="J246" s="3">
        <f t="shared" si="483"/>
        <v>0</v>
      </c>
      <c r="K246" s="3">
        <f t="shared" si="483"/>
        <v>0</v>
      </c>
      <c r="L246" s="3">
        <f t="shared" si="483"/>
        <v>0</v>
      </c>
      <c r="M246" s="3">
        <f t="shared" si="483"/>
        <v>0</v>
      </c>
      <c r="N246" s="3">
        <f t="shared" si="483"/>
        <v>0</v>
      </c>
      <c r="O246" s="3">
        <f t="shared" si="483"/>
        <v>0</v>
      </c>
      <c r="P246" s="3">
        <f t="shared" si="483"/>
        <v>0</v>
      </c>
      <c r="Q246" s="3">
        <f t="shared" si="483"/>
        <v>0</v>
      </c>
      <c r="R246" s="3">
        <f t="shared" si="483"/>
        <v>0</v>
      </c>
      <c r="S246" s="3">
        <f t="shared" si="483"/>
        <v>0</v>
      </c>
      <c r="T246" s="3">
        <f t="shared" si="483"/>
        <v>0</v>
      </c>
      <c r="U246" s="3">
        <f t="shared" si="483"/>
        <v>0</v>
      </c>
      <c r="V246" s="3">
        <f t="shared" si="483"/>
        <v>0</v>
      </c>
      <c r="W246" s="3">
        <f t="shared" si="483"/>
        <v>0</v>
      </c>
      <c r="X246" s="3">
        <f t="shared" si="483"/>
        <v>0</v>
      </c>
      <c r="Y246" s="3">
        <f t="shared" si="483"/>
        <v>0</v>
      </c>
      <c r="Z246" s="3">
        <f t="shared" si="483"/>
        <v>0</v>
      </c>
      <c r="AA246" s="3">
        <f t="shared" si="483"/>
        <v>0</v>
      </c>
      <c r="AB246" s="3">
        <f t="shared" si="483"/>
        <v>0</v>
      </c>
      <c r="AC246" s="3">
        <f t="shared" si="483"/>
        <v>0</v>
      </c>
      <c r="AD246" s="3">
        <f t="shared" si="483"/>
        <v>0</v>
      </c>
      <c r="AE246" s="3">
        <f t="shared" si="483"/>
        <v>0</v>
      </c>
      <c r="AF246" s="3">
        <f t="shared" si="483"/>
        <v>0</v>
      </c>
      <c r="AG246" s="3">
        <f t="shared" si="483"/>
        <v>0</v>
      </c>
      <c r="AH246" s="3">
        <f t="shared" si="483"/>
        <v>0</v>
      </c>
      <c r="AI246" s="3">
        <f t="shared" ref="AI246:BI246" si="484">IF($A246=AI$31,AI$56,AH246*(1+AI$22))</f>
        <v>0</v>
      </c>
      <c r="AJ246" s="3">
        <f t="shared" si="484"/>
        <v>0</v>
      </c>
      <c r="AK246" s="3">
        <f t="shared" si="484"/>
        <v>0</v>
      </c>
      <c r="AL246" s="3">
        <f t="shared" si="484"/>
        <v>0</v>
      </c>
      <c r="AM246" s="3">
        <f t="shared" si="484"/>
        <v>0</v>
      </c>
      <c r="AN246" s="3">
        <f t="shared" si="484"/>
        <v>0</v>
      </c>
      <c r="AO246" s="3">
        <f t="shared" si="484"/>
        <v>0</v>
      </c>
      <c r="AP246" s="3">
        <f t="shared" si="484"/>
        <v>0</v>
      </c>
      <c r="AQ246" s="3">
        <f t="shared" si="484"/>
        <v>0</v>
      </c>
      <c r="AR246" s="3">
        <f t="shared" si="484"/>
        <v>0</v>
      </c>
      <c r="AS246" s="3">
        <f t="shared" si="484"/>
        <v>0</v>
      </c>
      <c r="AT246" s="3">
        <f t="shared" si="484"/>
        <v>0</v>
      </c>
      <c r="AU246" s="3">
        <f t="shared" si="484"/>
        <v>0</v>
      </c>
      <c r="AV246" s="3">
        <f t="shared" si="484"/>
        <v>0</v>
      </c>
      <c r="AW246" s="3">
        <f t="shared" si="484"/>
        <v>0</v>
      </c>
      <c r="AX246" s="3">
        <f t="shared" si="484"/>
        <v>0</v>
      </c>
      <c r="AY246" s="3">
        <f t="shared" si="484"/>
        <v>0</v>
      </c>
      <c r="AZ246" s="3">
        <f t="shared" si="484"/>
        <v>64.635113595680821</v>
      </c>
      <c r="BA246" s="3">
        <f t="shared" si="484"/>
        <v>65.114516872581902</v>
      </c>
      <c r="BB246" s="3">
        <f t="shared" si="484"/>
        <v>65.597475917998239</v>
      </c>
      <c r="BC246" s="3">
        <f t="shared" si="484"/>
        <v>66.084017105320129</v>
      </c>
      <c r="BD246" s="3">
        <f t="shared" si="484"/>
        <v>66.57416700355121</v>
      </c>
      <c r="BE246" s="3">
        <f t="shared" si="484"/>
        <v>67.06795237875933</v>
      </c>
      <c r="BF246" s="3">
        <f t="shared" si="484"/>
        <v>67.56540019553816</v>
      </c>
      <c r="BG246" s="3">
        <f t="shared" si="484"/>
        <v>68.066537618479714</v>
      </c>
      <c r="BH246" s="3">
        <f t="shared" si="484"/>
        <v>68.571392013657729</v>
      </c>
      <c r="BI246" s="3">
        <f t="shared" si="484"/>
        <v>69.079990950122081</v>
      </c>
    </row>
    <row r="247" spans="1:61" x14ac:dyDescent="0.25">
      <c r="A247" s="57">
        <f t="shared" si="386"/>
        <v>2027.5</v>
      </c>
      <c r="C247" s="3">
        <f t="shared" ref="C247:AH247" si="485">IF($A247=C$31,C$56,B247*(1+C$22))</f>
        <v>0</v>
      </c>
      <c r="D247" s="3">
        <f t="shared" si="485"/>
        <v>0</v>
      </c>
      <c r="E247" s="3">
        <f t="shared" si="485"/>
        <v>0</v>
      </c>
      <c r="F247" s="3">
        <f t="shared" si="485"/>
        <v>0</v>
      </c>
      <c r="G247" s="3">
        <f t="shared" si="485"/>
        <v>0</v>
      </c>
      <c r="H247" s="3">
        <f t="shared" si="485"/>
        <v>0</v>
      </c>
      <c r="I247" s="3">
        <f t="shared" si="485"/>
        <v>0</v>
      </c>
      <c r="J247" s="3">
        <f t="shared" si="485"/>
        <v>0</v>
      </c>
      <c r="K247" s="3">
        <f t="shared" si="485"/>
        <v>0</v>
      </c>
      <c r="L247" s="3">
        <f t="shared" si="485"/>
        <v>0</v>
      </c>
      <c r="M247" s="3">
        <f t="shared" si="485"/>
        <v>0</v>
      </c>
      <c r="N247" s="3">
        <f t="shared" si="485"/>
        <v>0</v>
      </c>
      <c r="O247" s="3">
        <f t="shared" si="485"/>
        <v>0</v>
      </c>
      <c r="P247" s="3">
        <f t="shared" si="485"/>
        <v>0</v>
      </c>
      <c r="Q247" s="3">
        <f t="shared" si="485"/>
        <v>0</v>
      </c>
      <c r="R247" s="3">
        <f t="shared" si="485"/>
        <v>0</v>
      </c>
      <c r="S247" s="3">
        <f t="shared" si="485"/>
        <v>0</v>
      </c>
      <c r="T247" s="3">
        <f t="shared" si="485"/>
        <v>0</v>
      </c>
      <c r="U247" s="3">
        <f t="shared" si="485"/>
        <v>0</v>
      </c>
      <c r="V247" s="3">
        <f t="shared" si="485"/>
        <v>0</v>
      </c>
      <c r="W247" s="3">
        <f t="shared" si="485"/>
        <v>0</v>
      </c>
      <c r="X247" s="3">
        <f t="shared" si="485"/>
        <v>0</v>
      </c>
      <c r="Y247" s="3">
        <f t="shared" si="485"/>
        <v>0</v>
      </c>
      <c r="Z247" s="3">
        <f t="shared" si="485"/>
        <v>0</v>
      </c>
      <c r="AA247" s="3">
        <f t="shared" si="485"/>
        <v>0</v>
      </c>
      <c r="AB247" s="3">
        <f t="shared" si="485"/>
        <v>0</v>
      </c>
      <c r="AC247" s="3">
        <f t="shared" si="485"/>
        <v>0</v>
      </c>
      <c r="AD247" s="3">
        <f t="shared" si="485"/>
        <v>0</v>
      </c>
      <c r="AE247" s="3">
        <f t="shared" si="485"/>
        <v>0</v>
      </c>
      <c r="AF247" s="3">
        <f t="shared" si="485"/>
        <v>0</v>
      </c>
      <c r="AG247" s="3">
        <f t="shared" si="485"/>
        <v>0</v>
      </c>
      <c r="AH247" s="3">
        <f t="shared" si="485"/>
        <v>0</v>
      </c>
      <c r="AI247" s="3">
        <f t="shared" ref="AI247:BI247" si="486">IF($A247=AI$31,AI$56,AH247*(1+AI$22))</f>
        <v>0</v>
      </c>
      <c r="AJ247" s="3">
        <f t="shared" si="486"/>
        <v>0</v>
      </c>
      <c r="AK247" s="3">
        <f t="shared" si="486"/>
        <v>0</v>
      </c>
      <c r="AL247" s="3">
        <f t="shared" si="486"/>
        <v>0</v>
      </c>
      <c r="AM247" s="3">
        <f t="shared" si="486"/>
        <v>0</v>
      </c>
      <c r="AN247" s="3">
        <f t="shared" si="486"/>
        <v>0</v>
      </c>
      <c r="AO247" s="3">
        <f t="shared" si="486"/>
        <v>0</v>
      </c>
      <c r="AP247" s="3">
        <f t="shared" si="486"/>
        <v>0</v>
      </c>
      <c r="AQ247" s="3">
        <f t="shared" si="486"/>
        <v>0</v>
      </c>
      <c r="AR247" s="3">
        <f t="shared" si="486"/>
        <v>0</v>
      </c>
      <c r="AS247" s="3">
        <f t="shared" si="486"/>
        <v>0</v>
      </c>
      <c r="AT247" s="3">
        <f t="shared" si="486"/>
        <v>0</v>
      </c>
      <c r="AU247" s="3">
        <f t="shared" si="486"/>
        <v>0</v>
      </c>
      <c r="AV247" s="3">
        <f t="shared" si="486"/>
        <v>0</v>
      </c>
      <c r="AW247" s="3">
        <f t="shared" si="486"/>
        <v>0</v>
      </c>
      <c r="AX247" s="3">
        <f t="shared" si="486"/>
        <v>0</v>
      </c>
      <c r="AY247" s="3">
        <f t="shared" si="486"/>
        <v>0</v>
      </c>
      <c r="AZ247" s="3">
        <f t="shared" si="486"/>
        <v>0</v>
      </c>
      <c r="BA247" s="3">
        <f t="shared" si="486"/>
        <v>65.114516872581902</v>
      </c>
      <c r="BB247" s="3">
        <f t="shared" si="486"/>
        <v>65.597475917998239</v>
      </c>
      <c r="BC247" s="3">
        <f t="shared" si="486"/>
        <v>66.084017105320129</v>
      </c>
      <c r="BD247" s="3">
        <f t="shared" si="486"/>
        <v>66.57416700355121</v>
      </c>
      <c r="BE247" s="3">
        <f t="shared" si="486"/>
        <v>67.06795237875933</v>
      </c>
      <c r="BF247" s="3">
        <f t="shared" si="486"/>
        <v>67.56540019553816</v>
      </c>
      <c r="BG247" s="3">
        <f t="shared" si="486"/>
        <v>68.066537618479714</v>
      </c>
      <c r="BH247" s="3">
        <f t="shared" si="486"/>
        <v>68.571392013657729</v>
      </c>
      <c r="BI247" s="3">
        <f t="shared" si="486"/>
        <v>69.079990950122081</v>
      </c>
    </row>
    <row r="248" spans="1:61" x14ac:dyDescent="0.25">
      <c r="A248" s="57">
        <f t="shared" si="386"/>
        <v>2027.75</v>
      </c>
      <c r="C248" s="3">
        <f t="shared" ref="C248:AH248" si="487">IF($A248=C$31,C$56,B248*(1+C$22))</f>
        <v>0</v>
      </c>
      <c r="D248" s="3">
        <f t="shared" si="487"/>
        <v>0</v>
      </c>
      <c r="E248" s="3">
        <f t="shared" si="487"/>
        <v>0</v>
      </c>
      <c r="F248" s="3">
        <f t="shared" si="487"/>
        <v>0</v>
      </c>
      <c r="G248" s="3">
        <f t="shared" si="487"/>
        <v>0</v>
      </c>
      <c r="H248" s="3">
        <f t="shared" si="487"/>
        <v>0</v>
      </c>
      <c r="I248" s="3">
        <f t="shared" si="487"/>
        <v>0</v>
      </c>
      <c r="J248" s="3">
        <f t="shared" si="487"/>
        <v>0</v>
      </c>
      <c r="K248" s="3">
        <f t="shared" si="487"/>
        <v>0</v>
      </c>
      <c r="L248" s="3">
        <f t="shared" si="487"/>
        <v>0</v>
      </c>
      <c r="M248" s="3">
        <f t="shared" si="487"/>
        <v>0</v>
      </c>
      <c r="N248" s="3">
        <f t="shared" si="487"/>
        <v>0</v>
      </c>
      <c r="O248" s="3">
        <f t="shared" si="487"/>
        <v>0</v>
      </c>
      <c r="P248" s="3">
        <f t="shared" si="487"/>
        <v>0</v>
      </c>
      <c r="Q248" s="3">
        <f t="shared" si="487"/>
        <v>0</v>
      </c>
      <c r="R248" s="3">
        <f t="shared" si="487"/>
        <v>0</v>
      </c>
      <c r="S248" s="3">
        <f t="shared" si="487"/>
        <v>0</v>
      </c>
      <c r="T248" s="3">
        <f t="shared" si="487"/>
        <v>0</v>
      </c>
      <c r="U248" s="3">
        <f t="shared" si="487"/>
        <v>0</v>
      </c>
      <c r="V248" s="3">
        <f t="shared" si="487"/>
        <v>0</v>
      </c>
      <c r="W248" s="3">
        <f t="shared" si="487"/>
        <v>0</v>
      </c>
      <c r="X248" s="3">
        <f t="shared" si="487"/>
        <v>0</v>
      </c>
      <c r="Y248" s="3">
        <f t="shared" si="487"/>
        <v>0</v>
      </c>
      <c r="Z248" s="3">
        <f t="shared" si="487"/>
        <v>0</v>
      </c>
      <c r="AA248" s="3">
        <f t="shared" si="487"/>
        <v>0</v>
      </c>
      <c r="AB248" s="3">
        <f t="shared" si="487"/>
        <v>0</v>
      </c>
      <c r="AC248" s="3">
        <f t="shared" si="487"/>
        <v>0</v>
      </c>
      <c r="AD248" s="3">
        <f t="shared" si="487"/>
        <v>0</v>
      </c>
      <c r="AE248" s="3">
        <f t="shared" si="487"/>
        <v>0</v>
      </c>
      <c r="AF248" s="3">
        <f t="shared" si="487"/>
        <v>0</v>
      </c>
      <c r="AG248" s="3">
        <f t="shared" si="487"/>
        <v>0</v>
      </c>
      <c r="AH248" s="3">
        <f t="shared" si="487"/>
        <v>0</v>
      </c>
      <c r="AI248" s="3">
        <f t="shared" ref="AI248:BI248" si="488">IF($A248=AI$31,AI$56,AH248*(1+AI$22))</f>
        <v>0</v>
      </c>
      <c r="AJ248" s="3">
        <f t="shared" si="488"/>
        <v>0</v>
      </c>
      <c r="AK248" s="3">
        <f t="shared" si="488"/>
        <v>0</v>
      </c>
      <c r="AL248" s="3">
        <f t="shared" si="488"/>
        <v>0</v>
      </c>
      <c r="AM248" s="3">
        <f t="shared" si="488"/>
        <v>0</v>
      </c>
      <c r="AN248" s="3">
        <f t="shared" si="488"/>
        <v>0</v>
      </c>
      <c r="AO248" s="3">
        <f t="shared" si="488"/>
        <v>0</v>
      </c>
      <c r="AP248" s="3">
        <f t="shared" si="488"/>
        <v>0</v>
      </c>
      <c r="AQ248" s="3">
        <f t="shared" si="488"/>
        <v>0</v>
      </c>
      <c r="AR248" s="3">
        <f t="shared" si="488"/>
        <v>0</v>
      </c>
      <c r="AS248" s="3">
        <f t="shared" si="488"/>
        <v>0</v>
      </c>
      <c r="AT248" s="3">
        <f t="shared" si="488"/>
        <v>0</v>
      </c>
      <c r="AU248" s="3">
        <f t="shared" si="488"/>
        <v>0</v>
      </c>
      <c r="AV248" s="3">
        <f t="shared" si="488"/>
        <v>0</v>
      </c>
      <c r="AW248" s="3">
        <f t="shared" si="488"/>
        <v>0</v>
      </c>
      <c r="AX248" s="3">
        <f t="shared" si="488"/>
        <v>0</v>
      </c>
      <c r="AY248" s="3">
        <f t="shared" si="488"/>
        <v>0</v>
      </c>
      <c r="AZ248" s="3">
        <f t="shared" si="488"/>
        <v>0</v>
      </c>
      <c r="BA248" s="3">
        <f t="shared" si="488"/>
        <v>0</v>
      </c>
      <c r="BB248" s="3">
        <f t="shared" si="488"/>
        <v>65.597475917998239</v>
      </c>
      <c r="BC248" s="3">
        <f t="shared" si="488"/>
        <v>66.084017105320129</v>
      </c>
      <c r="BD248" s="3">
        <f t="shared" si="488"/>
        <v>66.57416700355121</v>
      </c>
      <c r="BE248" s="3">
        <f t="shared" si="488"/>
        <v>67.06795237875933</v>
      </c>
      <c r="BF248" s="3">
        <f t="shared" si="488"/>
        <v>67.56540019553816</v>
      </c>
      <c r="BG248" s="3">
        <f t="shared" si="488"/>
        <v>68.066537618479714</v>
      </c>
      <c r="BH248" s="3">
        <f t="shared" si="488"/>
        <v>68.571392013657729</v>
      </c>
      <c r="BI248" s="3">
        <f t="shared" si="488"/>
        <v>69.079990950122081</v>
      </c>
    </row>
    <row r="249" spans="1:61" x14ac:dyDescent="0.25">
      <c r="A249" s="57">
        <f t="shared" si="386"/>
        <v>2028</v>
      </c>
      <c r="C249" s="3">
        <f t="shared" ref="C249:AH249" si="489">IF($A249=C$31,C$56,B249*(1+C$22))</f>
        <v>0</v>
      </c>
      <c r="D249" s="3">
        <f t="shared" si="489"/>
        <v>0</v>
      </c>
      <c r="E249" s="3">
        <f t="shared" si="489"/>
        <v>0</v>
      </c>
      <c r="F249" s="3">
        <f t="shared" si="489"/>
        <v>0</v>
      </c>
      <c r="G249" s="3">
        <f t="shared" si="489"/>
        <v>0</v>
      </c>
      <c r="H249" s="3">
        <f t="shared" si="489"/>
        <v>0</v>
      </c>
      <c r="I249" s="3">
        <f t="shared" si="489"/>
        <v>0</v>
      </c>
      <c r="J249" s="3">
        <f t="shared" si="489"/>
        <v>0</v>
      </c>
      <c r="K249" s="3">
        <f t="shared" si="489"/>
        <v>0</v>
      </c>
      <c r="L249" s="3">
        <f t="shared" si="489"/>
        <v>0</v>
      </c>
      <c r="M249" s="3">
        <f t="shared" si="489"/>
        <v>0</v>
      </c>
      <c r="N249" s="3">
        <f t="shared" si="489"/>
        <v>0</v>
      </c>
      <c r="O249" s="3">
        <f t="shared" si="489"/>
        <v>0</v>
      </c>
      <c r="P249" s="3">
        <f t="shared" si="489"/>
        <v>0</v>
      </c>
      <c r="Q249" s="3">
        <f t="shared" si="489"/>
        <v>0</v>
      </c>
      <c r="R249" s="3">
        <f t="shared" si="489"/>
        <v>0</v>
      </c>
      <c r="S249" s="3">
        <f t="shared" si="489"/>
        <v>0</v>
      </c>
      <c r="T249" s="3">
        <f t="shared" si="489"/>
        <v>0</v>
      </c>
      <c r="U249" s="3">
        <f t="shared" si="489"/>
        <v>0</v>
      </c>
      <c r="V249" s="3">
        <f t="shared" si="489"/>
        <v>0</v>
      </c>
      <c r="W249" s="3">
        <f t="shared" si="489"/>
        <v>0</v>
      </c>
      <c r="X249" s="3">
        <f t="shared" si="489"/>
        <v>0</v>
      </c>
      <c r="Y249" s="3">
        <f t="shared" si="489"/>
        <v>0</v>
      </c>
      <c r="Z249" s="3">
        <f t="shared" si="489"/>
        <v>0</v>
      </c>
      <c r="AA249" s="3">
        <f t="shared" si="489"/>
        <v>0</v>
      </c>
      <c r="AB249" s="3">
        <f t="shared" si="489"/>
        <v>0</v>
      </c>
      <c r="AC249" s="3">
        <f t="shared" si="489"/>
        <v>0</v>
      </c>
      <c r="AD249" s="3">
        <f t="shared" si="489"/>
        <v>0</v>
      </c>
      <c r="AE249" s="3">
        <f t="shared" si="489"/>
        <v>0</v>
      </c>
      <c r="AF249" s="3">
        <f t="shared" si="489"/>
        <v>0</v>
      </c>
      <c r="AG249" s="3">
        <f t="shared" si="489"/>
        <v>0</v>
      </c>
      <c r="AH249" s="3">
        <f t="shared" si="489"/>
        <v>0</v>
      </c>
      <c r="AI249" s="3">
        <f t="shared" ref="AI249:BI249" si="490">IF($A249=AI$31,AI$56,AH249*(1+AI$22))</f>
        <v>0</v>
      </c>
      <c r="AJ249" s="3">
        <f t="shared" si="490"/>
        <v>0</v>
      </c>
      <c r="AK249" s="3">
        <f t="shared" si="490"/>
        <v>0</v>
      </c>
      <c r="AL249" s="3">
        <f t="shared" si="490"/>
        <v>0</v>
      </c>
      <c r="AM249" s="3">
        <f t="shared" si="490"/>
        <v>0</v>
      </c>
      <c r="AN249" s="3">
        <f t="shared" si="490"/>
        <v>0</v>
      </c>
      <c r="AO249" s="3">
        <f t="shared" si="490"/>
        <v>0</v>
      </c>
      <c r="AP249" s="3">
        <f t="shared" si="490"/>
        <v>0</v>
      </c>
      <c r="AQ249" s="3">
        <f t="shared" si="490"/>
        <v>0</v>
      </c>
      <c r="AR249" s="3">
        <f t="shared" si="490"/>
        <v>0</v>
      </c>
      <c r="AS249" s="3">
        <f t="shared" si="490"/>
        <v>0</v>
      </c>
      <c r="AT249" s="3">
        <f t="shared" si="490"/>
        <v>0</v>
      </c>
      <c r="AU249" s="3">
        <f t="shared" si="490"/>
        <v>0</v>
      </c>
      <c r="AV249" s="3">
        <f t="shared" si="490"/>
        <v>0</v>
      </c>
      <c r="AW249" s="3">
        <f t="shared" si="490"/>
        <v>0</v>
      </c>
      <c r="AX249" s="3">
        <f t="shared" si="490"/>
        <v>0</v>
      </c>
      <c r="AY249" s="3">
        <f t="shared" si="490"/>
        <v>0</v>
      </c>
      <c r="AZ249" s="3">
        <f t="shared" si="490"/>
        <v>0</v>
      </c>
      <c r="BA249" s="3">
        <f t="shared" si="490"/>
        <v>0</v>
      </c>
      <c r="BB249" s="3">
        <f t="shared" si="490"/>
        <v>0</v>
      </c>
      <c r="BC249" s="3">
        <f t="shared" si="490"/>
        <v>66.084017105320129</v>
      </c>
      <c r="BD249" s="3">
        <f t="shared" si="490"/>
        <v>66.57416700355121</v>
      </c>
      <c r="BE249" s="3">
        <f t="shared" si="490"/>
        <v>67.06795237875933</v>
      </c>
      <c r="BF249" s="3">
        <f t="shared" si="490"/>
        <v>67.56540019553816</v>
      </c>
      <c r="BG249" s="3">
        <f t="shared" si="490"/>
        <v>68.066537618479714</v>
      </c>
      <c r="BH249" s="3">
        <f t="shared" si="490"/>
        <v>68.571392013657729</v>
      </c>
      <c r="BI249" s="3">
        <f t="shared" si="490"/>
        <v>69.079990950122081</v>
      </c>
    </row>
    <row r="250" spans="1:61" x14ac:dyDescent="0.25">
      <c r="A250" s="57">
        <f t="shared" si="386"/>
        <v>2028.25</v>
      </c>
      <c r="C250" s="3">
        <f t="shared" ref="C250:AH250" si="491">IF($A250=C$31,C$56,B250*(1+C$22))</f>
        <v>0</v>
      </c>
      <c r="D250" s="3">
        <f t="shared" si="491"/>
        <v>0</v>
      </c>
      <c r="E250" s="3">
        <f t="shared" si="491"/>
        <v>0</v>
      </c>
      <c r="F250" s="3">
        <f t="shared" si="491"/>
        <v>0</v>
      </c>
      <c r="G250" s="3">
        <f t="shared" si="491"/>
        <v>0</v>
      </c>
      <c r="H250" s="3">
        <f t="shared" si="491"/>
        <v>0</v>
      </c>
      <c r="I250" s="3">
        <f t="shared" si="491"/>
        <v>0</v>
      </c>
      <c r="J250" s="3">
        <f t="shared" si="491"/>
        <v>0</v>
      </c>
      <c r="K250" s="3">
        <f t="shared" si="491"/>
        <v>0</v>
      </c>
      <c r="L250" s="3">
        <f t="shared" si="491"/>
        <v>0</v>
      </c>
      <c r="M250" s="3">
        <f t="shared" si="491"/>
        <v>0</v>
      </c>
      <c r="N250" s="3">
        <f t="shared" si="491"/>
        <v>0</v>
      </c>
      <c r="O250" s="3">
        <f t="shared" si="491"/>
        <v>0</v>
      </c>
      <c r="P250" s="3">
        <f t="shared" si="491"/>
        <v>0</v>
      </c>
      <c r="Q250" s="3">
        <f t="shared" si="491"/>
        <v>0</v>
      </c>
      <c r="R250" s="3">
        <f t="shared" si="491"/>
        <v>0</v>
      </c>
      <c r="S250" s="3">
        <f t="shared" si="491"/>
        <v>0</v>
      </c>
      <c r="T250" s="3">
        <f t="shared" si="491"/>
        <v>0</v>
      </c>
      <c r="U250" s="3">
        <f t="shared" si="491"/>
        <v>0</v>
      </c>
      <c r="V250" s="3">
        <f t="shared" si="491"/>
        <v>0</v>
      </c>
      <c r="W250" s="3">
        <f t="shared" si="491"/>
        <v>0</v>
      </c>
      <c r="X250" s="3">
        <f t="shared" si="491"/>
        <v>0</v>
      </c>
      <c r="Y250" s="3">
        <f t="shared" si="491"/>
        <v>0</v>
      </c>
      <c r="Z250" s="3">
        <f t="shared" si="491"/>
        <v>0</v>
      </c>
      <c r="AA250" s="3">
        <f t="shared" si="491"/>
        <v>0</v>
      </c>
      <c r="AB250" s="3">
        <f t="shared" si="491"/>
        <v>0</v>
      </c>
      <c r="AC250" s="3">
        <f t="shared" si="491"/>
        <v>0</v>
      </c>
      <c r="AD250" s="3">
        <f t="shared" si="491"/>
        <v>0</v>
      </c>
      <c r="AE250" s="3">
        <f t="shared" si="491"/>
        <v>0</v>
      </c>
      <c r="AF250" s="3">
        <f t="shared" si="491"/>
        <v>0</v>
      </c>
      <c r="AG250" s="3">
        <f t="shared" si="491"/>
        <v>0</v>
      </c>
      <c r="AH250" s="3">
        <f t="shared" si="491"/>
        <v>0</v>
      </c>
      <c r="AI250" s="3">
        <f t="shared" ref="AI250:BI250" si="492">IF($A250=AI$31,AI$56,AH250*(1+AI$22))</f>
        <v>0</v>
      </c>
      <c r="AJ250" s="3">
        <f t="shared" si="492"/>
        <v>0</v>
      </c>
      <c r="AK250" s="3">
        <f t="shared" si="492"/>
        <v>0</v>
      </c>
      <c r="AL250" s="3">
        <f t="shared" si="492"/>
        <v>0</v>
      </c>
      <c r="AM250" s="3">
        <f t="shared" si="492"/>
        <v>0</v>
      </c>
      <c r="AN250" s="3">
        <f t="shared" si="492"/>
        <v>0</v>
      </c>
      <c r="AO250" s="3">
        <f t="shared" si="492"/>
        <v>0</v>
      </c>
      <c r="AP250" s="3">
        <f t="shared" si="492"/>
        <v>0</v>
      </c>
      <c r="AQ250" s="3">
        <f t="shared" si="492"/>
        <v>0</v>
      </c>
      <c r="AR250" s="3">
        <f t="shared" si="492"/>
        <v>0</v>
      </c>
      <c r="AS250" s="3">
        <f t="shared" si="492"/>
        <v>0</v>
      </c>
      <c r="AT250" s="3">
        <f t="shared" si="492"/>
        <v>0</v>
      </c>
      <c r="AU250" s="3">
        <f t="shared" si="492"/>
        <v>0</v>
      </c>
      <c r="AV250" s="3">
        <f t="shared" si="492"/>
        <v>0</v>
      </c>
      <c r="AW250" s="3">
        <f t="shared" si="492"/>
        <v>0</v>
      </c>
      <c r="AX250" s="3">
        <f t="shared" si="492"/>
        <v>0</v>
      </c>
      <c r="AY250" s="3">
        <f t="shared" si="492"/>
        <v>0</v>
      </c>
      <c r="AZ250" s="3">
        <f t="shared" si="492"/>
        <v>0</v>
      </c>
      <c r="BA250" s="3">
        <f t="shared" si="492"/>
        <v>0</v>
      </c>
      <c r="BB250" s="3">
        <f t="shared" si="492"/>
        <v>0</v>
      </c>
      <c r="BC250" s="3">
        <f t="shared" si="492"/>
        <v>0</v>
      </c>
      <c r="BD250" s="3">
        <f t="shared" si="492"/>
        <v>66.57416700355121</v>
      </c>
      <c r="BE250" s="3">
        <f t="shared" si="492"/>
        <v>67.06795237875933</v>
      </c>
      <c r="BF250" s="3">
        <f t="shared" si="492"/>
        <v>67.56540019553816</v>
      </c>
      <c r="BG250" s="3">
        <f t="shared" si="492"/>
        <v>68.066537618479714</v>
      </c>
      <c r="BH250" s="3">
        <f t="shared" si="492"/>
        <v>68.571392013657729</v>
      </c>
      <c r="BI250" s="3">
        <f t="shared" si="492"/>
        <v>69.079990950122081</v>
      </c>
    </row>
    <row r="251" spans="1:61" x14ac:dyDescent="0.25">
      <c r="A251" s="57">
        <f t="shared" si="386"/>
        <v>2028.5</v>
      </c>
      <c r="C251" s="3">
        <f t="shared" ref="C251:AH251" si="493">IF($A251=C$31,C$56,B251*(1+C$22))</f>
        <v>0</v>
      </c>
      <c r="D251" s="3">
        <f t="shared" si="493"/>
        <v>0</v>
      </c>
      <c r="E251" s="3">
        <f t="shared" si="493"/>
        <v>0</v>
      </c>
      <c r="F251" s="3">
        <f t="shared" si="493"/>
        <v>0</v>
      </c>
      <c r="G251" s="3">
        <f t="shared" si="493"/>
        <v>0</v>
      </c>
      <c r="H251" s="3">
        <f t="shared" si="493"/>
        <v>0</v>
      </c>
      <c r="I251" s="3">
        <f t="shared" si="493"/>
        <v>0</v>
      </c>
      <c r="J251" s="3">
        <f t="shared" si="493"/>
        <v>0</v>
      </c>
      <c r="K251" s="3">
        <f t="shared" si="493"/>
        <v>0</v>
      </c>
      <c r="L251" s="3">
        <f t="shared" si="493"/>
        <v>0</v>
      </c>
      <c r="M251" s="3">
        <f t="shared" si="493"/>
        <v>0</v>
      </c>
      <c r="N251" s="3">
        <f t="shared" si="493"/>
        <v>0</v>
      </c>
      <c r="O251" s="3">
        <f t="shared" si="493"/>
        <v>0</v>
      </c>
      <c r="P251" s="3">
        <f t="shared" si="493"/>
        <v>0</v>
      </c>
      <c r="Q251" s="3">
        <f t="shared" si="493"/>
        <v>0</v>
      </c>
      <c r="R251" s="3">
        <f t="shared" si="493"/>
        <v>0</v>
      </c>
      <c r="S251" s="3">
        <f t="shared" si="493"/>
        <v>0</v>
      </c>
      <c r="T251" s="3">
        <f t="shared" si="493"/>
        <v>0</v>
      </c>
      <c r="U251" s="3">
        <f t="shared" si="493"/>
        <v>0</v>
      </c>
      <c r="V251" s="3">
        <f t="shared" si="493"/>
        <v>0</v>
      </c>
      <c r="W251" s="3">
        <f t="shared" si="493"/>
        <v>0</v>
      </c>
      <c r="X251" s="3">
        <f t="shared" si="493"/>
        <v>0</v>
      </c>
      <c r="Y251" s="3">
        <f t="shared" si="493"/>
        <v>0</v>
      </c>
      <c r="Z251" s="3">
        <f t="shared" si="493"/>
        <v>0</v>
      </c>
      <c r="AA251" s="3">
        <f t="shared" si="493"/>
        <v>0</v>
      </c>
      <c r="AB251" s="3">
        <f t="shared" si="493"/>
        <v>0</v>
      </c>
      <c r="AC251" s="3">
        <f t="shared" si="493"/>
        <v>0</v>
      </c>
      <c r="AD251" s="3">
        <f t="shared" si="493"/>
        <v>0</v>
      </c>
      <c r="AE251" s="3">
        <f t="shared" si="493"/>
        <v>0</v>
      </c>
      <c r="AF251" s="3">
        <f t="shared" si="493"/>
        <v>0</v>
      </c>
      <c r="AG251" s="3">
        <f t="shared" si="493"/>
        <v>0</v>
      </c>
      <c r="AH251" s="3">
        <f t="shared" si="493"/>
        <v>0</v>
      </c>
      <c r="AI251" s="3">
        <f t="shared" ref="AI251:BI251" si="494">IF($A251=AI$31,AI$56,AH251*(1+AI$22))</f>
        <v>0</v>
      </c>
      <c r="AJ251" s="3">
        <f t="shared" si="494"/>
        <v>0</v>
      </c>
      <c r="AK251" s="3">
        <f t="shared" si="494"/>
        <v>0</v>
      </c>
      <c r="AL251" s="3">
        <f t="shared" si="494"/>
        <v>0</v>
      </c>
      <c r="AM251" s="3">
        <f t="shared" si="494"/>
        <v>0</v>
      </c>
      <c r="AN251" s="3">
        <f t="shared" si="494"/>
        <v>0</v>
      </c>
      <c r="AO251" s="3">
        <f t="shared" si="494"/>
        <v>0</v>
      </c>
      <c r="AP251" s="3">
        <f t="shared" si="494"/>
        <v>0</v>
      </c>
      <c r="AQ251" s="3">
        <f t="shared" si="494"/>
        <v>0</v>
      </c>
      <c r="AR251" s="3">
        <f t="shared" si="494"/>
        <v>0</v>
      </c>
      <c r="AS251" s="3">
        <f t="shared" si="494"/>
        <v>0</v>
      </c>
      <c r="AT251" s="3">
        <f t="shared" si="494"/>
        <v>0</v>
      </c>
      <c r="AU251" s="3">
        <f t="shared" si="494"/>
        <v>0</v>
      </c>
      <c r="AV251" s="3">
        <f t="shared" si="494"/>
        <v>0</v>
      </c>
      <c r="AW251" s="3">
        <f t="shared" si="494"/>
        <v>0</v>
      </c>
      <c r="AX251" s="3">
        <f t="shared" si="494"/>
        <v>0</v>
      </c>
      <c r="AY251" s="3">
        <f t="shared" si="494"/>
        <v>0</v>
      </c>
      <c r="AZ251" s="3">
        <f t="shared" si="494"/>
        <v>0</v>
      </c>
      <c r="BA251" s="3">
        <f t="shared" si="494"/>
        <v>0</v>
      </c>
      <c r="BB251" s="3">
        <f t="shared" si="494"/>
        <v>0</v>
      </c>
      <c r="BC251" s="3">
        <f t="shared" si="494"/>
        <v>0</v>
      </c>
      <c r="BD251" s="3">
        <f t="shared" si="494"/>
        <v>0</v>
      </c>
      <c r="BE251" s="3">
        <f t="shared" si="494"/>
        <v>67.06795237875933</v>
      </c>
      <c r="BF251" s="3">
        <f t="shared" si="494"/>
        <v>67.56540019553816</v>
      </c>
      <c r="BG251" s="3">
        <f t="shared" si="494"/>
        <v>68.066537618479714</v>
      </c>
      <c r="BH251" s="3">
        <f t="shared" si="494"/>
        <v>68.571392013657729</v>
      </c>
      <c r="BI251" s="3">
        <f t="shared" si="494"/>
        <v>69.079990950122081</v>
      </c>
    </row>
    <row r="252" spans="1:61" x14ac:dyDescent="0.25">
      <c r="A252" s="57">
        <f t="shared" si="386"/>
        <v>2028.75</v>
      </c>
      <c r="C252" s="3">
        <f t="shared" ref="C252:AH252" si="495">IF($A252=C$31,C$56,B252*(1+C$22))</f>
        <v>0</v>
      </c>
      <c r="D252" s="3">
        <f t="shared" si="495"/>
        <v>0</v>
      </c>
      <c r="E252" s="3">
        <f t="shared" si="495"/>
        <v>0</v>
      </c>
      <c r="F252" s="3">
        <f t="shared" si="495"/>
        <v>0</v>
      </c>
      <c r="G252" s="3">
        <f t="shared" si="495"/>
        <v>0</v>
      </c>
      <c r="H252" s="3">
        <f t="shared" si="495"/>
        <v>0</v>
      </c>
      <c r="I252" s="3">
        <f t="shared" si="495"/>
        <v>0</v>
      </c>
      <c r="J252" s="3">
        <f t="shared" si="495"/>
        <v>0</v>
      </c>
      <c r="K252" s="3">
        <f t="shared" si="495"/>
        <v>0</v>
      </c>
      <c r="L252" s="3">
        <f t="shared" si="495"/>
        <v>0</v>
      </c>
      <c r="M252" s="3">
        <f t="shared" si="495"/>
        <v>0</v>
      </c>
      <c r="N252" s="3">
        <f t="shared" si="495"/>
        <v>0</v>
      </c>
      <c r="O252" s="3">
        <f t="shared" si="495"/>
        <v>0</v>
      </c>
      <c r="P252" s="3">
        <f t="shared" si="495"/>
        <v>0</v>
      </c>
      <c r="Q252" s="3">
        <f t="shared" si="495"/>
        <v>0</v>
      </c>
      <c r="R252" s="3">
        <f t="shared" si="495"/>
        <v>0</v>
      </c>
      <c r="S252" s="3">
        <f t="shared" si="495"/>
        <v>0</v>
      </c>
      <c r="T252" s="3">
        <f t="shared" si="495"/>
        <v>0</v>
      </c>
      <c r="U252" s="3">
        <f t="shared" si="495"/>
        <v>0</v>
      </c>
      <c r="V252" s="3">
        <f t="shared" si="495"/>
        <v>0</v>
      </c>
      <c r="W252" s="3">
        <f t="shared" si="495"/>
        <v>0</v>
      </c>
      <c r="X252" s="3">
        <f t="shared" si="495"/>
        <v>0</v>
      </c>
      <c r="Y252" s="3">
        <f t="shared" si="495"/>
        <v>0</v>
      </c>
      <c r="Z252" s="3">
        <f t="shared" si="495"/>
        <v>0</v>
      </c>
      <c r="AA252" s="3">
        <f t="shared" si="495"/>
        <v>0</v>
      </c>
      <c r="AB252" s="3">
        <f t="shared" si="495"/>
        <v>0</v>
      </c>
      <c r="AC252" s="3">
        <f t="shared" si="495"/>
        <v>0</v>
      </c>
      <c r="AD252" s="3">
        <f t="shared" si="495"/>
        <v>0</v>
      </c>
      <c r="AE252" s="3">
        <f t="shared" si="495"/>
        <v>0</v>
      </c>
      <c r="AF252" s="3">
        <f t="shared" si="495"/>
        <v>0</v>
      </c>
      <c r="AG252" s="3">
        <f t="shared" si="495"/>
        <v>0</v>
      </c>
      <c r="AH252" s="3">
        <f t="shared" si="495"/>
        <v>0</v>
      </c>
      <c r="AI252" s="3">
        <f t="shared" ref="AI252:BI252" si="496">IF($A252=AI$31,AI$56,AH252*(1+AI$22))</f>
        <v>0</v>
      </c>
      <c r="AJ252" s="3">
        <f t="shared" si="496"/>
        <v>0</v>
      </c>
      <c r="AK252" s="3">
        <f t="shared" si="496"/>
        <v>0</v>
      </c>
      <c r="AL252" s="3">
        <f t="shared" si="496"/>
        <v>0</v>
      </c>
      <c r="AM252" s="3">
        <f t="shared" si="496"/>
        <v>0</v>
      </c>
      <c r="AN252" s="3">
        <f t="shared" si="496"/>
        <v>0</v>
      </c>
      <c r="AO252" s="3">
        <f t="shared" si="496"/>
        <v>0</v>
      </c>
      <c r="AP252" s="3">
        <f t="shared" si="496"/>
        <v>0</v>
      </c>
      <c r="AQ252" s="3">
        <f t="shared" si="496"/>
        <v>0</v>
      </c>
      <c r="AR252" s="3">
        <f t="shared" si="496"/>
        <v>0</v>
      </c>
      <c r="AS252" s="3">
        <f t="shared" si="496"/>
        <v>0</v>
      </c>
      <c r="AT252" s="3">
        <f t="shared" si="496"/>
        <v>0</v>
      </c>
      <c r="AU252" s="3">
        <f t="shared" si="496"/>
        <v>0</v>
      </c>
      <c r="AV252" s="3">
        <f t="shared" si="496"/>
        <v>0</v>
      </c>
      <c r="AW252" s="3">
        <f t="shared" si="496"/>
        <v>0</v>
      </c>
      <c r="AX252" s="3">
        <f t="shared" si="496"/>
        <v>0</v>
      </c>
      <c r="AY252" s="3">
        <f t="shared" si="496"/>
        <v>0</v>
      </c>
      <c r="AZ252" s="3">
        <f t="shared" si="496"/>
        <v>0</v>
      </c>
      <c r="BA252" s="3">
        <f t="shared" si="496"/>
        <v>0</v>
      </c>
      <c r="BB252" s="3">
        <f t="shared" si="496"/>
        <v>0</v>
      </c>
      <c r="BC252" s="3">
        <f t="shared" si="496"/>
        <v>0</v>
      </c>
      <c r="BD252" s="3">
        <f t="shared" si="496"/>
        <v>0</v>
      </c>
      <c r="BE252" s="3">
        <f t="shared" si="496"/>
        <v>0</v>
      </c>
      <c r="BF252" s="3">
        <f t="shared" si="496"/>
        <v>67.56540019553816</v>
      </c>
      <c r="BG252" s="3">
        <f t="shared" si="496"/>
        <v>68.066537618479714</v>
      </c>
      <c r="BH252" s="3">
        <f t="shared" si="496"/>
        <v>68.571392013657729</v>
      </c>
      <c r="BI252" s="3">
        <f t="shared" si="496"/>
        <v>69.079990950122081</v>
      </c>
    </row>
    <row r="253" spans="1:61" x14ac:dyDescent="0.25">
      <c r="A253" s="57">
        <f t="shared" si="386"/>
        <v>2029</v>
      </c>
      <c r="C253" s="3">
        <f t="shared" ref="C253:AH253" si="497">IF($A253=C$31,C$56,B253*(1+C$22))</f>
        <v>0</v>
      </c>
      <c r="D253" s="3">
        <f t="shared" si="497"/>
        <v>0</v>
      </c>
      <c r="E253" s="3">
        <f t="shared" si="497"/>
        <v>0</v>
      </c>
      <c r="F253" s="3">
        <f t="shared" si="497"/>
        <v>0</v>
      </c>
      <c r="G253" s="3">
        <f t="shared" si="497"/>
        <v>0</v>
      </c>
      <c r="H253" s="3">
        <f t="shared" si="497"/>
        <v>0</v>
      </c>
      <c r="I253" s="3">
        <f t="shared" si="497"/>
        <v>0</v>
      </c>
      <c r="J253" s="3">
        <f t="shared" si="497"/>
        <v>0</v>
      </c>
      <c r="K253" s="3">
        <f t="shared" si="497"/>
        <v>0</v>
      </c>
      <c r="L253" s="3">
        <f t="shared" si="497"/>
        <v>0</v>
      </c>
      <c r="M253" s="3">
        <f t="shared" si="497"/>
        <v>0</v>
      </c>
      <c r="N253" s="3">
        <f t="shared" si="497"/>
        <v>0</v>
      </c>
      <c r="O253" s="3">
        <f t="shared" si="497"/>
        <v>0</v>
      </c>
      <c r="P253" s="3">
        <f t="shared" si="497"/>
        <v>0</v>
      </c>
      <c r="Q253" s="3">
        <f t="shared" si="497"/>
        <v>0</v>
      </c>
      <c r="R253" s="3">
        <f t="shared" si="497"/>
        <v>0</v>
      </c>
      <c r="S253" s="3">
        <f t="shared" si="497"/>
        <v>0</v>
      </c>
      <c r="T253" s="3">
        <f t="shared" si="497"/>
        <v>0</v>
      </c>
      <c r="U253" s="3">
        <f t="shared" si="497"/>
        <v>0</v>
      </c>
      <c r="V253" s="3">
        <f t="shared" si="497"/>
        <v>0</v>
      </c>
      <c r="W253" s="3">
        <f t="shared" si="497"/>
        <v>0</v>
      </c>
      <c r="X253" s="3">
        <f t="shared" si="497"/>
        <v>0</v>
      </c>
      <c r="Y253" s="3">
        <f t="shared" si="497"/>
        <v>0</v>
      </c>
      <c r="Z253" s="3">
        <f t="shared" si="497"/>
        <v>0</v>
      </c>
      <c r="AA253" s="3">
        <f t="shared" si="497"/>
        <v>0</v>
      </c>
      <c r="AB253" s="3">
        <f t="shared" si="497"/>
        <v>0</v>
      </c>
      <c r="AC253" s="3">
        <f t="shared" si="497"/>
        <v>0</v>
      </c>
      <c r="AD253" s="3">
        <f t="shared" si="497"/>
        <v>0</v>
      </c>
      <c r="AE253" s="3">
        <f t="shared" si="497"/>
        <v>0</v>
      </c>
      <c r="AF253" s="3">
        <f t="shared" si="497"/>
        <v>0</v>
      </c>
      <c r="AG253" s="3">
        <f t="shared" si="497"/>
        <v>0</v>
      </c>
      <c r="AH253" s="3">
        <f t="shared" si="497"/>
        <v>0</v>
      </c>
      <c r="AI253" s="3">
        <f t="shared" ref="AI253:BI253" si="498">IF($A253=AI$31,AI$56,AH253*(1+AI$22))</f>
        <v>0</v>
      </c>
      <c r="AJ253" s="3">
        <f t="shared" si="498"/>
        <v>0</v>
      </c>
      <c r="AK253" s="3">
        <f t="shared" si="498"/>
        <v>0</v>
      </c>
      <c r="AL253" s="3">
        <f t="shared" si="498"/>
        <v>0</v>
      </c>
      <c r="AM253" s="3">
        <f t="shared" si="498"/>
        <v>0</v>
      </c>
      <c r="AN253" s="3">
        <f t="shared" si="498"/>
        <v>0</v>
      </c>
      <c r="AO253" s="3">
        <f t="shared" si="498"/>
        <v>0</v>
      </c>
      <c r="AP253" s="3">
        <f t="shared" si="498"/>
        <v>0</v>
      </c>
      <c r="AQ253" s="3">
        <f t="shared" si="498"/>
        <v>0</v>
      </c>
      <c r="AR253" s="3">
        <f t="shared" si="498"/>
        <v>0</v>
      </c>
      <c r="AS253" s="3">
        <f t="shared" si="498"/>
        <v>0</v>
      </c>
      <c r="AT253" s="3">
        <f t="shared" si="498"/>
        <v>0</v>
      </c>
      <c r="AU253" s="3">
        <f t="shared" si="498"/>
        <v>0</v>
      </c>
      <c r="AV253" s="3">
        <f t="shared" si="498"/>
        <v>0</v>
      </c>
      <c r="AW253" s="3">
        <f t="shared" si="498"/>
        <v>0</v>
      </c>
      <c r="AX253" s="3">
        <f t="shared" si="498"/>
        <v>0</v>
      </c>
      <c r="AY253" s="3">
        <f t="shared" si="498"/>
        <v>0</v>
      </c>
      <c r="AZ253" s="3">
        <f t="shared" si="498"/>
        <v>0</v>
      </c>
      <c r="BA253" s="3">
        <f t="shared" si="498"/>
        <v>0</v>
      </c>
      <c r="BB253" s="3">
        <f t="shared" si="498"/>
        <v>0</v>
      </c>
      <c r="BC253" s="3">
        <f t="shared" si="498"/>
        <v>0</v>
      </c>
      <c r="BD253" s="3">
        <f t="shared" si="498"/>
        <v>0</v>
      </c>
      <c r="BE253" s="3">
        <f t="shared" si="498"/>
        <v>0</v>
      </c>
      <c r="BF253" s="3">
        <f t="shared" si="498"/>
        <v>0</v>
      </c>
      <c r="BG253" s="3">
        <f t="shared" si="498"/>
        <v>68.066537618479714</v>
      </c>
      <c r="BH253" s="3">
        <f t="shared" si="498"/>
        <v>68.571392013657729</v>
      </c>
      <c r="BI253" s="3">
        <f t="shared" si="498"/>
        <v>69.079990950122081</v>
      </c>
    </row>
    <row r="254" spans="1:61" x14ac:dyDescent="0.25">
      <c r="A254" s="57">
        <f t="shared" si="386"/>
        <v>2029.25</v>
      </c>
      <c r="C254" s="3">
        <f t="shared" ref="C254:AH254" si="499">IF($A254=C$31,C$56,B254*(1+C$22))</f>
        <v>0</v>
      </c>
      <c r="D254" s="3">
        <f t="shared" si="499"/>
        <v>0</v>
      </c>
      <c r="E254" s="3">
        <f t="shared" si="499"/>
        <v>0</v>
      </c>
      <c r="F254" s="3">
        <f t="shared" si="499"/>
        <v>0</v>
      </c>
      <c r="G254" s="3">
        <f t="shared" si="499"/>
        <v>0</v>
      </c>
      <c r="H254" s="3">
        <f t="shared" si="499"/>
        <v>0</v>
      </c>
      <c r="I254" s="3">
        <f t="shared" si="499"/>
        <v>0</v>
      </c>
      <c r="J254" s="3">
        <f t="shared" si="499"/>
        <v>0</v>
      </c>
      <c r="K254" s="3">
        <f t="shared" si="499"/>
        <v>0</v>
      </c>
      <c r="L254" s="3">
        <f t="shared" si="499"/>
        <v>0</v>
      </c>
      <c r="M254" s="3">
        <f t="shared" si="499"/>
        <v>0</v>
      </c>
      <c r="N254" s="3">
        <f t="shared" si="499"/>
        <v>0</v>
      </c>
      <c r="O254" s="3">
        <f t="shared" si="499"/>
        <v>0</v>
      </c>
      <c r="P254" s="3">
        <f t="shared" si="499"/>
        <v>0</v>
      </c>
      <c r="Q254" s="3">
        <f t="shared" si="499"/>
        <v>0</v>
      </c>
      <c r="R254" s="3">
        <f t="shared" si="499"/>
        <v>0</v>
      </c>
      <c r="S254" s="3">
        <f t="shared" si="499"/>
        <v>0</v>
      </c>
      <c r="T254" s="3">
        <f t="shared" si="499"/>
        <v>0</v>
      </c>
      <c r="U254" s="3">
        <f t="shared" si="499"/>
        <v>0</v>
      </c>
      <c r="V254" s="3">
        <f t="shared" si="499"/>
        <v>0</v>
      </c>
      <c r="W254" s="3">
        <f t="shared" si="499"/>
        <v>0</v>
      </c>
      <c r="X254" s="3">
        <f t="shared" si="499"/>
        <v>0</v>
      </c>
      <c r="Y254" s="3">
        <f t="shared" si="499"/>
        <v>0</v>
      </c>
      <c r="Z254" s="3">
        <f t="shared" si="499"/>
        <v>0</v>
      </c>
      <c r="AA254" s="3">
        <f t="shared" si="499"/>
        <v>0</v>
      </c>
      <c r="AB254" s="3">
        <f t="shared" si="499"/>
        <v>0</v>
      </c>
      <c r="AC254" s="3">
        <f t="shared" si="499"/>
        <v>0</v>
      </c>
      <c r="AD254" s="3">
        <f t="shared" si="499"/>
        <v>0</v>
      </c>
      <c r="AE254" s="3">
        <f t="shared" si="499"/>
        <v>0</v>
      </c>
      <c r="AF254" s="3">
        <f t="shared" si="499"/>
        <v>0</v>
      </c>
      <c r="AG254" s="3">
        <f t="shared" si="499"/>
        <v>0</v>
      </c>
      <c r="AH254" s="3">
        <f t="shared" si="499"/>
        <v>0</v>
      </c>
      <c r="AI254" s="3">
        <f t="shared" ref="AI254:BI254" si="500">IF($A254=AI$31,AI$56,AH254*(1+AI$22))</f>
        <v>0</v>
      </c>
      <c r="AJ254" s="3">
        <f t="shared" si="500"/>
        <v>0</v>
      </c>
      <c r="AK254" s="3">
        <f t="shared" si="500"/>
        <v>0</v>
      </c>
      <c r="AL254" s="3">
        <f t="shared" si="500"/>
        <v>0</v>
      </c>
      <c r="AM254" s="3">
        <f t="shared" si="500"/>
        <v>0</v>
      </c>
      <c r="AN254" s="3">
        <f t="shared" si="500"/>
        <v>0</v>
      </c>
      <c r="AO254" s="3">
        <f t="shared" si="500"/>
        <v>0</v>
      </c>
      <c r="AP254" s="3">
        <f t="shared" si="500"/>
        <v>0</v>
      </c>
      <c r="AQ254" s="3">
        <f t="shared" si="500"/>
        <v>0</v>
      </c>
      <c r="AR254" s="3">
        <f t="shared" si="500"/>
        <v>0</v>
      </c>
      <c r="AS254" s="3">
        <f t="shared" si="500"/>
        <v>0</v>
      </c>
      <c r="AT254" s="3">
        <f t="shared" si="500"/>
        <v>0</v>
      </c>
      <c r="AU254" s="3">
        <f t="shared" si="500"/>
        <v>0</v>
      </c>
      <c r="AV254" s="3">
        <f t="shared" si="500"/>
        <v>0</v>
      </c>
      <c r="AW254" s="3">
        <f t="shared" si="500"/>
        <v>0</v>
      </c>
      <c r="AX254" s="3">
        <f t="shared" si="500"/>
        <v>0</v>
      </c>
      <c r="AY254" s="3">
        <f t="shared" si="500"/>
        <v>0</v>
      </c>
      <c r="AZ254" s="3">
        <f t="shared" si="500"/>
        <v>0</v>
      </c>
      <c r="BA254" s="3">
        <f t="shared" si="500"/>
        <v>0</v>
      </c>
      <c r="BB254" s="3">
        <f t="shared" si="500"/>
        <v>0</v>
      </c>
      <c r="BC254" s="3">
        <f t="shared" si="500"/>
        <v>0</v>
      </c>
      <c r="BD254" s="3">
        <f t="shared" si="500"/>
        <v>0</v>
      </c>
      <c r="BE254" s="3">
        <f t="shared" si="500"/>
        <v>0</v>
      </c>
      <c r="BF254" s="3">
        <f t="shared" si="500"/>
        <v>0</v>
      </c>
      <c r="BG254" s="3">
        <f t="shared" si="500"/>
        <v>0</v>
      </c>
      <c r="BH254" s="3">
        <f t="shared" si="500"/>
        <v>68.571392013657729</v>
      </c>
      <c r="BI254" s="3">
        <f t="shared" si="500"/>
        <v>69.079990950122081</v>
      </c>
    </row>
    <row r="255" spans="1:61" x14ac:dyDescent="0.25">
      <c r="A255" s="57">
        <f t="shared" si="386"/>
        <v>2029.5</v>
      </c>
      <c r="C255" s="3">
        <f t="shared" ref="C255:AH255" si="501">IF($A255=C$31,C$56,B255*(1+C$22))</f>
        <v>0</v>
      </c>
      <c r="D255" s="3">
        <f t="shared" si="501"/>
        <v>0</v>
      </c>
      <c r="E255" s="3">
        <f t="shared" si="501"/>
        <v>0</v>
      </c>
      <c r="F255" s="3">
        <f t="shared" si="501"/>
        <v>0</v>
      </c>
      <c r="G255" s="3">
        <f t="shared" si="501"/>
        <v>0</v>
      </c>
      <c r="H255" s="3">
        <f t="shared" si="501"/>
        <v>0</v>
      </c>
      <c r="I255" s="3">
        <f t="shared" si="501"/>
        <v>0</v>
      </c>
      <c r="J255" s="3">
        <f t="shared" si="501"/>
        <v>0</v>
      </c>
      <c r="K255" s="3">
        <f t="shared" si="501"/>
        <v>0</v>
      </c>
      <c r="L255" s="3">
        <f t="shared" si="501"/>
        <v>0</v>
      </c>
      <c r="M255" s="3">
        <f t="shared" si="501"/>
        <v>0</v>
      </c>
      <c r="N255" s="3">
        <f t="shared" si="501"/>
        <v>0</v>
      </c>
      <c r="O255" s="3">
        <f t="shared" si="501"/>
        <v>0</v>
      </c>
      <c r="P255" s="3">
        <f t="shared" si="501"/>
        <v>0</v>
      </c>
      <c r="Q255" s="3">
        <f t="shared" si="501"/>
        <v>0</v>
      </c>
      <c r="R255" s="3">
        <f t="shared" si="501"/>
        <v>0</v>
      </c>
      <c r="S255" s="3">
        <f t="shared" si="501"/>
        <v>0</v>
      </c>
      <c r="T255" s="3">
        <f t="shared" si="501"/>
        <v>0</v>
      </c>
      <c r="U255" s="3">
        <f t="shared" si="501"/>
        <v>0</v>
      </c>
      <c r="V255" s="3">
        <f t="shared" si="501"/>
        <v>0</v>
      </c>
      <c r="W255" s="3">
        <f t="shared" si="501"/>
        <v>0</v>
      </c>
      <c r="X255" s="3">
        <f t="shared" si="501"/>
        <v>0</v>
      </c>
      <c r="Y255" s="3">
        <f t="shared" si="501"/>
        <v>0</v>
      </c>
      <c r="Z255" s="3">
        <f t="shared" si="501"/>
        <v>0</v>
      </c>
      <c r="AA255" s="3">
        <f t="shared" si="501"/>
        <v>0</v>
      </c>
      <c r="AB255" s="3">
        <f t="shared" si="501"/>
        <v>0</v>
      </c>
      <c r="AC255" s="3">
        <f t="shared" si="501"/>
        <v>0</v>
      </c>
      <c r="AD255" s="3">
        <f t="shared" si="501"/>
        <v>0</v>
      </c>
      <c r="AE255" s="3">
        <f t="shared" si="501"/>
        <v>0</v>
      </c>
      <c r="AF255" s="3">
        <f t="shared" si="501"/>
        <v>0</v>
      </c>
      <c r="AG255" s="3">
        <f t="shared" si="501"/>
        <v>0</v>
      </c>
      <c r="AH255" s="3">
        <f t="shared" si="501"/>
        <v>0</v>
      </c>
      <c r="AI255" s="3">
        <f t="shared" ref="AI255:BI255" si="502">IF($A255=AI$31,AI$56,AH255*(1+AI$22))</f>
        <v>0</v>
      </c>
      <c r="AJ255" s="3">
        <f t="shared" si="502"/>
        <v>0</v>
      </c>
      <c r="AK255" s="3">
        <f t="shared" si="502"/>
        <v>0</v>
      </c>
      <c r="AL255" s="3">
        <f t="shared" si="502"/>
        <v>0</v>
      </c>
      <c r="AM255" s="3">
        <f t="shared" si="502"/>
        <v>0</v>
      </c>
      <c r="AN255" s="3">
        <f t="shared" si="502"/>
        <v>0</v>
      </c>
      <c r="AO255" s="3">
        <f t="shared" si="502"/>
        <v>0</v>
      </c>
      <c r="AP255" s="3">
        <f t="shared" si="502"/>
        <v>0</v>
      </c>
      <c r="AQ255" s="3">
        <f t="shared" si="502"/>
        <v>0</v>
      </c>
      <c r="AR255" s="3">
        <f t="shared" si="502"/>
        <v>0</v>
      </c>
      <c r="AS255" s="3">
        <f t="shared" si="502"/>
        <v>0</v>
      </c>
      <c r="AT255" s="3">
        <f t="shared" si="502"/>
        <v>0</v>
      </c>
      <c r="AU255" s="3">
        <f t="shared" si="502"/>
        <v>0</v>
      </c>
      <c r="AV255" s="3">
        <f t="shared" si="502"/>
        <v>0</v>
      </c>
      <c r="AW255" s="3">
        <f t="shared" si="502"/>
        <v>0</v>
      </c>
      <c r="AX255" s="3">
        <f t="shared" si="502"/>
        <v>0</v>
      </c>
      <c r="AY255" s="3">
        <f t="shared" si="502"/>
        <v>0</v>
      </c>
      <c r="AZ255" s="3">
        <f t="shared" si="502"/>
        <v>0</v>
      </c>
      <c r="BA255" s="3">
        <f t="shared" si="502"/>
        <v>0</v>
      </c>
      <c r="BB255" s="3">
        <f t="shared" si="502"/>
        <v>0</v>
      </c>
      <c r="BC255" s="3">
        <f t="shared" si="502"/>
        <v>0</v>
      </c>
      <c r="BD255" s="3">
        <f t="shared" si="502"/>
        <v>0</v>
      </c>
      <c r="BE255" s="3">
        <f t="shared" si="502"/>
        <v>0</v>
      </c>
      <c r="BF255" s="3">
        <f t="shared" si="502"/>
        <v>0</v>
      </c>
      <c r="BG255" s="3">
        <f t="shared" si="502"/>
        <v>0</v>
      </c>
      <c r="BH255" s="3">
        <f t="shared" si="502"/>
        <v>0</v>
      </c>
      <c r="BI255" s="3">
        <f t="shared" si="502"/>
        <v>69.079990950122081</v>
      </c>
    </row>
    <row r="256" spans="1:61" x14ac:dyDescent="0.25">
      <c r="A256" s="5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</row>
    <row r="257" spans="1:61" x14ac:dyDescent="0.25">
      <c r="A257" s="5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</row>
    <row r="258" spans="1:61" x14ac:dyDescent="0.25">
      <c r="A258" s="9" t="s">
        <v>536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</row>
    <row r="259" spans="1:61" x14ac:dyDescent="0.25">
      <c r="A259" s="57">
        <f>A197</f>
        <v>2015</v>
      </c>
      <c r="C259" s="4">
        <f ca="1">C197*C135/4</f>
        <v>0</v>
      </c>
      <c r="D259" s="4">
        <f t="shared" ref="D259:BI259" ca="1" si="503">D197*D135/4</f>
        <v>0</v>
      </c>
      <c r="E259" s="4">
        <f t="shared" ca="1" si="503"/>
        <v>0</v>
      </c>
      <c r="F259" s="4">
        <f t="shared" ca="1" si="503"/>
        <v>0</v>
      </c>
      <c r="G259" s="4">
        <f t="shared" ca="1" si="503"/>
        <v>0</v>
      </c>
      <c r="H259" s="4">
        <f t="shared" ca="1" si="503"/>
        <v>0</v>
      </c>
      <c r="I259" s="4">
        <f t="shared" ca="1" si="503"/>
        <v>0</v>
      </c>
      <c r="J259" s="4">
        <f t="shared" ca="1" si="503"/>
        <v>0</v>
      </c>
      <c r="K259" s="4">
        <f t="shared" ca="1" si="503"/>
        <v>0</v>
      </c>
      <c r="L259" s="4">
        <f t="shared" ca="1" si="503"/>
        <v>0</v>
      </c>
      <c r="M259" s="4">
        <f t="shared" ca="1" si="503"/>
        <v>0</v>
      </c>
      <c r="N259" s="4">
        <f t="shared" ca="1" si="503"/>
        <v>0</v>
      </c>
      <c r="O259" s="4">
        <f t="shared" ca="1" si="503"/>
        <v>0</v>
      </c>
      <c r="P259" s="4">
        <f t="shared" ca="1" si="503"/>
        <v>0</v>
      </c>
      <c r="Q259" s="4">
        <f t="shared" ca="1" si="503"/>
        <v>0</v>
      </c>
      <c r="R259" s="4">
        <f t="shared" ca="1" si="503"/>
        <v>0</v>
      </c>
      <c r="S259" s="4">
        <f t="shared" ca="1" si="503"/>
        <v>0</v>
      </c>
      <c r="T259" s="4">
        <f t="shared" ca="1" si="503"/>
        <v>0</v>
      </c>
      <c r="U259" s="4">
        <f t="shared" ca="1" si="503"/>
        <v>0</v>
      </c>
      <c r="V259" s="4">
        <f t="shared" ca="1" si="503"/>
        <v>0</v>
      </c>
      <c r="W259" s="4">
        <f t="shared" ca="1" si="503"/>
        <v>0</v>
      </c>
      <c r="X259" s="4">
        <f t="shared" ca="1" si="503"/>
        <v>0</v>
      </c>
      <c r="Y259" s="4">
        <f t="shared" ca="1" si="503"/>
        <v>0</v>
      </c>
      <c r="Z259" s="4">
        <f t="shared" ca="1" si="503"/>
        <v>0</v>
      </c>
      <c r="AA259" s="4">
        <f t="shared" ca="1" si="503"/>
        <v>0</v>
      </c>
      <c r="AB259" s="4">
        <f t="shared" ca="1" si="503"/>
        <v>0</v>
      </c>
      <c r="AC259" s="4">
        <f t="shared" ca="1" si="503"/>
        <v>0</v>
      </c>
      <c r="AD259" s="4">
        <f t="shared" ca="1" si="503"/>
        <v>0</v>
      </c>
      <c r="AE259" s="4">
        <f t="shared" si="503"/>
        <v>0</v>
      </c>
      <c r="AF259" s="4">
        <f t="shared" si="503"/>
        <v>0</v>
      </c>
      <c r="AG259" s="4">
        <f t="shared" si="503"/>
        <v>0</v>
      </c>
      <c r="AH259" s="4">
        <f t="shared" si="503"/>
        <v>0</v>
      </c>
      <c r="AI259" s="4">
        <f t="shared" si="503"/>
        <v>0</v>
      </c>
      <c r="AJ259" s="4">
        <f t="shared" si="503"/>
        <v>0</v>
      </c>
      <c r="AK259" s="4">
        <f t="shared" si="503"/>
        <v>0</v>
      </c>
      <c r="AL259" s="4">
        <f t="shared" si="503"/>
        <v>0</v>
      </c>
      <c r="AM259" s="4">
        <f t="shared" si="503"/>
        <v>0</v>
      </c>
      <c r="AN259" s="4">
        <f t="shared" si="503"/>
        <v>0</v>
      </c>
      <c r="AO259" s="4">
        <f t="shared" si="503"/>
        <v>0</v>
      </c>
      <c r="AP259" s="4">
        <f t="shared" si="503"/>
        <v>0</v>
      </c>
      <c r="AQ259" s="4">
        <f t="shared" si="503"/>
        <v>0</v>
      </c>
      <c r="AR259" s="4">
        <f t="shared" si="503"/>
        <v>0</v>
      </c>
      <c r="AS259" s="4">
        <f t="shared" si="503"/>
        <v>0</v>
      </c>
      <c r="AT259" s="4">
        <f t="shared" si="503"/>
        <v>0</v>
      </c>
      <c r="AU259" s="4">
        <f t="shared" si="503"/>
        <v>0</v>
      </c>
      <c r="AV259" s="4">
        <f t="shared" si="503"/>
        <v>0</v>
      </c>
      <c r="AW259" s="4">
        <f t="shared" si="503"/>
        <v>0</v>
      </c>
      <c r="AX259" s="4">
        <f t="shared" si="503"/>
        <v>0</v>
      </c>
      <c r="AY259" s="4">
        <f t="shared" si="503"/>
        <v>0</v>
      </c>
      <c r="AZ259" s="4">
        <f t="shared" si="503"/>
        <v>0</v>
      </c>
      <c r="BA259" s="4">
        <f t="shared" si="503"/>
        <v>0</v>
      </c>
      <c r="BB259" s="4">
        <f t="shared" si="503"/>
        <v>0</v>
      </c>
      <c r="BC259" s="4">
        <f t="shared" si="503"/>
        <v>0</v>
      </c>
      <c r="BD259" s="4">
        <f t="shared" si="503"/>
        <v>0</v>
      </c>
      <c r="BE259" s="4">
        <f t="shared" si="503"/>
        <v>0</v>
      </c>
      <c r="BF259" s="4">
        <f t="shared" si="503"/>
        <v>0</v>
      </c>
      <c r="BG259" s="4">
        <f t="shared" si="503"/>
        <v>0</v>
      </c>
      <c r="BH259" s="4">
        <f t="shared" si="503"/>
        <v>0</v>
      </c>
      <c r="BI259" s="4">
        <f t="shared" si="503"/>
        <v>0</v>
      </c>
    </row>
    <row r="260" spans="1:61" x14ac:dyDescent="0.25">
      <c r="A260" s="57">
        <f t="shared" ref="A260:A317" si="504">A198</f>
        <v>2015.25</v>
      </c>
      <c r="C260" s="4">
        <f t="shared" ref="C260:BI260" si="505">C198*C136/4</f>
        <v>0</v>
      </c>
      <c r="D260" s="4">
        <f t="shared" ca="1" si="505"/>
        <v>382503.66944060795</v>
      </c>
      <c r="E260" s="4">
        <f t="shared" ca="1" si="505"/>
        <v>385340.7266120952</v>
      </c>
      <c r="F260" s="4">
        <f t="shared" ca="1" si="505"/>
        <v>388198.8264402608</v>
      </c>
      <c r="G260" s="4">
        <f t="shared" ca="1" si="505"/>
        <v>391078.12499999988</v>
      </c>
      <c r="H260" s="4">
        <f t="shared" ca="1" si="505"/>
        <v>393978.77952382609</v>
      </c>
      <c r="I260" s="4">
        <f t="shared" ca="1" si="505"/>
        <v>396900.94841045787</v>
      </c>
      <c r="J260" s="4">
        <f t="shared" ca="1" si="505"/>
        <v>399844.79123346851</v>
      </c>
      <c r="K260" s="4">
        <f t="shared" ca="1" si="505"/>
        <v>402810.46874999971</v>
      </c>
      <c r="L260" s="4">
        <f t="shared" ca="1" si="505"/>
        <v>405798.14290954074</v>
      </c>
      <c r="M260" s="4">
        <f t="shared" ca="1" si="505"/>
        <v>408807.97686277149</v>
      </c>
      <c r="N260" s="4">
        <f t="shared" ca="1" si="505"/>
        <v>411840.13497047243</v>
      </c>
      <c r="O260" s="4">
        <f t="shared" ca="1" si="505"/>
        <v>414894.78281249962</v>
      </c>
      <c r="P260" s="4">
        <f t="shared" ca="1" si="505"/>
        <v>417972.08719682676</v>
      </c>
      <c r="Q260" s="4">
        <f t="shared" ca="1" si="505"/>
        <v>421072.2161686545</v>
      </c>
      <c r="R260" s="4">
        <f t="shared" ca="1" si="505"/>
        <v>424195.33901958639</v>
      </c>
      <c r="S260" s="4">
        <f t="shared" ca="1" si="505"/>
        <v>427341.62629687443</v>
      </c>
      <c r="T260" s="4">
        <f t="shared" ca="1" si="505"/>
        <v>430511.24981273146</v>
      </c>
      <c r="U260" s="4">
        <f t="shared" ca="1" si="505"/>
        <v>433704.38265371392</v>
      </c>
      <c r="V260" s="4">
        <f t="shared" ca="1" si="505"/>
        <v>436921.19919017388</v>
      </c>
      <c r="W260" s="4">
        <f t="shared" ca="1" si="505"/>
        <v>440161.87508578051</v>
      </c>
      <c r="X260" s="4">
        <f t="shared" ca="1" si="505"/>
        <v>443426.58730711322</v>
      </c>
      <c r="Y260" s="4">
        <f t="shared" ca="1" si="505"/>
        <v>446715.51413332525</v>
      </c>
      <c r="Z260" s="4">
        <f t="shared" ca="1" si="505"/>
        <v>450028.83516587893</v>
      </c>
      <c r="AA260" s="4">
        <f t="shared" ca="1" si="505"/>
        <v>453366.73133835383</v>
      </c>
      <c r="AB260" s="4">
        <f t="shared" ca="1" si="505"/>
        <v>456729.38492632651</v>
      </c>
      <c r="AC260" s="4">
        <f t="shared" ca="1" si="505"/>
        <v>460116.97955732484</v>
      </c>
      <c r="AD260" s="4">
        <f t="shared" ca="1" si="505"/>
        <v>463529.70022085519</v>
      </c>
      <c r="AE260" s="4">
        <f t="shared" ca="1" si="505"/>
        <v>466967.73327850422</v>
      </c>
      <c r="AF260" s="4">
        <f t="shared" si="505"/>
        <v>0</v>
      </c>
      <c r="AG260" s="4">
        <f t="shared" si="505"/>
        <v>0</v>
      </c>
      <c r="AH260" s="4">
        <f t="shared" si="505"/>
        <v>0</v>
      </c>
      <c r="AI260" s="4">
        <f t="shared" si="505"/>
        <v>0</v>
      </c>
      <c r="AJ260" s="4">
        <f t="shared" si="505"/>
        <v>0</v>
      </c>
      <c r="AK260" s="4">
        <f t="shared" si="505"/>
        <v>0</v>
      </c>
      <c r="AL260" s="4">
        <f t="shared" si="505"/>
        <v>0</v>
      </c>
      <c r="AM260" s="4">
        <f t="shared" si="505"/>
        <v>0</v>
      </c>
      <c r="AN260" s="4">
        <f t="shared" si="505"/>
        <v>0</v>
      </c>
      <c r="AO260" s="4">
        <f t="shared" si="505"/>
        <v>0</v>
      </c>
      <c r="AP260" s="4">
        <f t="shared" si="505"/>
        <v>0</v>
      </c>
      <c r="AQ260" s="4">
        <f t="shared" si="505"/>
        <v>0</v>
      </c>
      <c r="AR260" s="4">
        <f t="shared" si="505"/>
        <v>0</v>
      </c>
      <c r="AS260" s="4">
        <f t="shared" si="505"/>
        <v>0</v>
      </c>
      <c r="AT260" s="4">
        <f t="shared" si="505"/>
        <v>0</v>
      </c>
      <c r="AU260" s="4">
        <f t="shared" si="505"/>
        <v>0</v>
      </c>
      <c r="AV260" s="4">
        <f t="shared" si="505"/>
        <v>0</v>
      </c>
      <c r="AW260" s="4">
        <f t="shared" si="505"/>
        <v>0</v>
      </c>
      <c r="AX260" s="4">
        <f t="shared" si="505"/>
        <v>0</v>
      </c>
      <c r="AY260" s="4">
        <f t="shared" si="505"/>
        <v>0</v>
      </c>
      <c r="AZ260" s="4">
        <f t="shared" si="505"/>
        <v>0</v>
      </c>
      <c r="BA260" s="4">
        <f t="shared" si="505"/>
        <v>0</v>
      </c>
      <c r="BB260" s="4">
        <f t="shared" si="505"/>
        <v>0</v>
      </c>
      <c r="BC260" s="4">
        <f t="shared" si="505"/>
        <v>0</v>
      </c>
      <c r="BD260" s="4">
        <f t="shared" si="505"/>
        <v>0</v>
      </c>
      <c r="BE260" s="4">
        <f t="shared" si="505"/>
        <v>0</v>
      </c>
      <c r="BF260" s="4">
        <f t="shared" si="505"/>
        <v>0</v>
      </c>
      <c r="BG260" s="4">
        <f t="shared" si="505"/>
        <v>0</v>
      </c>
      <c r="BH260" s="4">
        <f t="shared" si="505"/>
        <v>0</v>
      </c>
      <c r="BI260" s="4">
        <f t="shared" si="505"/>
        <v>0</v>
      </c>
    </row>
    <row r="261" spans="1:61" x14ac:dyDescent="0.25">
      <c r="A261" s="57">
        <f t="shared" si="504"/>
        <v>2015.5</v>
      </c>
      <c r="C261" s="4">
        <f t="shared" ref="C261:BI261" si="506">C199*C137/4</f>
        <v>0</v>
      </c>
      <c r="D261" s="4">
        <f t="shared" si="506"/>
        <v>0</v>
      </c>
      <c r="E261" s="4">
        <f t="shared" ca="1" si="506"/>
        <v>513787.63548279356</v>
      </c>
      <c r="F261" s="4">
        <f t="shared" ca="1" si="506"/>
        <v>517598.43525368109</v>
      </c>
      <c r="G261" s="4">
        <f t="shared" ca="1" si="506"/>
        <v>521437.49999999988</v>
      </c>
      <c r="H261" s="4">
        <f t="shared" ca="1" si="506"/>
        <v>525305.03936510149</v>
      </c>
      <c r="I261" s="4">
        <f t="shared" ca="1" si="506"/>
        <v>529201.26454727724</v>
      </c>
      <c r="J261" s="4">
        <f t="shared" ca="1" si="506"/>
        <v>533126.38831129135</v>
      </c>
      <c r="K261" s="4">
        <f t="shared" ca="1" si="506"/>
        <v>537080.62499999965</v>
      </c>
      <c r="L261" s="4">
        <f t="shared" ca="1" si="506"/>
        <v>541064.19054605428</v>
      </c>
      <c r="M261" s="4">
        <f t="shared" ca="1" si="506"/>
        <v>545077.30248369533</v>
      </c>
      <c r="N261" s="4">
        <f t="shared" ca="1" si="506"/>
        <v>549120.1799606299</v>
      </c>
      <c r="O261" s="4">
        <f t="shared" ca="1" si="506"/>
        <v>553193.04374999949</v>
      </c>
      <c r="P261" s="4">
        <f t="shared" ca="1" si="506"/>
        <v>557296.11626243568</v>
      </c>
      <c r="Q261" s="4">
        <f t="shared" ca="1" si="506"/>
        <v>561429.62155820592</v>
      </c>
      <c r="R261" s="4">
        <f t="shared" ca="1" si="506"/>
        <v>565593.78535944852</v>
      </c>
      <c r="S261" s="4">
        <f t="shared" ca="1" si="506"/>
        <v>569788.83506249927</v>
      </c>
      <c r="T261" s="4">
        <f t="shared" ca="1" si="506"/>
        <v>574014.99975030858</v>
      </c>
      <c r="U261" s="4">
        <f t="shared" ca="1" si="506"/>
        <v>578272.51020495198</v>
      </c>
      <c r="V261" s="4">
        <f t="shared" ca="1" si="506"/>
        <v>582561.5989202318</v>
      </c>
      <c r="W261" s="4">
        <f t="shared" ca="1" si="506"/>
        <v>586882.50011437398</v>
      </c>
      <c r="X261" s="4">
        <f t="shared" ca="1" si="506"/>
        <v>591235.44974281767</v>
      </c>
      <c r="Y261" s="4">
        <f t="shared" ca="1" si="506"/>
        <v>595620.68551110034</v>
      </c>
      <c r="Z261" s="4">
        <f t="shared" ca="1" si="506"/>
        <v>600038.44688783865</v>
      </c>
      <c r="AA261" s="4">
        <f t="shared" ca="1" si="506"/>
        <v>604488.97511780506</v>
      </c>
      <c r="AB261" s="4">
        <f t="shared" ca="1" si="506"/>
        <v>608972.51323510194</v>
      </c>
      <c r="AC261" s="4">
        <f t="shared" ca="1" si="506"/>
        <v>613489.30607643316</v>
      </c>
      <c r="AD261" s="4">
        <f t="shared" ca="1" si="506"/>
        <v>618039.60029447358</v>
      </c>
      <c r="AE261" s="4">
        <f t="shared" ca="1" si="506"/>
        <v>622623.644371339</v>
      </c>
      <c r="AF261" s="4">
        <f t="shared" ca="1" si="506"/>
        <v>627241.68863215484</v>
      </c>
      <c r="AG261" s="4">
        <f t="shared" si="506"/>
        <v>0</v>
      </c>
      <c r="AH261" s="4">
        <f t="shared" si="506"/>
        <v>0</v>
      </c>
      <c r="AI261" s="4">
        <f t="shared" si="506"/>
        <v>0</v>
      </c>
      <c r="AJ261" s="4">
        <f t="shared" si="506"/>
        <v>0</v>
      </c>
      <c r="AK261" s="4">
        <f t="shared" si="506"/>
        <v>0</v>
      </c>
      <c r="AL261" s="4">
        <f t="shared" si="506"/>
        <v>0</v>
      </c>
      <c r="AM261" s="4">
        <f t="shared" si="506"/>
        <v>0</v>
      </c>
      <c r="AN261" s="4">
        <f t="shared" si="506"/>
        <v>0</v>
      </c>
      <c r="AO261" s="4">
        <f t="shared" si="506"/>
        <v>0</v>
      </c>
      <c r="AP261" s="4">
        <f t="shared" si="506"/>
        <v>0</v>
      </c>
      <c r="AQ261" s="4">
        <f t="shared" si="506"/>
        <v>0</v>
      </c>
      <c r="AR261" s="4">
        <f t="shared" si="506"/>
        <v>0</v>
      </c>
      <c r="AS261" s="4">
        <f t="shared" si="506"/>
        <v>0</v>
      </c>
      <c r="AT261" s="4">
        <f t="shared" si="506"/>
        <v>0</v>
      </c>
      <c r="AU261" s="4">
        <f t="shared" si="506"/>
        <v>0</v>
      </c>
      <c r="AV261" s="4">
        <f t="shared" si="506"/>
        <v>0</v>
      </c>
      <c r="AW261" s="4">
        <f t="shared" si="506"/>
        <v>0</v>
      </c>
      <c r="AX261" s="4">
        <f t="shared" si="506"/>
        <v>0</v>
      </c>
      <c r="AY261" s="4">
        <f t="shared" si="506"/>
        <v>0</v>
      </c>
      <c r="AZ261" s="4">
        <f t="shared" si="506"/>
        <v>0</v>
      </c>
      <c r="BA261" s="4">
        <f t="shared" si="506"/>
        <v>0</v>
      </c>
      <c r="BB261" s="4">
        <f t="shared" si="506"/>
        <v>0</v>
      </c>
      <c r="BC261" s="4">
        <f t="shared" si="506"/>
        <v>0</v>
      </c>
      <c r="BD261" s="4">
        <f t="shared" si="506"/>
        <v>0</v>
      </c>
      <c r="BE261" s="4">
        <f t="shared" si="506"/>
        <v>0</v>
      </c>
      <c r="BF261" s="4">
        <f t="shared" si="506"/>
        <v>0</v>
      </c>
      <c r="BG261" s="4">
        <f t="shared" si="506"/>
        <v>0</v>
      </c>
      <c r="BH261" s="4">
        <f t="shared" si="506"/>
        <v>0</v>
      </c>
      <c r="BI261" s="4">
        <f t="shared" si="506"/>
        <v>0</v>
      </c>
    </row>
    <row r="262" spans="1:61" x14ac:dyDescent="0.25">
      <c r="A262" s="57">
        <f t="shared" si="504"/>
        <v>2015.75</v>
      </c>
      <c r="C262" s="4">
        <f t="shared" ref="C262:BI262" si="507">C200*C138/4</f>
        <v>0</v>
      </c>
      <c r="D262" s="4">
        <f t="shared" si="507"/>
        <v>0</v>
      </c>
      <c r="E262" s="4">
        <f t="shared" si="507"/>
        <v>0</v>
      </c>
      <c r="F262" s="4">
        <f t="shared" ca="1" si="507"/>
        <v>517598.43525368109</v>
      </c>
      <c r="G262" s="4">
        <f t="shared" ca="1" si="507"/>
        <v>521437.49999999988</v>
      </c>
      <c r="H262" s="4">
        <f t="shared" ca="1" si="507"/>
        <v>525305.03936510149</v>
      </c>
      <c r="I262" s="4">
        <f t="shared" ca="1" si="507"/>
        <v>529201.26454727724</v>
      </c>
      <c r="J262" s="4">
        <f t="shared" ca="1" si="507"/>
        <v>533126.38831129135</v>
      </c>
      <c r="K262" s="4">
        <f t="shared" ca="1" si="507"/>
        <v>537080.62499999965</v>
      </c>
      <c r="L262" s="4">
        <f t="shared" ca="1" si="507"/>
        <v>541064.19054605428</v>
      </c>
      <c r="M262" s="4">
        <f t="shared" ca="1" si="507"/>
        <v>545077.30248369533</v>
      </c>
      <c r="N262" s="4">
        <f t="shared" ca="1" si="507"/>
        <v>549120.1799606299</v>
      </c>
      <c r="O262" s="4">
        <f t="shared" ca="1" si="507"/>
        <v>553193.04374999949</v>
      </c>
      <c r="P262" s="4">
        <f t="shared" ca="1" si="507"/>
        <v>557296.11626243568</v>
      </c>
      <c r="Q262" s="4">
        <f t="shared" ca="1" si="507"/>
        <v>561429.62155820592</v>
      </c>
      <c r="R262" s="4">
        <f t="shared" ca="1" si="507"/>
        <v>565593.78535944852</v>
      </c>
      <c r="S262" s="4">
        <f t="shared" ca="1" si="507"/>
        <v>569788.83506249927</v>
      </c>
      <c r="T262" s="4">
        <f t="shared" ca="1" si="507"/>
        <v>574014.99975030858</v>
      </c>
      <c r="U262" s="4">
        <f t="shared" ca="1" si="507"/>
        <v>578272.51020495198</v>
      </c>
      <c r="V262" s="4">
        <f t="shared" ca="1" si="507"/>
        <v>582561.5989202318</v>
      </c>
      <c r="W262" s="4">
        <f t="shared" ca="1" si="507"/>
        <v>586882.50011437398</v>
      </c>
      <c r="X262" s="4">
        <f t="shared" ca="1" si="507"/>
        <v>591235.44974281767</v>
      </c>
      <c r="Y262" s="4">
        <f t="shared" ca="1" si="507"/>
        <v>595620.68551110034</v>
      </c>
      <c r="Z262" s="4">
        <f t="shared" ca="1" si="507"/>
        <v>600038.44688783865</v>
      </c>
      <c r="AA262" s="4">
        <f t="shared" ca="1" si="507"/>
        <v>604488.97511780506</v>
      </c>
      <c r="AB262" s="4">
        <f t="shared" ca="1" si="507"/>
        <v>608972.51323510194</v>
      </c>
      <c r="AC262" s="4">
        <f t="shared" ca="1" si="507"/>
        <v>613489.30607643316</v>
      </c>
      <c r="AD262" s="4">
        <f t="shared" ca="1" si="507"/>
        <v>618039.60029447358</v>
      </c>
      <c r="AE262" s="4">
        <f t="shared" ca="1" si="507"/>
        <v>622623.644371339</v>
      </c>
      <c r="AF262" s="4">
        <f t="shared" ca="1" si="507"/>
        <v>627241.68863215484</v>
      </c>
      <c r="AG262" s="4">
        <f t="shared" ca="1" si="507"/>
        <v>631893.98525872594</v>
      </c>
      <c r="AH262" s="4">
        <f t="shared" si="507"/>
        <v>0</v>
      </c>
      <c r="AI262" s="4">
        <f t="shared" si="507"/>
        <v>0</v>
      </c>
      <c r="AJ262" s="4">
        <f t="shared" si="507"/>
        <v>0</v>
      </c>
      <c r="AK262" s="4">
        <f t="shared" si="507"/>
        <v>0</v>
      </c>
      <c r="AL262" s="4">
        <f t="shared" si="507"/>
        <v>0</v>
      </c>
      <c r="AM262" s="4">
        <f t="shared" si="507"/>
        <v>0</v>
      </c>
      <c r="AN262" s="4">
        <f t="shared" si="507"/>
        <v>0</v>
      </c>
      <c r="AO262" s="4">
        <f t="shared" si="507"/>
        <v>0</v>
      </c>
      <c r="AP262" s="4">
        <f t="shared" si="507"/>
        <v>0</v>
      </c>
      <c r="AQ262" s="4">
        <f t="shared" si="507"/>
        <v>0</v>
      </c>
      <c r="AR262" s="4">
        <f t="shared" si="507"/>
        <v>0</v>
      </c>
      <c r="AS262" s="4">
        <f t="shared" si="507"/>
        <v>0</v>
      </c>
      <c r="AT262" s="4">
        <f t="shared" si="507"/>
        <v>0</v>
      </c>
      <c r="AU262" s="4">
        <f t="shared" si="507"/>
        <v>0</v>
      </c>
      <c r="AV262" s="4">
        <f t="shared" si="507"/>
        <v>0</v>
      </c>
      <c r="AW262" s="4">
        <f t="shared" si="507"/>
        <v>0</v>
      </c>
      <c r="AX262" s="4">
        <f t="shared" si="507"/>
        <v>0</v>
      </c>
      <c r="AY262" s="4">
        <f t="shared" si="507"/>
        <v>0</v>
      </c>
      <c r="AZ262" s="4">
        <f t="shared" si="507"/>
        <v>0</v>
      </c>
      <c r="BA262" s="4">
        <f t="shared" si="507"/>
        <v>0</v>
      </c>
      <c r="BB262" s="4">
        <f t="shared" si="507"/>
        <v>0</v>
      </c>
      <c r="BC262" s="4">
        <f t="shared" si="507"/>
        <v>0</v>
      </c>
      <c r="BD262" s="4">
        <f t="shared" si="507"/>
        <v>0</v>
      </c>
      <c r="BE262" s="4">
        <f t="shared" si="507"/>
        <v>0</v>
      </c>
      <c r="BF262" s="4">
        <f t="shared" si="507"/>
        <v>0</v>
      </c>
      <c r="BG262" s="4">
        <f t="shared" si="507"/>
        <v>0</v>
      </c>
      <c r="BH262" s="4">
        <f t="shared" si="507"/>
        <v>0</v>
      </c>
      <c r="BI262" s="4">
        <f t="shared" si="507"/>
        <v>0</v>
      </c>
    </row>
    <row r="263" spans="1:61" x14ac:dyDescent="0.25">
      <c r="A263" s="57">
        <f t="shared" si="504"/>
        <v>2016</v>
      </c>
      <c r="C263" s="4">
        <f t="shared" ref="C263:BI263" si="508">C201*C139/4</f>
        <v>0</v>
      </c>
      <c r="D263" s="4">
        <f t="shared" si="508"/>
        <v>0</v>
      </c>
      <c r="E263" s="4">
        <f t="shared" si="508"/>
        <v>0</v>
      </c>
      <c r="F263" s="4">
        <f t="shared" si="508"/>
        <v>0</v>
      </c>
      <c r="G263" s="4">
        <f t="shared" ca="1" si="508"/>
        <v>521437.49999999988</v>
      </c>
      <c r="H263" s="4">
        <f t="shared" ca="1" si="508"/>
        <v>525305.03936510149</v>
      </c>
      <c r="I263" s="4">
        <f t="shared" ca="1" si="508"/>
        <v>529201.26454727724</v>
      </c>
      <c r="J263" s="4">
        <f t="shared" ca="1" si="508"/>
        <v>533126.38831129135</v>
      </c>
      <c r="K263" s="4">
        <f t="shared" ca="1" si="508"/>
        <v>537080.62499999965</v>
      </c>
      <c r="L263" s="4">
        <f t="shared" ca="1" si="508"/>
        <v>541064.19054605428</v>
      </c>
      <c r="M263" s="4">
        <f t="shared" ca="1" si="508"/>
        <v>545077.30248369533</v>
      </c>
      <c r="N263" s="4">
        <f t="shared" ca="1" si="508"/>
        <v>549120.1799606299</v>
      </c>
      <c r="O263" s="4">
        <f t="shared" ca="1" si="508"/>
        <v>553193.04374999949</v>
      </c>
      <c r="P263" s="4">
        <f t="shared" ca="1" si="508"/>
        <v>557296.11626243568</v>
      </c>
      <c r="Q263" s="4">
        <f t="shared" ca="1" si="508"/>
        <v>561429.62155820592</v>
      </c>
      <c r="R263" s="4">
        <f t="shared" ca="1" si="508"/>
        <v>565593.78535944852</v>
      </c>
      <c r="S263" s="4">
        <f t="shared" ca="1" si="508"/>
        <v>569788.83506249927</v>
      </c>
      <c r="T263" s="4">
        <f t="shared" ca="1" si="508"/>
        <v>574014.99975030858</v>
      </c>
      <c r="U263" s="4">
        <f t="shared" ca="1" si="508"/>
        <v>578272.51020495198</v>
      </c>
      <c r="V263" s="4">
        <f t="shared" ca="1" si="508"/>
        <v>582561.5989202318</v>
      </c>
      <c r="W263" s="4">
        <f t="shared" ca="1" si="508"/>
        <v>586882.50011437398</v>
      </c>
      <c r="X263" s="4">
        <f t="shared" ca="1" si="508"/>
        <v>591235.44974281767</v>
      </c>
      <c r="Y263" s="4">
        <f t="shared" ca="1" si="508"/>
        <v>595620.68551110034</v>
      </c>
      <c r="Z263" s="4">
        <f t="shared" ca="1" si="508"/>
        <v>600038.44688783865</v>
      </c>
      <c r="AA263" s="4">
        <f t="shared" ca="1" si="508"/>
        <v>604488.97511780506</v>
      </c>
      <c r="AB263" s="4">
        <f t="shared" ca="1" si="508"/>
        <v>608972.51323510194</v>
      </c>
      <c r="AC263" s="4">
        <f t="shared" ca="1" si="508"/>
        <v>613489.30607643316</v>
      </c>
      <c r="AD263" s="4">
        <f t="shared" ca="1" si="508"/>
        <v>618039.60029447358</v>
      </c>
      <c r="AE263" s="4">
        <f t="shared" ca="1" si="508"/>
        <v>622623.644371339</v>
      </c>
      <c r="AF263" s="4">
        <f t="shared" ca="1" si="508"/>
        <v>627241.68863215484</v>
      </c>
      <c r="AG263" s="4">
        <f t="shared" ca="1" si="508"/>
        <v>631893.98525872594</v>
      </c>
      <c r="AH263" s="4">
        <f t="shared" ca="1" si="508"/>
        <v>636580.78830330749</v>
      </c>
      <c r="AI263" s="4">
        <f t="shared" si="508"/>
        <v>0</v>
      </c>
      <c r="AJ263" s="4">
        <f t="shared" si="508"/>
        <v>0</v>
      </c>
      <c r="AK263" s="4">
        <f t="shared" si="508"/>
        <v>0</v>
      </c>
      <c r="AL263" s="4">
        <f t="shared" si="508"/>
        <v>0</v>
      </c>
      <c r="AM263" s="4">
        <f t="shared" si="508"/>
        <v>0</v>
      </c>
      <c r="AN263" s="4">
        <f t="shared" si="508"/>
        <v>0</v>
      </c>
      <c r="AO263" s="4">
        <f t="shared" si="508"/>
        <v>0</v>
      </c>
      <c r="AP263" s="4">
        <f t="shared" si="508"/>
        <v>0</v>
      </c>
      <c r="AQ263" s="4">
        <f t="shared" si="508"/>
        <v>0</v>
      </c>
      <c r="AR263" s="4">
        <f t="shared" si="508"/>
        <v>0</v>
      </c>
      <c r="AS263" s="4">
        <f t="shared" si="508"/>
        <v>0</v>
      </c>
      <c r="AT263" s="4">
        <f t="shared" si="508"/>
        <v>0</v>
      </c>
      <c r="AU263" s="4">
        <f t="shared" si="508"/>
        <v>0</v>
      </c>
      <c r="AV263" s="4">
        <f t="shared" si="508"/>
        <v>0</v>
      </c>
      <c r="AW263" s="4">
        <f t="shared" si="508"/>
        <v>0</v>
      </c>
      <c r="AX263" s="4">
        <f t="shared" si="508"/>
        <v>0</v>
      </c>
      <c r="AY263" s="4">
        <f t="shared" si="508"/>
        <v>0</v>
      </c>
      <c r="AZ263" s="4">
        <f t="shared" si="508"/>
        <v>0</v>
      </c>
      <c r="BA263" s="4">
        <f t="shared" si="508"/>
        <v>0</v>
      </c>
      <c r="BB263" s="4">
        <f t="shared" si="508"/>
        <v>0</v>
      </c>
      <c r="BC263" s="4">
        <f t="shared" si="508"/>
        <v>0</v>
      </c>
      <c r="BD263" s="4">
        <f t="shared" si="508"/>
        <v>0</v>
      </c>
      <c r="BE263" s="4">
        <f t="shared" si="508"/>
        <v>0</v>
      </c>
      <c r="BF263" s="4">
        <f t="shared" si="508"/>
        <v>0</v>
      </c>
      <c r="BG263" s="4">
        <f t="shared" si="508"/>
        <v>0</v>
      </c>
      <c r="BH263" s="4">
        <f t="shared" si="508"/>
        <v>0</v>
      </c>
      <c r="BI263" s="4">
        <f t="shared" si="508"/>
        <v>0</v>
      </c>
    </row>
    <row r="264" spans="1:61" x14ac:dyDescent="0.25">
      <c r="A264" s="57">
        <f t="shared" si="504"/>
        <v>2016.25</v>
      </c>
      <c r="C264" s="4">
        <f t="shared" ref="C264:BI264" si="509">C202*C140/4</f>
        <v>0</v>
      </c>
      <c r="D264" s="4">
        <f t="shared" si="509"/>
        <v>0</v>
      </c>
      <c r="E264" s="4">
        <f t="shared" si="509"/>
        <v>0</v>
      </c>
      <c r="F264" s="4">
        <f t="shared" si="509"/>
        <v>0</v>
      </c>
      <c r="G264" s="4">
        <f t="shared" si="509"/>
        <v>0</v>
      </c>
      <c r="H264" s="4">
        <f t="shared" ca="1" si="509"/>
        <v>525305.03936510149</v>
      </c>
      <c r="I264" s="4">
        <f t="shared" ca="1" si="509"/>
        <v>529201.26454727724</v>
      </c>
      <c r="J264" s="4">
        <f t="shared" ca="1" si="509"/>
        <v>533126.38831129135</v>
      </c>
      <c r="K264" s="4">
        <f t="shared" ca="1" si="509"/>
        <v>537080.62499999965</v>
      </c>
      <c r="L264" s="4">
        <f t="shared" ca="1" si="509"/>
        <v>541064.19054605428</v>
      </c>
      <c r="M264" s="4">
        <f t="shared" ca="1" si="509"/>
        <v>545077.30248369533</v>
      </c>
      <c r="N264" s="4">
        <f t="shared" ca="1" si="509"/>
        <v>549120.1799606299</v>
      </c>
      <c r="O264" s="4">
        <f t="shared" ca="1" si="509"/>
        <v>553193.04374999949</v>
      </c>
      <c r="P264" s="4">
        <f t="shared" ca="1" si="509"/>
        <v>557296.11626243568</v>
      </c>
      <c r="Q264" s="4">
        <f t="shared" ca="1" si="509"/>
        <v>561429.62155820592</v>
      </c>
      <c r="R264" s="4">
        <f t="shared" ca="1" si="509"/>
        <v>565593.78535944852</v>
      </c>
      <c r="S264" s="4">
        <f t="shared" ca="1" si="509"/>
        <v>569788.83506249927</v>
      </c>
      <c r="T264" s="4">
        <f t="shared" ca="1" si="509"/>
        <v>574014.99975030858</v>
      </c>
      <c r="U264" s="4">
        <f t="shared" ca="1" si="509"/>
        <v>578272.51020495198</v>
      </c>
      <c r="V264" s="4">
        <f t="shared" ca="1" si="509"/>
        <v>582561.5989202318</v>
      </c>
      <c r="W264" s="4">
        <f t="shared" ca="1" si="509"/>
        <v>586882.50011437398</v>
      </c>
      <c r="X264" s="4">
        <f t="shared" ca="1" si="509"/>
        <v>591235.44974281767</v>
      </c>
      <c r="Y264" s="4">
        <f t="shared" ca="1" si="509"/>
        <v>595620.68551110034</v>
      </c>
      <c r="Z264" s="4">
        <f t="shared" ca="1" si="509"/>
        <v>600038.44688783865</v>
      </c>
      <c r="AA264" s="4">
        <f t="shared" ca="1" si="509"/>
        <v>604488.97511780506</v>
      </c>
      <c r="AB264" s="4">
        <f t="shared" ca="1" si="509"/>
        <v>608972.51323510194</v>
      </c>
      <c r="AC264" s="4">
        <f t="shared" ca="1" si="509"/>
        <v>613489.30607643316</v>
      </c>
      <c r="AD264" s="4">
        <f t="shared" ca="1" si="509"/>
        <v>618039.60029447358</v>
      </c>
      <c r="AE264" s="4">
        <f t="shared" ca="1" si="509"/>
        <v>622623.644371339</v>
      </c>
      <c r="AF264" s="4">
        <f t="shared" ca="1" si="509"/>
        <v>627241.68863215484</v>
      </c>
      <c r="AG264" s="4">
        <f t="shared" ca="1" si="509"/>
        <v>631893.98525872594</v>
      </c>
      <c r="AH264" s="4">
        <f t="shared" ca="1" si="509"/>
        <v>636580.78830330749</v>
      </c>
      <c r="AI264" s="4">
        <f t="shared" ca="1" si="509"/>
        <v>641302.35370247893</v>
      </c>
      <c r="AJ264" s="4">
        <f t="shared" si="509"/>
        <v>0</v>
      </c>
      <c r="AK264" s="4">
        <f t="shared" si="509"/>
        <v>0</v>
      </c>
      <c r="AL264" s="4">
        <f t="shared" si="509"/>
        <v>0</v>
      </c>
      <c r="AM264" s="4">
        <f t="shared" si="509"/>
        <v>0</v>
      </c>
      <c r="AN264" s="4">
        <f t="shared" si="509"/>
        <v>0</v>
      </c>
      <c r="AO264" s="4">
        <f t="shared" si="509"/>
        <v>0</v>
      </c>
      <c r="AP264" s="4">
        <f t="shared" si="509"/>
        <v>0</v>
      </c>
      <c r="AQ264" s="4">
        <f t="shared" si="509"/>
        <v>0</v>
      </c>
      <c r="AR264" s="4">
        <f t="shared" si="509"/>
        <v>0</v>
      </c>
      <c r="AS264" s="4">
        <f t="shared" si="509"/>
        <v>0</v>
      </c>
      <c r="AT264" s="4">
        <f t="shared" si="509"/>
        <v>0</v>
      </c>
      <c r="AU264" s="4">
        <f t="shared" si="509"/>
        <v>0</v>
      </c>
      <c r="AV264" s="4">
        <f t="shared" si="509"/>
        <v>0</v>
      </c>
      <c r="AW264" s="4">
        <f t="shared" si="509"/>
        <v>0</v>
      </c>
      <c r="AX264" s="4">
        <f t="shared" si="509"/>
        <v>0</v>
      </c>
      <c r="AY264" s="4">
        <f t="shared" si="509"/>
        <v>0</v>
      </c>
      <c r="AZ264" s="4">
        <f t="shared" si="509"/>
        <v>0</v>
      </c>
      <c r="BA264" s="4">
        <f t="shared" si="509"/>
        <v>0</v>
      </c>
      <c r="BB264" s="4">
        <f t="shared" si="509"/>
        <v>0</v>
      </c>
      <c r="BC264" s="4">
        <f t="shared" si="509"/>
        <v>0</v>
      </c>
      <c r="BD264" s="4">
        <f t="shared" si="509"/>
        <v>0</v>
      </c>
      <c r="BE264" s="4">
        <f t="shared" si="509"/>
        <v>0</v>
      </c>
      <c r="BF264" s="4">
        <f t="shared" si="509"/>
        <v>0</v>
      </c>
      <c r="BG264" s="4">
        <f t="shared" si="509"/>
        <v>0</v>
      </c>
      <c r="BH264" s="4">
        <f t="shared" si="509"/>
        <v>0</v>
      </c>
      <c r="BI264" s="4">
        <f t="shared" si="509"/>
        <v>0</v>
      </c>
    </row>
    <row r="265" spans="1:61" x14ac:dyDescent="0.25">
      <c r="A265" s="57">
        <f t="shared" si="504"/>
        <v>2016.5</v>
      </c>
      <c r="C265" s="4">
        <f t="shared" ref="C265:BI265" si="510">C203*C141/4</f>
        <v>0</v>
      </c>
      <c r="D265" s="4">
        <f t="shared" si="510"/>
        <v>0</v>
      </c>
      <c r="E265" s="4">
        <f t="shared" si="510"/>
        <v>0</v>
      </c>
      <c r="F265" s="4">
        <f t="shared" si="510"/>
        <v>0</v>
      </c>
      <c r="G265" s="4">
        <f t="shared" si="510"/>
        <v>0</v>
      </c>
      <c r="H265" s="4">
        <f t="shared" si="510"/>
        <v>0</v>
      </c>
      <c r="I265" s="4">
        <f t="shared" ca="1" si="510"/>
        <v>529201.26454727724</v>
      </c>
      <c r="J265" s="4">
        <f t="shared" ca="1" si="510"/>
        <v>533126.38831129135</v>
      </c>
      <c r="K265" s="4">
        <f t="shared" ca="1" si="510"/>
        <v>537080.62499999965</v>
      </c>
      <c r="L265" s="4">
        <f t="shared" ca="1" si="510"/>
        <v>541064.19054605428</v>
      </c>
      <c r="M265" s="4">
        <f t="shared" ca="1" si="510"/>
        <v>545077.30248369533</v>
      </c>
      <c r="N265" s="4">
        <f t="shared" ca="1" si="510"/>
        <v>549120.1799606299</v>
      </c>
      <c r="O265" s="4">
        <f t="shared" ca="1" si="510"/>
        <v>553193.04374999949</v>
      </c>
      <c r="P265" s="4">
        <f t="shared" ca="1" si="510"/>
        <v>557296.11626243568</v>
      </c>
      <c r="Q265" s="4">
        <f t="shared" ca="1" si="510"/>
        <v>561429.62155820592</v>
      </c>
      <c r="R265" s="4">
        <f t="shared" ca="1" si="510"/>
        <v>565593.78535944852</v>
      </c>
      <c r="S265" s="4">
        <f t="shared" ca="1" si="510"/>
        <v>569788.83506249927</v>
      </c>
      <c r="T265" s="4">
        <f t="shared" ca="1" si="510"/>
        <v>574014.99975030858</v>
      </c>
      <c r="U265" s="4">
        <f t="shared" ca="1" si="510"/>
        <v>578272.51020495198</v>
      </c>
      <c r="V265" s="4">
        <f t="shared" ca="1" si="510"/>
        <v>582561.5989202318</v>
      </c>
      <c r="W265" s="4">
        <f t="shared" ca="1" si="510"/>
        <v>586882.50011437398</v>
      </c>
      <c r="X265" s="4">
        <f t="shared" ca="1" si="510"/>
        <v>591235.44974281767</v>
      </c>
      <c r="Y265" s="4">
        <f t="shared" ca="1" si="510"/>
        <v>595620.68551110034</v>
      </c>
      <c r="Z265" s="4">
        <f t="shared" ca="1" si="510"/>
        <v>600038.44688783865</v>
      </c>
      <c r="AA265" s="4">
        <f t="shared" ca="1" si="510"/>
        <v>604488.97511780506</v>
      </c>
      <c r="AB265" s="4">
        <f t="shared" ca="1" si="510"/>
        <v>608972.51323510194</v>
      </c>
      <c r="AC265" s="4">
        <f t="shared" ca="1" si="510"/>
        <v>613489.30607643316</v>
      </c>
      <c r="AD265" s="4">
        <f t="shared" ca="1" si="510"/>
        <v>618039.60029447358</v>
      </c>
      <c r="AE265" s="4">
        <f t="shared" ca="1" si="510"/>
        <v>622623.644371339</v>
      </c>
      <c r="AF265" s="4">
        <f t="shared" ca="1" si="510"/>
        <v>627241.68863215484</v>
      </c>
      <c r="AG265" s="4">
        <f t="shared" ca="1" si="510"/>
        <v>631893.98525872594</v>
      </c>
      <c r="AH265" s="4">
        <f t="shared" ca="1" si="510"/>
        <v>636580.78830330749</v>
      </c>
      <c r="AI265" s="4">
        <f t="shared" ca="1" si="510"/>
        <v>641302.35370247893</v>
      </c>
      <c r="AJ265" s="4">
        <f t="shared" ca="1" si="510"/>
        <v>646058.93929111934</v>
      </c>
      <c r="AK265" s="4">
        <f t="shared" si="510"/>
        <v>0</v>
      </c>
      <c r="AL265" s="4">
        <f t="shared" si="510"/>
        <v>0</v>
      </c>
      <c r="AM265" s="4">
        <f t="shared" si="510"/>
        <v>0</v>
      </c>
      <c r="AN265" s="4">
        <f t="shared" si="510"/>
        <v>0</v>
      </c>
      <c r="AO265" s="4">
        <f t="shared" si="510"/>
        <v>0</v>
      </c>
      <c r="AP265" s="4">
        <f t="shared" si="510"/>
        <v>0</v>
      </c>
      <c r="AQ265" s="4">
        <f t="shared" si="510"/>
        <v>0</v>
      </c>
      <c r="AR265" s="4">
        <f t="shared" si="510"/>
        <v>0</v>
      </c>
      <c r="AS265" s="4">
        <f t="shared" si="510"/>
        <v>0</v>
      </c>
      <c r="AT265" s="4">
        <f t="shared" si="510"/>
        <v>0</v>
      </c>
      <c r="AU265" s="4">
        <f t="shared" si="510"/>
        <v>0</v>
      </c>
      <c r="AV265" s="4">
        <f t="shared" si="510"/>
        <v>0</v>
      </c>
      <c r="AW265" s="4">
        <f t="shared" si="510"/>
        <v>0</v>
      </c>
      <c r="AX265" s="4">
        <f t="shared" si="510"/>
        <v>0</v>
      </c>
      <c r="AY265" s="4">
        <f t="shared" si="510"/>
        <v>0</v>
      </c>
      <c r="AZ265" s="4">
        <f t="shared" si="510"/>
        <v>0</v>
      </c>
      <c r="BA265" s="4">
        <f t="shared" si="510"/>
        <v>0</v>
      </c>
      <c r="BB265" s="4">
        <f t="shared" si="510"/>
        <v>0</v>
      </c>
      <c r="BC265" s="4">
        <f t="shared" si="510"/>
        <v>0</v>
      </c>
      <c r="BD265" s="4">
        <f t="shared" si="510"/>
        <v>0</v>
      </c>
      <c r="BE265" s="4">
        <f t="shared" si="510"/>
        <v>0</v>
      </c>
      <c r="BF265" s="4">
        <f t="shared" si="510"/>
        <v>0</v>
      </c>
      <c r="BG265" s="4">
        <f t="shared" si="510"/>
        <v>0</v>
      </c>
      <c r="BH265" s="4">
        <f t="shared" si="510"/>
        <v>0</v>
      </c>
      <c r="BI265" s="4">
        <f t="shared" si="510"/>
        <v>0</v>
      </c>
    </row>
    <row r="266" spans="1:61" x14ac:dyDescent="0.25">
      <c r="A266" s="57">
        <f t="shared" si="504"/>
        <v>2016.75</v>
      </c>
      <c r="C266" s="4">
        <f t="shared" ref="C266:BI266" si="511">C204*C142/4</f>
        <v>0</v>
      </c>
      <c r="D266" s="4">
        <f t="shared" si="511"/>
        <v>0</v>
      </c>
      <c r="E266" s="4">
        <f t="shared" si="511"/>
        <v>0</v>
      </c>
      <c r="F266" s="4">
        <f t="shared" si="511"/>
        <v>0</v>
      </c>
      <c r="G266" s="4">
        <f t="shared" si="511"/>
        <v>0</v>
      </c>
      <c r="H266" s="4">
        <f t="shared" si="511"/>
        <v>0</v>
      </c>
      <c r="I266" s="4">
        <f t="shared" si="511"/>
        <v>0</v>
      </c>
      <c r="J266" s="4">
        <f t="shared" ca="1" si="511"/>
        <v>533126.38831129135</v>
      </c>
      <c r="K266" s="4">
        <f t="shared" ca="1" si="511"/>
        <v>537080.62499999965</v>
      </c>
      <c r="L266" s="4">
        <f t="shared" ca="1" si="511"/>
        <v>541064.19054605428</v>
      </c>
      <c r="M266" s="4">
        <f t="shared" ca="1" si="511"/>
        <v>545077.30248369533</v>
      </c>
      <c r="N266" s="4">
        <f t="shared" ca="1" si="511"/>
        <v>549120.1799606299</v>
      </c>
      <c r="O266" s="4">
        <f t="shared" ca="1" si="511"/>
        <v>553193.04374999949</v>
      </c>
      <c r="P266" s="4">
        <f t="shared" ca="1" si="511"/>
        <v>557296.11626243568</v>
      </c>
      <c r="Q266" s="4">
        <f t="shared" ca="1" si="511"/>
        <v>561429.62155820592</v>
      </c>
      <c r="R266" s="4">
        <f t="shared" ca="1" si="511"/>
        <v>565593.78535944852</v>
      </c>
      <c r="S266" s="4">
        <f t="shared" ca="1" si="511"/>
        <v>569788.83506249927</v>
      </c>
      <c r="T266" s="4">
        <f t="shared" ca="1" si="511"/>
        <v>574014.99975030858</v>
      </c>
      <c r="U266" s="4">
        <f t="shared" ca="1" si="511"/>
        <v>578272.51020495198</v>
      </c>
      <c r="V266" s="4">
        <f t="shared" ca="1" si="511"/>
        <v>582561.5989202318</v>
      </c>
      <c r="W266" s="4">
        <f t="shared" ca="1" si="511"/>
        <v>586882.50011437398</v>
      </c>
      <c r="X266" s="4">
        <f t="shared" ca="1" si="511"/>
        <v>591235.44974281767</v>
      </c>
      <c r="Y266" s="4">
        <f t="shared" ca="1" si="511"/>
        <v>595620.68551110034</v>
      </c>
      <c r="Z266" s="4">
        <f t="shared" ca="1" si="511"/>
        <v>600038.44688783865</v>
      </c>
      <c r="AA266" s="4">
        <f t="shared" ca="1" si="511"/>
        <v>604488.97511780506</v>
      </c>
      <c r="AB266" s="4">
        <f t="shared" ca="1" si="511"/>
        <v>608972.51323510194</v>
      </c>
      <c r="AC266" s="4">
        <f t="shared" ca="1" si="511"/>
        <v>613489.30607643316</v>
      </c>
      <c r="AD266" s="4">
        <f t="shared" ca="1" si="511"/>
        <v>618039.60029447358</v>
      </c>
      <c r="AE266" s="4">
        <f t="shared" ca="1" si="511"/>
        <v>622623.644371339</v>
      </c>
      <c r="AF266" s="4">
        <f t="shared" ca="1" si="511"/>
        <v>627241.68863215484</v>
      </c>
      <c r="AG266" s="4">
        <f t="shared" ca="1" si="511"/>
        <v>631893.98525872594</v>
      </c>
      <c r="AH266" s="4">
        <f t="shared" ca="1" si="511"/>
        <v>636580.78830330749</v>
      </c>
      <c r="AI266" s="4">
        <f t="shared" ca="1" si="511"/>
        <v>641302.35370247893</v>
      </c>
      <c r="AJ266" s="4">
        <f t="shared" ca="1" si="511"/>
        <v>646058.93929111934</v>
      </c>
      <c r="AK266" s="4">
        <f t="shared" ca="1" si="511"/>
        <v>650850.80481648748</v>
      </c>
      <c r="AL266" s="4">
        <f t="shared" si="511"/>
        <v>0</v>
      </c>
      <c r="AM266" s="4">
        <f t="shared" si="511"/>
        <v>0</v>
      </c>
      <c r="AN266" s="4">
        <f t="shared" si="511"/>
        <v>0</v>
      </c>
      <c r="AO266" s="4">
        <f t="shared" si="511"/>
        <v>0</v>
      </c>
      <c r="AP266" s="4">
        <f t="shared" si="511"/>
        <v>0</v>
      </c>
      <c r="AQ266" s="4">
        <f t="shared" si="511"/>
        <v>0</v>
      </c>
      <c r="AR266" s="4">
        <f t="shared" si="511"/>
        <v>0</v>
      </c>
      <c r="AS266" s="4">
        <f t="shared" si="511"/>
        <v>0</v>
      </c>
      <c r="AT266" s="4">
        <f t="shared" si="511"/>
        <v>0</v>
      </c>
      <c r="AU266" s="4">
        <f t="shared" si="511"/>
        <v>0</v>
      </c>
      <c r="AV266" s="4">
        <f t="shared" si="511"/>
        <v>0</v>
      </c>
      <c r="AW266" s="4">
        <f t="shared" si="511"/>
        <v>0</v>
      </c>
      <c r="AX266" s="4">
        <f t="shared" si="511"/>
        <v>0</v>
      </c>
      <c r="AY266" s="4">
        <f t="shared" si="511"/>
        <v>0</v>
      </c>
      <c r="AZ266" s="4">
        <f t="shared" si="511"/>
        <v>0</v>
      </c>
      <c r="BA266" s="4">
        <f t="shared" si="511"/>
        <v>0</v>
      </c>
      <c r="BB266" s="4">
        <f t="shared" si="511"/>
        <v>0</v>
      </c>
      <c r="BC266" s="4">
        <f t="shared" si="511"/>
        <v>0</v>
      </c>
      <c r="BD266" s="4">
        <f t="shared" si="511"/>
        <v>0</v>
      </c>
      <c r="BE266" s="4">
        <f t="shared" si="511"/>
        <v>0</v>
      </c>
      <c r="BF266" s="4">
        <f t="shared" si="511"/>
        <v>0</v>
      </c>
      <c r="BG266" s="4">
        <f t="shared" si="511"/>
        <v>0</v>
      </c>
      <c r="BH266" s="4">
        <f t="shared" si="511"/>
        <v>0</v>
      </c>
      <c r="BI266" s="4">
        <f t="shared" si="511"/>
        <v>0</v>
      </c>
    </row>
    <row r="267" spans="1:61" x14ac:dyDescent="0.25">
      <c r="A267" s="57">
        <f t="shared" si="504"/>
        <v>2017</v>
      </c>
      <c r="C267" s="4">
        <f t="shared" ref="C267:BI267" si="512">C205*C143/4</f>
        <v>0</v>
      </c>
      <c r="D267" s="4">
        <f t="shared" si="512"/>
        <v>0</v>
      </c>
      <c r="E267" s="4">
        <f t="shared" si="512"/>
        <v>0</v>
      </c>
      <c r="F267" s="4">
        <f t="shared" si="512"/>
        <v>0</v>
      </c>
      <c r="G267" s="4">
        <f t="shared" si="512"/>
        <v>0</v>
      </c>
      <c r="H267" s="4">
        <f t="shared" si="512"/>
        <v>0</v>
      </c>
      <c r="I267" s="4">
        <f t="shared" si="512"/>
        <v>0</v>
      </c>
      <c r="J267" s="4">
        <f t="shared" si="512"/>
        <v>0</v>
      </c>
      <c r="K267" s="4">
        <f t="shared" ca="1" si="512"/>
        <v>537080.62499999965</v>
      </c>
      <c r="L267" s="4">
        <f t="shared" ca="1" si="512"/>
        <v>541064.19054605428</v>
      </c>
      <c r="M267" s="4">
        <f t="shared" ca="1" si="512"/>
        <v>545077.30248369533</v>
      </c>
      <c r="N267" s="4">
        <f t="shared" ca="1" si="512"/>
        <v>549120.1799606299</v>
      </c>
      <c r="O267" s="4">
        <f t="shared" ca="1" si="512"/>
        <v>553193.04374999949</v>
      </c>
      <c r="P267" s="4">
        <f t="shared" ca="1" si="512"/>
        <v>557296.11626243568</v>
      </c>
      <c r="Q267" s="4">
        <f t="shared" ca="1" si="512"/>
        <v>561429.62155820592</v>
      </c>
      <c r="R267" s="4">
        <f t="shared" ca="1" si="512"/>
        <v>565593.78535944852</v>
      </c>
      <c r="S267" s="4">
        <f t="shared" ca="1" si="512"/>
        <v>569788.83506249927</v>
      </c>
      <c r="T267" s="4">
        <f t="shared" ca="1" si="512"/>
        <v>574014.99975030858</v>
      </c>
      <c r="U267" s="4">
        <f t="shared" ca="1" si="512"/>
        <v>578272.51020495198</v>
      </c>
      <c r="V267" s="4">
        <f t="shared" ca="1" si="512"/>
        <v>582561.5989202318</v>
      </c>
      <c r="W267" s="4">
        <f t="shared" ca="1" si="512"/>
        <v>586882.50011437398</v>
      </c>
      <c r="X267" s="4">
        <f t="shared" ca="1" si="512"/>
        <v>591235.44974281767</v>
      </c>
      <c r="Y267" s="4">
        <f t="shared" ca="1" si="512"/>
        <v>595620.68551110034</v>
      </c>
      <c r="Z267" s="4">
        <f t="shared" ca="1" si="512"/>
        <v>600038.44688783865</v>
      </c>
      <c r="AA267" s="4">
        <f t="shared" ca="1" si="512"/>
        <v>604488.97511780506</v>
      </c>
      <c r="AB267" s="4">
        <f t="shared" ca="1" si="512"/>
        <v>608972.51323510194</v>
      </c>
      <c r="AC267" s="4">
        <f t="shared" ca="1" si="512"/>
        <v>613489.30607643316</v>
      </c>
      <c r="AD267" s="4">
        <f t="shared" ca="1" si="512"/>
        <v>618039.60029447358</v>
      </c>
      <c r="AE267" s="4">
        <f t="shared" ca="1" si="512"/>
        <v>622623.644371339</v>
      </c>
      <c r="AF267" s="4">
        <f t="shared" ca="1" si="512"/>
        <v>627241.68863215484</v>
      </c>
      <c r="AG267" s="4">
        <f t="shared" ca="1" si="512"/>
        <v>631893.98525872594</v>
      </c>
      <c r="AH267" s="4">
        <f t="shared" ca="1" si="512"/>
        <v>636580.78830330749</v>
      </c>
      <c r="AI267" s="4">
        <f t="shared" ca="1" si="512"/>
        <v>641302.35370247893</v>
      </c>
      <c r="AJ267" s="4">
        <f t="shared" ca="1" si="512"/>
        <v>646058.93929111934</v>
      </c>
      <c r="AK267" s="4">
        <f t="shared" ca="1" si="512"/>
        <v>650850.80481648748</v>
      </c>
      <c r="AL267" s="4">
        <f t="shared" ca="1" si="512"/>
        <v>655678.21195240668</v>
      </c>
      <c r="AM267" s="4">
        <f t="shared" si="512"/>
        <v>0</v>
      </c>
      <c r="AN267" s="4">
        <f t="shared" si="512"/>
        <v>0</v>
      </c>
      <c r="AO267" s="4">
        <f t="shared" si="512"/>
        <v>0</v>
      </c>
      <c r="AP267" s="4">
        <f t="shared" si="512"/>
        <v>0</v>
      </c>
      <c r="AQ267" s="4">
        <f t="shared" si="512"/>
        <v>0</v>
      </c>
      <c r="AR267" s="4">
        <f t="shared" si="512"/>
        <v>0</v>
      </c>
      <c r="AS267" s="4">
        <f t="shared" si="512"/>
        <v>0</v>
      </c>
      <c r="AT267" s="4">
        <f t="shared" si="512"/>
        <v>0</v>
      </c>
      <c r="AU267" s="4">
        <f t="shared" si="512"/>
        <v>0</v>
      </c>
      <c r="AV267" s="4">
        <f t="shared" si="512"/>
        <v>0</v>
      </c>
      <c r="AW267" s="4">
        <f t="shared" si="512"/>
        <v>0</v>
      </c>
      <c r="AX267" s="4">
        <f t="shared" si="512"/>
        <v>0</v>
      </c>
      <c r="AY267" s="4">
        <f t="shared" si="512"/>
        <v>0</v>
      </c>
      <c r="AZ267" s="4">
        <f t="shared" si="512"/>
        <v>0</v>
      </c>
      <c r="BA267" s="4">
        <f t="shared" si="512"/>
        <v>0</v>
      </c>
      <c r="BB267" s="4">
        <f t="shared" si="512"/>
        <v>0</v>
      </c>
      <c r="BC267" s="4">
        <f t="shared" si="512"/>
        <v>0</v>
      </c>
      <c r="BD267" s="4">
        <f t="shared" si="512"/>
        <v>0</v>
      </c>
      <c r="BE267" s="4">
        <f t="shared" si="512"/>
        <v>0</v>
      </c>
      <c r="BF267" s="4">
        <f t="shared" si="512"/>
        <v>0</v>
      </c>
      <c r="BG267" s="4">
        <f t="shared" si="512"/>
        <v>0</v>
      </c>
      <c r="BH267" s="4">
        <f t="shared" si="512"/>
        <v>0</v>
      </c>
      <c r="BI267" s="4">
        <f t="shared" si="512"/>
        <v>0</v>
      </c>
    </row>
    <row r="268" spans="1:61" x14ac:dyDescent="0.25">
      <c r="A268" s="57">
        <f t="shared" si="504"/>
        <v>2017.25</v>
      </c>
      <c r="C268" s="4">
        <f t="shared" ref="C268:BI268" si="513">C206*C144/4</f>
        <v>0</v>
      </c>
      <c r="D268" s="4">
        <f t="shared" si="513"/>
        <v>0</v>
      </c>
      <c r="E268" s="4">
        <f t="shared" si="513"/>
        <v>0</v>
      </c>
      <c r="F268" s="4">
        <f t="shared" si="513"/>
        <v>0</v>
      </c>
      <c r="G268" s="4">
        <f t="shared" si="513"/>
        <v>0</v>
      </c>
      <c r="H268" s="4">
        <f t="shared" si="513"/>
        <v>0</v>
      </c>
      <c r="I268" s="4">
        <f t="shared" si="513"/>
        <v>0</v>
      </c>
      <c r="J268" s="4">
        <f t="shared" si="513"/>
        <v>0</v>
      </c>
      <c r="K268" s="4">
        <f t="shared" si="513"/>
        <v>0</v>
      </c>
      <c r="L268" s="4">
        <f t="shared" ca="1" si="513"/>
        <v>541064.19054605428</v>
      </c>
      <c r="M268" s="4">
        <f t="shared" ca="1" si="513"/>
        <v>545077.30248369533</v>
      </c>
      <c r="N268" s="4">
        <f t="shared" ca="1" si="513"/>
        <v>549120.1799606299</v>
      </c>
      <c r="O268" s="4">
        <f t="shared" ca="1" si="513"/>
        <v>553193.04374999949</v>
      </c>
      <c r="P268" s="4">
        <f t="shared" ca="1" si="513"/>
        <v>557296.11626243568</v>
      </c>
      <c r="Q268" s="4">
        <f t="shared" ca="1" si="513"/>
        <v>561429.62155820592</v>
      </c>
      <c r="R268" s="4">
        <f t="shared" ca="1" si="513"/>
        <v>565593.78535944852</v>
      </c>
      <c r="S268" s="4">
        <f t="shared" ca="1" si="513"/>
        <v>569788.83506249927</v>
      </c>
      <c r="T268" s="4">
        <f t="shared" ca="1" si="513"/>
        <v>574014.99975030858</v>
      </c>
      <c r="U268" s="4">
        <f t="shared" ca="1" si="513"/>
        <v>578272.51020495198</v>
      </c>
      <c r="V268" s="4">
        <f t="shared" ca="1" si="513"/>
        <v>582561.5989202318</v>
      </c>
      <c r="W268" s="4">
        <f t="shared" ca="1" si="513"/>
        <v>586882.50011437398</v>
      </c>
      <c r="X268" s="4">
        <f t="shared" ca="1" si="513"/>
        <v>591235.44974281767</v>
      </c>
      <c r="Y268" s="4">
        <f t="shared" ca="1" si="513"/>
        <v>595620.68551110034</v>
      </c>
      <c r="Z268" s="4">
        <f t="shared" ca="1" si="513"/>
        <v>600038.44688783865</v>
      </c>
      <c r="AA268" s="4">
        <f t="shared" ca="1" si="513"/>
        <v>604488.97511780506</v>
      </c>
      <c r="AB268" s="4">
        <f t="shared" ca="1" si="513"/>
        <v>608972.51323510194</v>
      </c>
      <c r="AC268" s="4">
        <f t="shared" ca="1" si="513"/>
        <v>613489.30607643316</v>
      </c>
      <c r="AD268" s="4">
        <f t="shared" ca="1" si="513"/>
        <v>618039.60029447358</v>
      </c>
      <c r="AE268" s="4">
        <f t="shared" ca="1" si="513"/>
        <v>622623.644371339</v>
      </c>
      <c r="AF268" s="4">
        <f t="shared" ca="1" si="513"/>
        <v>627241.68863215484</v>
      </c>
      <c r="AG268" s="4">
        <f t="shared" ca="1" si="513"/>
        <v>631893.98525872594</v>
      </c>
      <c r="AH268" s="4">
        <f t="shared" ca="1" si="513"/>
        <v>636580.78830330749</v>
      </c>
      <c r="AI268" s="4">
        <f t="shared" ca="1" si="513"/>
        <v>641302.35370247893</v>
      </c>
      <c r="AJ268" s="4">
        <f t="shared" ca="1" si="513"/>
        <v>646058.93929111934</v>
      </c>
      <c r="AK268" s="4">
        <f t="shared" ca="1" si="513"/>
        <v>650850.80481648748</v>
      </c>
      <c r="AL268" s="4">
        <f t="shared" ca="1" si="513"/>
        <v>655678.21195240668</v>
      </c>
      <c r="AM268" s="4">
        <f t="shared" ca="1" si="513"/>
        <v>660541.42431355314</v>
      </c>
      <c r="AN268" s="4">
        <f t="shared" si="513"/>
        <v>0</v>
      </c>
      <c r="AO268" s="4">
        <f t="shared" si="513"/>
        <v>0</v>
      </c>
      <c r="AP268" s="4">
        <f t="shared" si="513"/>
        <v>0</v>
      </c>
      <c r="AQ268" s="4">
        <f t="shared" si="513"/>
        <v>0</v>
      </c>
      <c r="AR268" s="4">
        <f t="shared" si="513"/>
        <v>0</v>
      </c>
      <c r="AS268" s="4">
        <f t="shared" si="513"/>
        <v>0</v>
      </c>
      <c r="AT268" s="4">
        <f t="shared" si="513"/>
        <v>0</v>
      </c>
      <c r="AU268" s="4">
        <f t="shared" si="513"/>
        <v>0</v>
      </c>
      <c r="AV268" s="4">
        <f t="shared" si="513"/>
        <v>0</v>
      </c>
      <c r="AW268" s="4">
        <f t="shared" si="513"/>
        <v>0</v>
      </c>
      <c r="AX268" s="4">
        <f t="shared" si="513"/>
        <v>0</v>
      </c>
      <c r="AY268" s="4">
        <f t="shared" si="513"/>
        <v>0</v>
      </c>
      <c r="AZ268" s="4">
        <f t="shared" si="513"/>
        <v>0</v>
      </c>
      <c r="BA268" s="4">
        <f t="shared" si="513"/>
        <v>0</v>
      </c>
      <c r="BB268" s="4">
        <f t="shared" si="513"/>
        <v>0</v>
      </c>
      <c r="BC268" s="4">
        <f t="shared" si="513"/>
        <v>0</v>
      </c>
      <c r="BD268" s="4">
        <f t="shared" si="513"/>
        <v>0</v>
      </c>
      <c r="BE268" s="4">
        <f t="shared" si="513"/>
        <v>0</v>
      </c>
      <c r="BF268" s="4">
        <f t="shared" si="513"/>
        <v>0</v>
      </c>
      <c r="BG268" s="4">
        <f t="shared" si="513"/>
        <v>0</v>
      </c>
      <c r="BH268" s="4">
        <f t="shared" si="513"/>
        <v>0</v>
      </c>
      <c r="BI268" s="4">
        <f t="shared" si="513"/>
        <v>0</v>
      </c>
    </row>
    <row r="269" spans="1:61" x14ac:dyDescent="0.25">
      <c r="A269" s="57">
        <f t="shared" si="504"/>
        <v>2017.5</v>
      </c>
      <c r="C269" s="4">
        <f t="shared" ref="C269:BI269" si="514">C207*C145/4</f>
        <v>0</v>
      </c>
      <c r="D269" s="4">
        <f t="shared" si="514"/>
        <v>0</v>
      </c>
      <c r="E269" s="4">
        <f t="shared" si="514"/>
        <v>0</v>
      </c>
      <c r="F269" s="4">
        <f t="shared" si="514"/>
        <v>0</v>
      </c>
      <c r="G269" s="4">
        <f t="shared" si="514"/>
        <v>0</v>
      </c>
      <c r="H269" s="4">
        <f t="shared" si="514"/>
        <v>0</v>
      </c>
      <c r="I269" s="4">
        <f t="shared" si="514"/>
        <v>0</v>
      </c>
      <c r="J269" s="4">
        <f t="shared" si="514"/>
        <v>0</v>
      </c>
      <c r="K269" s="4">
        <f t="shared" si="514"/>
        <v>0</v>
      </c>
      <c r="L269" s="4">
        <f t="shared" si="514"/>
        <v>0</v>
      </c>
      <c r="M269" s="4">
        <f t="shared" ca="1" si="514"/>
        <v>545077.30248369533</v>
      </c>
      <c r="N269" s="4">
        <f t="shared" ca="1" si="514"/>
        <v>549120.1799606299</v>
      </c>
      <c r="O269" s="4">
        <f t="shared" ca="1" si="514"/>
        <v>553193.04374999949</v>
      </c>
      <c r="P269" s="4">
        <f t="shared" ca="1" si="514"/>
        <v>557296.11626243568</v>
      </c>
      <c r="Q269" s="4">
        <f t="shared" ca="1" si="514"/>
        <v>561429.62155820592</v>
      </c>
      <c r="R269" s="4">
        <f t="shared" ca="1" si="514"/>
        <v>565593.78535944852</v>
      </c>
      <c r="S269" s="4">
        <f t="shared" ca="1" si="514"/>
        <v>569788.83506249927</v>
      </c>
      <c r="T269" s="4">
        <f t="shared" ca="1" si="514"/>
        <v>574014.99975030858</v>
      </c>
      <c r="U269" s="4">
        <f t="shared" ca="1" si="514"/>
        <v>578272.51020495198</v>
      </c>
      <c r="V269" s="4">
        <f t="shared" ca="1" si="514"/>
        <v>582561.5989202318</v>
      </c>
      <c r="W269" s="4">
        <f t="shared" ca="1" si="514"/>
        <v>586882.50011437398</v>
      </c>
      <c r="X269" s="4">
        <f t="shared" ca="1" si="514"/>
        <v>591235.44974281767</v>
      </c>
      <c r="Y269" s="4">
        <f t="shared" ca="1" si="514"/>
        <v>595620.68551110034</v>
      </c>
      <c r="Z269" s="4">
        <f t="shared" ca="1" si="514"/>
        <v>600038.44688783865</v>
      </c>
      <c r="AA269" s="4">
        <f t="shared" ca="1" si="514"/>
        <v>604488.97511780506</v>
      </c>
      <c r="AB269" s="4">
        <f t="shared" ca="1" si="514"/>
        <v>608972.51323510194</v>
      </c>
      <c r="AC269" s="4">
        <f t="shared" ca="1" si="514"/>
        <v>613489.30607643316</v>
      </c>
      <c r="AD269" s="4">
        <f t="shared" ca="1" si="514"/>
        <v>618039.60029447358</v>
      </c>
      <c r="AE269" s="4">
        <f t="shared" ca="1" si="514"/>
        <v>622623.644371339</v>
      </c>
      <c r="AF269" s="4">
        <f t="shared" ca="1" si="514"/>
        <v>627241.68863215484</v>
      </c>
      <c r="AG269" s="4">
        <f t="shared" ca="1" si="514"/>
        <v>631893.98525872594</v>
      </c>
      <c r="AH269" s="4">
        <f t="shared" ca="1" si="514"/>
        <v>636580.78830330749</v>
      </c>
      <c r="AI269" s="4">
        <f t="shared" ca="1" si="514"/>
        <v>641302.35370247893</v>
      </c>
      <c r="AJ269" s="4">
        <f t="shared" ca="1" si="514"/>
        <v>646058.93929111934</v>
      </c>
      <c r="AK269" s="4">
        <f t="shared" ca="1" si="514"/>
        <v>650850.80481648748</v>
      </c>
      <c r="AL269" s="4">
        <f t="shared" ca="1" si="514"/>
        <v>655678.21195240668</v>
      </c>
      <c r="AM269" s="4">
        <f t="shared" ca="1" si="514"/>
        <v>660541.42431355314</v>
      </c>
      <c r="AN269" s="4">
        <f t="shared" ca="1" si="514"/>
        <v>665440.70746985276</v>
      </c>
      <c r="AO269" s="4">
        <f t="shared" si="514"/>
        <v>0</v>
      </c>
      <c r="AP269" s="4">
        <f t="shared" si="514"/>
        <v>0</v>
      </c>
      <c r="AQ269" s="4">
        <f t="shared" si="514"/>
        <v>0</v>
      </c>
      <c r="AR269" s="4">
        <f t="shared" si="514"/>
        <v>0</v>
      </c>
      <c r="AS269" s="4">
        <f t="shared" si="514"/>
        <v>0</v>
      </c>
      <c r="AT269" s="4">
        <f t="shared" si="514"/>
        <v>0</v>
      </c>
      <c r="AU269" s="4">
        <f t="shared" si="514"/>
        <v>0</v>
      </c>
      <c r="AV269" s="4">
        <f t="shared" si="514"/>
        <v>0</v>
      </c>
      <c r="AW269" s="4">
        <f t="shared" si="514"/>
        <v>0</v>
      </c>
      <c r="AX269" s="4">
        <f t="shared" si="514"/>
        <v>0</v>
      </c>
      <c r="AY269" s="4">
        <f t="shared" si="514"/>
        <v>0</v>
      </c>
      <c r="AZ269" s="4">
        <f t="shared" si="514"/>
        <v>0</v>
      </c>
      <c r="BA269" s="4">
        <f t="shared" si="514"/>
        <v>0</v>
      </c>
      <c r="BB269" s="4">
        <f t="shared" si="514"/>
        <v>0</v>
      </c>
      <c r="BC269" s="4">
        <f t="shared" si="514"/>
        <v>0</v>
      </c>
      <c r="BD269" s="4">
        <f t="shared" si="514"/>
        <v>0</v>
      </c>
      <c r="BE269" s="4">
        <f t="shared" si="514"/>
        <v>0</v>
      </c>
      <c r="BF269" s="4">
        <f t="shared" si="514"/>
        <v>0</v>
      </c>
      <c r="BG269" s="4">
        <f t="shared" si="514"/>
        <v>0</v>
      </c>
      <c r="BH269" s="4">
        <f t="shared" si="514"/>
        <v>0</v>
      </c>
      <c r="BI269" s="4">
        <f t="shared" si="514"/>
        <v>0</v>
      </c>
    </row>
    <row r="270" spans="1:61" x14ac:dyDescent="0.25">
      <c r="A270" s="57">
        <f t="shared" si="504"/>
        <v>2017.75</v>
      </c>
      <c r="C270" s="4">
        <f t="shared" ref="C270:BI270" si="515">C208*C146/4</f>
        <v>0</v>
      </c>
      <c r="D270" s="4">
        <f t="shared" si="515"/>
        <v>0</v>
      </c>
      <c r="E270" s="4">
        <f t="shared" si="515"/>
        <v>0</v>
      </c>
      <c r="F270" s="4">
        <f t="shared" si="515"/>
        <v>0</v>
      </c>
      <c r="G270" s="4">
        <f t="shared" si="515"/>
        <v>0</v>
      </c>
      <c r="H270" s="4">
        <f t="shared" si="515"/>
        <v>0</v>
      </c>
      <c r="I270" s="4">
        <f t="shared" si="515"/>
        <v>0</v>
      </c>
      <c r="J270" s="4">
        <f t="shared" si="515"/>
        <v>0</v>
      </c>
      <c r="K270" s="4">
        <f t="shared" si="515"/>
        <v>0</v>
      </c>
      <c r="L270" s="4">
        <f t="shared" si="515"/>
        <v>0</v>
      </c>
      <c r="M270" s="4">
        <f t="shared" si="515"/>
        <v>0</v>
      </c>
      <c r="N270" s="4">
        <f t="shared" ca="1" si="515"/>
        <v>549120.1799606299</v>
      </c>
      <c r="O270" s="4">
        <f t="shared" ca="1" si="515"/>
        <v>553193.04374999949</v>
      </c>
      <c r="P270" s="4">
        <f t="shared" ca="1" si="515"/>
        <v>557296.11626243568</v>
      </c>
      <c r="Q270" s="4">
        <f t="shared" ca="1" si="515"/>
        <v>561429.62155820592</v>
      </c>
      <c r="R270" s="4">
        <f t="shared" ca="1" si="515"/>
        <v>565593.78535944852</v>
      </c>
      <c r="S270" s="4">
        <f t="shared" ca="1" si="515"/>
        <v>569788.83506249927</v>
      </c>
      <c r="T270" s="4">
        <f t="shared" ca="1" si="515"/>
        <v>574014.99975030858</v>
      </c>
      <c r="U270" s="4">
        <f t="shared" ca="1" si="515"/>
        <v>578272.51020495198</v>
      </c>
      <c r="V270" s="4">
        <f t="shared" ca="1" si="515"/>
        <v>582561.5989202318</v>
      </c>
      <c r="W270" s="4">
        <f t="shared" ca="1" si="515"/>
        <v>586882.50011437398</v>
      </c>
      <c r="X270" s="4">
        <f t="shared" ca="1" si="515"/>
        <v>591235.44974281767</v>
      </c>
      <c r="Y270" s="4">
        <f t="shared" ca="1" si="515"/>
        <v>595620.68551110034</v>
      </c>
      <c r="Z270" s="4">
        <f t="shared" ca="1" si="515"/>
        <v>600038.44688783865</v>
      </c>
      <c r="AA270" s="4">
        <f t="shared" ca="1" si="515"/>
        <v>604488.97511780506</v>
      </c>
      <c r="AB270" s="4">
        <f t="shared" ca="1" si="515"/>
        <v>608972.51323510194</v>
      </c>
      <c r="AC270" s="4">
        <f t="shared" ca="1" si="515"/>
        <v>613489.30607643316</v>
      </c>
      <c r="AD270" s="4">
        <f t="shared" ca="1" si="515"/>
        <v>618039.60029447358</v>
      </c>
      <c r="AE270" s="4">
        <f t="shared" ca="1" si="515"/>
        <v>622623.644371339</v>
      </c>
      <c r="AF270" s="4">
        <f t="shared" ca="1" si="515"/>
        <v>627241.68863215484</v>
      </c>
      <c r="AG270" s="4">
        <f t="shared" ca="1" si="515"/>
        <v>631893.98525872594</v>
      </c>
      <c r="AH270" s="4">
        <f t="shared" ca="1" si="515"/>
        <v>636580.78830330749</v>
      </c>
      <c r="AI270" s="4">
        <f t="shared" ca="1" si="515"/>
        <v>641302.35370247893</v>
      </c>
      <c r="AJ270" s="4">
        <f t="shared" ca="1" si="515"/>
        <v>646058.93929111934</v>
      </c>
      <c r="AK270" s="4">
        <f t="shared" ca="1" si="515"/>
        <v>650850.80481648748</v>
      </c>
      <c r="AL270" s="4">
        <f t="shared" ca="1" si="515"/>
        <v>655678.21195240668</v>
      </c>
      <c r="AM270" s="4">
        <f t="shared" ca="1" si="515"/>
        <v>660541.42431355314</v>
      </c>
      <c r="AN270" s="4">
        <f t="shared" ca="1" si="515"/>
        <v>665440.70746985276</v>
      </c>
      <c r="AO270" s="4">
        <f t="shared" ca="1" si="515"/>
        <v>670376.32896098203</v>
      </c>
      <c r="AP270" s="4">
        <f t="shared" si="515"/>
        <v>0</v>
      </c>
      <c r="AQ270" s="4">
        <f t="shared" si="515"/>
        <v>0</v>
      </c>
      <c r="AR270" s="4">
        <f t="shared" si="515"/>
        <v>0</v>
      </c>
      <c r="AS270" s="4">
        <f t="shared" si="515"/>
        <v>0</v>
      </c>
      <c r="AT270" s="4">
        <f t="shared" si="515"/>
        <v>0</v>
      </c>
      <c r="AU270" s="4">
        <f t="shared" si="515"/>
        <v>0</v>
      </c>
      <c r="AV270" s="4">
        <f t="shared" si="515"/>
        <v>0</v>
      </c>
      <c r="AW270" s="4">
        <f t="shared" si="515"/>
        <v>0</v>
      </c>
      <c r="AX270" s="4">
        <f t="shared" si="515"/>
        <v>0</v>
      </c>
      <c r="AY270" s="4">
        <f t="shared" si="515"/>
        <v>0</v>
      </c>
      <c r="AZ270" s="4">
        <f t="shared" si="515"/>
        <v>0</v>
      </c>
      <c r="BA270" s="4">
        <f t="shared" si="515"/>
        <v>0</v>
      </c>
      <c r="BB270" s="4">
        <f t="shared" si="515"/>
        <v>0</v>
      </c>
      <c r="BC270" s="4">
        <f t="shared" si="515"/>
        <v>0</v>
      </c>
      <c r="BD270" s="4">
        <f t="shared" si="515"/>
        <v>0</v>
      </c>
      <c r="BE270" s="4">
        <f t="shared" si="515"/>
        <v>0</v>
      </c>
      <c r="BF270" s="4">
        <f t="shared" si="515"/>
        <v>0</v>
      </c>
      <c r="BG270" s="4">
        <f t="shared" si="515"/>
        <v>0</v>
      </c>
      <c r="BH270" s="4">
        <f t="shared" si="515"/>
        <v>0</v>
      </c>
      <c r="BI270" s="4">
        <f t="shared" si="515"/>
        <v>0</v>
      </c>
    </row>
    <row r="271" spans="1:61" x14ac:dyDescent="0.25">
      <c r="A271" s="57">
        <f t="shared" si="504"/>
        <v>2018</v>
      </c>
      <c r="C271" s="4">
        <f t="shared" ref="C271:BI271" si="516">C209*C147/4</f>
        <v>0</v>
      </c>
      <c r="D271" s="4">
        <f t="shared" si="516"/>
        <v>0</v>
      </c>
      <c r="E271" s="4">
        <f t="shared" si="516"/>
        <v>0</v>
      </c>
      <c r="F271" s="4">
        <f t="shared" si="516"/>
        <v>0</v>
      </c>
      <c r="G271" s="4">
        <f t="shared" si="516"/>
        <v>0</v>
      </c>
      <c r="H271" s="4">
        <f t="shared" si="516"/>
        <v>0</v>
      </c>
      <c r="I271" s="4">
        <f t="shared" si="516"/>
        <v>0</v>
      </c>
      <c r="J271" s="4">
        <f t="shared" si="516"/>
        <v>0</v>
      </c>
      <c r="K271" s="4">
        <f t="shared" si="516"/>
        <v>0</v>
      </c>
      <c r="L271" s="4">
        <f t="shared" si="516"/>
        <v>0</v>
      </c>
      <c r="M271" s="4">
        <f t="shared" si="516"/>
        <v>0</v>
      </c>
      <c r="N271" s="4">
        <f t="shared" si="516"/>
        <v>0</v>
      </c>
      <c r="O271" s="4">
        <f t="shared" ca="1" si="516"/>
        <v>442554.43499999959</v>
      </c>
      <c r="P271" s="4">
        <f t="shared" ca="1" si="516"/>
        <v>445836.8930099486</v>
      </c>
      <c r="Q271" s="4">
        <f t="shared" ca="1" si="516"/>
        <v>449143.69724656479</v>
      </c>
      <c r="R271" s="4">
        <f t="shared" ca="1" si="516"/>
        <v>452475.02828755882</v>
      </c>
      <c r="S271" s="4">
        <f t="shared" ca="1" si="516"/>
        <v>455831.06804999942</v>
      </c>
      <c r="T271" s="4">
        <f t="shared" ca="1" si="516"/>
        <v>459211.99980024685</v>
      </c>
      <c r="U271" s="4">
        <f t="shared" ca="1" si="516"/>
        <v>462618.00816396152</v>
      </c>
      <c r="V271" s="4">
        <f t="shared" ca="1" si="516"/>
        <v>466049.27913618548</v>
      </c>
      <c r="W271" s="4">
        <f t="shared" ca="1" si="516"/>
        <v>469506.00009149918</v>
      </c>
      <c r="X271" s="4">
        <f t="shared" ca="1" si="516"/>
        <v>472988.35979425412</v>
      </c>
      <c r="Y271" s="4">
        <f t="shared" ca="1" si="516"/>
        <v>476496.54840888025</v>
      </c>
      <c r="Z271" s="4">
        <f t="shared" ca="1" si="516"/>
        <v>480030.75751027087</v>
      </c>
      <c r="AA271" s="4">
        <f t="shared" ca="1" si="516"/>
        <v>483591.18009424408</v>
      </c>
      <c r="AB271" s="4">
        <f t="shared" ca="1" si="516"/>
        <v>487178.01058808161</v>
      </c>
      <c r="AC271" s="4">
        <f t="shared" ca="1" si="516"/>
        <v>490791.4448611465</v>
      </c>
      <c r="AD271" s="4">
        <f t="shared" ca="1" si="516"/>
        <v>494431.68023557885</v>
      </c>
      <c r="AE271" s="4">
        <f t="shared" ca="1" si="516"/>
        <v>498098.91549707117</v>
      </c>
      <c r="AF271" s="4">
        <f t="shared" ca="1" si="516"/>
        <v>501793.35090572387</v>
      </c>
      <c r="AG271" s="4">
        <f t="shared" ca="1" si="516"/>
        <v>505515.1882069807</v>
      </c>
      <c r="AH271" s="4">
        <f t="shared" ca="1" si="516"/>
        <v>509264.63064264605</v>
      </c>
      <c r="AI271" s="4">
        <f t="shared" ca="1" si="516"/>
        <v>513041.88296198315</v>
      </c>
      <c r="AJ271" s="4">
        <f t="shared" ca="1" si="516"/>
        <v>516847.15143289545</v>
      </c>
      <c r="AK271" s="4">
        <f t="shared" ca="1" si="516"/>
        <v>520680.64385319001</v>
      </c>
      <c r="AL271" s="4">
        <f t="shared" ca="1" si="516"/>
        <v>524542.56956192525</v>
      </c>
      <c r="AM271" s="4">
        <f t="shared" ca="1" si="516"/>
        <v>528433.13945084251</v>
      </c>
      <c r="AN271" s="4">
        <f t="shared" ca="1" si="516"/>
        <v>532352.56597588223</v>
      </c>
      <c r="AO271" s="4">
        <f t="shared" ca="1" si="516"/>
        <v>536301.06316878553</v>
      </c>
      <c r="AP271" s="4">
        <f t="shared" ca="1" si="516"/>
        <v>540278.84664878284</v>
      </c>
      <c r="AQ271" s="4">
        <f t="shared" si="516"/>
        <v>0</v>
      </c>
      <c r="AR271" s="4">
        <f t="shared" si="516"/>
        <v>0</v>
      </c>
      <c r="AS271" s="4">
        <f t="shared" si="516"/>
        <v>0</v>
      </c>
      <c r="AT271" s="4">
        <f t="shared" si="516"/>
        <v>0</v>
      </c>
      <c r="AU271" s="4">
        <f t="shared" si="516"/>
        <v>0</v>
      </c>
      <c r="AV271" s="4">
        <f t="shared" si="516"/>
        <v>0</v>
      </c>
      <c r="AW271" s="4">
        <f t="shared" si="516"/>
        <v>0</v>
      </c>
      <c r="AX271" s="4">
        <f t="shared" si="516"/>
        <v>0</v>
      </c>
      <c r="AY271" s="4">
        <f t="shared" si="516"/>
        <v>0</v>
      </c>
      <c r="AZ271" s="4">
        <f t="shared" si="516"/>
        <v>0</v>
      </c>
      <c r="BA271" s="4">
        <f t="shared" si="516"/>
        <v>0</v>
      </c>
      <c r="BB271" s="4">
        <f t="shared" si="516"/>
        <v>0</v>
      </c>
      <c r="BC271" s="4">
        <f t="shared" si="516"/>
        <v>0</v>
      </c>
      <c r="BD271" s="4">
        <f t="shared" si="516"/>
        <v>0</v>
      </c>
      <c r="BE271" s="4">
        <f t="shared" si="516"/>
        <v>0</v>
      </c>
      <c r="BF271" s="4">
        <f t="shared" si="516"/>
        <v>0</v>
      </c>
      <c r="BG271" s="4">
        <f t="shared" si="516"/>
        <v>0</v>
      </c>
      <c r="BH271" s="4">
        <f t="shared" si="516"/>
        <v>0</v>
      </c>
      <c r="BI271" s="4">
        <f t="shared" si="516"/>
        <v>0</v>
      </c>
    </row>
    <row r="272" spans="1:61" x14ac:dyDescent="0.25">
      <c r="A272" s="57">
        <f t="shared" si="504"/>
        <v>2018.25</v>
      </c>
      <c r="C272" s="4">
        <f t="shared" ref="C272:BI272" si="517">C210*C148/4</f>
        <v>0</v>
      </c>
      <c r="D272" s="4">
        <f t="shared" si="517"/>
        <v>0</v>
      </c>
      <c r="E272" s="4">
        <f t="shared" si="517"/>
        <v>0</v>
      </c>
      <c r="F272" s="4">
        <f t="shared" si="517"/>
        <v>0</v>
      </c>
      <c r="G272" s="4">
        <f t="shared" si="517"/>
        <v>0</v>
      </c>
      <c r="H272" s="4">
        <f t="shared" si="517"/>
        <v>0</v>
      </c>
      <c r="I272" s="4">
        <f t="shared" si="517"/>
        <v>0</v>
      </c>
      <c r="J272" s="4">
        <f t="shared" si="517"/>
        <v>0</v>
      </c>
      <c r="K272" s="4">
        <f t="shared" si="517"/>
        <v>0</v>
      </c>
      <c r="L272" s="4">
        <f t="shared" si="517"/>
        <v>0</v>
      </c>
      <c r="M272" s="4">
        <f t="shared" si="517"/>
        <v>0</v>
      </c>
      <c r="N272" s="4">
        <f t="shared" si="517"/>
        <v>0</v>
      </c>
      <c r="O272" s="4">
        <f t="shared" si="517"/>
        <v>0</v>
      </c>
      <c r="P272" s="4">
        <f t="shared" ca="1" si="517"/>
        <v>408683.81859245285</v>
      </c>
      <c r="Q272" s="4">
        <f t="shared" ca="1" si="517"/>
        <v>411715.05580935103</v>
      </c>
      <c r="R272" s="4">
        <f t="shared" ca="1" si="517"/>
        <v>414768.77593026229</v>
      </c>
      <c r="S272" s="4">
        <f t="shared" ca="1" si="517"/>
        <v>417845.14571249945</v>
      </c>
      <c r="T272" s="4">
        <f t="shared" ca="1" si="517"/>
        <v>420944.33315022627</v>
      </c>
      <c r="U272" s="4">
        <f t="shared" ca="1" si="517"/>
        <v>424066.50748363143</v>
      </c>
      <c r="V272" s="4">
        <f t="shared" ca="1" si="517"/>
        <v>427211.83920817001</v>
      </c>
      <c r="W272" s="4">
        <f t="shared" ca="1" si="517"/>
        <v>430380.50008387427</v>
      </c>
      <c r="X272" s="4">
        <f t="shared" ca="1" si="517"/>
        <v>433572.66314473294</v>
      </c>
      <c r="Y272" s="4">
        <f t="shared" ca="1" si="517"/>
        <v>436788.50270814024</v>
      </c>
      <c r="Z272" s="4">
        <f t="shared" ca="1" si="517"/>
        <v>440028.19438441499</v>
      </c>
      <c r="AA272" s="4">
        <f t="shared" ca="1" si="517"/>
        <v>443291.91508639039</v>
      </c>
      <c r="AB272" s="4">
        <f t="shared" ca="1" si="517"/>
        <v>446579.8430390748</v>
      </c>
      <c r="AC272" s="4">
        <f t="shared" ca="1" si="517"/>
        <v>449892.15778938431</v>
      </c>
      <c r="AD272" s="4">
        <f t="shared" ca="1" si="517"/>
        <v>453229.04021594726</v>
      </c>
      <c r="AE272" s="4">
        <f t="shared" ca="1" si="517"/>
        <v>456590.67253898189</v>
      </c>
      <c r="AF272" s="4">
        <f t="shared" ca="1" si="517"/>
        <v>459977.23833024688</v>
      </c>
      <c r="AG272" s="4">
        <f t="shared" ca="1" si="517"/>
        <v>463388.92252306564</v>
      </c>
      <c r="AH272" s="4">
        <f t="shared" ca="1" si="517"/>
        <v>466825.91142242553</v>
      </c>
      <c r="AI272" s="4">
        <f t="shared" ca="1" si="517"/>
        <v>470288.39271515119</v>
      </c>
      <c r="AJ272" s="4">
        <f t="shared" ca="1" si="517"/>
        <v>473776.55548015417</v>
      </c>
      <c r="AK272" s="4">
        <f t="shared" ca="1" si="517"/>
        <v>477290.59019875753</v>
      </c>
      <c r="AL272" s="4">
        <f t="shared" ca="1" si="517"/>
        <v>480830.68876509817</v>
      </c>
      <c r="AM272" s="4">
        <f t="shared" ca="1" si="517"/>
        <v>484397.04449660564</v>
      </c>
      <c r="AN272" s="4">
        <f t="shared" ca="1" si="517"/>
        <v>487989.85214455868</v>
      </c>
      <c r="AO272" s="4">
        <f t="shared" ca="1" si="517"/>
        <v>491609.30790472013</v>
      </c>
      <c r="AP272" s="4">
        <f t="shared" ca="1" si="517"/>
        <v>495255.60942805099</v>
      </c>
      <c r="AQ272" s="4">
        <f t="shared" ca="1" si="517"/>
        <v>498928.95583150373</v>
      </c>
      <c r="AR272" s="4">
        <f t="shared" si="517"/>
        <v>0</v>
      </c>
      <c r="AS272" s="4">
        <f t="shared" si="517"/>
        <v>0</v>
      </c>
      <c r="AT272" s="4">
        <f t="shared" si="517"/>
        <v>0</v>
      </c>
      <c r="AU272" s="4">
        <f t="shared" si="517"/>
        <v>0</v>
      </c>
      <c r="AV272" s="4">
        <f t="shared" si="517"/>
        <v>0</v>
      </c>
      <c r="AW272" s="4">
        <f t="shared" si="517"/>
        <v>0</v>
      </c>
      <c r="AX272" s="4">
        <f t="shared" si="517"/>
        <v>0</v>
      </c>
      <c r="AY272" s="4">
        <f t="shared" si="517"/>
        <v>0</v>
      </c>
      <c r="AZ272" s="4">
        <f t="shared" si="517"/>
        <v>0</v>
      </c>
      <c r="BA272" s="4">
        <f t="shared" si="517"/>
        <v>0</v>
      </c>
      <c r="BB272" s="4">
        <f t="shared" si="517"/>
        <v>0</v>
      </c>
      <c r="BC272" s="4">
        <f t="shared" si="517"/>
        <v>0</v>
      </c>
      <c r="BD272" s="4">
        <f t="shared" si="517"/>
        <v>0</v>
      </c>
      <c r="BE272" s="4">
        <f t="shared" si="517"/>
        <v>0</v>
      </c>
      <c r="BF272" s="4">
        <f t="shared" si="517"/>
        <v>0</v>
      </c>
      <c r="BG272" s="4">
        <f t="shared" si="517"/>
        <v>0</v>
      </c>
      <c r="BH272" s="4">
        <f t="shared" si="517"/>
        <v>0</v>
      </c>
      <c r="BI272" s="4">
        <f t="shared" si="517"/>
        <v>0</v>
      </c>
    </row>
    <row r="273" spans="1:61" x14ac:dyDescent="0.25">
      <c r="A273" s="57">
        <f t="shared" si="504"/>
        <v>2018.5</v>
      </c>
      <c r="C273" s="4">
        <f t="shared" ref="C273:BI273" si="518">C211*C149/4</f>
        <v>0</v>
      </c>
      <c r="D273" s="4">
        <f t="shared" si="518"/>
        <v>0</v>
      </c>
      <c r="E273" s="4">
        <f t="shared" si="518"/>
        <v>0</v>
      </c>
      <c r="F273" s="4">
        <f t="shared" si="518"/>
        <v>0</v>
      </c>
      <c r="G273" s="4">
        <f t="shared" si="518"/>
        <v>0</v>
      </c>
      <c r="H273" s="4">
        <f t="shared" si="518"/>
        <v>0</v>
      </c>
      <c r="I273" s="4">
        <f t="shared" si="518"/>
        <v>0</v>
      </c>
      <c r="J273" s="4">
        <f t="shared" si="518"/>
        <v>0</v>
      </c>
      <c r="K273" s="4">
        <f t="shared" si="518"/>
        <v>0</v>
      </c>
      <c r="L273" s="4">
        <f t="shared" si="518"/>
        <v>0</v>
      </c>
      <c r="M273" s="4">
        <f t="shared" si="518"/>
        <v>0</v>
      </c>
      <c r="N273" s="4">
        <f t="shared" si="518"/>
        <v>0</v>
      </c>
      <c r="O273" s="4">
        <f t="shared" si="518"/>
        <v>0</v>
      </c>
      <c r="P273" s="4">
        <f t="shared" si="518"/>
        <v>0</v>
      </c>
      <c r="Q273" s="4">
        <f t="shared" ca="1" si="518"/>
        <v>411715.05580935103</v>
      </c>
      <c r="R273" s="4">
        <f t="shared" ca="1" si="518"/>
        <v>414768.77593026229</v>
      </c>
      <c r="S273" s="4">
        <f t="shared" ca="1" si="518"/>
        <v>417845.14571249945</v>
      </c>
      <c r="T273" s="4">
        <f t="shared" ca="1" si="518"/>
        <v>420944.33315022627</v>
      </c>
      <c r="U273" s="4">
        <f t="shared" ca="1" si="518"/>
        <v>424066.50748363143</v>
      </c>
      <c r="V273" s="4">
        <f t="shared" ca="1" si="518"/>
        <v>427211.83920817001</v>
      </c>
      <c r="W273" s="4">
        <f t="shared" ca="1" si="518"/>
        <v>430380.50008387427</v>
      </c>
      <c r="X273" s="4">
        <f t="shared" ca="1" si="518"/>
        <v>433572.66314473294</v>
      </c>
      <c r="Y273" s="4">
        <f t="shared" ca="1" si="518"/>
        <v>436788.50270814024</v>
      </c>
      <c r="Z273" s="4">
        <f t="shared" ca="1" si="518"/>
        <v>440028.19438441499</v>
      </c>
      <c r="AA273" s="4">
        <f t="shared" ca="1" si="518"/>
        <v>443291.91508639039</v>
      </c>
      <c r="AB273" s="4">
        <f t="shared" ca="1" si="518"/>
        <v>446579.8430390748</v>
      </c>
      <c r="AC273" s="4">
        <f t="shared" ca="1" si="518"/>
        <v>449892.15778938431</v>
      </c>
      <c r="AD273" s="4">
        <f t="shared" ca="1" si="518"/>
        <v>453229.04021594726</v>
      </c>
      <c r="AE273" s="4">
        <f t="shared" ca="1" si="518"/>
        <v>456590.67253898189</v>
      </c>
      <c r="AF273" s="4">
        <f t="shared" ca="1" si="518"/>
        <v>459977.23833024688</v>
      </c>
      <c r="AG273" s="4">
        <f t="shared" ca="1" si="518"/>
        <v>463388.92252306564</v>
      </c>
      <c r="AH273" s="4">
        <f t="shared" ca="1" si="518"/>
        <v>466825.91142242553</v>
      </c>
      <c r="AI273" s="4">
        <f t="shared" ca="1" si="518"/>
        <v>470288.39271515119</v>
      </c>
      <c r="AJ273" s="4">
        <f t="shared" ca="1" si="518"/>
        <v>473776.55548015417</v>
      </c>
      <c r="AK273" s="4">
        <f t="shared" ca="1" si="518"/>
        <v>477290.59019875753</v>
      </c>
      <c r="AL273" s="4">
        <f t="shared" ca="1" si="518"/>
        <v>480830.68876509817</v>
      </c>
      <c r="AM273" s="4">
        <f t="shared" ca="1" si="518"/>
        <v>484397.04449660564</v>
      </c>
      <c r="AN273" s="4">
        <f t="shared" ca="1" si="518"/>
        <v>487989.85214455868</v>
      </c>
      <c r="AO273" s="4">
        <f t="shared" ca="1" si="518"/>
        <v>491609.30790472013</v>
      </c>
      <c r="AP273" s="4">
        <f t="shared" ca="1" si="518"/>
        <v>495255.60942805099</v>
      </c>
      <c r="AQ273" s="4">
        <f t="shared" ca="1" si="518"/>
        <v>498928.95583150373</v>
      </c>
      <c r="AR273" s="4">
        <f t="shared" ca="1" si="518"/>
        <v>502629.54770889529</v>
      </c>
      <c r="AS273" s="4">
        <f t="shared" si="518"/>
        <v>0</v>
      </c>
      <c r="AT273" s="4">
        <f t="shared" si="518"/>
        <v>0</v>
      </c>
      <c r="AU273" s="4">
        <f t="shared" si="518"/>
        <v>0</v>
      </c>
      <c r="AV273" s="4">
        <f t="shared" si="518"/>
        <v>0</v>
      </c>
      <c r="AW273" s="4">
        <f t="shared" si="518"/>
        <v>0</v>
      </c>
      <c r="AX273" s="4">
        <f t="shared" si="518"/>
        <v>0</v>
      </c>
      <c r="AY273" s="4">
        <f t="shared" si="518"/>
        <v>0</v>
      </c>
      <c r="AZ273" s="4">
        <f t="shared" si="518"/>
        <v>0</v>
      </c>
      <c r="BA273" s="4">
        <f t="shared" si="518"/>
        <v>0</v>
      </c>
      <c r="BB273" s="4">
        <f t="shared" si="518"/>
        <v>0</v>
      </c>
      <c r="BC273" s="4">
        <f t="shared" si="518"/>
        <v>0</v>
      </c>
      <c r="BD273" s="4">
        <f t="shared" si="518"/>
        <v>0</v>
      </c>
      <c r="BE273" s="4">
        <f t="shared" si="518"/>
        <v>0</v>
      </c>
      <c r="BF273" s="4">
        <f t="shared" si="518"/>
        <v>0</v>
      </c>
      <c r="BG273" s="4">
        <f t="shared" si="518"/>
        <v>0</v>
      </c>
      <c r="BH273" s="4">
        <f t="shared" si="518"/>
        <v>0</v>
      </c>
      <c r="BI273" s="4">
        <f t="shared" si="518"/>
        <v>0</v>
      </c>
    </row>
    <row r="274" spans="1:61" x14ac:dyDescent="0.25">
      <c r="A274" s="57">
        <f t="shared" si="504"/>
        <v>2018.75</v>
      </c>
      <c r="C274" s="4">
        <f t="shared" ref="C274:BI274" si="519">C212*C150/4</f>
        <v>0</v>
      </c>
      <c r="D274" s="4">
        <f t="shared" si="519"/>
        <v>0</v>
      </c>
      <c r="E274" s="4">
        <f t="shared" si="519"/>
        <v>0</v>
      </c>
      <c r="F274" s="4">
        <f t="shared" si="519"/>
        <v>0</v>
      </c>
      <c r="G274" s="4">
        <f t="shared" si="519"/>
        <v>0</v>
      </c>
      <c r="H274" s="4">
        <f t="shared" si="519"/>
        <v>0</v>
      </c>
      <c r="I274" s="4">
        <f t="shared" si="519"/>
        <v>0</v>
      </c>
      <c r="J274" s="4">
        <f t="shared" si="519"/>
        <v>0</v>
      </c>
      <c r="K274" s="4">
        <f t="shared" si="519"/>
        <v>0</v>
      </c>
      <c r="L274" s="4">
        <f t="shared" si="519"/>
        <v>0</v>
      </c>
      <c r="M274" s="4">
        <f t="shared" si="519"/>
        <v>0</v>
      </c>
      <c r="N274" s="4">
        <f t="shared" si="519"/>
        <v>0</v>
      </c>
      <c r="O274" s="4">
        <f t="shared" si="519"/>
        <v>0</v>
      </c>
      <c r="P274" s="4">
        <f t="shared" si="519"/>
        <v>0</v>
      </c>
      <c r="Q274" s="4">
        <f t="shared" si="519"/>
        <v>0</v>
      </c>
      <c r="R274" s="4">
        <f t="shared" ca="1" si="519"/>
        <v>414768.77593026229</v>
      </c>
      <c r="S274" s="4">
        <f t="shared" ca="1" si="519"/>
        <v>417845.14571249945</v>
      </c>
      <c r="T274" s="4">
        <f t="shared" ca="1" si="519"/>
        <v>420944.33315022627</v>
      </c>
      <c r="U274" s="4">
        <f t="shared" ca="1" si="519"/>
        <v>424066.50748363143</v>
      </c>
      <c r="V274" s="4">
        <f t="shared" ca="1" si="519"/>
        <v>427211.83920817001</v>
      </c>
      <c r="W274" s="4">
        <f t="shared" ca="1" si="519"/>
        <v>430380.50008387427</v>
      </c>
      <c r="X274" s="4">
        <f t="shared" ca="1" si="519"/>
        <v>433572.66314473294</v>
      </c>
      <c r="Y274" s="4">
        <f t="shared" ca="1" si="519"/>
        <v>436788.50270814024</v>
      </c>
      <c r="Z274" s="4">
        <f t="shared" ca="1" si="519"/>
        <v>440028.19438441499</v>
      </c>
      <c r="AA274" s="4">
        <f t="shared" ca="1" si="519"/>
        <v>443291.91508639039</v>
      </c>
      <c r="AB274" s="4">
        <f t="shared" ca="1" si="519"/>
        <v>446579.8430390748</v>
      </c>
      <c r="AC274" s="4">
        <f t="shared" ca="1" si="519"/>
        <v>449892.15778938431</v>
      </c>
      <c r="AD274" s="4">
        <f t="shared" ca="1" si="519"/>
        <v>453229.04021594726</v>
      </c>
      <c r="AE274" s="4">
        <f t="shared" ca="1" si="519"/>
        <v>456590.67253898189</v>
      </c>
      <c r="AF274" s="4">
        <f t="shared" ca="1" si="519"/>
        <v>459977.23833024688</v>
      </c>
      <c r="AG274" s="4">
        <f t="shared" ca="1" si="519"/>
        <v>463388.92252306564</v>
      </c>
      <c r="AH274" s="4">
        <f t="shared" ca="1" si="519"/>
        <v>466825.91142242553</v>
      </c>
      <c r="AI274" s="4">
        <f t="shared" ca="1" si="519"/>
        <v>470288.39271515119</v>
      </c>
      <c r="AJ274" s="4">
        <f t="shared" ca="1" si="519"/>
        <v>473776.55548015417</v>
      </c>
      <c r="AK274" s="4">
        <f t="shared" ca="1" si="519"/>
        <v>477290.59019875753</v>
      </c>
      <c r="AL274" s="4">
        <f t="shared" ca="1" si="519"/>
        <v>480830.68876509817</v>
      </c>
      <c r="AM274" s="4">
        <f t="shared" ca="1" si="519"/>
        <v>484397.04449660564</v>
      </c>
      <c r="AN274" s="4">
        <f t="shared" ca="1" si="519"/>
        <v>487989.85214455868</v>
      </c>
      <c r="AO274" s="4">
        <f t="shared" ca="1" si="519"/>
        <v>491609.30790472013</v>
      </c>
      <c r="AP274" s="4">
        <f t="shared" ca="1" si="519"/>
        <v>495255.60942805099</v>
      </c>
      <c r="AQ274" s="4">
        <f t="shared" ca="1" si="519"/>
        <v>498928.95583150373</v>
      </c>
      <c r="AR274" s="4">
        <f t="shared" ca="1" si="519"/>
        <v>502629.54770889529</v>
      </c>
      <c r="AS274" s="4">
        <f t="shared" ca="1" si="519"/>
        <v>506357.58714186156</v>
      </c>
      <c r="AT274" s="4">
        <f t="shared" si="519"/>
        <v>0</v>
      </c>
      <c r="AU274" s="4">
        <f t="shared" si="519"/>
        <v>0</v>
      </c>
      <c r="AV274" s="4">
        <f t="shared" si="519"/>
        <v>0</v>
      </c>
      <c r="AW274" s="4">
        <f t="shared" si="519"/>
        <v>0</v>
      </c>
      <c r="AX274" s="4">
        <f t="shared" si="519"/>
        <v>0</v>
      </c>
      <c r="AY274" s="4">
        <f t="shared" si="519"/>
        <v>0</v>
      </c>
      <c r="AZ274" s="4">
        <f t="shared" si="519"/>
        <v>0</v>
      </c>
      <c r="BA274" s="4">
        <f t="shared" si="519"/>
        <v>0</v>
      </c>
      <c r="BB274" s="4">
        <f t="shared" si="519"/>
        <v>0</v>
      </c>
      <c r="BC274" s="4">
        <f t="shared" si="519"/>
        <v>0</v>
      </c>
      <c r="BD274" s="4">
        <f t="shared" si="519"/>
        <v>0</v>
      </c>
      <c r="BE274" s="4">
        <f t="shared" si="519"/>
        <v>0</v>
      </c>
      <c r="BF274" s="4">
        <f t="shared" si="519"/>
        <v>0</v>
      </c>
      <c r="BG274" s="4">
        <f t="shared" si="519"/>
        <v>0</v>
      </c>
      <c r="BH274" s="4">
        <f t="shared" si="519"/>
        <v>0</v>
      </c>
      <c r="BI274" s="4">
        <f t="shared" si="519"/>
        <v>0</v>
      </c>
    </row>
    <row r="275" spans="1:61" x14ac:dyDescent="0.25">
      <c r="A275" s="57">
        <f t="shared" si="504"/>
        <v>2019</v>
      </c>
      <c r="C275" s="4">
        <f t="shared" ref="C275:BI275" si="520">C213*C151/4</f>
        <v>0</v>
      </c>
      <c r="D275" s="4">
        <f t="shared" si="520"/>
        <v>0</v>
      </c>
      <c r="E275" s="4">
        <f t="shared" si="520"/>
        <v>0</v>
      </c>
      <c r="F275" s="4">
        <f t="shared" si="520"/>
        <v>0</v>
      </c>
      <c r="G275" s="4">
        <f t="shared" si="520"/>
        <v>0</v>
      </c>
      <c r="H275" s="4">
        <f t="shared" si="520"/>
        <v>0</v>
      </c>
      <c r="I275" s="4">
        <f t="shared" si="520"/>
        <v>0</v>
      </c>
      <c r="J275" s="4">
        <f t="shared" si="520"/>
        <v>0</v>
      </c>
      <c r="K275" s="4">
        <f t="shared" si="520"/>
        <v>0</v>
      </c>
      <c r="L275" s="4">
        <f t="shared" si="520"/>
        <v>0</v>
      </c>
      <c r="M275" s="4">
        <f t="shared" si="520"/>
        <v>0</v>
      </c>
      <c r="N275" s="4">
        <f t="shared" si="520"/>
        <v>0</v>
      </c>
      <c r="O275" s="4">
        <f t="shared" si="520"/>
        <v>0</v>
      </c>
      <c r="P275" s="4">
        <f t="shared" si="520"/>
        <v>0</v>
      </c>
      <c r="Q275" s="4">
        <f t="shared" si="520"/>
        <v>0</v>
      </c>
      <c r="R275" s="4">
        <f t="shared" si="520"/>
        <v>0</v>
      </c>
      <c r="S275" s="4">
        <f t="shared" ca="1" si="520"/>
        <v>417845.14571249945</v>
      </c>
      <c r="T275" s="4">
        <f t="shared" ca="1" si="520"/>
        <v>420944.33315022627</v>
      </c>
      <c r="U275" s="4">
        <f t="shared" ca="1" si="520"/>
        <v>424066.50748363143</v>
      </c>
      <c r="V275" s="4">
        <f t="shared" ca="1" si="520"/>
        <v>427211.83920817001</v>
      </c>
      <c r="W275" s="4">
        <f t="shared" ca="1" si="520"/>
        <v>430380.50008387427</v>
      </c>
      <c r="X275" s="4">
        <f t="shared" ca="1" si="520"/>
        <v>433572.66314473294</v>
      </c>
      <c r="Y275" s="4">
        <f t="shared" ca="1" si="520"/>
        <v>436788.50270814024</v>
      </c>
      <c r="Z275" s="4">
        <f t="shared" ca="1" si="520"/>
        <v>440028.19438441499</v>
      </c>
      <c r="AA275" s="4">
        <f t="shared" ca="1" si="520"/>
        <v>443291.91508639039</v>
      </c>
      <c r="AB275" s="4">
        <f t="shared" ca="1" si="520"/>
        <v>446579.8430390748</v>
      </c>
      <c r="AC275" s="4">
        <f t="shared" ca="1" si="520"/>
        <v>449892.15778938431</v>
      </c>
      <c r="AD275" s="4">
        <f t="shared" ca="1" si="520"/>
        <v>453229.04021594726</v>
      </c>
      <c r="AE275" s="4">
        <f t="shared" ca="1" si="520"/>
        <v>456590.67253898189</v>
      </c>
      <c r="AF275" s="4">
        <f t="shared" ca="1" si="520"/>
        <v>459977.23833024688</v>
      </c>
      <c r="AG275" s="4">
        <f t="shared" ca="1" si="520"/>
        <v>463388.92252306564</v>
      </c>
      <c r="AH275" s="4">
        <f t="shared" ca="1" si="520"/>
        <v>466825.91142242553</v>
      </c>
      <c r="AI275" s="4">
        <f t="shared" ca="1" si="520"/>
        <v>470288.39271515119</v>
      </c>
      <c r="AJ275" s="4">
        <f t="shared" ca="1" si="520"/>
        <v>473776.55548015417</v>
      </c>
      <c r="AK275" s="4">
        <f t="shared" ca="1" si="520"/>
        <v>477290.59019875753</v>
      </c>
      <c r="AL275" s="4">
        <f t="shared" ca="1" si="520"/>
        <v>480830.68876509817</v>
      </c>
      <c r="AM275" s="4">
        <f t="shared" ca="1" si="520"/>
        <v>484397.04449660564</v>
      </c>
      <c r="AN275" s="4">
        <f t="shared" ca="1" si="520"/>
        <v>487989.85214455868</v>
      </c>
      <c r="AO275" s="4">
        <f t="shared" ca="1" si="520"/>
        <v>491609.30790472013</v>
      </c>
      <c r="AP275" s="4">
        <f t="shared" ca="1" si="520"/>
        <v>495255.60942805099</v>
      </c>
      <c r="AQ275" s="4">
        <f t="shared" ca="1" si="520"/>
        <v>498928.95583150373</v>
      </c>
      <c r="AR275" s="4">
        <f t="shared" ca="1" si="520"/>
        <v>502629.54770889529</v>
      </c>
      <c r="AS275" s="4">
        <f t="shared" ca="1" si="520"/>
        <v>506357.58714186156</v>
      </c>
      <c r="AT275" s="4">
        <f t="shared" ca="1" si="520"/>
        <v>510113.27771089238</v>
      </c>
      <c r="AU275" s="4">
        <f t="shared" si="520"/>
        <v>0</v>
      </c>
      <c r="AV275" s="4">
        <f t="shared" si="520"/>
        <v>0</v>
      </c>
      <c r="AW275" s="4">
        <f t="shared" si="520"/>
        <v>0</v>
      </c>
      <c r="AX275" s="4">
        <f t="shared" si="520"/>
        <v>0</v>
      </c>
      <c r="AY275" s="4">
        <f t="shared" si="520"/>
        <v>0</v>
      </c>
      <c r="AZ275" s="4">
        <f t="shared" si="520"/>
        <v>0</v>
      </c>
      <c r="BA275" s="4">
        <f t="shared" si="520"/>
        <v>0</v>
      </c>
      <c r="BB275" s="4">
        <f t="shared" si="520"/>
        <v>0</v>
      </c>
      <c r="BC275" s="4">
        <f t="shared" si="520"/>
        <v>0</v>
      </c>
      <c r="BD275" s="4">
        <f t="shared" si="520"/>
        <v>0</v>
      </c>
      <c r="BE275" s="4">
        <f t="shared" si="520"/>
        <v>0</v>
      </c>
      <c r="BF275" s="4">
        <f t="shared" si="520"/>
        <v>0</v>
      </c>
      <c r="BG275" s="4">
        <f t="shared" si="520"/>
        <v>0</v>
      </c>
      <c r="BH275" s="4">
        <f t="shared" si="520"/>
        <v>0</v>
      </c>
      <c r="BI275" s="4">
        <f t="shared" si="520"/>
        <v>0</v>
      </c>
    </row>
    <row r="276" spans="1:61" x14ac:dyDescent="0.25">
      <c r="A276" s="57">
        <f t="shared" si="504"/>
        <v>2019.25</v>
      </c>
      <c r="C276" s="4">
        <f t="shared" ref="C276:BI276" si="521">C214*C152/4</f>
        <v>0</v>
      </c>
      <c r="D276" s="4">
        <f t="shared" si="521"/>
        <v>0</v>
      </c>
      <c r="E276" s="4">
        <f t="shared" si="521"/>
        <v>0</v>
      </c>
      <c r="F276" s="4">
        <f t="shared" si="521"/>
        <v>0</v>
      </c>
      <c r="G276" s="4">
        <f t="shared" si="521"/>
        <v>0</v>
      </c>
      <c r="H276" s="4">
        <f t="shared" si="521"/>
        <v>0</v>
      </c>
      <c r="I276" s="4">
        <f t="shared" si="521"/>
        <v>0</v>
      </c>
      <c r="J276" s="4">
        <f t="shared" si="521"/>
        <v>0</v>
      </c>
      <c r="K276" s="4">
        <f t="shared" si="521"/>
        <v>0</v>
      </c>
      <c r="L276" s="4">
        <f t="shared" si="521"/>
        <v>0</v>
      </c>
      <c r="M276" s="4">
        <f t="shared" si="521"/>
        <v>0</v>
      </c>
      <c r="N276" s="4">
        <f t="shared" si="521"/>
        <v>0</v>
      </c>
      <c r="O276" s="4">
        <f t="shared" si="521"/>
        <v>0</v>
      </c>
      <c r="P276" s="4">
        <f t="shared" si="521"/>
        <v>0</v>
      </c>
      <c r="Q276" s="4">
        <f t="shared" si="521"/>
        <v>0</v>
      </c>
      <c r="R276" s="4">
        <f t="shared" si="521"/>
        <v>0</v>
      </c>
      <c r="S276" s="4">
        <f t="shared" si="521"/>
        <v>0</v>
      </c>
      <c r="T276" s="4">
        <f t="shared" ca="1" si="521"/>
        <v>420944.33315022627</v>
      </c>
      <c r="U276" s="4">
        <f t="shared" ca="1" si="521"/>
        <v>424066.50748363143</v>
      </c>
      <c r="V276" s="4">
        <f t="shared" ca="1" si="521"/>
        <v>427211.83920817001</v>
      </c>
      <c r="W276" s="4">
        <f t="shared" ca="1" si="521"/>
        <v>430380.50008387427</v>
      </c>
      <c r="X276" s="4">
        <f t="shared" ca="1" si="521"/>
        <v>433572.66314473294</v>
      </c>
      <c r="Y276" s="4">
        <f t="shared" ca="1" si="521"/>
        <v>436788.50270814024</v>
      </c>
      <c r="Z276" s="4">
        <f t="shared" ca="1" si="521"/>
        <v>440028.19438441499</v>
      </c>
      <c r="AA276" s="4">
        <f t="shared" ca="1" si="521"/>
        <v>443291.91508639039</v>
      </c>
      <c r="AB276" s="4">
        <f t="shared" ca="1" si="521"/>
        <v>446579.8430390748</v>
      </c>
      <c r="AC276" s="4">
        <f t="shared" ca="1" si="521"/>
        <v>449892.15778938431</v>
      </c>
      <c r="AD276" s="4">
        <f t="shared" ca="1" si="521"/>
        <v>453229.04021594726</v>
      </c>
      <c r="AE276" s="4">
        <f t="shared" ca="1" si="521"/>
        <v>456590.67253898189</v>
      </c>
      <c r="AF276" s="4">
        <f t="shared" ca="1" si="521"/>
        <v>459977.23833024688</v>
      </c>
      <c r="AG276" s="4">
        <f t="shared" ca="1" si="521"/>
        <v>463388.92252306564</v>
      </c>
      <c r="AH276" s="4">
        <f t="shared" ca="1" si="521"/>
        <v>466825.91142242553</v>
      </c>
      <c r="AI276" s="4">
        <f t="shared" ca="1" si="521"/>
        <v>470288.39271515119</v>
      </c>
      <c r="AJ276" s="4">
        <f t="shared" ca="1" si="521"/>
        <v>473776.55548015417</v>
      </c>
      <c r="AK276" s="4">
        <f t="shared" ca="1" si="521"/>
        <v>477290.59019875753</v>
      </c>
      <c r="AL276" s="4">
        <f t="shared" ca="1" si="521"/>
        <v>480830.68876509817</v>
      </c>
      <c r="AM276" s="4">
        <f t="shared" ca="1" si="521"/>
        <v>484397.04449660564</v>
      </c>
      <c r="AN276" s="4">
        <f t="shared" ca="1" si="521"/>
        <v>487989.85214455868</v>
      </c>
      <c r="AO276" s="4">
        <f t="shared" ca="1" si="521"/>
        <v>491609.30790472013</v>
      </c>
      <c r="AP276" s="4">
        <f t="shared" ca="1" si="521"/>
        <v>495255.60942805099</v>
      </c>
      <c r="AQ276" s="4">
        <f t="shared" ca="1" si="521"/>
        <v>498928.95583150373</v>
      </c>
      <c r="AR276" s="4">
        <f t="shared" ca="1" si="521"/>
        <v>502629.54770889529</v>
      </c>
      <c r="AS276" s="4">
        <f t="shared" ca="1" si="521"/>
        <v>506357.58714186156</v>
      </c>
      <c r="AT276" s="4">
        <f t="shared" ca="1" si="521"/>
        <v>510113.27771089238</v>
      </c>
      <c r="AU276" s="4">
        <f t="shared" ca="1" si="521"/>
        <v>513896.8245064487</v>
      </c>
      <c r="AV276" s="4">
        <f t="shared" si="521"/>
        <v>0</v>
      </c>
      <c r="AW276" s="4">
        <f t="shared" si="521"/>
        <v>0</v>
      </c>
      <c r="AX276" s="4">
        <f t="shared" si="521"/>
        <v>0</v>
      </c>
      <c r="AY276" s="4">
        <f t="shared" si="521"/>
        <v>0</v>
      </c>
      <c r="AZ276" s="4">
        <f t="shared" si="521"/>
        <v>0</v>
      </c>
      <c r="BA276" s="4">
        <f t="shared" si="521"/>
        <v>0</v>
      </c>
      <c r="BB276" s="4">
        <f t="shared" si="521"/>
        <v>0</v>
      </c>
      <c r="BC276" s="4">
        <f t="shared" si="521"/>
        <v>0</v>
      </c>
      <c r="BD276" s="4">
        <f t="shared" si="521"/>
        <v>0</v>
      </c>
      <c r="BE276" s="4">
        <f t="shared" si="521"/>
        <v>0</v>
      </c>
      <c r="BF276" s="4">
        <f t="shared" si="521"/>
        <v>0</v>
      </c>
      <c r="BG276" s="4">
        <f t="shared" si="521"/>
        <v>0</v>
      </c>
      <c r="BH276" s="4">
        <f t="shared" si="521"/>
        <v>0</v>
      </c>
      <c r="BI276" s="4">
        <f t="shared" si="521"/>
        <v>0</v>
      </c>
    </row>
    <row r="277" spans="1:61" x14ac:dyDescent="0.25">
      <c r="A277" s="57">
        <f t="shared" si="504"/>
        <v>2019.5</v>
      </c>
      <c r="C277" s="4">
        <f t="shared" ref="C277:BI277" si="522">C215*C153/4</f>
        <v>0</v>
      </c>
      <c r="D277" s="4">
        <f t="shared" si="522"/>
        <v>0</v>
      </c>
      <c r="E277" s="4">
        <f t="shared" si="522"/>
        <v>0</v>
      </c>
      <c r="F277" s="4">
        <f t="shared" si="522"/>
        <v>0</v>
      </c>
      <c r="G277" s="4">
        <f t="shared" si="522"/>
        <v>0</v>
      </c>
      <c r="H277" s="4">
        <f t="shared" si="522"/>
        <v>0</v>
      </c>
      <c r="I277" s="4">
        <f t="shared" si="522"/>
        <v>0</v>
      </c>
      <c r="J277" s="4">
        <f t="shared" si="522"/>
        <v>0</v>
      </c>
      <c r="K277" s="4">
        <f t="shared" si="522"/>
        <v>0</v>
      </c>
      <c r="L277" s="4">
        <f t="shared" si="522"/>
        <v>0</v>
      </c>
      <c r="M277" s="4">
        <f t="shared" si="522"/>
        <v>0</v>
      </c>
      <c r="N277" s="4">
        <f t="shared" si="522"/>
        <v>0</v>
      </c>
      <c r="O277" s="4">
        <f t="shared" si="522"/>
        <v>0</v>
      </c>
      <c r="P277" s="4">
        <f t="shared" si="522"/>
        <v>0</v>
      </c>
      <c r="Q277" s="4">
        <f t="shared" si="522"/>
        <v>0</v>
      </c>
      <c r="R277" s="4">
        <f t="shared" si="522"/>
        <v>0</v>
      </c>
      <c r="S277" s="4">
        <f t="shared" si="522"/>
        <v>0</v>
      </c>
      <c r="T277" s="4">
        <f t="shared" si="522"/>
        <v>0</v>
      </c>
      <c r="U277" s="4">
        <f t="shared" ca="1" si="522"/>
        <v>424066.50748363143</v>
      </c>
      <c r="V277" s="4">
        <f t="shared" ca="1" si="522"/>
        <v>427211.83920817001</v>
      </c>
      <c r="W277" s="4">
        <f t="shared" ca="1" si="522"/>
        <v>430380.50008387427</v>
      </c>
      <c r="X277" s="4">
        <f t="shared" ca="1" si="522"/>
        <v>433572.66314473294</v>
      </c>
      <c r="Y277" s="4">
        <f t="shared" ca="1" si="522"/>
        <v>436788.50270814024</v>
      </c>
      <c r="Z277" s="4">
        <f t="shared" ca="1" si="522"/>
        <v>440028.19438441499</v>
      </c>
      <c r="AA277" s="4">
        <f t="shared" ca="1" si="522"/>
        <v>443291.91508639039</v>
      </c>
      <c r="AB277" s="4">
        <f t="shared" ca="1" si="522"/>
        <v>446579.8430390748</v>
      </c>
      <c r="AC277" s="4">
        <f t="shared" ca="1" si="522"/>
        <v>449892.15778938431</v>
      </c>
      <c r="AD277" s="4">
        <f t="shared" ca="1" si="522"/>
        <v>453229.04021594726</v>
      </c>
      <c r="AE277" s="4">
        <f t="shared" ca="1" si="522"/>
        <v>456590.67253898189</v>
      </c>
      <c r="AF277" s="4">
        <f t="shared" ca="1" si="522"/>
        <v>459977.23833024688</v>
      </c>
      <c r="AG277" s="4">
        <f t="shared" ca="1" si="522"/>
        <v>463388.92252306564</v>
      </c>
      <c r="AH277" s="4">
        <f t="shared" ca="1" si="522"/>
        <v>466825.91142242553</v>
      </c>
      <c r="AI277" s="4">
        <f t="shared" ca="1" si="522"/>
        <v>470288.39271515119</v>
      </c>
      <c r="AJ277" s="4">
        <f t="shared" ca="1" si="522"/>
        <v>473776.55548015417</v>
      </c>
      <c r="AK277" s="4">
        <f t="shared" ca="1" si="522"/>
        <v>477290.59019875753</v>
      </c>
      <c r="AL277" s="4">
        <f t="shared" ca="1" si="522"/>
        <v>480830.68876509817</v>
      </c>
      <c r="AM277" s="4">
        <f t="shared" ca="1" si="522"/>
        <v>484397.04449660564</v>
      </c>
      <c r="AN277" s="4">
        <f t="shared" ca="1" si="522"/>
        <v>487989.85214455868</v>
      </c>
      <c r="AO277" s="4">
        <f t="shared" ca="1" si="522"/>
        <v>491609.30790472013</v>
      </c>
      <c r="AP277" s="4">
        <f t="shared" ca="1" si="522"/>
        <v>495255.60942805099</v>
      </c>
      <c r="AQ277" s="4">
        <f t="shared" ca="1" si="522"/>
        <v>498928.95583150373</v>
      </c>
      <c r="AR277" s="4">
        <f t="shared" ca="1" si="522"/>
        <v>502629.54770889529</v>
      </c>
      <c r="AS277" s="4">
        <f t="shared" ca="1" si="522"/>
        <v>506357.58714186156</v>
      </c>
      <c r="AT277" s="4">
        <f t="shared" ca="1" si="522"/>
        <v>510113.27771089238</v>
      </c>
      <c r="AU277" s="4">
        <f t="shared" ca="1" si="522"/>
        <v>513896.8245064487</v>
      </c>
      <c r="AV277" s="4">
        <f t="shared" ca="1" si="522"/>
        <v>517708.43414016196</v>
      </c>
      <c r="AW277" s="4">
        <f t="shared" si="522"/>
        <v>0</v>
      </c>
      <c r="AX277" s="4">
        <f t="shared" si="522"/>
        <v>0</v>
      </c>
      <c r="AY277" s="4">
        <f t="shared" si="522"/>
        <v>0</v>
      </c>
      <c r="AZ277" s="4">
        <f t="shared" si="522"/>
        <v>0</v>
      </c>
      <c r="BA277" s="4">
        <f t="shared" si="522"/>
        <v>0</v>
      </c>
      <c r="BB277" s="4">
        <f t="shared" si="522"/>
        <v>0</v>
      </c>
      <c r="BC277" s="4">
        <f t="shared" si="522"/>
        <v>0</v>
      </c>
      <c r="BD277" s="4">
        <f t="shared" si="522"/>
        <v>0</v>
      </c>
      <c r="BE277" s="4">
        <f t="shared" si="522"/>
        <v>0</v>
      </c>
      <c r="BF277" s="4">
        <f t="shared" si="522"/>
        <v>0</v>
      </c>
      <c r="BG277" s="4">
        <f t="shared" si="522"/>
        <v>0</v>
      </c>
      <c r="BH277" s="4">
        <f t="shared" si="522"/>
        <v>0</v>
      </c>
      <c r="BI277" s="4">
        <f t="shared" si="522"/>
        <v>0</v>
      </c>
    </row>
    <row r="278" spans="1:61" x14ac:dyDescent="0.25">
      <c r="A278" s="57">
        <f t="shared" si="504"/>
        <v>2019.75</v>
      </c>
      <c r="C278" s="4">
        <f t="shared" ref="C278:BI278" si="523">C216*C154/4</f>
        <v>0</v>
      </c>
      <c r="D278" s="4">
        <f t="shared" si="523"/>
        <v>0</v>
      </c>
      <c r="E278" s="4">
        <f t="shared" si="523"/>
        <v>0</v>
      </c>
      <c r="F278" s="4">
        <f t="shared" si="523"/>
        <v>0</v>
      </c>
      <c r="G278" s="4">
        <f t="shared" si="523"/>
        <v>0</v>
      </c>
      <c r="H278" s="4">
        <f t="shared" si="523"/>
        <v>0</v>
      </c>
      <c r="I278" s="4">
        <f t="shared" si="523"/>
        <v>0</v>
      </c>
      <c r="J278" s="4">
        <f t="shared" si="523"/>
        <v>0</v>
      </c>
      <c r="K278" s="4">
        <f t="shared" si="523"/>
        <v>0</v>
      </c>
      <c r="L278" s="4">
        <f t="shared" si="523"/>
        <v>0</v>
      </c>
      <c r="M278" s="4">
        <f t="shared" si="523"/>
        <v>0</v>
      </c>
      <c r="N278" s="4">
        <f t="shared" si="523"/>
        <v>0</v>
      </c>
      <c r="O278" s="4">
        <f t="shared" si="523"/>
        <v>0</v>
      </c>
      <c r="P278" s="4">
        <f t="shared" si="523"/>
        <v>0</v>
      </c>
      <c r="Q278" s="4">
        <f t="shared" si="523"/>
        <v>0</v>
      </c>
      <c r="R278" s="4">
        <f t="shared" si="523"/>
        <v>0</v>
      </c>
      <c r="S278" s="4">
        <f t="shared" si="523"/>
        <v>0</v>
      </c>
      <c r="T278" s="4">
        <f t="shared" si="523"/>
        <v>0</v>
      </c>
      <c r="U278" s="4">
        <f t="shared" si="523"/>
        <v>0</v>
      </c>
      <c r="V278" s="4">
        <f t="shared" ca="1" si="523"/>
        <v>427211.83920817001</v>
      </c>
      <c r="W278" s="4">
        <f t="shared" ca="1" si="523"/>
        <v>430380.50008387427</v>
      </c>
      <c r="X278" s="4">
        <f t="shared" ca="1" si="523"/>
        <v>433572.66314473294</v>
      </c>
      <c r="Y278" s="4">
        <f t="shared" ca="1" si="523"/>
        <v>436788.50270814024</v>
      </c>
      <c r="Z278" s="4">
        <f t="shared" ca="1" si="523"/>
        <v>440028.19438441499</v>
      </c>
      <c r="AA278" s="4">
        <f t="shared" ca="1" si="523"/>
        <v>443291.91508639039</v>
      </c>
      <c r="AB278" s="4">
        <f t="shared" ca="1" si="523"/>
        <v>446579.8430390748</v>
      </c>
      <c r="AC278" s="4">
        <f t="shared" ca="1" si="523"/>
        <v>449892.15778938431</v>
      </c>
      <c r="AD278" s="4">
        <f t="shared" ca="1" si="523"/>
        <v>453229.04021594726</v>
      </c>
      <c r="AE278" s="4">
        <f t="shared" ca="1" si="523"/>
        <v>456590.67253898189</v>
      </c>
      <c r="AF278" s="4">
        <f t="shared" ca="1" si="523"/>
        <v>459977.23833024688</v>
      </c>
      <c r="AG278" s="4">
        <f t="shared" ca="1" si="523"/>
        <v>463388.92252306564</v>
      </c>
      <c r="AH278" s="4">
        <f t="shared" ca="1" si="523"/>
        <v>466825.91142242553</v>
      </c>
      <c r="AI278" s="4">
        <f t="shared" ca="1" si="523"/>
        <v>470288.39271515119</v>
      </c>
      <c r="AJ278" s="4">
        <f t="shared" ca="1" si="523"/>
        <v>473776.55548015417</v>
      </c>
      <c r="AK278" s="4">
        <f t="shared" ca="1" si="523"/>
        <v>477290.59019875753</v>
      </c>
      <c r="AL278" s="4">
        <f t="shared" ca="1" si="523"/>
        <v>480830.68876509817</v>
      </c>
      <c r="AM278" s="4">
        <f t="shared" ca="1" si="523"/>
        <v>484397.04449660564</v>
      </c>
      <c r="AN278" s="4">
        <f t="shared" ca="1" si="523"/>
        <v>487989.85214455868</v>
      </c>
      <c r="AO278" s="4">
        <f t="shared" ca="1" si="523"/>
        <v>491609.30790472013</v>
      </c>
      <c r="AP278" s="4">
        <f t="shared" ca="1" si="523"/>
        <v>495255.60942805099</v>
      </c>
      <c r="AQ278" s="4">
        <f t="shared" ca="1" si="523"/>
        <v>498928.95583150373</v>
      </c>
      <c r="AR278" s="4">
        <f t="shared" ca="1" si="523"/>
        <v>502629.54770889529</v>
      </c>
      <c r="AS278" s="4">
        <f t="shared" ca="1" si="523"/>
        <v>506357.58714186156</v>
      </c>
      <c r="AT278" s="4">
        <f t="shared" ca="1" si="523"/>
        <v>510113.27771089238</v>
      </c>
      <c r="AU278" s="4">
        <f t="shared" ca="1" si="523"/>
        <v>513896.8245064487</v>
      </c>
      <c r="AV278" s="4">
        <f t="shared" ca="1" si="523"/>
        <v>517708.43414016196</v>
      </c>
      <c r="AW278" s="4">
        <f t="shared" ca="1" si="523"/>
        <v>521548.31475611724</v>
      </c>
      <c r="AX278" s="4">
        <f t="shared" si="523"/>
        <v>0</v>
      </c>
      <c r="AY278" s="4">
        <f t="shared" si="523"/>
        <v>0</v>
      </c>
      <c r="AZ278" s="4">
        <f t="shared" si="523"/>
        <v>0</v>
      </c>
      <c r="BA278" s="4">
        <f t="shared" si="523"/>
        <v>0</v>
      </c>
      <c r="BB278" s="4">
        <f t="shared" si="523"/>
        <v>0</v>
      </c>
      <c r="BC278" s="4">
        <f t="shared" si="523"/>
        <v>0</v>
      </c>
      <c r="BD278" s="4">
        <f t="shared" si="523"/>
        <v>0</v>
      </c>
      <c r="BE278" s="4">
        <f t="shared" si="523"/>
        <v>0</v>
      </c>
      <c r="BF278" s="4">
        <f t="shared" si="523"/>
        <v>0</v>
      </c>
      <c r="BG278" s="4">
        <f t="shared" si="523"/>
        <v>0</v>
      </c>
      <c r="BH278" s="4">
        <f t="shared" si="523"/>
        <v>0</v>
      </c>
      <c r="BI278" s="4">
        <f t="shared" si="523"/>
        <v>0</v>
      </c>
    </row>
    <row r="279" spans="1:61" x14ac:dyDescent="0.25">
      <c r="A279" s="57">
        <f t="shared" si="504"/>
        <v>2020</v>
      </c>
      <c r="C279" s="4">
        <f t="shared" ref="C279:BI279" si="524">C217*C155/4</f>
        <v>0</v>
      </c>
      <c r="D279" s="4">
        <f t="shared" si="524"/>
        <v>0</v>
      </c>
      <c r="E279" s="4">
        <f t="shared" si="524"/>
        <v>0</v>
      </c>
      <c r="F279" s="4">
        <f t="shared" si="524"/>
        <v>0</v>
      </c>
      <c r="G279" s="4">
        <f t="shared" si="524"/>
        <v>0</v>
      </c>
      <c r="H279" s="4">
        <f t="shared" si="524"/>
        <v>0</v>
      </c>
      <c r="I279" s="4">
        <f t="shared" si="524"/>
        <v>0</v>
      </c>
      <c r="J279" s="4">
        <f t="shared" si="524"/>
        <v>0</v>
      </c>
      <c r="K279" s="4">
        <f t="shared" si="524"/>
        <v>0</v>
      </c>
      <c r="L279" s="4">
        <f t="shared" si="524"/>
        <v>0</v>
      </c>
      <c r="M279" s="4">
        <f t="shared" si="524"/>
        <v>0</v>
      </c>
      <c r="N279" s="4">
        <f t="shared" si="524"/>
        <v>0</v>
      </c>
      <c r="O279" s="4">
        <f t="shared" si="524"/>
        <v>0</v>
      </c>
      <c r="P279" s="4">
        <f t="shared" si="524"/>
        <v>0</v>
      </c>
      <c r="Q279" s="4">
        <f t="shared" si="524"/>
        <v>0</v>
      </c>
      <c r="R279" s="4">
        <f t="shared" si="524"/>
        <v>0</v>
      </c>
      <c r="S279" s="4">
        <f t="shared" si="524"/>
        <v>0</v>
      </c>
      <c r="T279" s="4">
        <f t="shared" si="524"/>
        <v>0</v>
      </c>
      <c r="U279" s="4">
        <f t="shared" si="524"/>
        <v>0</v>
      </c>
      <c r="V279" s="4">
        <f t="shared" si="524"/>
        <v>0</v>
      </c>
      <c r="W279" s="4">
        <f t="shared" ca="1" si="524"/>
        <v>430380.50008387427</v>
      </c>
      <c r="X279" s="4">
        <f t="shared" ca="1" si="524"/>
        <v>433572.66314473294</v>
      </c>
      <c r="Y279" s="4">
        <f t="shared" ca="1" si="524"/>
        <v>436788.50270814024</v>
      </c>
      <c r="Z279" s="4">
        <f t="shared" ca="1" si="524"/>
        <v>440028.19438441499</v>
      </c>
      <c r="AA279" s="4">
        <f t="shared" ca="1" si="524"/>
        <v>443291.91508639039</v>
      </c>
      <c r="AB279" s="4">
        <f t="shared" ca="1" si="524"/>
        <v>446579.8430390748</v>
      </c>
      <c r="AC279" s="4">
        <f t="shared" ca="1" si="524"/>
        <v>449892.15778938431</v>
      </c>
      <c r="AD279" s="4">
        <f t="shared" ca="1" si="524"/>
        <v>453229.04021594726</v>
      </c>
      <c r="AE279" s="4">
        <f t="shared" ca="1" si="524"/>
        <v>456590.67253898189</v>
      </c>
      <c r="AF279" s="4">
        <f t="shared" ca="1" si="524"/>
        <v>459977.23833024688</v>
      </c>
      <c r="AG279" s="4">
        <f t="shared" ca="1" si="524"/>
        <v>463388.92252306564</v>
      </c>
      <c r="AH279" s="4">
        <f t="shared" ca="1" si="524"/>
        <v>466825.91142242553</v>
      </c>
      <c r="AI279" s="4">
        <f t="shared" ca="1" si="524"/>
        <v>470288.39271515119</v>
      </c>
      <c r="AJ279" s="4">
        <f t="shared" ca="1" si="524"/>
        <v>473776.55548015417</v>
      </c>
      <c r="AK279" s="4">
        <f t="shared" ca="1" si="524"/>
        <v>477290.59019875753</v>
      </c>
      <c r="AL279" s="4">
        <f t="shared" ca="1" si="524"/>
        <v>480830.68876509817</v>
      </c>
      <c r="AM279" s="4">
        <f t="shared" ca="1" si="524"/>
        <v>484397.04449660564</v>
      </c>
      <c r="AN279" s="4">
        <f t="shared" ca="1" si="524"/>
        <v>487989.85214455868</v>
      </c>
      <c r="AO279" s="4">
        <f t="shared" ca="1" si="524"/>
        <v>491609.30790472013</v>
      </c>
      <c r="AP279" s="4">
        <f t="shared" ca="1" si="524"/>
        <v>495255.60942805099</v>
      </c>
      <c r="AQ279" s="4">
        <f t="shared" ca="1" si="524"/>
        <v>498928.95583150373</v>
      </c>
      <c r="AR279" s="4">
        <f t="shared" ca="1" si="524"/>
        <v>502629.54770889529</v>
      </c>
      <c r="AS279" s="4">
        <f t="shared" ca="1" si="524"/>
        <v>506357.58714186156</v>
      </c>
      <c r="AT279" s="4">
        <f t="shared" ca="1" si="524"/>
        <v>510113.27771089238</v>
      </c>
      <c r="AU279" s="4">
        <f t="shared" ca="1" si="524"/>
        <v>513896.8245064487</v>
      </c>
      <c r="AV279" s="4">
        <f t="shared" ca="1" si="524"/>
        <v>517708.43414016196</v>
      </c>
      <c r="AW279" s="4">
        <f t="shared" ca="1" si="524"/>
        <v>521548.31475611724</v>
      </c>
      <c r="AX279" s="4">
        <f t="shared" ca="1" si="524"/>
        <v>525416.67604221904</v>
      </c>
      <c r="AY279" s="4">
        <f t="shared" si="524"/>
        <v>0</v>
      </c>
      <c r="AZ279" s="4">
        <f t="shared" si="524"/>
        <v>0</v>
      </c>
      <c r="BA279" s="4">
        <f t="shared" si="524"/>
        <v>0</v>
      </c>
      <c r="BB279" s="4">
        <f t="shared" si="524"/>
        <v>0</v>
      </c>
      <c r="BC279" s="4">
        <f t="shared" si="524"/>
        <v>0</v>
      </c>
      <c r="BD279" s="4">
        <f t="shared" si="524"/>
        <v>0</v>
      </c>
      <c r="BE279" s="4">
        <f t="shared" si="524"/>
        <v>0</v>
      </c>
      <c r="BF279" s="4">
        <f t="shared" si="524"/>
        <v>0</v>
      </c>
      <c r="BG279" s="4">
        <f t="shared" si="524"/>
        <v>0</v>
      </c>
      <c r="BH279" s="4">
        <f t="shared" si="524"/>
        <v>0</v>
      </c>
      <c r="BI279" s="4">
        <f t="shared" si="524"/>
        <v>0</v>
      </c>
    </row>
    <row r="280" spans="1:61" x14ac:dyDescent="0.25">
      <c r="A280" s="57">
        <f t="shared" si="504"/>
        <v>2020.25</v>
      </c>
      <c r="C280" s="4">
        <f t="shared" ref="C280:BI280" si="525">C218*C156/4</f>
        <v>0</v>
      </c>
      <c r="D280" s="4">
        <f t="shared" si="525"/>
        <v>0</v>
      </c>
      <c r="E280" s="4">
        <f t="shared" si="525"/>
        <v>0</v>
      </c>
      <c r="F280" s="4">
        <f t="shared" si="525"/>
        <v>0</v>
      </c>
      <c r="G280" s="4">
        <f t="shared" si="525"/>
        <v>0</v>
      </c>
      <c r="H280" s="4">
        <f t="shared" si="525"/>
        <v>0</v>
      </c>
      <c r="I280" s="4">
        <f t="shared" si="525"/>
        <v>0</v>
      </c>
      <c r="J280" s="4">
        <f t="shared" si="525"/>
        <v>0</v>
      </c>
      <c r="K280" s="4">
        <f t="shared" si="525"/>
        <v>0</v>
      </c>
      <c r="L280" s="4">
        <f t="shared" si="525"/>
        <v>0</v>
      </c>
      <c r="M280" s="4">
        <f t="shared" si="525"/>
        <v>0</v>
      </c>
      <c r="N280" s="4">
        <f t="shared" si="525"/>
        <v>0</v>
      </c>
      <c r="O280" s="4">
        <f t="shared" si="525"/>
        <v>0</v>
      </c>
      <c r="P280" s="4">
        <f t="shared" si="525"/>
        <v>0</v>
      </c>
      <c r="Q280" s="4">
        <f t="shared" si="525"/>
        <v>0</v>
      </c>
      <c r="R280" s="4">
        <f t="shared" si="525"/>
        <v>0</v>
      </c>
      <c r="S280" s="4">
        <f t="shared" si="525"/>
        <v>0</v>
      </c>
      <c r="T280" s="4">
        <f t="shared" si="525"/>
        <v>0</v>
      </c>
      <c r="U280" s="4">
        <f t="shared" si="525"/>
        <v>0</v>
      </c>
      <c r="V280" s="4">
        <f t="shared" si="525"/>
        <v>0</v>
      </c>
      <c r="W280" s="4">
        <f t="shared" si="525"/>
        <v>0</v>
      </c>
      <c r="X280" s="4">
        <f t="shared" ca="1" si="525"/>
        <v>433572.66314473294</v>
      </c>
      <c r="Y280" s="4">
        <f t="shared" ca="1" si="525"/>
        <v>436788.50270814024</v>
      </c>
      <c r="Z280" s="4">
        <f t="shared" ca="1" si="525"/>
        <v>440028.19438441499</v>
      </c>
      <c r="AA280" s="4">
        <f t="shared" ca="1" si="525"/>
        <v>443291.91508639039</v>
      </c>
      <c r="AB280" s="4">
        <f t="shared" ca="1" si="525"/>
        <v>446579.8430390748</v>
      </c>
      <c r="AC280" s="4">
        <f t="shared" ca="1" si="525"/>
        <v>449892.15778938431</v>
      </c>
      <c r="AD280" s="4">
        <f t="shared" ca="1" si="525"/>
        <v>453229.04021594726</v>
      </c>
      <c r="AE280" s="4">
        <f t="shared" ca="1" si="525"/>
        <v>456590.67253898189</v>
      </c>
      <c r="AF280" s="4">
        <f t="shared" ca="1" si="525"/>
        <v>459977.23833024688</v>
      </c>
      <c r="AG280" s="4">
        <f t="shared" ca="1" si="525"/>
        <v>463388.92252306564</v>
      </c>
      <c r="AH280" s="4">
        <f t="shared" ca="1" si="525"/>
        <v>466825.91142242553</v>
      </c>
      <c r="AI280" s="4">
        <f t="shared" ca="1" si="525"/>
        <v>470288.39271515119</v>
      </c>
      <c r="AJ280" s="4">
        <f t="shared" ca="1" si="525"/>
        <v>473776.55548015417</v>
      </c>
      <c r="AK280" s="4">
        <f t="shared" ca="1" si="525"/>
        <v>477290.59019875753</v>
      </c>
      <c r="AL280" s="4">
        <f t="shared" ca="1" si="525"/>
        <v>480830.68876509817</v>
      </c>
      <c r="AM280" s="4">
        <f t="shared" ca="1" si="525"/>
        <v>484397.04449660564</v>
      </c>
      <c r="AN280" s="4">
        <f t="shared" ca="1" si="525"/>
        <v>487989.85214455868</v>
      </c>
      <c r="AO280" s="4">
        <f t="shared" ca="1" si="525"/>
        <v>491609.30790472013</v>
      </c>
      <c r="AP280" s="4">
        <f t="shared" ca="1" si="525"/>
        <v>495255.60942805099</v>
      </c>
      <c r="AQ280" s="4">
        <f t="shared" ca="1" si="525"/>
        <v>498928.95583150373</v>
      </c>
      <c r="AR280" s="4">
        <f t="shared" ca="1" si="525"/>
        <v>502629.54770889529</v>
      </c>
      <c r="AS280" s="4">
        <f t="shared" ca="1" si="525"/>
        <v>506357.58714186156</v>
      </c>
      <c r="AT280" s="4">
        <f t="shared" ca="1" si="525"/>
        <v>510113.27771089238</v>
      </c>
      <c r="AU280" s="4">
        <f t="shared" ca="1" si="525"/>
        <v>513896.8245064487</v>
      </c>
      <c r="AV280" s="4">
        <f t="shared" ca="1" si="525"/>
        <v>517708.43414016196</v>
      </c>
      <c r="AW280" s="4">
        <f t="shared" ca="1" si="525"/>
        <v>521548.31475611724</v>
      </c>
      <c r="AX280" s="4">
        <f t="shared" ca="1" si="525"/>
        <v>525416.67604221904</v>
      </c>
      <c r="AY280" s="4">
        <f t="shared" ca="1" si="525"/>
        <v>529313.72924164205</v>
      </c>
      <c r="AZ280" s="4">
        <f t="shared" si="525"/>
        <v>0</v>
      </c>
      <c r="BA280" s="4">
        <f t="shared" si="525"/>
        <v>0</v>
      </c>
      <c r="BB280" s="4">
        <f t="shared" si="525"/>
        <v>0</v>
      </c>
      <c r="BC280" s="4">
        <f t="shared" si="525"/>
        <v>0</v>
      </c>
      <c r="BD280" s="4">
        <f t="shared" si="525"/>
        <v>0</v>
      </c>
      <c r="BE280" s="4">
        <f t="shared" si="525"/>
        <v>0</v>
      </c>
      <c r="BF280" s="4">
        <f t="shared" si="525"/>
        <v>0</v>
      </c>
      <c r="BG280" s="4">
        <f t="shared" si="525"/>
        <v>0</v>
      </c>
      <c r="BH280" s="4">
        <f t="shared" si="525"/>
        <v>0</v>
      </c>
      <c r="BI280" s="4">
        <f t="shared" si="525"/>
        <v>0</v>
      </c>
    </row>
    <row r="281" spans="1:61" x14ac:dyDescent="0.25">
      <c r="A281" s="57">
        <f t="shared" si="504"/>
        <v>2020.5</v>
      </c>
      <c r="C281" s="4">
        <f t="shared" ref="C281:BI281" si="526">C219*C157/4</f>
        <v>0</v>
      </c>
      <c r="D281" s="4">
        <f t="shared" si="526"/>
        <v>0</v>
      </c>
      <c r="E281" s="4">
        <f t="shared" si="526"/>
        <v>0</v>
      </c>
      <c r="F281" s="4">
        <f t="shared" si="526"/>
        <v>0</v>
      </c>
      <c r="G281" s="4">
        <f t="shared" si="526"/>
        <v>0</v>
      </c>
      <c r="H281" s="4">
        <f t="shared" si="526"/>
        <v>0</v>
      </c>
      <c r="I281" s="4">
        <f t="shared" si="526"/>
        <v>0</v>
      </c>
      <c r="J281" s="4">
        <f t="shared" si="526"/>
        <v>0</v>
      </c>
      <c r="K281" s="4">
        <f t="shared" si="526"/>
        <v>0</v>
      </c>
      <c r="L281" s="4">
        <f t="shared" si="526"/>
        <v>0</v>
      </c>
      <c r="M281" s="4">
        <f t="shared" si="526"/>
        <v>0</v>
      </c>
      <c r="N281" s="4">
        <f t="shared" si="526"/>
        <v>0</v>
      </c>
      <c r="O281" s="4">
        <f t="shared" si="526"/>
        <v>0</v>
      </c>
      <c r="P281" s="4">
        <f t="shared" si="526"/>
        <v>0</v>
      </c>
      <c r="Q281" s="4">
        <f t="shared" si="526"/>
        <v>0</v>
      </c>
      <c r="R281" s="4">
        <f t="shared" si="526"/>
        <v>0</v>
      </c>
      <c r="S281" s="4">
        <f t="shared" si="526"/>
        <v>0</v>
      </c>
      <c r="T281" s="4">
        <f t="shared" si="526"/>
        <v>0</v>
      </c>
      <c r="U281" s="4">
        <f t="shared" si="526"/>
        <v>0</v>
      </c>
      <c r="V281" s="4">
        <f t="shared" si="526"/>
        <v>0</v>
      </c>
      <c r="W281" s="4">
        <f t="shared" si="526"/>
        <v>0</v>
      </c>
      <c r="X281" s="4">
        <f t="shared" si="526"/>
        <v>0</v>
      </c>
      <c r="Y281" s="4">
        <f t="shared" ca="1" si="526"/>
        <v>436788.50270814024</v>
      </c>
      <c r="Z281" s="4">
        <f t="shared" ca="1" si="526"/>
        <v>440028.19438441499</v>
      </c>
      <c r="AA281" s="4">
        <f t="shared" ca="1" si="526"/>
        <v>443291.91508639039</v>
      </c>
      <c r="AB281" s="4">
        <f t="shared" ca="1" si="526"/>
        <v>446579.8430390748</v>
      </c>
      <c r="AC281" s="4">
        <f t="shared" ca="1" si="526"/>
        <v>449892.15778938431</v>
      </c>
      <c r="AD281" s="4">
        <f t="shared" ca="1" si="526"/>
        <v>453229.04021594726</v>
      </c>
      <c r="AE281" s="4">
        <f t="shared" ca="1" si="526"/>
        <v>456590.67253898189</v>
      </c>
      <c r="AF281" s="4">
        <f t="shared" ca="1" si="526"/>
        <v>459977.23833024688</v>
      </c>
      <c r="AG281" s="4">
        <f t="shared" ca="1" si="526"/>
        <v>463388.92252306564</v>
      </c>
      <c r="AH281" s="4">
        <f t="shared" ca="1" si="526"/>
        <v>466825.91142242553</v>
      </c>
      <c r="AI281" s="4">
        <f t="shared" ca="1" si="526"/>
        <v>470288.39271515119</v>
      </c>
      <c r="AJ281" s="4">
        <f t="shared" ca="1" si="526"/>
        <v>473776.55548015417</v>
      </c>
      <c r="AK281" s="4">
        <f t="shared" ca="1" si="526"/>
        <v>477290.59019875753</v>
      </c>
      <c r="AL281" s="4">
        <f t="shared" ca="1" si="526"/>
        <v>480830.68876509817</v>
      </c>
      <c r="AM281" s="4">
        <f t="shared" ca="1" si="526"/>
        <v>484397.04449660564</v>
      </c>
      <c r="AN281" s="4">
        <f t="shared" ca="1" si="526"/>
        <v>487989.85214455868</v>
      </c>
      <c r="AO281" s="4">
        <f t="shared" ca="1" si="526"/>
        <v>491609.30790472013</v>
      </c>
      <c r="AP281" s="4">
        <f t="shared" ca="1" si="526"/>
        <v>495255.60942805099</v>
      </c>
      <c r="AQ281" s="4">
        <f t="shared" ca="1" si="526"/>
        <v>498928.95583150373</v>
      </c>
      <c r="AR281" s="4">
        <f t="shared" ca="1" si="526"/>
        <v>502629.54770889529</v>
      </c>
      <c r="AS281" s="4">
        <f t="shared" ca="1" si="526"/>
        <v>506357.58714186156</v>
      </c>
      <c r="AT281" s="4">
        <f t="shared" ca="1" si="526"/>
        <v>510113.27771089238</v>
      </c>
      <c r="AU281" s="4">
        <f t="shared" ca="1" si="526"/>
        <v>513896.8245064487</v>
      </c>
      <c r="AV281" s="4">
        <f t="shared" ca="1" si="526"/>
        <v>517708.43414016196</v>
      </c>
      <c r="AW281" s="4">
        <f t="shared" ca="1" si="526"/>
        <v>521548.31475611724</v>
      </c>
      <c r="AX281" s="4">
        <f t="shared" ca="1" si="526"/>
        <v>525416.67604221904</v>
      </c>
      <c r="AY281" s="4">
        <f t="shared" ca="1" si="526"/>
        <v>529313.72924164205</v>
      </c>
      <c r="AZ281" s="4">
        <f t="shared" ca="1" si="526"/>
        <v>533239.68716436683</v>
      </c>
      <c r="BA281" s="4">
        <f t="shared" si="526"/>
        <v>0</v>
      </c>
      <c r="BB281" s="4">
        <f t="shared" si="526"/>
        <v>0</v>
      </c>
      <c r="BC281" s="4">
        <f t="shared" si="526"/>
        <v>0</v>
      </c>
      <c r="BD281" s="4">
        <f t="shared" si="526"/>
        <v>0</v>
      </c>
      <c r="BE281" s="4">
        <f t="shared" si="526"/>
        <v>0</v>
      </c>
      <c r="BF281" s="4">
        <f t="shared" si="526"/>
        <v>0</v>
      </c>
      <c r="BG281" s="4">
        <f t="shared" si="526"/>
        <v>0</v>
      </c>
      <c r="BH281" s="4">
        <f t="shared" si="526"/>
        <v>0</v>
      </c>
      <c r="BI281" s="4">
        <f t="shared" si="526"/>
        <v>0</v>
      </c>
    </row>
    <row r="282" spans="1:61" x14ac:dyDescent="0.25">
      <c r="A282" s="57">
        <f t="shared" si="504"/>
        <v>2020.75</v>
      </c>
      <c r="C282" s="4">
        <f t="shared" ref="C282:BI282" si="527">C220*C158/4</f>
        <v>0</v>
      </c>
      <c r="D282" s="4">
        <f t="shared" si="527"/>
        <v>0</v>
      </c>
      <c r="E282" s="4">
        <f t="shared" si="527"/>
        <v>0</v>
      </c>
      <c r="F282" s="4">
        <f t="shared" si="527"/>
        <v>0</v>
      </c>
      <c r="G282" s="4">
        <f t="shared" si="527"/>
        <v>0</v>
      </c>
      <c r="H282" s="4">
        <f t="shared" si="527"/>
        <v>0</v>
      </c>
      <c r="I282" s="4">
        <f t="shared" si="527"/>
        <v>0</v>
      </c>
      <c r="J282" s="4">
        <f t="shared" si="527"/>
        <v>0</v>
      </c>
      <c r="K282" s="4">
        <f t="shared" si="527"/>
        <v>0</v>
      </c>
      <c r="L282" s="4">
        <f t="shared" si="527"/>
        <v>0</v>
      </c>
      <c r="M282" s="4">
        <f t="shared" si="527"/>
        <v>0</v>
      </c>
      <c r="N282" s="4">
        <f t="shared" si="527"/>
        <v>0</v>
      </c>
      <c r="O282" s="4">
        <f t="shared" si="527"/>
        <v>0</v>
      </c>
      <c r="P282" s="4">
        <f t="shared" si="527"/>
        <v>0</v>
      </c>
      <c r="Q282" s="4">
        <f t="shared" si="527"/>
        <v>0</v>
      </c>
      <c r="R282" s="4">
        <f t="shared" si="527"/>
        <v>0</v>
      </c>
      <c r="S282" s="4">
        <f t="shared" si="527"/>
        <v>0</v>
      </c>
      <c r="T282" s="4">
        <f t="shared" si="527"/>
        <v>0</v>
      </c>
      <c r="U282" s="4">
        <f t="shared" si="527"/>
        <v>0</v>
      </c>
      <c r="V282" s="4">
        <f t="shared" si="527"/>
        <v>0</v>
      </c>
      <c r="W282" s="4">
        <f t="shared" si="527"/>
        <v>0</v>
      </c>
      <c r="X282" s="4">
        <f t="shared" si="527"/>
        <v>0</v>
      </c>
      <c r="Y282" s="4">
        <f t="shared" si="527"/>
        <v>0</v>
      </c>
      <c r="Z282" s="4">
        <f t="shared" ca="1" si="527"/>
        <v>440028.19438441499</v>
      </c>
      <c r="AA282" s="4">
        <f t="shared" ca="1" si="527"/>
        <v>443291.91508639039</v>
      </c>
      <c r="AB282" s="4">
        <f t="shared" ca="1" si="527"/>
        <v>446579.8430390748</v>
      </c>
      <c r="AC282" s="4">
        <f t="shared" ca="1" si="527"/>
        <v>449892.15778938431</v>
      </c>
      <c r="AD282" s="4">
        <f t="shared" ca="1" si="527"/>
        <v>453229.04021594726</v>
      </c>
      <c r="AE282" s="4">
        <f t="shared" ca="1" si="527"/>
        <v>456590.67253898189</v>
      </c>
      <c r="AF282" s="4">
        <f t="shared" ca="1" si="527"/>
        <v>459977.23833024688</v>
      </c>
      <c r="AG282" s="4">
        <f t="shared" ca="1" si="527"/>
        <v>463388.92252306564</v>
      </c>
      <c r="AH282" s="4">
        <f t="shared" ca="1" si="527"/>
        <v>466825.91142242553</v>
      </c>
      <c r="AI282" s="4">
        <f t="shared" ca="1" si="527"/>
        <v>470288.39271515119</v>
      </c>
      <c r="AJ282" s="4">
        <f t="shared" ca="1" si="527"/>
        <v>473776.55548015417</v>
      </c>
      <c r="AK282" s="4">
        <f t="shared" ca="1" si="527"/>
        <v>477290.59019875753</v>
      </c>
      <c r="AL282" s="4">
        <f t="shared" ca="1" si="527"/>
        <v>480830.68876509817</v>
      </c>
      <c r="AM282" s="4">
        <f t="shared" ca="1" si="527"/>
        <v>484397.04449660564</v>
      </c>
      <c r="AN282" s="4">
        <f t="shared" ca="1" si="527"/>
        <v>487989.85214455868</v>
      </c>
      <c r="AO282" s="4">
        <f t="shared" ca="1" si="527"/>
        <v>491609.30790472013</v>
      </c>
      <c r="AP282" s="4">
        <f t="shared" ca="1" si="527"/>
        <v>495255.60942805099</v>
      </c>
      <c r="AQ282" s="4">
        <f t="shared" ca="1" si="527"/>
        <v>498928.95583150373</v>
      </c>
      <c r="AR282" s="4">
        <f t="shared" ca="1" si="527"/>
        <v>502629.54770889529</v>
      </c>
      <c r="AS282" s="4">
        <f t="shared" ca="1" si="527"/>
        <v>506357.58714186156</v>
      </c>
      <c r="AT282" s="4">
        <f t="shared" ca="1" si="527"/>
        <v>510113.27771089238</v>
      </c>
      <c r="AU282" s="4">
        <f t="shared" ca="1" si="527"/>
        <v>513896.8245064487</v>
      </c>
      <c r="AV282" s="4">
        <f t="shared" ca="1" si="527"/>
        <v>517708.43414016196</v>
      </c>
      <c r="AW282" s="4">
        <f t="shared" ca="1" si="527"/>
        <v>521548.31475611724</v>
      </c>
      <c r="AX282" s="4">
        <f t="shared" ca="1" si="527"/>
        <v>525416.67604221904</v>
      </c>
      <c r="AY282" s="4">
        <f t="shared" ca="1" si="527"/>
        <v>529313.72924164205</v>
      </c>
      <c r="AZ282" s="4">
        <f t="shared" ca="1" si="527"/>
        <v>533239.68716436683</v>
      </c>
      <c r="BA282" s="4">
        <f t="shared" ca="1" si="527"/>
        <v>537194.76419880067</v>
      </c>
      <c r="BB282" s="4">
        <f t="shared" si="527"/>
        <v>0</v>
      </c>
      <c r="BC282" s="4">
        <f t="shared" si="527"/>
        <v>0</v>
      </c>
      <c r="BD282" s="4">
        <f t="shared" si="527"/>
        <v>0</v>
      </c>
      <c r="BE282" s="4">
        <f t="shared" si="527"/>
        <v>0</v>
      </c>
      <c r="BF282" s="4">
        <f t="shared" si="527"/>
        <v>0</v>
      </c>
      <c r="BG282" s="4">
        <f t="shared" si="527"/>
        <v>0</v>
      </c>
      <c r="BH282" s="4">
        <f t="shared" si="527"/>
        <v>0</v>
      </c>
      <c r="BI282" s="4">
        <f t="shared" si="527"/>
        <v>0</v>
      </c>
    </row>
    <row r="283" spans="1:61" x14ac:dyDescent="0.25">
      <c r="A283" s="57">
        <f t="shared" si="504"/>
        <v>2021</v>
      </c>
      <c r="C283" s="4">
        <f t="shared" ref="C283:BI283" si="528">C221*C159/4</f>
        <v>0</v>
      </c>
      <c r="D283" s="4">
        <f t="shared" si="528"/>
        <v>0</v>
      </c>
      <c r="E283" s="4">
        <f t="shared" si="528"/>
        <v>0</v>
      </c>
      <c r="F283" s="4">
        <f t="shared" si="528"/>
        <v>0</v>
      </c>
      <c r="G283" s="4">
        <f t="shared" si="528"/>
        <v>0</v>
      </c>
      <c r="H283" s="4">
        <f t="shared" si="528"/>
        <v>0</v>
      </c>
      <c r="I283" s="4">
        <f t="shared" si="528"/>
        <v>0</v>
      </c>
      <c r="J283" s="4">
        <f t="shared" si="528"/>
        <v>0</v>
      </c>
      <c r="K283" s="4">
        <f t="shared" si="528"/>
        <v>0</v>
      </c>
      <c r="L283" s="4">
        <f t="shared" si="528"/>
        <v>0</v>
      </c>
      <c r="M283" s="4">
        <f t="shared" si="528"/>
        <v>0</v>
      </c>
      <c r="N283" s="4">
        <f t="shared" si="528"/>
        <v>0</v>
      </c>
      <c r="O283" s="4">
        <f t="shared" si="528"/>
        <v>0</v>
      </c>
      <c r="P283" s="4">
        <f t="shared" si="528"/>
        <v>0</v>
      </c>
      <c r="Q283" s="4">
        <f t="shared" si="528"/>
        <v>0</v>
      </c>
      <c r="R283" s="4">
        <f t="shared" si="528"/>
        <v>0</v>
      </c>
      <c r="S283" s="4">
        <f t="shared" si="528"/>
        <v>0</v>
      </c>
      <c r="T283" s="4">
        <f t="shared" si="528"/>
        <v>0</v>
      </c>
      <c r="U283" s="4">
        <f t="shared" si="528"/>
        <v>0</v>
      </c>
      <c r="V283" s="4">
        <f t="shared" si="528"/>
        <v>0</v>
      </c>
      <c r="W283" s="4">
        <f t="shared" si="528"/>
        <v>0</v>
      </c>
      <c r="X283" s="4">
        <f t="shared" si="528"/>
        <v>0</v>
      </c>
      <c r="Y283" s="4">
        <f t="shared" si="528"/>
        <v>0</v>
      </c>
      <c r="Z283" s="4">
        <f t="shared" si="528"/>
        <v>0</v>
      </c>
      <c r="AA283" s="4">
        <f t="shared" ca="1" si="528"/>
        <v>443291.91508639039</v>
      </c>
      <c r="AB283" s="4">
        <f t="shared" ca="1" si="528"/>
        <v>446579.8430390748</v>
      </c>
      <c r="AC283" s="4">
        <f t="shared" ca="1" si="528"/>
        <v>449892.15778938431</v>
      </c>
      <c r="AD283" s="4">
        <f t="shared" ca="1" si="528"/>
        <v>453229.04021594726</v>
      </c>
      <c r="AE283" s="4">
        <f t="shared" ca="1" si="528"/>
        <v>456590.67253898189</v>
      </c>
      <c r="AF283" s="4">
        <f t="shared" ca="1" si="528"/>
        <v>459977.23833024688</v>
      </c>
      <c r="AG283" s="4">
        <f t="shared" ca="1" si="528"/>
        <v>463388.92252306564</v>
      </c>
      <c r="AH283" s="4">
        <f t="shared" ca="1" si="528"/>
        <v>466825.91142242553</v>
      </c>
      <c r="AI283" s="4">
        <f t="shared" ca="1" si="528"/>
        <v>470288.39271515119</v>
      </c>
      <c r="AJ283" s="4">
        <f t="shared" ca="1" si="528"/>
        <v>473776.55548015417</v>
      </c>
      <c r="AK283" s="4">
        <f t="shared" ca="1" si="528"/>
        <v>477290.59019875753</v>
      </c>
      <c r="AL283" s="4">
        <f t="shared" ca="1" si="528"/>
        <v>480830.68876509817</v>
      </c>
      <c r="AM283" s="4">
        <f t="shared" ca="1" si="528"/>
        <v>484397.04449660564</v>
      </c>
      <c r="AN283" s="4">
        <f t="shared" ca="1" si="528"/>
        <v>487989.85214455868</v>
      </c>
      <c r="AO283" s="4">
        <f t="shared" ca="1" si="528"/>
        <v>491609.30790472013</v>
      </c>
      <c r="AP283" s="4">
        <f t="shared" ca="1" si="528"/>
        <v>495255.60942805099</v>
      </c>
      <c r="AQ283" s="4">
        <f t="shared" ca="1" si="528"/>
        <v>498928.95583150373</v>
      </c>
      <c r="AR283" s="4">
        <f t="shared" ca="1" si="528"/>
        <v>502629.54770889529</v>
      </c>
      <c r="AS283" s="4">
        <f t="shared" ca="1" si="528"/>
        <v>506357.58714186156</v>
      </c>
      <c r="AT283" s="4">
        <f t="shared" ca="1" si="528"/>
        <v>510113.27771089238</v>
      </c>
      <c r="AU283" s="4">
        <f t="shared" ca="1" si="528"/>
        <v>513896.8245064487</v>
      </c>
      <c r="AV283" s="4">
        <f t="shared" ca="1" si="528"/>
        <v>517708.43414016196</v>
      </c>
      <c r="AW283" s="4">
        <f t="shared" ca="1" si="528"/>
        <v>521548.31475611724</v>
      </c>
      <c r="AX283" s="4">
        <f t="shared" ca="1" si="528"/>
        <v>525416.67604221904</v>
      </c>
      <c r="AY283" s="4">
        <f t="shared" ca="1" si="528"/>
        <v>529313.72924164205</v>
      </c>
      <c r="AZ283" s="4">
        <f t="shared" ca="1" si="528"/>
        <v>533239.68716436683</v>
      </c>
      <c r="BA283" s="4">
        <f t="shared" ca="1" si="528"/>
        <v>537194.76419880067</v>
      </c>
      <c r="BB283" s="4">
        <f t="shared" ca="1" si="528"/>
        <v>541179.17632348544</v>
      </c>
      <c r="BC283" s="4">
        <f t="shared" si="528"/>
        <v>0</v>
      </c>
      <c r="BD283" s="4">
        <f t="shared" si="528"/>
        <v>0</v>
      </c>
      <c r="BE283" s="4">
        <f t="shared" si="528"/>
        <v>0</v>
      </c>
      <c r="BF283" s="4">
        <f t="shared" si="528"/>
        <v>0</v>
      </c>
      <c r="BG283" s="4">
        <f t="shared" si="528"/>
        <v>0</v>
      </c>
      <c r="BH283" s="4">
        <f t="shared" si="528"/>
        <v>0</v>
      </c>
      <c r="BI283" s="4">
        <f t="shared" si="528"/>
        <v>0</v>
      </c>
    </row>
    <row r="284" spans="1:61" x14ac:dyDescent="0.25">
      <c r="A284" s="57">
        <f t="shared" si="504"/>
        <v>2021.25</v>
      </c>
      <c r="C284" s="4">
        <f t="shared" ref="C284:BI284" si="529">C222*C160/4</f>
        <v>0</v>
      </c>
      <c r="D284" s="4">
        <f t="shared" si="529"/>
        <v>0</v>
      </c>
      <c r="E284" s="4">
        <f t="shared" si="529"/>
        <v>0</v>
      </c>
      <c r="F284" s="4">
        <f t="shared" si="529"/>
        <v>0</v>
      </c>
      <c r="G284" s="4">
        <f t="shared" si="529"/>
        <v>0</v>
      </c>
      <c r="H284" s="4">
        <f t="shared" si="529"/>
        <v>0</v>
      </c>
      <c r="I284" s="4">
        <f t="shared" si="529"/>
        <v>0</v>
      </c>
      <c r="J284" s="4">
        <f t="shared" si="529"/>
        <v>0</v>
      </c>
      <c r="K284" s="4">
        <f t="shared" si="529"/>
        <v>0</v>
      </c>
      <c r="L284" s="4">
        <f t="shared" si="529"/>
        <v>0</v>
      </c>
      <c r="M284" s="4">
        <f t="shared" si="529"/>
        <v>0</v>
      </c>
      <c r="N284" s="4">
        <f t="shared" si="529"/>
        <v>0</v>
      </c>
      <c r="O284" s="4">
        <f t="shared" si="529"/>
        <v>0</v>
      </c>
      <c r="P284" s="4">
        <f t="shared" si="529"/>
        <v>0</v>
      </c>
      <c r="Q284" s="4">
        <f t="shared" si="529"/>
        <v>0</v>
      </c>
      <c r="R284" s="4">
        <f t="shared" si="529"/>
        <v>0</v>
      </c>
      <c r="S284" s="4">
        <f t="shared" si="529"/>
        <v>0</v>
      </c>
      <c r="T284" s="4">
        <f t="shared" si="529"/>
        <v>0</v>
      </c>
      <c r="U284" s="4">
        <f t="shared" si="529"/>
        <v>0</v>
      </c>
      <c r="V284" s="4">
        <f t="shared" si="529"/>
        <v>0</v>
      </c>
      <c r="W284" s="4">
        <f t="shared" si="529"/>
        <v>0</v>
      </c>
      <c r="X284" s="4">
        <f t="shared" si="529"/>
        <v>0</v>
      </c>
      <c r="Y284" s="4">
        <f t="shared" si="529"/>
        <v>0</v>
      </c>
      <c r="Z284" s="4">
        <f t="shared" si="529"/>
        <v>0</v>
      </c>
      <c r="AA284" s="4">
        <f t="shared" si="529"/>
        <v>0</v>
      </c>
      <c r="AB284" s="4">
        <f t="shared" ca="1" si="529"/>
        <v>446579.8430390748</v>
      </c>
      <c r="AC284" s="4">
        <f t="shared" ca="1" si="529"/>
        <v>449892.15778938431</v>
      </c>
      <c r="AD284" s="4">
        <f t="shared" ca="1" si="529"/>
        <v>453229.04021594726</v>
      </c>
      <c r="AE284" s="4">
        <f t="shared" ca="1" si="529"/>
        <v>456590.67253898189</v>
      </c>
      <c r="AF284" s="4">
        <f t="shared" ca="1" si="529"/>
        <v>459977.23833024688</v>
      </c>
      <c r="AG284" s="4">
        <f t="shared" ca="1" si="529"/>
        <v>463388.92252306564</v>
      </c>
      <c r="AH284" s="4">
        <f t="shared" ca="1" si="529"/>
        <v>466825.91142242553</v>
      </c>
      <c r="AI284" s="4">
        <f t="shared" ca="1" si="529"/>
        <v>470288.39271515119</v>
      </c>
      <c r="AJ284" s="4">
        <f t="shared" ca="1" si="529"/>
        <v>473776.55548015417</v>
      </c>
      <c r="AK284" s="4">
        <f t="shared" ca="1" si="529"/>
        <v>477290.59019875753</v>
      </c>
      <c r="AL284" s="4">
        <f t="shared" ca="1" si="529"/>
        <v>480830.68876509817</v>
      </c>
      <c r="AM284" s="4">
        <f t="shared" ca="1" si="529"/>
        <v>484397.04449660564</v>
      </c>
      <c r="AN284" s="4">
        <f t="shared" ca="1" si="529"/>
        <v>487989.85214455868</v>
      </c>
      <c r="AO284" s="4">
        <f t="shared" ca="1" si="529"/>
        <v>491609.30790472013</v>
      </c>
      <c r="AP284" s="4">
        <f t="shared" ca="1" si="529"/>
        <v>495255.60942805099</v>
      </c>
      <c r="AQ284" s="4">
        <f t="shared" ca="1" si="529"/>
        <v>498928.95583150373</v>
      </c>
      <c r="AR284" s="4">
        <f t="shared" ca="1" si="529"/>
        <v>502629.54770889529</v>
      </c>
      <c r="AS284" s="4">
        <f t="shared" ca="1" si="529"/>
        <v>506357.58714186156</v>
      </c>
      <c r="AT284" s="4">
        <f t="shared" ca="1" si="529"/>
        <v>510113.27771089238</v>
      </c>
      <c r="AU284" s="4">
        <f t="shared" ca="1" si="529"/>
        <v>513896.8245064487</v>
      </c>
      <c r="AV284" s="4">
        <f t="shared" ca="1" si="529"/>
        <v>517708.43414016196</v>
      </c>
      <c r="AW284" s="4">
        <f t="shared" ca="1" si="529"/>
        <v>521548.31475611724</v>
      </c>
      <c r="AX284" s="4">
        <f t="shared" ca="1" si="529"/>
        <v>525416.67604221904</v>
      </c>
      <c r="AY284" s="4">
        <f t="shared" ca="1" si="529"/>
        <v>529313.72924164205</v>
      </c>
      <c r="AZ284" s="4">
        <f t="shared" ca="1" si="529"/>
        <v>533239.68716436683</v>
      </c>
      <c r="BA284" s="4">
        <f t="shared" ca="1" si="529"/>
        <v>537194.76419880067</v>
      </c>
      <c r="BB284" s="4">
        <f t="shared" ca="1" si="529"/>
        <v>541179.17632348544</v>
      </c>
      <c r="BC284" s="4">
        <f t="shared" ca="1" si="529"/>
        <v>545193.14111889107</v>
      </c>
      <c r="BD284" s="4">
        <f t="shared" si="529"/>
        <v>0</v>
      </c>
      <c r="BE284" s="4">
        <f t="shared" si="529"/>
        <v>0</v>
      </c>
      <c r="BF284" s="4">
        <f t="shared" si="529"/>
        <v>0</v>
      </c>
      <c r="BG284" s="4">
        <f t="shared" si="529"/>
        <v>0</v>
      </c>
      <c r="BH284" s="4">
        <f t="shared" si="529"/>
        <v>0</v>
      </c>
      <c r="BI284" s="4">
        <f t="shared" si="529"/>
        <v>0</v>
      </c>
    </row>
    <row r="285" spans="1:61" x14ac:dyDescent="0.25">
      <c r="A285" s="57">
        <f t="shared" si="504"/>
        <v>2021.5</v>
      </c>
      <c r="C285" s="4">
        <f t="shared" ref="C285:BI285" si="530">C223*C161/4</f>
        <v>0</v>
      </c>
      <c r="D285" s="4">
        <f t="shared" si="530"/>
        <v>0</v>
      </c>
      <c r="E285" s="4">
        <f t="shared" si="530"/>
        <v>0</v>
      </c>
      <c r="F285" s="4">
        <f t="shared" si="530"/>
        <v>0</v>
      </c>
      <c r="G285" s="4">
        <f t="shared" si="530"/>
        <v>0</v>
      </c>
      <c r="H285" s="4">
        <f t="shared" si="530"/>
        <v>0</v>
      </c>
      <c r="I285" s="4">
        <f t="shared" si="530"/>
        <v>0</v>
      </c>
      <c r="J285" s="4">
        <f t="shared" si="530"/>
        <v>0</v>
      </c>
      <c r="K285" s="4">
        <f t="shared" si="530"/>
        <v>0</v>
      </c>
      <c r="L285" s="4">
        <f t="shared" si="530"/>
        <v>0</v>
      </c>
      <c r="M285" s="4">
        <f t="shared" si="530"/>
        <v>0</v>
      </c>
      <c r="N285" s="4">
        <f t="shared" si="530"/>
        <v>0</v>
      </c>
      <c r="O285" s="4">
        <f t="shared" si="530"/>
        <v>0</v>
      </c>
      <c r="P285" s="4">
        <f t="shared" si="530"/>
        <v>0</v>
      </c>
      <c r="Q285" s="4">
        <f t="shared" si="530"/>
        <v>0</v>
      </c>
      <c r="R285" s="4">
        <f t="shared" si="530"/>
        <v>0</v>
      </c>
      <c r="S285" s="4">
        <f t="shared" si="530"/>
        <v>0</v>
      </c>
      <c r="T285" s="4">
        <f t="shared" si="530"/>
        <v>0</v>
      </c>
      <c r="U285" s="4">
        <f t="shared" si="530"/>
        <v>0</v>
      </c>
      <c r="V285" s="4">
        <f t="shared" si="530"/>
        <v>0</v>
      </c>
      <c r="W285" s="4">
        <f t="shared" si="530"/>
        <v>0</v>
      </c>
      <c r="X285" s="4">
        <f t="shared" si="530"/>
        <v>0</v>
      </c>
      <c r="Y285" s="4">
        <f t="shared" si="530"/>
        <v>0</v>
      </c>
      <c r="Z285" s="4">
        <f t="shared" si="530"/>
        <v>0</v>
      </c>
      <c r="AA285" s="4">
        <f t="shared" si="530"/>
        <v>0</v>
      </c>
      <c r="AB285" s="4">
        <f t="shared" si="530"/>
        <v>0</v>
      </c>
      <c r="AC285" s="4">
        <f t="shared" ca="1" si="530"/>
        <v>449892.15778938431</v>
      </c>
      <c r="AD285" s="4">
        <f t="shared" ca="1" si="530"/>
        <v>453229.04021594726</v>
      </c>
      <c r="AE285" s="4">
        <f t="shared" ca="1" si="530"/>
        <v>456590.67253898189</v>
      </c>
      <c r="AF285" s="4">
        <f t="shared" ca="1" si="530"/>
        <v>459977.23833024688</v>
      </c>
      <c r="AG285" s="4">
        <f t="shared" ca="1" si="530"/>
        <v>463388.92252306564</v>
      </c>
      <c r="AH285" s="4">
        <f t="shared" ca="1" si="530"/>
        <v>466825.91142242553</v>
      </c>
      <c r="AI285" s="4">
        <f t="shared" ca="1" si="530"/>
        <v>470288.39271515119</v>
      </c>
      <c r="AJ285" s="4">
        <f t="shared" ca="1" si="530"/>
        <v>473776.55548015417</v>
      </c>
      <c r="AK285" s="4">
        <f t="shared" ca="1" si="530"/>
        <v>477290.59019875753</v>
      </c>
      <c r="AL285" s="4">
        <f t="shared" ca="1" si="530"/>
        <v>480830.68876509817</v>
      </c>
      <c r="AM285" s="4">
        <f t="shared" ca="1" si="530"/>
        <v>484397.04449660564</v>
      </c>
      <c r="AN285" s="4">
        <f t="shared" ca="1" si="530"/>
        <v>487989.85214455868</v>
      </c>
      <c r="AO285" s="4">
        <f t="shared" ca="1" si="530"/>
        <v>491609.30790472013</v>
      </c>
      <c r="AP285" s="4">
        <f t="shared" ca="1" si="530"/>
        <v>495255.60942805099</v>
      </c>
      <c r="AQ285" s="4">
        <f t="shared" ca="1" si="530"/>
        <v>498928.95583150373</v>
      </c>
      <c r="AR285" s="4">
        <f t="shared" ca="1" si="530"/>
        <v>502629.54770889529</v>
      </c>
      <c r="AS285" s="4">
        <f t="shared" ca="1" si="530"/>
        <v>506357.58714186156</v>
      </c>
      <c r="AT285" s="4">
        <f t="shared" ca="1" si="530"/>
        <v>510113.27771089238</v>
      </c>
      <c r="AU285" s="4">
        <f t="shared" ca="1" si="530"/>
        <v>513896.8245064487</v>
      </c>
      <c r="AV285" s="4">
        <f t="shared" ca="1" si="530"/>
        <v>517708.43414016196</v>
      </c>
      <c r="AW285" s="4">
        <f t="shared" ca="1" si="530"/>
        <v>521548.31475611724</v>
      </c>
      <c r="AX285" s="4">
        <f t="shared" ca="1" si="530"/>
        <v>525416.67604221904</v>
      </c>
      <c r="AY285" s="4">
        <f t="shared" ca="1" si="530"/>
        <v>529313.72924164205</v>
      </c>
      <c r="AZ285" s="4">
        <f t="shared" ca="1" si="530"/>
        <v>533239.68716436683</v>
      </c>
      <c r="BA285" s="4">
        <f t="shared" ca="1" si="530"/>
        <v>537194.76419880067</v>
      </c>
      <c r="BB285" s="4">
        <f t="shared" ca="1" si="530"/>
        <v>541179.17632348544</v>
      </c>
      <c r="BC285" s="4">
        <f t="shared" ca="1" si="530"/>
        <v>545193.14111889107</v>
      </c>
      <c r="BD285" s="4">
        <f t="shared" ca="1" si="530"/>
        <v>549236.87777929753</v>
      </c>
      <c r="BE285" s="4">
        <f t="shared" si="530"/>
        <v>0</v>
      </c>
      <c r="BF285" s="4">
        <f t="shared" si="530"/>
        <v>0</v>
      </c>
      <c r="BG285" s="4">
        <f t="shared" si="530"/>
        <v>0</v>
      </c>
      <c r="BH285" s="4">
        <f t="shared" si="530"/>
        <v>0</v>
      </c>
      <c r="BI285" s="4">
        <f t="shared" si="530"/>
        <v>0</v>
      </c>
    </row>
    <row r="286" spans="1:61" x14ac:dyDescent="0.25">
      <c r="A286" s="57">
        <f t="shared" si="504"/>
        <v>2021.75</v>
      </c>
      <c r="C286" s="4">
        <f t="shared" ref="C286:BI286" si="531">C224*C162/4</f>
        <v>0</v>
      </c>
      <c r="D286" s="4">
        <f t="shared" si="531"/>
        <v>0</v>
      </c>
      <c r="E286" s="4">
        <f t="shared" si="531"/>
        <v>0</v>
      </c>
      <c r="F286" s="4">
        <f t="shared" si="531"/>
        <v>0</v>
      </c>
      <c r="G286" s="4">
        <f t="shared" si="531"/>
        <v>0</v>
      </c>
      <c r="H286" s="4">
        <f t="shared" si="531"/>
        <v>0</v>
      </c>
      <c r="I286" s="4">
        <f t="shared" si="531"/>
        <v>0</v>
      </c>
      <c r="J286" s="4">
        <f t="shared" si="531"/>
        <v>0</v>
      </c>
      <c r="K286" s="4">
        <f t="shared" si="531"/>
        <v>0</v>
      </c>
      <c r="L286" s="4">
        <f t="shared" si="531"/>
        <v>0</v>
      </c>
      <c r="M286" s="4">
        <f t="shared" si="531"/>
        <v>0</v>
      </c>
      <c r="N286" s="4">
        <f t="shared" si="531"/>
        <v>0</v>
      </c>
      <c r="O286" s="4">
        <f t="shared" si="531"/>
        <v>0</v>
      </c>
      <c r="P286" s="4">
        <f t="shared" si="531"/>
        <v>0</v>
      </c>
      <c r="Q286" s="4">
        <f t="shared" si="531"/>
        <v>0</v>
      </c>
      <c r="R286" s="4">
        <f t="shared" si="531"/>
        <v>0</v>
      </c>
      <c r="S286" s="4">
        <f t="shared" si="531"/>
        <v>0</v>
      </c>
      <c r="T286" s="4">
        <f t="shared" si="531"/>
        <v>0</v>
      </c>
      <c r="U286" s="4">
        <f t="shared" si="531"/>
        <v>0</v>
      </c>
      <c r="V286" s="4">
        <f t="shared" si="531"/>
        <v>0</v>
      </c>
      <c r="W286" s="4">
        <f t="shared" si="531"/>
        <v>0</v>
      </c>
      <c r="X286" s="4">
        <f t="shared" si="531"/>
        <v>0</v>
      </c>
      <c r="Y286" s="4">
        <f t="shared" si="531"/>
        <v>0</v>
      </c>
      <c r="Z286" s="4">
        <f t="shared" si="531"/>
        <v>0</v>
      </c>
      <c r="AA286" s="4">
        <f t="shared" si="531"/>
        <v>0</v>
      </c>
      <c r="AB286" s="4">
        <f t="shared" si="531"/>
        <v>0</v>
      </c>
      <c r="AC286" s="4">
        <f t="shared" si="531"/>
        <v>0</v>
      </c>
      <c r="AD286" s="4">
        <f t="shared" ca="1" si="531"/>
        <v>453229.04021594726</v>
      </c>
      <c r="AE286" s="4">
        <f t="shared" ca="1" si="531"/>
        <v>456590.67253898189</v>
      </c>
      <c r="AF286" s="4">
        <f t="shared" ca="1" si="531"/>
        <v>459977.23833024688</v>
      </c>
      <c r="AG286" s="4">
        <f t="shared" ca="1" si="531"/>
        <v>463388.92252306564</v>
      </c>
      <c r="AH286" s="4">
        <f t="shared" ca="1" si="531"/>
        <v>466825.91142242553</v>
      </c>
      <c r="AI286" s="4">
        <f t="shared" ca="1" si="531"/>
        <v>470288.39271515119</v>
      </c>
      <c r="AJ286" s="4">
        <f t="shared" ca="1" si="531"/>
        <v>473776.55548015417</v>
      </c>
      <c r="AK286" s="4">
        <f t="shared" ca="1" si="531"/>
        <v>477290.59019875753</v>
      </c>
      <c r="AL286" s="4">
        <f t="shared" ca="1" si="531"/>
        <v>480830.68876509817</v>
      </c>
      <c r="AM286" s="4">
        <f t="shared" ca="1" si="531"/>
        <v>484397.04449660564</v>
      </c>
      <c r="AN286" s="4">
        <f t="shared" ca="1" si="531"/>
        <v>487989.85214455868</v>
      </c>
      <c r="AO286" s="4">
        <f t="shared" ca="1" si="531"/>
        <v>491609.30790472013</v>
      </c>
      <c r="AP286" s="4">
        <f t="shared" ca="1" si="531"/>
        <v>495255.60942805099</v>
      </c>
      <c r="AQ286" s="4">
        <f t="shared" ca="1" si="531"/>
        <v>498928.95583150373</v>
      </c>
      <c r="AR286" s="4">
        <f t="shared" ca="1" si="531"/>
        <v>502629.54770889529</v>
      </c>
      <c r="AS286" s="4">
        <f t="shared" ca="1" si="531"/>
        <v>506357.58714186156</v>
      </c>
      <c r="AT286" s="4">
        <f t="shared" ca="1" si="531"/>
        <v>510113.27771089238</v>
      </c>
      <c r="AU286" s="4">
        <f t="shared" ca="1" si="531"/>
        <v>513896.8245064487</v>
      </c>
      <c r="AV286" s="4">
        <f t="shared" ca="1" si="531"/>
        <v>517708.43414016196</v>
      </c>
      <c r="AW286" s="4">
        <f t="shared" ca="1" si="531"/>
        <v>521548.31475611724</v>
      </c>
      <c r="AX286" s="4">
        <f t="shared" ca="1" si="531"/>
        <v>525416.67604221904</v>
      </c>
      <c r="AY286" s="4">
        <f t="shared" ca="1" si="531"/>
        <v>529313.72924164205</v>
      </c>
      <c r="AZ286" s="4">
        <f t="shared" ca="1" si="531"/>
        <v>533239.68716436683</v>
      </c>
      <c r="BA286" s="4">
        <f t="shared" ca="1" si="531"/>
        <v>537194.76419880067</v>
      </c>
      <c r="BB286" s="4">
        <f t="shared" ca="1" si="531"/>
        <v>541179.17632348544</v>
      </c>
      <c r="BC286" s="4">
        <f t="shared" ca="1" si="531"/>
        <v>545193.14111889107</v>
      </c>
      <c r="BD286" s="4">
        <f t="shared" ca="1" si="531"/>
        <v>549236.87777929753</v>
      </c>
      <c r="BE286" s="4">
        <f t="shared" ca="1" si="531"/>
        <v>553310.60712476447</v>
      </c>
      <c r="BF286" s="4">
        <f t="shared" si="531"/>
        <v>0</v>
      </c>
      <c r="BG286" s="4">
        <f t="shared" si="531"/>
        <v>0</v>
      </c>
      <c r="BH286" s="4">
        <f t="shared" si="531"/>
        <v>0</v>
      </c>
      <c r="BI286" s="4">
        <f t="shared" si="531"/>
        <v>0</v>
      </c>
    </row>
    <row r="287" spans="1:61" x14ac:dyDescent="0.25">
      <c r="A287" s="57">
        <f t="shared" si="504"/>
        <v>2022</v>
      </c>
      <c r="C287" s="4">
        <f t="shared" ref="C287:BI287" si="532">C225*C163/4</f>
        <v>0</v>
      </c>
      <c r="D287" s="4">
        <f t="shared" si="532"/>
        <v>0</v>
      </c>
      <c r="E287" s="4">
        <f t="shared" si="532"/>
        <v>0</v>
      </c>
      <c r="F287" s="4">
        <f t="shared" si="532"/>
        <v>0</v>
      </c>
      <c r="G287" s="4">
        <f t="shared" si="532"/>
        <v>0</v>
      </c>
      <c r="H287" s="4">
        <f t="shared" si="532"/>
        <v>0</v>
      </c>
      <c r="I287" s="4">
        <f t="shared" si="532"/>
        <v>0</v>
      </c>
      <c r="J287" s="4">
        <f t="shared" si="532"/>
        <v>0</v>
      </c>
      <c r="K287" s="4">
        <f t="shared" si="532"/>
        <v>0</v>
      </c>
      <c r="L287" s="4">
        <f t="shared" si="532"/>
        <v>0</v>
      </c>
      <c r="M287" s="4">
        <f t="shared" si="532"/>
        <v>0</v>
      </c>
      <c r="N287" s="4">
        <f t="shared" si="532"/>
        <v>0</v>
      </c>
      <c r="O287" s="4">
        <f t="shared" si="532"/>
        <v>0</v>
      </c>
      <c r="P287" s="4">
        <f t="shared" si="532"/>
        <v>0</v>
      </c>
      <c r="Q287" s="4">
        <f t="shared" si="532"/>
        <v>0</v>
      </c>
      <c r="R287" s="4">
        <f t="shared" si="532"/>
        <v>0</v>
      </c>
      <c r="S287" s="4">
        <f t="shared" si="532"/>
        <v>0</v>
      </c>
      <c r="T287" s="4">
        <f t="shared" si="532"/>
        <v>0</v>
      </c>
      <c r="U287" s="4">
        <f t="shared" si="532"/>
        <v>0</v>
      </c>
      <c r="V287" s="4">
        <f t="shared" si="532"/>
        <v>0</v>
      </c>
      <c r="W287" s="4">
        <f t="shared" si="532"/>
        <v>0</v>
      </c>
      <c r="X287" s="4">
        <f t="shared" si="532"/>
        <v>0</v>
      </c>
      <c r="Y287" s="4">
        <f t="shared" si="532"/>
        <v>0</v>
      </c>
      <c r="Z287" s="4">
        <f t="shared" si="532"/>
        <v>0</v>
      </c>
      <c r="AA287" s="4">
        <f t="shared" si="532"/>
        <v>0</v>
      </c>
      <c r="AB287" s="4">
        <f t="shared" si="532"/>
        <v>0</v>
      </c>
      <c r="AC287" s="4">
        <f t="shared" si="532"/>
        <v>0</v>
      </c>
      <c r="AD287" s="4">
        <f t="shared" si="532"/>
        <v>0</v>
      </c>
      <c r="AE287" s="4">
        <f t="shared" ca="1" si="532"/>
        <v>456590.67253898189</v>
      </c>
      <c r="AF287" s="4">
        <f t="shared" ca="1" si="532"/>
        <v>459977.23833024688</v>
      </c>
      <c r="AG287" s="4">
        <f t="shared" ca="1" si="532"/>
        <v>463388.92252306564</v>
      </c>
      <c r="AH287" s="4">
        <f t="shared" ca="1" si="532"/>
        <v>466825.91142242553</v>
      </c>
      <c r="AI287" s="4">
        <f t="shared" ca="1" si="532"/>
        <v>470288.39271515119</v>
      </c>
      <c r="AJ287" s="4">
        <f t="shared" ca="1" si="532"/>
        <v>473776.55548015417</v>
      </c>
      <c r="AK287" s="4">
        <f t="shared" ca="1" si="532"/>
        <v>477290.59019875753</v>
      </c>
      <c r="AL287" s="4">
        <f t="shared" ca="1" si="532"/>
        <v>480830.68876509817</v>
      </c>
      <c r="AM287" s="4">
        <f t="shared" ca="1" si="532"/>
        <v>484397.04449660564</v>
      </c>
      <c r="AN287" s="4">
        <f t="shared" ca="1" si="532"/>
        <v>487989.85214455868</v>
      </c>
      <c r="AO287" s="4">
        <f t="shared" ca="1" si="532"/>
        <v>491609.30790472013</v>
      </c>
      <c r="AP287" s="4">
        <f t="shared" ca="1" si="532"/>
        <v>495255.60942805099</v>
      </c>
      <c r="AQ287" s="4">
        <f t="shared" ca="1" si="532"/>
        <v>498928.95583150373</v>
      </c>
      <c r="AR287" s="4">
        <f t="shared" ca="1" si="532"/>
        <v>502629.54770889529</v>
      </c>
      <c r="AS287" s="4">
        <f t="shared" ca="1" si="532"/>
        <v>506357.58714186156</v>
      </c>
      <c r="AT287" s="4">
        <f t="shared" ca="1" si="532"/>
        <v>510113.27771089238</v>
      </c>
      <c r="AU287" s="4">
        <f t="shared" ca="1" si="532"/>
        <v>513896.8245064487</v>
      </c>
      <c r="AV287" s="4">
        <f t="shared" ca="1" si="532"/>
        <v>517708.43414016196</v>
      </c>
      <c r="AW287" s="4">
        <f t="shared" ca="1" si="532"/>
        <v>521548.31475611724</v>
      </c>
      <c r="AX287" s="4">
        <f t="shared" ca="1" si="532"/>
        <v>525416.67604221904</v>
      </c>
      <c r="AY287" s="4">
        <f t="shared" ca="1" si="532"/>
        <v>529313.72924164205</v>
      </c>
      <c r="AZ287" s="4">
        <f t="shared" ca="1" si="532"/>
        <v>533239.68716436683</v>
      </c>
      <c r="BA287" s="4">
        <f t="shared" ca="1" si="532"/>
        <v>537194.76419880067</v>
      </c>
      <c r="BB287" s="4">
        <f t="shared" ca="1" si="532"/>
        <v>541179.17632348544</v>
      </c>
      <c r="BC287" s="4">
        <f t="shared" ca="1" si="532"/>
        <v>545193.14111889107</v>
      </c>
      <c r="BD287" s="4">
        <f t="shared" ca="1" si="532"/>
        <v>549236.87777929753</v>
      </c>
      <c r="BE287" s="4">
        <f t="shared" ca="1" si="532"/>
        <v>553310.60712476447</v>
      </c>
      <c r="BF287" s="4">
        <f t="shared" ca="1" si="532"/>
        <v>557414.55161318986</v>
      </c>
      <c r="BG287" s="4">
        <f t="shared" si="532"/>
        <v>0</v>
      </c>
      <c r="BH287" s="4">
        <f t="shared" si="532"/>
        <v>0</v>
      </c>
      <c r="BI287" s="4">
        <f t="shared" si="532"/>
        <v>0</v>
      </c>
    </row>
    <row r="288" spans="1:61" x14ac:dyDescent="0.25">
      <c r="A288" s="57">
        <f t="shared" si="504"/>
        <v>2022.25</v>
      </c>
      <c r="C288" s="4">
        <f t="shared" ref="C288:BI288" si="533">C226*C164/4</f>
        <v>0</v>
      </c>
      <c r="D288" s="4">
        <f t="shared" si="533"/>
        <v>0</v>
      </c>
      <c r="E288" s="4">
        <f t="shared" si="533"/>
        <v>0</v>
      </c>
      <c r="F288" s="4">
        <f t="shared" si="533"/>
        <v>0</v>
      </c>
      <c r="G288" s="4">
        <f t="shared" si="533"/>
        <v>0</v>
      </c>
      <c r="H288" s="4">
        <f t="shared" si="533"/>
        <v>0</v>
      </c>
      <c r="I288" s="4">
        <f t="shared" si="533"/>
        <v>0</v>
      </c>
      <c r="J288" s="4">
        <f t="shared" si="533"/>
        <v>0</v>
      </c>
      <c r="K288" s="4">
        <f t="shared" si="533"/>
        <v>0</v>
      </c>
      <c r="L288" s="4">
        <f t="shared" si="533"/>
        <v>0</v>
      </c>
      <c r="M288" s="4">
        <f t="shared" si="533"/>
        <v>0</v>
      </c>
      <c r="N288" s="4">
        <f t="shared" si="533"/>
        <v>0</v>
      </c>
      <c r="O288" s="4">
        <f t="shared" si="533"/>
        <v>0</v>
      </c>
      <c r="P288" s="4">
        <f t="shared" si="533"/>
        <v>0</v>
      </c>
      <c r="Q288" s="4">
        <f t="shared" si="533"/>
        <v>0</v>
      </c>
      <c r="R288" s="4">
        <f t="shared" si="533"/>
        <v>0</v>
      </c>
      <c r="S288" s="4">
        <f t="shared" si="533"/>
        <v>0</v>
      </c>
      <c r="T288" s="4">
        <f t="shared" si="533"/>
        <v>0</v>
      </c>
      <c r="U288" s="4">
        <f t="shared" si="533"/>
        <v>0</v>
      </c>
      <c r="V288" s="4">
        <f t="shared" si="533"/>
        <v>0</v>
      </c>
      <c r="W288" s="4">
        <f t="shared" si="533"/>
        <v>0</v>
      </c>
      <c r="X288" s="4">
        <f t="shared" si="533"/>
        <v>0</v>
      </c>
      <c r="Y288" s="4">
        <f t="shared" si="533"/>
        <v>0</v>
      </c>
      <c r="Z288" s="4">
        <f t="shared" si="533"/>
        <v>0</v>
      </c>
      <c r="AA288" s="4">
        <f t="shared" si="533"/>
        <v>0</v>
      </c>
      <c r="AB288" s="4">
        <f t="shared" si="533"/>
        <v>0</v>
      </c>
      <c r="AC288" s="4">
        <f t="shared" si="533"/>
        <v>0</v>
      </c>
      <c r="AD288" s="4">
        <f t="shared" si="533"/>
        <v>0</v>
      </c>
      <c r="AE288" s="4">
        <f t="shared" si="533"/>
        <v>0</v>
      </c>
      <c r="AF288" s="4">
        <f t="shared" ca="1" si="533"/>
        <v>812800.68818583398</v>
      </c>
      <c r="AG288" s="4">
        <f t="shared" ca="1" si="533"/>
        <v>818829.28923109896</v>
      </c>
      <c r="AH288" s="4">
        <f t="shared" ca="1" si="533"/>
        <v>824902.60484303604</v>
      </c>
      <c r="AI288" s="4">
        <f t="shared" ca="1" si="533"/>
        <v>831020.96667279559</v>
      </c>
      <c r="AJ288" s="4">
        <f t="shared" ca="1" si="533"/>
        <v>837184.70883140876</v>
      </c>
      <c r="AK288" s="4">
        <f t="shared" ca="1" si="533"/>
        <v>843394.16790803173</v>
      </c>
      <c r="AL288" s="4">
        <f t="shared" ca="1" si="533"/>
        <v>849649.68298832688</v>
      </c>
      <c r="AM288" s="4">
        <f t="shared" ca="1" si="533"/>
        <v>855951.59567297937</v>
      </c>
      <c r="AN288" s="4">
        <f t="shared" ca="1" si="533"/>
        <v>862300.25009635079</v>
      </c>
      <c r="AO288" s="4">
        <f t="shared" ca="1" si="533"/>
        <v>868695.99294527248</v>
      </c>
      <c r="AP288" s="4">
        <f t="shared" ca="1" si="533"/>
        <v>875139.17347797647</v>
      </c>
      <c r="AQ288" s="4">
        <f t="shared" ca="1" si="533"/>
        <v>881630.14354316844</v>
      </c>
      <c r="AR288" s="4">
        <f t="shared" ca="1" si="533"/>
        <v>888169.2575992411</v>
      </c>
      <c r="AS288" s="4">
        <f t="shared" ca="1" si="533"/>
        <v>894756.87273363047</v>
      </c>
      <c r="AT288" s="4">
        <f t="shared" ca="1" si="533"/>
        <v>901393.34868231555</v>
      </c>
      <c r="AU288" s="4">
        <f t="shared" ca="1" si="533"/>
        <v>908079.0478494633</v>
      </c>
      <c r="AV288" s="4">
        <f t="shared" ca="1" si="533"/>
        <v>914814.33532721805</v>
      </c>
      <c r="AW288" s="4">
        <f t="shared" ca="1" si="533"/>
        <v>921599.57891563908</v>
      </c>
      <c r="AX288" s="4">
        <f t="shared" ca="1" si="533"/>
        <v>928435.14914278476</v>
      </c>
      <c r="AY288" s="4">
        <f t="shared" ca="1" si="533"/>
        <v>935321.41928494698</v>
      </c>
      <c r="AZ288" s="4">
        <f t="shared" ca="1" si="533"/>
        <v>942258.76538703451</v>
      </c>
      <c r="BA288" s="4">
        <f t="shared" ca="1" si="533"/>
        <v>949247.56628310808</v>
      </c>
      <c r="BB288" s="4">
        <f t="shared" ca="1" si="533"/>
        <v>956288.20361706812</v>
      </c>
      <c r="BC288" s="4">
        <f t="shared" ca="1" si="533"/>
        <v>963381.06186349504</v>
      </c>
      <c r="BD288" s="4">
        <f t="shared" ca="1" si="533"/>
        <v>970526.52834864496</v>
      </c>
      <c r="BE288" s="4">
        <f t="shared" ca="1" si="533"/>
        <v>977724.9932716008</v>
      </c>
      <c r="BF288" s="4">
        <f t="shared" ca="1" si="533"/>
        <v>984976.84972557973</v>
      </c>
      <c r="BG288" s="4">
        <f t="shared" ca="1" si="533"/>
        <v>992282.49371939956</v>
      </c>
      <c r="BH288" s="4">
        <f t="shared" si="533"/>
        <v>0</v>
      </c>
      <c r="BI288" s="4">
        <f t="shared" si="533"/>
        <v>0</v>
      </c>
    </row>
    <row r="289" spans="1:61" x14ac:dyDescent="0.25">
      <c r="A289" s="57">
        <f t="shared" si="504"/>
        <v>2022.5</v>
      </c>
      <c r="C289" s="4">
        <f t="shared" ref="C289:BI289" si="534">C227*C165/4</f>
        <v>0</v>
      </c>
      <c r="D289" s="4">
        <f t="shared" si="534"/>
        <v>0</v>
      </c>
      <c r="E289" s="4">
        <f t="shared" si="534"/>
        <v>0</v>
      </c>
      <c r="F289" s="4">
        <f t="shared" si="534"/>
        <v>0</v>
      </c>
      <c r="G289" s="4">
        <f t="shared" si="534"/>
        <v>0</v>
      </c>
      <c r="H289" s="4">
        <f t="shared" si="534"/>
        <v>0</v>
      </c>
      <c r="I289" s="4">
        <f t="shared" si="534"/>
        <v>0</v>
      </c>
      <c r="J289" s="4">
        <f t="shared" si="534"/>
        <v>0</v>
      </c>
      <c r="K289" s="4">
        <f t="shared" si="534"/>
        <v>0</v>
      </c>
      <c r="L289" s="4">
        <f t="shared" si="534"/>
        <v>0</v>
      </c>
      <c r="M289" s="4">
        <f t="shared" si="534"/>
        <v>0</v>
      </c>
      <c r="N289" s="4">
        <f t="shared" si="534"/>
        <v>0</v>
      </c>
      <c r="O289" s="4">
        <f t="shared" si="534"/>
        <v>0</v>
      </c>
      <c r="P289" s="4">
        <f t="shared" si="534"/>
        <v>0</v>
      </c>
      <c r="Q289" s="4">
        <f t="shared" si="534"/>
        <v>0</v>
      </c>
      <c r="R289" s="4">
        <f t="shared" si="534"/>
        <v>0</v>
      </c>
      <c r="S289" s="4">
        <f t="shared" si="534"/>
        <v>0</v>
      </c>
      <c r="T289" s="4">
        <f t="shared" si="534"/>
        <v>0</v>
      </c>
      <c r="U289" s="4">
        <f t="shared" si="534"/>
        <v>0</v>
      </c>
      <c r="V289" s="4">
        <f t="shared" si="534"/>
        <v>0</v>
      </c>
      <c r="W289" s="4">
        <f t="shared" si="534"/>
        <v>0</v>
      </c>
      <c r="X289" s="4">
        <f t="shared" si="534"/>
        <v>0</v>
      </c>
      <c r="Y289" s="4">
        <f t="shared" si="534"/>
        <v>0</v>
      </c>
      <c r="Z289" s="4">
        <f t="shared" si="534"/>
        <v>0</v>
      </c>
      <c r="AA289" s="4">
        <f t="shared" si="534"/>
        <v>0</v>
      </c>
      <c r="AB289" s="4">
        <f t="shared" si="534"/>
        <v>0</v>
      </c>
      <c r="AC289" s="4">
        <f t="shared" si="534"/>
        <v>0</v>
      </c>
      <c r="AD289" s="4">
        <f t="shared" si="534"/>
        <v>0</v>
      </c>
      <c r="AE289" s="4">
        <f t="shared" si="534"/>
        <v>0</v>
      </c>
      <c r="AF289" s="4">
        <f t="shared" si="534"/>
        <v>0</v>
      </c>
      <c r="AG289" s="4">
        <f t="shared" ca="1" si="534"/>
        <v>1055789.5337031211</v>
      </c>
      <c r="AH289" s="4">
        <f t="shared" ca="1" si="534"/>
        <v>1063620.4004567764</v>
      </c>
      <c r="AI289" s="4">
        <f t="shared" ca="1" si="534"/>
        <v>1071509.3493112251</v>
      </c>
      <c r="AJ289" s="4">
        <f t="shared" ca="1" si="534"/>
        <v>1079456.8110655784</v>
      </c>
      <c r="AK289" s="4">
        <f t="shared" ca="1" si="534"/>
        <v>1087463.2197142146</v>
      </c>
      <c r="AL289" s="4">
        <f t="shared" ca="1" si="534"/>
        <v>1095529.0124704794</v>
      </c>
      <c r="AM289" s="4">
        <f t="shared" ca="1" si="534"/>
        <v>1103654.6297905617</v>
      </c>
      <c r="AN289" s="4">
        <f t="shared" ca="1" si="534"/>
        <v>1111840.5153975456</v>
      </c>
      <c r="AO289" s="4">
        <f t="shared" ca="1" si="534"/>
        <v>1120087.1163056407</v>
      </c>
      <c r="AP289" s="4">
        <f t="shared" ca="1" si="534"/>
        <v>1128394.8828445934</v>
      </c>
      <c r="AQ289" s="4">
        <f t="shared" ca="1" si="534"/>
        <v>1136764.2686842782</v>
      </c>
      <c r="AR289" s="4">
        <f t="shared" ca="1" si="534"/>
        <v>1145195.7308594717</v>
      </c>
      <c r="AS289" s="4">
        <f t="shared" ca="1" si="534"/>
        <v>1153689.7297948096</v>
      </c>
      <c r="AT289" s="4">
        <f t="shared" ca="1" si="534"/>
        <v>1162246.7293299309</v>
      </c>
      <c r="AU289" s="4">
        <f t="shared" ca="1" si="534"/>
        <v>1170867.1967448064</v>
      </c>
      <c r="AV289" s="4">
        <f t="shared" ca="1" si="534"/>
        <v>1179551.6027852555</v>
      </c>
      <c r="AW289" s="4">
        <f t="shared" ca="1" si="534"/>
        <v>1188300.4216886535</v>
      </c>
      <c r="AX289" s="4">
        <f t="shared" ca="1" si="534"/>
        <v>1197114.1312098287</v>
      </c>
      <c r="AY289" s="4">
        <f t="shared" ca="1" si="534"/>
        <v>1205993.2126471503</v>
      </c>
      <c r="AZ289" s="4">
        <f t="shared" ca="1" si="534"/>
        <v>1214938.150868813</v>
      </c>
      <c r="BA289" s="4">
        <f t="shared" ca="1" si="534"/>
        <v>1223949.4343393128</v>
      </c>
      <c r="BB289" s="4">
        <f t="shared" ca="1" si="534"/>
        <v>1233027.555146123</v>
      </c>
      <c r="BC289" s="4">
        <f t="shared" ca="1" si="534"/>
        <v>1242173.0090265642</v>
      </c>
      <c r="BD289" s="4">
        <f t="shared" ca="1" si="534"/>
        <v>1251386.2953948767</v>
      </c>
      <c r="BE289" s="4">
        <f t="shared" ca="1" si="534"/>
        <v>1260667.9173694919</v>
      </c>
      <c r="BF289" s="4">
        <f t="shared" ca="1" si="534"/>
        <v>1270018.3818005063</v>
      </c>
      <c r="BG289" s="4">
        <f t="shared" ca="1" si="534"/>
        <v>1279438.1992973608</v>
      </c>
      <c r="BH289" s="4">
        <f t="shared" ca="1" si="534"/>
        <v>1288927.8842567226</v>
      </c>
      <c r="BI289" s="4">
        <f t="shared" si="534"/>
        <v>0</v>
      </c>
    </row>
    <row r="290" spans="1:61" x14ac:dyDescent="0.25">
      <c r="A290" s="57">
        <f t="shared" si="504"/>
        <v>2022.75</v>
      </c>
      <c r="C290" s="4">
        <f t="shared" ref="C290:BI290" si="535">C228*C166/4</f>
        <v>0</v>
      </c>
      <c r="D290" s="4">
        <f t="shared" si="535"/>
        <v>0</v>
      </c>
      <c r="E290" s="4">
        <f t="shared" si="535"/>
        <v>0</v>
      </c>
      <c r="F290" s="4">
        <f t="shared" si="535"/>
        <v>0</v>
      </c>
      <c r="G290" s="4">
        <f t="shared" si="535"/>
        <v>0</v>
      </c>
      <c r="H290" s="4">
        <f t="shared" si="535"/>
        <v>0</v>
      </c>
      <c r="I290" s="4">
        <f t="shared" si="535"/>
        <v>0</v>
      </c>
      <c r="J290" s="4">
        <f t="shared" si="535"/>
        <v>0</v>
      </c>
      <c r="K290" s="4">
        <f t="shared" si="535"/>
        <v>0</v>
      </c>
      <c r="L290" s="4">
        <f t="shared" si="535"/>
        <v>0</v>
      </c>
      <c r="M290" s="4">
        <f t="shared" si="535"/>
        <v>0</v>
      </c>
      <c r="N290" s="4">
        <f t="shared" si="535"/>
        <v>0</v>
      </c>
      <c r="O290" s="4">
        <f t="shared" si="535"/>
        <v>0</v>
      </c>
      <c r="P290" s="4">
        <f t="shared" si="535"/>
        <v>0</v>
      </c>
      <c r="Q290" s="4">
        <f t="shared" si="535"/>
        <v>0</v>
      </c>
      <c r="R290" s="4">
        <f t="shared" si="535"/>
        <v>0</v>
      </c>
      <c r="S290" s="4">
        <f t="shared" si="535"/>
        <v>0</v>
      </c>
      <c r="T290" s="4">
        <f t="shared" si="535"/>
        <v>0</v>
      </c>
      <c r="U290" s="4">
        <f t="shared" si="535"/>
        <v>0</v>
      </c>
      <c r="V290" s="4">
        <f t="shared" si="535"/>
        <v>0</v>
      </c>
      <c r="W290" s="4">
        <f t="shared" si="535"/>
        <v>0</v>
      </c>
      <c r="X290" s="4">
        <f t="shared" si="535"/>
        <v>0</v>
      </c>
      <c r="Y290" s="4">
        <f t="shared" si="535"/>
        <v>0</v>
      </c>
      <c r="Z290" s="4">
        <f t="shared" si="535"/>
        <v>0</v>
      </c>
      <c r="AA290" s="4">
        <f t="shared" si="535"/>
        <v>0</v>
      </c>
      <c r="AB290" s="4">
        <f t="shared" si="535"/>
        <v>0</v>
      </c>
      <c r="AC290" s="4">
        <f t="shared" si="535"/>
        <v>0</v>
      </c>
      <c r="AD290" s="4">
        <f t="shared" si="535"/>
        <v>0</v>
      </c>
      <c r="AE290" s="4">
        <f t="shared" si="535"/>
        <v>0</v>
      </c>
      <c r="AF290" s="4">
        <f t="shared" si="535"/>
        <v>0</v>
      </c>
      <c r="AG290" s="4">
        <f t="shared" si="535"/>
        <v>0</v>
      </c>
      <c r="AH290" s="4">
        <f t="shared" ca="1" si="535"/>
        <v>1103406.6997257331</v>
      </c>
      <c r="AI290" s="4">
        <f t="shared" ca="1" si="535"/>
        <v>1111590.7464176302</v>
      </c>
      <c r="AJ290" s="4">
        <f t="shared" ca="1" si="535"/>
        <v>1119835.4947712733</v>
      </c>
      <c r="AK290" s="4">
        <f t="shared" ca="1" si="535"/>
        <v>1128141.3950152451</v>
      </c>
      <c r="AL290" s="4">
        <f t="shared" ca="1" si="535"/>
        <v>1136508.9007175048</v>
      </c>
      <c r="AM290" s="4">
        <f t="shared" ca="1" si="535"/>
        <v>1144938.4688101588</v>
      </c>
      <c r="AN290" s="4">
        <f t="shared" ca="1" si="535"/>
        <v>1153430.5596144113</v>
      </c>
      <c r="AO290" s="4">
        <f t="shared" ca="1" si="535"/>
        <v>1161985.636865702</v>
      </c>
      <c r="AP290" s="4">
        <f t="shared" ca="1" si="535"/>
        <v>1170604.1677390295</v>
      </c>
      <c r="AQ290" s="4">
        <f t="shared" ca="1" si="535"/>
        <v>1179286.6228744632</v>
      </c>
      <c r="AR290" s="4">
        <f t="shared" ca="1" si="535"/>
        <v>1188033.4764028434</v>
      </c>
      <c r="AS290" s="4">
        <f t="shared" ca="1" si="535"/>
        <v>1196845.2059716729</v>
      </c>
      <c r="AT290" s="4">
        <f t="shared" ca="1" si="535"/>
        <v>1205722.2927712002</v>
      </c>
      <c r="AU290" s="4">
        <f t="shared" ca="1" si="535"/>
        <v>1214665.2215606968</v>
      </c>
      <c r="AV290" s="4">
        <f t="shared" ca="1" si="535"/>
        <v>1223674.4806949284</v>
      </c>
      <c r="AW290" s="4">
        <f t="shared" ca="1" si="535"/>
        <v>1232750.5621508227</v>
      </c>
      <c r="AX290" s="4">
        <f t="shared" ca="1" si="535"/>
        <v>1241893.9615543359</v>
      </c>
      <c r="AY290" s="4">
        <f t="shared" ca="1" si="535"/>
        <v>1251105.1782075176</v>
      </c>
      <c r="AZ290" s="4">
        <f t="shared" ca="1" si="535"/>
        <v>1260384.7151157761</v>
      </c>
      <c r="BA290" s="4">
        <f t="shared" ca="1" si="535"/>
        <v>1269733.0790153472</v>
      </c>
      <c r="BB290" s="4">
        <f t="shared" ca="1" si="535"/>
        <v>1279150.7804009656</v>
      </c>
      <c r="BC290" s="4">
        <f t="shared" ca="1" si="535"/>
        <v>1288638.3335537426</v>
      </c>
      <c r="BD290" s="4">
        <f t="shared" ca="1" si="535"/>
        <v>1298196.2565692486</v>
      </c>
      <c r="BE290" s="4">
        <f t="shared" ca="1" si="535"/>
        <v>1307825.0713858069</v>
      </c>
      <c r="BF290" s="4">
        <f t="shared" ca="1" si="535"/>
        <v>1317525.3038129942</v>
      </c>
      <c r="BG290" s="4">
        <f t="shared" ca="1" si="535"/>
        <v>1327297.4835603544</v>
      </c>
      <c r="BH290" s="4">
        <f t="shared" ca="1" si="535"/>
        <v>1337142.1442663257</v>
      </c>
      <c r="BI290" s="4">
        <f t="shared" ca="1" si="535"/>
        <v>1347059.8235273806</v>
      </c>
    </row>
    <row r="291" spans="1:61" x14ac:dyDescent="0.25">
      <c r="A291" s="57">
        <f t="shared" si="504"/>
        <v>2023</v>
      </c>
      <c r="C291" s="4">
        <f t="shared" ref="C291:BI291" si="536">C229*C167/4</f>
        <v>0</v>
      </c>
      <c r="D291" s="4">
        <f t="shared" si="536"/>
        <v>0</v>
      </c>
      <c r="E291" s="4">
        <f t="shared" si="536"/>
        <v>0</v>
      </c>
      <c r="F291" s="4">
        <f t="shared" si="536"/>
        <v>0</v>
      </c>
      <c r="G291" s="4">
        <f t="shared" si="536"/>
        <v>0</v>
      </c>
      <c r="H291" s="4">
        <f t="shared" si="536"/>
        <v>0</v>
      </c>
      <c r="I291" s="4">
        <f t="shared" si="536"/>
        <v>0</v>
      </c>
      <c r="J291" s="4">
        <f t="shared" si="536"/>
        <v>0</v>
      </c>
      <c r="K291" s="4">
        <f t="shared" si="536"/>
        <v>0</v>
      </c>
      <c r="L291" s="4">
        <f t="shared" si="536"/>
        <v>0</v>
      </c>
      <c r="M291" s="4">
        <f t="shared" si="536"/>
        <v>0</v>
      </c>
      <c r="N291" s="4">
        <f t="shared" si="536"/>
        <v>0</v>
      </c>
      <c r="O291" s="4">
        <f t="shared" si="536"/>
        <v>0</v>
      </c>
      <c r="P291" s="4">
        <f t="shared" si="536"/>
        <v>0</v>
      </c>
      <c r="Q291" s="4">
        <f t="shared" si="536"/>
        <v>0</v>
      </c>
      <c r="R291" s="4">
        <f t="shared" si="536"/>
        <v>0</v>
      </c>
      <c r="S291" s="4">
        <f t="shared" si="536"/>
        <v>0</v>
      </c>
      <c r="T291" s="4">
        <f t="shared" si="536"/>
        <v>0</v>
      </c>
      <c r="U291" s="4">
        <f t="shared" si="536"/>
        <v>0</v>
      </c>
      <c r="V291" s="4">
        <f t="shared" si="536"/>
        <v>0</v>
      </c>
      <c r="W291" s="4">
        <f t="shared" si="536"/>
        <v>0</v>
      </c>
      <c r="X291" s="4">
        <f t="shared" si="536"/>
        <v>0</v>
      </c>
      <c r="Y291" s="4">
        <f t="shared" si="536"/>
        <v>0</v>
      </c>
      <c r="Z291" s="4">
        <f t="shared" si="536"/>
        <v>0</v>
      </c>
      <c r="AA291" s="4">
        <f t="shared" si="536"/>
        <v>0</v>
      </c>
      <c r="AB291" s="4">
        <f t="shared" si="536"/>
        <v>0</v>
      </c>
      <c r="AC291" s="4">
        <f t="shared" si="536"/>
        <v>0</v>
      </c>
      <c r="AD291" s="4">
        <f t="shared" si="536"/>
        <v>0</v>
      </c>
      <c r="AE291" s="4">
        <f t="shared" si="536"/>
        <v>0</v>
      </c>
      <c r="AF291" s="4">
        <f t="shared" si="536"/>
        <v>0</v>
      </c>
      <c r="AG291" s="4">
        <f t="shared" si="536"/>
        <v>0</v>
      </c>
      <c r="AH291" s="4">
        <f t="shared" si="536"/>
        <v>0</v>
      </c>
      <c r="AI291" s="4">
        <f t="shared" ca="1" si="536"/>
        <v>1111590.7464176302</v>
      </c>
      <c r="AJ291" s="4">
        <f t="shared" ca="1" si="536"/>
        <v>1119835.4947712733</v>
      </c>
      <c r="AK291" s="4">
        <f t="shared" ca="1" si="536"/>
        <v>1128141.3950152451</v>
      </c>
      <c r="AL291" s="4">
        <f t="shared" ca="1" si="536"/>
        <v>1136508.9007175048</v>
      </c>
      <c r="AM291" s="4">
        <f t="shared" ca="1" si="536"/>
        <v>1144938.4688101588</v>
      </c>
      <c r="AN291" s="4">
        <f t="shared" ca="1" si="536"/>
        <v>1153430.5596144113</v>
      </c>
      <c r="AO291" s="4">
        <f t="shared" ca="1" si="536"/>
        <v>1161985.636865702</v>
      </c>
      <c r="AP291" s="4">
        <f t="shared" ca="1" si="536"/>
        <v>1170604.1677390295</v>
      </c>
      <c r="AQ291" s="4">
        <f t="shared" ca="1" si="536"/>
        <v>1179286.6228744632</v>
      </c>
      <c r="AR291" s="4">
        <f t="shared" ca="1" si="536"/>
        <v>1188033.4764028434</v>
      </c>
      <c r="AS291" s="4">
        <f t="shared" ca="1" si="536"/>
        <v>1196845.2059716729</v>
      </c>
      <c r="AT291" s="4">
        <f t="shared" ca="1" si="536"/>
        <v>1205722.2927712002</v>
      </c>
      <c r="AU291" s="4">
        <f t="shared" ca="1" si="536"/>
        <v>1214665.2215606968</v>
      </c>
      <c r="AV291" s="4">
        <f t="shared" ca="1" si="536"/>
        <v>1223674.4806949284</v>
      </c>
      <c r="AW291" s="4">
        <f t="shared" ca="1" si="536"/>
        <v>1232750.5621508227</v>
      </c>
      <c r="AX291" s="4">
        <f t="shared" ca="1" si="536"/>
        <v>1241893.9615543359</v>
      </c>
      <c r="AY291" s="4">
        <f t="shared" ca="1" si="536"/>
        <v>1251105.1782075176</v>
      </c>
      <c r="AZ291" s="4">
        <f t="shared" ca="1" si="536"/>
        <v>1260384.7151157761</v>
      </c>
      <c r="BA291" s="4">
        <f t="shared" ca="1" si="536"/>
        <v>1269733.0790153472</v>
      </c>
      <c r="BB291" s="4">
        <f t="shared" ca="1" si="536"/>
        <v>1279150.7804009656</v>
      </c>
      <c r="BC291" s="4">
        <f t="shared" ca="1" si="536"/>
        <v>1288638.3335537426</v>
      </c>
      <c r="BD291" s="4">
        <f t="shared" ca="1" si="536"/>
        <v>1298196.2565692486</v>
      </c>
      <c r="BE291" s="4">
        <f t="shared" ca="1" si="536"/>
        <v>1307825.0713858069</v>
      </c>
      <c r="BF291" s="4">
        <f t="shared" ca="1" si="536"/>
        <v>1317525.3038129942</v>
      </c>
      <c r="BG291" s="4">
        <f t="shared" ca="1" si="536"/>
        <v>1327297.4835603544</v>
      </c>
      <c r="BH291" s="4">
        <f t="shared" ca="1" si="536"/>
        <v>1337142.1442663257</v>
      </c>
      <c r="BI291" s="4">
        <f t="shared" ca="1" si="536"/>
        <v>1347059.8235273806</v>
      </c>
    </row>
    <row r="292" spans="1:61" x14ac:dyDescent="0.25">
      <c r="A292" s="57">
        <f t="shared" si="504"/>
        <v>2023.25</v>
      </c>
      <c r="C292" s="4">
        <f t="shared" ref="C292:BI292" si="537">C230*C168/4</f>
        <v>0</v>
      </c>
      <c r="D292" s="4">
        <f t="shared" si="537"/>
        <v>0</v>
      </c>
      <c r="E292" s="4">
        <f t="shared" si="537"/>
        <v>0</v>
      </c>
      <c r="F292" s="4">
        <f t="shared" si="537"/>
        <v>0</v>
      </c>
      <c r="G292" s="4">
        <f t="shared" si="537"/>
        <v>0</v>
      </c>
      <c r="H292" s="4">
        <f t="shared" si="537"/>
        <v>0</v>
      </c>
      <c r="I292" s="4">
        <f t="shared" si="537"/>
        <v>0</v>
      </c>
      <c r="J292" s="4">
        <f t="shared" si="537"/>
        <v>0</v>
      </c>
      <c r="K292" s="4">
        <f t="shared" si="537"/>
        <v>0</v>
      </c>
      <c r="L292" s="4">
        <f t="shared" si="537"/>
        <v>0</v>
      </c>
      <c r="M292" s="4">
        <f t="shared" si="537"/>
        <v>0</v>
      </c>
      <c r="N292" s="4">
        <f t="shared" si="537"/>
        <v>0</v>
      </c>
      <c r="O292" s="4">
        <f t="shared" si="537"/>
        <v>0</v>
      </c>
      <c r="P292" s="4">
        <f t="shared" si="537"/>
        <v>0</v>
      </c>
      <c r="Q292" s="4">
        <f t="shared" si="537"/>
        <v>0</v>
      </c>
      <c r="R292" s="4">
        <f t="shared" si="537"/>
        <v>0</v>
      </c>
      <c r="S292" s="4">
        <f t="shared" si="537"/>
        <v>0</v>
      </c>
      <c r="T292" s="4">
        <f t="shared" si="537"/>
        <v>0</v>
      </c>
      <c r="U292" s="4">
        <f t="shared" si="537"/>
        <v>0</v>
      </c>
      <c r="V292" s="4">
        <f t="shared" si="537"/>
        <v>0</v>
      </c>
      <c r="W292" s="4">
        <f t="shared" si="537"/>
        <v>0</v>
      </c>
      <c r="X292" s="4">
        <f t="shared" si="537"/>
        <v>0</v>
      </c>
      <c r="Y292" s="4">
        <f t="shared" si="537"/>
        <v>0</v>
      </c>
      <c r="Z292" s="4">
        <f t="shared" si="537"/>
        <v>0</v>
      </c>
      <c r="AA292" s="4">
        <f t="shared" si="537"/>
        <v>0</v>
      </c>
      <c r="AB292" s="4">
        <f t="shared" si="537"/>
        <v>0</v>
      </c>
      <c r="AC292" s="4">
        <f t="shared" si="537"/>
        <v>0</v>
      </c>
      <c r="AD292" s="4">
        <f t="shared" si="537"/>
        <v>0</v>
      </c>
      <c r="AE292" s="4">
        <f t="shared" si="537"/>
        <v>0</v>
      </c>
      <c r="AF292" s="4">
        <f t="shared" si="537"/>
        <v>0</v>
      </c>
      <c r="AG292" s="4">
        <f t="shared" si="537"/>
        <v>0</v>
      </c>
      <c r="AH292" s="4">
        <f t="shared" si="537"/>
        <v>0</v>
      </c>
      <c r="AI292" s="4">
        <f t="shared" si="537"/>
        <v>0</v>
      </c>
      <c r="AJ292" s="4">
        <f t="shared" ca="1" si="537"/>
        <v>1119835.4947712733</v>
      </c>
      <c r="AK292" s="4">
        <f t="shared" ca="1" si="537"/>
        <v>1128141.3950152451</v>
      </c>
      <c r="AL292" s="4">
        <f t="shared" ca="1" si="537"/>
        <v>1136508.9007175048</v>
      </c>
      <c r="AM292" s="4">
        <f t="shared" ca="1" si="537"/>
        <v>1144938.4688101588</v>
      </c>
      <c r="AN292" s="4">
        <f t="shared" ca="1" si="537"/>
        <v>1153430.5596144113</v>
      </c>
      <c r="AO292" s="4">
        <f t="shared" ca="1" si="537"/>
        <v>1161985.636865702</v>
      </c>
      <c r="AP292" s="4">
        <f t="shared" ca="1" si="537"/>
        <v>1170604.1677390295</v>
      </c>
      <c r="AQ292" s="4">
        <f t="shared" ca="1" si="537"/>
        <v>1179286.6228744632</v>
      </c>
      <c r="AR292" s="4">
        <f t="shared" ca="1" si="537"/>
        <v>1188033.4764028434</v>
      </c>
      <c r="AS292" s="4">
        <f t="shared" ca="1" si="537"/>
        <v>1196845.2059716729</v>
      </c>
      <c r="AT292" s="4">
        <f t="shared" ca="1" si="537"/>
        <v>1205722.2927712002</v>
      </c>
      <c r="AU292" s="4">
        <f t="shared" ca="1" si="537"/>
        <v>1214665.2215606968</v>
      </c>
      <c r="AV292" s="4">
        <f t="shared" ca="1" si="537"/>
        <v>1223674.4806949284</v>
      </c>
      <c r="AW292" s="4">
        <f t="shared" ca="1" si="537"/>
        <v>1232750.5621508227</v>
      </c>
      <c r="AX292" s="4">
        <f t="shared" ca="1" si="537"/>
        <v>1241893.9615543359</v>
      </c>
      <c r="AY292" s="4">
        <f t="shared" ca="1" si="537"/>
        <v>1251105.1782075176</v>
      </c>
      <c r="AZ292" s="4">
        <f t="shared" ca="1" si="537"/>
        <v>1260384.7151157761</v>
      </c>
      <c r="BA292" s="4">
        <f t="shared" ca="1" si="537"/>
        <v>1269733.0790153472</v>
      </c>
      <c r="BB292" s="4">
        <f t="shared" ca="1" si="537"/>
        <v>1279150.7804009656</v>
      </c>
      <c r="BC292" s="4">
        <f t="shared" ca="1" si="537"/>
        <v>1288638.3335537426</v>
      </c>
      <c r="BD292" s="4">
        <f t="shared" ca="1" si="537"/>
        <v>1298196.2565692486</v>
      </c>
      <c r="BE292" s="4">
        <f t="shared" ca="1" si="537"/>
        <v>1307825.0713858069</v>
      </c>
      <c r="BF292" s="4">
        <f t="shared" ca="1" si="537"/>
        <v>1317525.3038129942</v>
      </c>
      <c r="BG292" s="4">
        <f t="shared" ca="1" si="537"/>
        <v>1327297.4835603544</v>
      </c>
      <c r="BH292" s="4">
        <f t="shared" ca="1" si="537"/>
        <v>1337142.1442663257</v>
      </c>
      <c r="BI292" s="4">
        <f t="shared" ca="1" si="537"/>
        <v>1347059.8235273806</v>
      </c>
    </row>
    <row r="293" spans="1:61" x14ac:dyDescent="0.25">
      <c r="A293" s="57">
        <f t="shared" si="504"/>
        <v>2023.5</v>
      </c>
      <c r="C293" s="4">
        <f t="shared" ref="C293:BI293" si="538">C231*C169/4</f>
        <v>0</v>
      </c>
      <c r="D293" s="4">
        <f t="shared" si="538"/>
        <v>0</v>
      </c>
      <c r="E293" s="4">
        <f t="shared" si="538"/>
        <v>0</v>
      </c>
      <c r="F293" s="4">
        <f t="shared" si="538"/>
        <v>0</v>
      </c>
      <c r="G293" s="4">
        <f t="shared" si="538"/>
        <v>0</v>
      </c>
      <c r="H293" s="4">
        <f t="shared" si="538"/>
        <v>0</v>
      </c>
      <c r="I293" s="4">
        <f t="shared" si="538"/>
        <v>0</v>
      </c>
      <c r="J293" s="4">
        <f t="shared" si="538"/>
        <v>0</v>
      </c>
      <c r="K293" s="4">
        <f t="shared" si="538"/>
        <v>0</v>
      </c>
      <c r="L293" s="4">
        <f t="shared" si="538"/>
        <v>0</v>
      </c>
      <c r="M293" s="4">
        <f t="shared" si="538"/>
        <v>0</v>
      </c>
      <c r="N293" s="4">
        <f t="shared" si="538"/>
        <v>0</v>
      </c>
      <c r="O293" s="4">
        <f t="shared" si="538"/>
        <v>0</v>
      </c>
      <c r="P293" s="4">
        <f t="shared" si="538"/>
        <v>0</v>
      </c>
      <c r="Q293" s="4">
        <f t="shared" si="538"/>
        <v>0</v>
      </c>
      <c r="R293" s="4">
        <f t="shared" si="538"/>
        <v>0</v>
      </c>
      <c r="S293" s="4">
        <f t="shared" si="538"/>
        <v>0</v>
      </c>
      <c r="T293" s="4">
        <f t="shared" si="538"/>
        <v>0</v>
      </c>
      <c r="U293" s="4">
        <f t="shared" si="538"/>
        <v>0</v>
      </c>
      <c r="V293" s="4">
        <f t="shared" si="538"/>
        <v>0</v>
      </c>
      <c r="W293" s="4">
        <f t="shared" si="538"/>
        <v>0</v>
      </c>
      <c r="X293" s="4">
        <f t="shared" si="538"/>
        <v>0</v>
      </c>
      <c r="Y293" s="4">
        <f t="shared" si="538"/>
        <v>0</v>
      </c>
      <c r="Z293" s="4">
        <f t="shared" si="538"/>
        <v>0</v>
      </c>
      <c r="AA293" s="4">
        <f t="shared" si="538"/>
        <v>0</v>
      </c>
      <c r="AB293" s="4">
        <f t="shared" si="538"/>
        <v>0</v>
      </c>
      <c r="AC293" s="4">
        <f t="shared" si="538"/>
        <v>0</v>
      </c>
      <c r="AD293" s="4">
        <f t="shared" si="538"/>
        <v>0</v>
      </c>
      <c r="AE293" s="4">
        <f t="shared" si="538"/>
        <v>0</v>
      </c>
      <c r="AF293" s="4">
        <f t="shared" si="538"/>
        <v>0</v>
      </c>
      <c r="AG293" s="4">
        <f t="shared" si="538"/>
        <v>0</v>
      </c>
      <c r="AH293" s="4">
        <f t="shared" si="538"/>
        <v>0</v>
      </c>
      <c r="AI293" s="4">
        <f t="shared" si="538"/>
        <v>0</v>
      </c>
      <c r="AJ293" s="4">
        <f t="shared" si="538"/>
        <v>0</v>
      </c>
      <c r="AK293" s="4">
        <f t="shared" ca="1" si="538"/>
        <v>1128141.3950152451</v>
      </c>
      <c r="AL293" s="4">
        <f t="shared" ca="1" si="538"/>
        <v>1136508.9007175048</v>
      </c>
      <c r="AM293" s="4">
        <f t="shared" ca="1" si="538"/>
        <v>1144938.4688101588</v>
      </c>
      <c r="AN293" s="4">
        <f t="shared" ca="1" si="538"/>
        <v>1153430.5596144113</v>
      </c>
      <c r="AO293" s="4">
        <f t="shared" ca="1" si="538"/>
        <v>1161985.636865702</v>
      </c>
      <c r="AP293" s="4">
        <f t="shared" ca="1" si="538"/>
        <v>1170604.1677390295</v>
      </c>
      <c r="AQ293" s="4">
        <f t="shared" ca="1" si="538"/>
        <v>1179286.6228744632</v>
      </c>
      <c r="AR293" s="4">
        <f t="shared" ca="1" si="538"/>
        <v>1188033.4764028434</v>
      </c>
      <c r="AS293" s="4">
        <f t="shared" ca="1" si="538"/>
        <v>1196845.2059716729</v>
      </c>
      <c r="AT293" s="4">
        <f t="shared" ca="1" si="538"/>
        <v>1205722.2927712002</v>
      </c>
      <c r="AU293" s="4">
        <f t="shared" ca="1" si="538"/>
        <v>1214665.2215606968</v>
      </c>
      <c r="AV293" s="4">
        <f t="shared" ca="1" si="538"/>
        <v>1223674.4806949284</v>
      </c>
      <c r="AW293" s="4">
        <f t="shared" ca="1" si="538"/>
        <v>1232750.5621508227</v>
      </c>
      <c r="AX293" s="4">
        <f t="shared" ca="1" si="538"/>
        <v>1241893.9615543359</v>
      </c>
      <c r="AY293" s="4">
        <f t="shared" ca="1" si="538"/>
        <v>1251105.1782075176</v>
      </c>
      <c r="AZ293" s="4">
        <f t="shared" ca="1" si="538"/>
        <v>1260384.7151157761</v>
      </c>
      <c r="BA293" s="4">
        <f t="shared" ca="1" si="538"/>
        <v>1269733.0790153472</v>
      </c>
      <c r="BB293" s="4">
        <f t="shared" ca="1" si="538"/>
        <v>1279150.7804009656</v>
      </c>
      <c r="BC293" s="4">
        <f t="shared" ca="1" si="538"/>
        <v>1288638.3335537426</v>
      </c>
      <c r="BD293" s="4">
        <f t="shared" ca="1" si="538"/>
        <v>1298196.2565692486</v>
      </c>
      <c r="BE293" s="4">
        <f t="shared" ca="1" si="538"/>
        <v>1307825.0713858069</v>
      </c>
      <c r="BF293" s="4">
        <f t="shared" ca="1" si="538"/>
        <v>1317525.3038129942</v>
      </c>
      <c r="BG293" s="4">
        <f t="shared" ca="1" si="538"/>
        <v>1327297.4835603544</v>
      </c>
      <c r="BH293" s="4">
        <f t="shared" ca="1" si="538"/>
        <v>1337142.1442663257</v>
      </c>
      <c r="BI293" s="4">
        <f t="shared" ca="1" si="538"/>
        <v>1347059.8235273806</v>
      </c>
    </row>
    <row r="294" spans="1:61" x14ac:dyDescent="0.25">
      <c r="A294" s="57">
        <f t="shared" si="504"/>
        <v>2023.75</v>
      </c>
      <c r="C294" s="4">
        <f t="shared" ref="C294:BI294" si="539">C232*C170/4</f>
        <v>0</v>
      </c>
      <c r="D294" s="4">
        <f t="shared" si="539"/>
        <v>0</v>
      </c>
      <c r="E294" s="4">
        <f t="shared" si="539"/>
        <v>0</v>
      </c>
      <c r="F294" s="4">
        <f t="shared" si="539"/>
        <v>0</v>
      </c>
      <c r="G294" s="4">
        <f t="shared" si="539"/>
        <v>0</v>
      </c>
      <c r="H294" s="4">
        <f t="shared" si="539"/>
        <v>0</v>
      </c>
      <c r="I294" s="4">
        <f t="shared" si="539"/>
        <v>0</v>
      </c>
      <c r="J294" s="4">
        <f t="shared" si="539"/>
        <v>0</v>
      </c>
      <c r="K294" s="4">
        <f t="shared" si="539"/>
        <v>0</v>
      </c>
      <c r="L294" s="4">
        <f t="shared" si="539"/>
        <v>0</v>
      </c>
      <c r="M294" s="4">
        <f t="shared" si="539"/>
        <v>0</v>
      </c>
      <c r="N294" s="4">
        <f t="shared" si="539"/>
        <v>0</v>
      </c>
      <c r="O294" s="4">
        <f t="shared" si="539"/>
        <v>0</v>
      </c>
      <c r="P294" s="4">
        <f t="shared" si="539"/>
        <v>0</v>
      </c>
      <c r="Q294" s="4">
        <f t="shared" si="539"/>
        <v>0</v>
      </c>
      <c r="R294" s="4">
        <f t="shared" si="539"/>
        <v>0</v>
      </c>
      <c r="S294" s="4">
        <f t="shared" si="539"/>
        <v>0</v>
      </c>
      <c r="T294" s="4">
        <f t="shared" si="539"/>
        <v>0</v>
      </c>
      <c r="U294" s="4">
        <f t="shared" si="539"/>
        <v>0</v>
      </c>
      <c r="V294" s="4">
        <f t="shared" si="539"/>
        <v>0</v>
      </c>
      <c r="W294" s="4">
        <f t="shared" si="539"/>
        <v>0</v>
      </c>
      <c r="X294" s="4">
        <f t="shared" si="539"/>
        <v>0</v>
      </c>
      <c r="Y294" s="4">
        <f t="shared" si="539"/>
        <v>0</v>
      </c>
      <c r="Z294" s="4">
        <f t="shared" si="539"/>
        <v>0</v>
      </c>
      <c r="AA294" s="4">
        <f t="shared" si="539"/>
        <v>0</v>
      </c>
      <c r="AB294" s="4">
        <f t="shared" si="539"/>
        <v>0</v>
      </c>
      <c r="AC294" s="4">
        <f t="shared" si="539"/>
        <v>0</v>
      </c>
      <c r="AD294" s="4">
        <f t="shared" si="539"/>
        <v>0</v>
      </c>
      <c r="AE294" s="4">
        <f t="shared" si="539"/>
        <v>0</v>
      </c>
      <c r="AF294" s="4">
        <f t="shared" si="539"/>
        <v>0</v>
      </c>
      <c r="AG294" s="4">
        <f t="shared" si="539"/>
        <v>0</v>
      </c>
      <c r="AH294" s="4">
        <f t="shared" si="539"/>
        <v>0</v>
      </c>
      <c r="AI294" s="4">
        <f t="shared" si="539"/>
        <v>0</v>
      </c>
      <c r="AJ294" s="4">
        <f t="shared" si="539"/>
        <v>0</v>
      </c>
      <c r="AK294" s="4">
        <f t="shared" si="539"/>
        <v>0</v>
      </c>
      <c r="AL294" s="4">
        <f t="shared" ca="1" si="539"/>
        <v>1136508.9007175048</v>
      </c>
      <c r="AM294" s="4">
        <f t="shared" ca="1" si="539"/>
        <v>1144938.4688101588</v>
      </c>
      <c r="AN294" s="4">
        <f t="shared" ca="1" si="539"/>
        <v>1153430.5596144113</v>
      </c>
      <c r="AO294" s="4">
        <f t="shared" ca="1" si="539"/>
        <v>1161985.636865702</v>
      </c>
      <c r="AP294" s="4">
        <f t="shared" ca="1" si="539"/>
        <v>1170604.1677390295</v>
      </c>
      <c r="AQ294" s="4">
        <f t="shared" ca="1" si="539"/>
        <v>1179286.6228744632</v>
      </c>
      <c r="AR294" s="4">
        <f t="shared" ca="1" si="539"/>
        <v>1188033.4764028434</v>
      </c>
      <c r="AS294" s="4">
        <f t="shared" ca="1" si="539"/>
        <v>1196845.2059716729</v>
      </c>
      <c r="AT294" s="4">
        <f t="shared" ca="1" si="539"/>
        <v>1205722.2927712002</v>
      </c>
      <c r="AU294" s="4">
        <f t="shared" ca="1" si="539"/>
        <v>1214665.2215606968</v>
      </c>
      <c r="AV294" s="4">
        <f t="shared" ca="1" si="539"/>
        <v>1223674.4806949284</v>
      </c>
      <c r="AW294" s="4">
        <f t="shared" ca="1" si="539"/>
        <v>1232750.5621508227</v>
      </c>
      <c r="AX294" s="4">
        <f t="shared" ca="1" si="539"/>
        <v>1241893.9615543359</v>
      </c>
      <c r="AY294" s="4">
        <f t="shared" ca="1" si="539"/>
        <v>1251105.1782075176</v>
      </c>
      <c r="AZ294" s="4">
        <f t="shared" ca="1" si="539"/>
        <v>1260384.7151157761</v>
      </c>
      <c r="BA294" s="4">
        <f t="shared" ca="1" si="539"/>
        <v>1269733.0790153472</v>
      </c>
      <c r="BB294" s="4">
        <f t="shared" ca="1" si="539"/>
        <v>1279150.7804009656</v>
      </c>
      <c r="BC294" s="4">
        <f t="shared" ca="1" si="539"/>
        <v>1288638.3335537426</v>
      </c>
      <c r="BD294" s="4">
        <f t="shared" ca="1" si="539"/>
        <v>1298196.2565692486</v>
      </c>
      <c r="BE294" s="4">
        <f t="shared" ca="1" si="539"/>
        <v>1307825.0713858069</v>
      </c>
      <c r="BF294" s="4">
        <f t="shared" ca="1" si="539"/>
        <v>1317525.3038129942</v>
      </c>
      <c r="BG294" s="4">
        <f t="shared" ca="1" si="539"/>
        <v>1327297.4835603544</v>
      </c>
      <c r="BH294" s="4">
        <f t="shared" ca="1" si="539"/>
        <v>1337142.1442663257</v>
      </c>
      <c r="BI294" s="4">
        <f t="shared" ca="1" si="539"/>
        <v>1347059.8235273806</v>
      </c>
    </row>
    <row r="295" spans="1:61" x14ac:dyDescent="0.25">
      <c r="A295" s="57">
        <f t="shared" si="504"/>
        <v>2024</v>
      </c>
      <c r="C295" s="4">
        <f t="shared" ref="C295:BI295" si="540">C233*C171/4</f>
        <v>0</v>
      </c>
      <c r="D295" s="4">
        <f t="shared" si="540"/>
        <v>0</v>
      </c>
      <c r="E295" s="4">
        <f t="shared" si="540"/>
        <v>0</v>
      </c>
      <c r="F295" s="4">
        <f t="shared" si="540"/>
        <v>0</v>
      </c>
      <c r="G295" s="4">
        <f t="shared" si="540"/>
        <v>0</v>
      </c>
      <c r="H295" s="4">
        <f t="shared" si="540"/>
        <v>0</v>
      </c>
      <c r="I295" s="4">
        <f t="shared" si="540"/>
        <v>0</v>
      </c>
      <c r="J295" s="4">
        <f t="shared" si="540"/>
        <v>0</v>
      </c>
      <c r="K295" s="4">
        <f t="shared" si="540"/>
        <v>0</v>
      </c>
      <c r="L295" s="4">
        <f t="shared" si="540"/>
        <v>0</v>
      </c>
      <c r="M295" s="4">
        <f t="shared" si="540"/>
        <v>0</v>
      </c>
      <c r="N295" s="4">
        <f t="shared" si="540"/>
        <v>0</v>
      </c>
      <c r="O295" s="4">
        <f t="shared" si="540"/>
        <v>0</v>
      </c>
      <c r="P295" s="4">
        <f t="shared" si="540"/>
        <v>0</v>
      </c>
      <c r="Q295" s="4">
        <f t="shared" si="540"/>
        <v>0</v>
      </c>
      <c r="R295" s="4">
        <f t="shared" si="540"/>
        <v>0</v>
      </c>
      <c r="S295" s="4">
        <f t="shared" si="540"/>
        <v>0</v>
      </c>
      <c r="T295" s="4">
        <f t="shared" si="540"/>
        <v>0</v>
      </c>
      <c r="U295" s="4">
        <f t="shared" si="540"/>
        <v>0</v>
      </c>
      <c r="V295" s="4">
        <f t="shared" si="540"/>
        <v>0</v>
      </c>
      <c r="W295" s="4">
        <f t="shared" si="540"/>
        <v>0</v>
      </c>
      <c r="X295" s="4">
        <f t="shared" si="540"/>
        <v>0</v>
      </c>
      <c r="Y295" s="4">
        <f t="shared" si="540"/>
        <v>0</v>
      </c>
      <c r="Z295" s="4">
        <f t="shared" si="540"/>
        <v>0</v>
      </c>
      <c r="AA295" s="4">
        <f t="shared" si="540"/>
        <v>0</v>
      </c>
      <c r="AB295" s="4">
        <f t="shared" si="540"/>
        <v>0</v>
      </c>
      <c r="AC295" s="4">
        <f t="shared" si="540"/>
        <v>0</v>
      </c>
      <c r="AD295" s="4">
        <f t="shared" si="540"/>
        <v>0</v>
      </c>
      <c r="AE295" s="4">
        <f t="shared" si="540"/>
        <v>0</v>
      </c>
      <c r="AF295" s="4">
        <f t="shared" si="540"/>
        <v>0</v>
      </c>
      <c r="AG295" s="4">
        <f t="shared" si="540"/>
        <v>0</v>
      </c>
      <c r="AH295" s="4">
        <f t="shared" si="540"/>
        <v>0</v>
      </c>
      <c r="AI295" s="4">
        <f t="shared" si="540"/>
        <v>0</v>
      </c>
      <c r="AJ295" s="4">
        <f t="shared" si="540"/>
        <v>0</v>
      </c>
      <c r="AK295" s="4">
        <f t="shared" si="540"/>
        <v>0</v>
      </c>
      <c r="AL295" s="4">
        <f t="shared" si="540"/>
        <v>0</v>
      </c>
      <c r="AM295" s="4">
        <f t="shared" ca="1" si="540"/>
        <v>1144938.4688101588</v>
      </c>
      <c r="AN295" s="4">
        <f t="shared" ca="1" si="540"/>
        <v>1153430.5596144113</v>
      </c>
      <c r="AO295" s="4">
        <f t="shared" ca="1" si="540"/>
        <v>1161985.636865702</v>
      </c>
      <c r="AP295" s="4">
        <f t="shared" ca="1" si="540"/>
        <v>1170604.1677390295</v>
      </c>
      <c r="AQ295" s="4">
        <f t="shared" ca="1" si="540"/>
        <v>1179286.6228744632</v>
      </c>
      <c r="AR295" s="4">
        <f t="shared" ca="1" si="540"/>
        <v>1188033.4764028434</v>
      </c>
      <c r="AS295" s="4">
        <f t="shared" ca="1" si="540"/>
        <v>1196845.2059716729</v>
      </c>
      <c r="AT295" s="4">
        <f t="shared" ca="1" si="540"/>
        <v>1205722.2927712002</v>
      </c>
      <c r="AU295" s="4">
        <f t="shared" ca="1" si="540"/>
        <v>1214665.2215606968</v>
      </c>
      <c r="AV295" s="4">
        <f t="shared" ca="1" si="540"/>
        <v>1223674.4806949284</v>
      </c>
      <c r="AW295" s="4">
        <f t="shared" ca="1" si="540"/>
        <v>1232750.5621508227</v>
      </c>
      <c r="AX295" s="4">
        <f t="shared" ca="1" si="540"/>
        <v>1241893.9615543359</v>
      </c>
      <c r="AY295" s="4">
        <f t="shared" ca="1" si="540"/>
        <v>1251105.1782075176</v>
      </c>
      <c r="AZ295" s="4">
        <f t="shared" ca="1" si="540"/>
        <v>1260384.7151157761</v>
      </c>
      <c r="BA295" s="4">
        <f t="shared" ca="1" si="540"/>
        <v>1269733.0790153472</v>
      </c>
      <c r="BB295" s="4">
        <f t="shared" ca="1" si="540"/>
        <v>1279150.7804009656</v>
      </c>
      <c r="BC295" s="4">
        <f t="shared" ca="1" si="540"/>
        <v>1288638.3335537426</v>
      </c>
      <c r="BD295" s="4">
        <f t="shared" ca="1" si="540"/>
        <v>1298196.2565692486</v>
      </c>
      <c r="BE295" s="4">
        <f t="shared" ca="1" si="540"/>
        <v>1307825.0713858069</v>
      </c>
      <c r="BF295" s="4">
        <f t="shared" ca="1" si="540"/>
        <v>1317525.3038129942</v>
      </c>
      <c r="BG295" s="4">
        <f t="shared" ca="1" si="540"/>
        <v>1327297.4835603544</v>
      </c>
      <c r="BH295" s="4">
        <f t="shared" ca="1" si="540"/>
        <v>1337142.1442663257</v>
      </c>
      <c r="BI295" s="4">
        <f t="shared" ca="1" si="540"/>
        <v>1347059.8235273806</v>
      </c>
    </row>
    <row r="296" spans="1:61" x14ac:dyDescent="0.25">
      <c r="A296" s="57">
        <f t="shared" si="504"/>
        <v>2024.25</v>
      </c>
      <c r="C296" s="4">
        <f t="shared" ref="C296:BI296" si="541">C234*C172/4</f>
        <v>0</v>
      </c>
      <c r="D296" s="4">
        <f t="shared" si="541"/>
        <v>0</v>
      </c>
      <c r="E296" s="4">
        <f t="shared" si="541"/>
        <v>0</v>
      </c>
      <c r="F296" s="4">
        <f t="shared" si="541"/>
        <v>0</v>
      </c>
      <c r="G296" s="4">
        <f t="shared" si="541"/>
        <v>0</v>
      </c>
      <c r="H296" s="4">
        <f t="shared" si="541"/>
        <v>0</v>
      </c>
      <c r="I296" s="4">
        <f t="shared" si="541"/>
        <v>0</v>
      </c>
      <c r="J296" s="4">
        <f t="shared" si="541"/>
        <v>0</v>
      </c>
      <c r="K296" s="4">
        <f t="shared" si="541"/>
        <v>0</v>
      </c>
      <c r="L296" s="4">
        <f t="shared" si="541"/>
        <v>0</v>
      </c>
      <c r="M296" s="4">
        <f t="shared" si="541"/>
        <v>0</v>
      </c>
      <c r="N296" s="4">
        <f t="shared" si="541"/>
        <v>0</v>
      </c>
      <c r="O296" s="4">
        <f t="shared" si="541"/>
        <v>0</v>
      </c>
      <c r="P296" s="4">
        <f t="shared" si="541"/>
        <v>0</v>
      </c>
      <c r="Q296" s="4">
        <f t="shared" si="541"/>
        <v>0</v>
      </c>
      <c r="R296" s="4">
        <f t="shared" si="541"/>
        <v>0</v>
      </c>
      <c r="S296" s="4">
        <f t="shared" si="541"/>
        <v>0</v>
      </c>
      <c r="T296" s="4">
        <f t="shared" si="541"/>
        <v>0</v>
      </c>
      <c r="U296" s="4">
        <f t="shared" si="541"/>
        <v>0</v>
      </c>
      <c r="V296" s="4">
        <f t="shared" si="541"/>
        <v>0</v>
      </c>
      <c r="W296" s="4">
        <f t="shared" si="541"/>
        <v>0</v>
      </c>
      <c r="X296" s="4">
        <f t="shared" si="541"/>
        <v>0</v>
      </c>
      <c r="Y296" s="4">
        <f t="shared" si="541"/>
        <v>0</v>
      </c>
      <c r="Z296" s="4">
        <f t="shared" si="541"/>
        <v>0</v>
      </c>
      <c r="AA296" s="4">
        <f t="shared" si="541"/>
        <v>0</v>
      </c>
      <c r="AB296" s="4">
        <f t="shared" si="541"/>
        <v>0</v>
      </c>
      <c r="AC296" s="4">
        <f t="shared" si="541"/>
        <v>0</v>
      </c>
      <c r="AD296" s="4">
        <f t="shared" si="541"/>
        <v>0</v>
      </c>
      <c r="AE296" s="4">
        <f t="shared" si="541"/>
        <v>0</v>
      </c>
      <c r="AF296" s="4">
        <f t="shared" si="541"/>
        <v>0</v>
      </c>
      <c r="AG296" s="4">
        <f t="shared" si="541"/>
        <v>0</v>
      </c>
      <c r="AH296" s="4">
        <f t="shared" si="541"/>
        <v>0</v>
      </c>
      <c r="AI296" s="4">
        <f t="shared" si="541"/>
        <v>0</v>
      </c>
      <c r="AJ296" s="4">
        <f t="shared" si="541"/>
        <v>0</v>
      </c>
      <c r="AK296" s="4">
        <f t="shared" si="541"/>
        <v>0</v>
      </c>
      <c r="AL296" s="4">
        <f t="shared" si="541"/>
        <v>0</v>
      </c>
      <c r="AM296" s="4">
        <f t="shared" si="541"/>
        <v>0</v>
      </c>
      <c r="AN296" s="4">
        <f t="shared" ca="1" si="541"/>
        <v>1153430.5596144113</v>
      </c>
      <c r="AO296" s="4">
        <f t="shared" ca="1" si="541"/>
        <v>1161985.636865702</v>
      </c>
      <c r="AP296" s="4">
        <f t="shared" ca="1" si="541"/>
        <v>1170604.1677390295</v>
      </c>
      <c r="AQ296" s="4">
        <f t="shared" ca="1" si="541"/>
        <v>1179286.6228744632</v>
      </c>
      <c r="AR296" s="4">
        <f t="shared" ca="1" si="541"/>
        <v>1188033.4764028434</v>
      </c>
      <c r="AS296" s="4">
        <f t="shared" ca="1" si="541"/>
        <v>1196845.2059716729</v>
      </c>
      <c r="AT296" s="4">
        <f t="shared" ca="1" si="541"/>
        <v>1205722.2927712002</v>
      </c>
      <c r="AU296" s="4">
        <f t="shared" ca="1" si="541"/>
        <v>1214665.2215606968</v>
      </c>
      <c r="AV296" s="4">
        <f t="shared" ca="1" si="541"/>
        <v>1223674.4806949284</v>
      </c>
      <c r="AW296" s="4">
        <f t="shared" ca="1" si="541"/>
        <v>1232750.5621508227</v>
      </c>
      <c r="AX296" s="4">
        <f t="shared" ca="1" si="541"/>
        <v>1241893.9615543359</v>
      </c>
      <c r="AY296" s="4">
        <f t="shared" ca="1" si="541"/>
        <v>1251105.1782075176</v>
      </c>
      <c r="AZ296" s="4">
        <f t="shared" ca="1" si="541"/>
        <v>1260384.7151157761</v>
      </c>
      <c r="BA296" s="4">
        <f t="shared" ca="1" si="541"/>
        <v>1269733.0790153472</v>
      </c>
      <c r="BB296" s="4">
        <f t="shared" ca="1" si="541"/>
        <v>1279150.7804009656</v>
      </c>
      <c r="BC296" s="4">
        <f t="shared" ca="1" si="541"/>
        <v>1288638.3335537426</v>
      </c>
      <c r="BD296" s="4">
        <f t="shared" ca="1" si="541"/>
        <v>1298196.2565692486</v>
      </c>
      <c r="BE296" s="4">
        <f t="shared" ca="1" si="541"/>
        <v>1307825.0713858069</v>
      </c>
      <c r="BF296" s="4">
        <f t="shared" ca="1" si="541"/>
        <v>1317525.3038129942</v>
      </c>
      <c r="BG296" s="4">
        <f t="shared" ca="1" si="541"/>
        <v>1327297.4835603544</v>
      </c>
      <c r="BH296" s="4">
        <f t="shared" ca="1" si="541"/>
        <v>1337142.1442663257</v>
      </c>
      <c r="BI296" s="4">
        <f t="shared" ca="1" si="541"/>
        <v>1347059.8235273806</v>
      </c>
    </row>
    <row r="297" spans="1:61" x14ac:dyDescent="0.25">
      <c r="A297" s="57">
        <f t="shared" si="504"/>
        <v>2024.5</v>
      </c>
      <c r="C297" s="4">
        <f t="shared" ref="C297:BI297" si="542">C235*C173/4</f>
        <v>0</v>
      </c>
      <c r="D297" s="4">
        <f t="shared" si="542"/>
        <v>0</v>
      </c>
      <c r="E297" s="4">
        <f t="shared" si="542"/>
        <v>0</v>
      </c>
      <c r="F297" s="4">
        <f t="shared" si="542"/>
        <v>0</v>
      </c>
      <c r="G297" s="4">
        <f t="shared" si="542"/>
        <v>0</v>
      </c>
      <c r="H297" s="4">
        <f t="shared" si="542"/>
        <v>0</v>
      </c>
      <c r="I297" s="4">
        <f t="shared" si="542"/>
        <v>0</v>
      </c>
      <c r="J297" s="4">
        <f t="shared" si="542"/>
        <v>0</v>
      </c>
      <c r="K297" s="4">
        <f t="shared" si="542"/>
        <v>0</v>
      </c>
      <c r="L297" s="4">
        <f t="shared" si="542"/>
        <v>0</v>
      </c>
      <c r="M297" s="4">
        <f t="shared" si="542"/>
        <v>0</v>
      </c>
      <c r="N297" s="4">
        <f t="shared" si="542"/>
        <v>0</v>
      </c>
      <c r="O297" s="4">
        <f t="shared" si="542"/>
        <v>0</v>
      </c>
      <c r="P297" s="4">
        <f t="shared" si="542"/>
        <v>0</v>
      </c>
      <c r="Q297" s="4">
        <f t="shared" si="542"/>
        <v>0</v>
      </c>
      <c r="R297" s="4">
        <f t="shared" si="542"/>
        <v>0</v>
      </c>
      <c r="S297" s="4">
        <f t="shared" si="542"/>
        <v>0</v>
      </c>
      <c r="T297" s="4">
        <f t="shared" si="542"/>
        <v>0</v>
      </c>
      <c r="U297" s="4">
        <f t="shared" si="542"/>
        <v>0</v>
      </c>
      <c r="V297" s="4">
        <f t="shared" si="542"/>
        <v>0</v>
      </c>
      <c r="W297" s="4">
        <f t="shared" si="542"/>
        <v>0</v>
      </c>
      <c r="X297" s="4">
        <f t="shared" si="542"/>
        <v>0</v>
      </c>
      <c r="Y297" s="4">
        <f t="shared" si="542"/>
        <v>0</v>
      </c>
      <c r="Z297" s="4">
        <f t="shared" si="542"/>
        <v>0</v>
      </c>
      <c r="AA297" s="4">
        <f t="shared" si="542"/>
        <v>0</v>
      </c>
      <c r="AB297" s="4">
        <f t="shared" si="542"/>
        <v>0</v>
      </c>
      <c r="AC297" s="4">
        <f t="shared" si="542"/>
        <v>0</v>
      </c>
      <c r="AD297" s="4">
        <f t="shared" si="542"/>
        <v>0</v>
      </c>
      <c r="AE297" s="4">
        <f t="shared" si="542"/>
        <v>0</v>
      </c>
      <c r="AF297" s="4">
        <f t="shared" si="542"/>
        <v>0</v>
      </c>
      <c r="AG297" s="4">
        <f t="shared" si="542"/>
        <v>0</v>
      </c>
      <c r="AH297" s="4">
        <f t="shared" si="542"/>
        <v>0</v>
      </c>
      <c r="AI297" s="4">
        <f t="shared" si="542"/>
        <v>0</v>
      </c>
      <c r="AJ297" s="4">
        <f t="shared" si="542"/>
        <v>0</v>
      </c>
      <c r="AK297" s="4">
        <f t="shared" si="542"/>
        <v>0</v>
      </c>
      <c r="AL297" s="4">
        <f t="shared" si="542"/>
        <v>0</v>
      </c>
      <c r="AM297" s="4">
        <f t="shared" si="542"/>
        <v>0</v>
      </c>
      <c r="AN297" s="4">
        <f t="shared" si="542"/>
        <v>0</v>
      </c>
      <c r="AO297" s="4">
        <f t="shared" ca="1" si="542"/>
        <v>1161985.636865702</v>
      </c>
      <c r="AP297" s="4">
        <f t="shared" ca="1" si="542"/>
        <v>1170604.1677390295</v>
      </c>
      <c r="AQ297" s="4">
        <f t="shared" ca="1" si="542"/>
        <v>1179286.6228744632</v>
      </c>
      <c r="AR297" s="4">
        <f t="shared" ca="1" si="542"/>
        <v>1188033.4764028434</v>
      </c>
      <c r="AS297" s="4">
        <f t="shared" ca="1" si="542"/>
        <v>1196845.2059716729</v>
      </c>
      <c r="AT297" s="4">
        <f t="shared" ca="1" si="542"/>
        <v>1205722.2927712002</v>
      </c>
      <c r="AU297" s="4">
        <f t="shared" ca="1" si="542"/>
        <v>1214665.2215606968</v>
      </c>
      <c r="AV297" s="4">
        <f t="shared" ca="1" si="542"/>
        <v>1223674.4806949284</v>
      </c>
      <c r="AW297" s="4">
        <f t="shared" ca="1" si="542"/>
        <v>1232750.5621508227</v>
      </c>
      <c r="AX297" s="4">
        <f t="shared" ca="1" si="542"/>
        <v>1241893.9615543359</v>
      </c>
      <c r="AY297" s="4">
        <f t="shared" ca="1" si="542"/>
        <v>1251105.1782075176</v>
      </c>
      <c r="AZ297" s="4">
        <f t="shared" ca="1" si="542"/>
        <v>1260384.7151157761</v>
      </c>
      <c r="BA297" s="4">
        <f t="shared" ca="1" si="542"/>
        <v>1269733.0790153472</v>
      </c>
      <c r="BB297" s="4">
        <f t="shared" ca="1" si="542"/>
        <v>1279150.7804009656</v>
      </c>
      <c r="BC297" s="4">
        <f t="shared" ca="1" si="542"/>
        <v>1288638.3335537426</v>
      </c>
      <c r="BD297" s="4">
        <f t="shared" ca="1" si="542"/>
        <v>1298196.2565692486</v>
      </c>
      <c r="BE297" s="4">
        <f t="shared" ca="1" si="542"/>
        <v>1307825.0713858069</v>
      </c>
      <c r="BF297" s="4">
        <f t="shared" ca="1" si="542"/>
        <v>1317525.3038129942</v>
      </c>
      <c r="BG297" s="4">
        <f t="shared" ca="1" si="542"/>
        <v>1327297.4835603544</v>
      </c>
      <c r="BH297" s="4">
        <f t="shared" ca="1" si="542"/>
        <v>1337142.1442663257</v>
      </c>
      <c r="BI297" s="4">
        <f t="shared" ca="1" si="542"/>
        <v>1347059.8235273806</v>
      </c>
    </row>
    <row r="298" spans="1:61" x14ac:dyDescent="0.25">
      <c r="A298" s="57">
        <f t="shared" si="504"/>
        <v>2024.75</v>
      </c>
      <c r="C298" s="4">
        <f t="shared" ref="C298:BI298" si="543">C236*C174/4</f>
        <v>0</v>
      </c>
      <c r="D298" s="4">
        <f t="shared" si="543"/>
        <v>0</v>
      </c>
      <c r="E298" s="4">
        <f t="shared" si="543"/>
        <v>0</v>
      </c>
      <c r="F298" s="4">
        <f t="shared" si="543"/>
        <v>0</v>
      </c>
      <c r="G298" s="4">
        <f t="shared" si="543"/>
        <v>0</v>
      </c>
      <c r="H298" s="4">
        <f t="shared" si="543"/>
        <v>0</v>
      </c>
      <c r="I298" s="4">
        <f t="shared" si="543"/>
        <v>0</v>
      </c>
      <c r="J298" s="4">
        <f t="shared" si="543"/>
        <v>0</v>
      </c>
      <c r="K298" s="4">
        <f t="shared" si="543"/>
        <v>0</v>
      </c>
      <c r="L298" s="4">
        <f t="shared" si="543"/>
        <v>0</v>
      </c>
      <c r="M298" s="4">
        <f t="shared" si="543"/>
        <v>0</v>
      </c>
      <c r="N298" s="4">
        <f t="shared" si="543"/>
        <v>0</v>
      </c>
      <c r="O298" s="4">
        <f t="shared" si="543"/>
        <v>0</v>
      </c>
      <c r="P298" s="4">
        <f t="shared" si="543"/>
        <v>0</v>
      </c>
      <c r="Q298" s="4">
        <f t="shared" si="543"/>
        <v>0</v>
      </c>
      <c r="R298" s="4">
        <f t="shared" si="543"/>
        <v>0</v>
      </c>
      <c r="S298" s="4">
        <f t="shared" si="543"/>
        <v>0</v>
      </c>
      <c r="T298" s="4">
        <f t="shared" si="543"/>
        <v>0</v>
      </c>
      <c r="U298" s="4">
        <f t="shared" si="543"/>
        <v>0</v>
      </c>
      <c r="V298" s="4">
        <f t="shared" si="543"/>
        <v>0</v>
      </c>
      <c r="W298" s="4">
        <f t="shared" si="543"/>
        <v>0</v>
      </c>
      <c r="X298" s="4">
        <f t="shared" si="543"/>
        <v>0</v>
      </c>
      <c r="Y298" s="4">
        <f t="shared" si="543"/>
        <v>0</v>
      </c>
      <c r="Z298" s="4">
        <f t="shared" si="543"/>
        <v>0</v>
      </c>
      <c r="AA298" s="4">
        <f t="shared" si="543"/>
        <v>0</v>
      </c>
      <c r="AB298" s="4">
        <f t="shared" si="543"/>
        <v>0</v>
      </c>
      <c r="AC298" s="4">
        <f t="shared" si="543"/>
        <v>0</v>
      </c>
      <c r="AD298" s="4">
        <f t="shared" si="543"/>
        <v>0</v>
      </c>
      <c r="AE298" s="4">
        <f t="shared" si="543"/>
        <v>0</v>
      </c>
      <c r="AF298" s="4">
        <f t="shared" si="543"/>
        <v>0</v>
      </c>
      <c r="AG298" s="4">
        <f t="shared" si="543"/>
        <v>0</v>
      </c>
      <c r="AH298" s="4">
        <f t="shared" si="543"/>
        <v>0</v>
      </c>
      <c r="AI298" s="4">
        <f t="shared" si="543"/>
        <v>0</v>
      </c>
      <c r="AJ298" s="4">
        <f t="shared" si="543"/>
        <v>0</v>
      </c>
      <c r="AK298" s="4">
        <f t="shared" si="543"/>
        <v>0</v>
      </c>
      <c r="AL298" s="4">
        <f t="shared" si="543"/>
        <v>0</v>
      </c>
      <c r="AM298" s="4">
        <f t="shared" si="543"/>
        <v>0</v>
      </c>
      <c r="AN298" s="4">
        <f t="shared" si="543"/>
        <v>0</v>
      </c>
      <c r="AO298" s="4">
        <f t="shared" si="543"/>
        <v>0</v>
      </c>
      <c r="AP298" s="4">
        <f t="shared" ca="1" si="543"/>
        <v>1170604.1677390295</v>
      </c>
      <c r="AQ298" s="4">
        <f t="shared" ca="1" si="543"/>
        <v>1179286.6228744632</v>
      </c>
      <c r="AR298" s="4">
        <f t="shared" ca="1" si="543"/>
        <v>1188033.4764028434</v>
      </c>
      <c r="AS298" s="4">
        <f t="shared" ca="1" si="543"/>
        <v>1196845.2059716729</v>
      </c>
      <c r="AT298" s="4">
        <f t="shared" ca="1" si="543"/>
        <v>1205722.2927712002</v>
      </c>
      <c r="AU298" s="4">
        <f t="shared" ca="1" si="543"/>
        <v>1214665.2215606968</v>
      </c>
      <c r="AV298" s="4">
        <f t="shared" ca="1" si="543"/>
        <v>1223674.4806949284</v>
      </c>
      <c r="AW298" s="4">
        <f t="shared" ca="1" si="543"/>
        <v>1232750.5621508227</v>
      </c>
      <c r="AX298" s="4">
        <f t="shared" ca="1" si="543"/>
        <v>1241893.9615543359</v>
      </c>
      <c r="AY298" s="4">
        <f t="shared" ca="1" si="543"/>
        <v>1251105.1782075176</v>
      </c>
      <c r="AZ298" s="4">
        <f t="shared" ca="1" si="543"/>
        <v>1260384.7151157761</v>
      </c>
      <c r="BA298" s="4">
        <f t="shared" ca="1" si="543"/>
        <v>1269733.0790153472</v>
      </c>
      <c r="BB298" s="4">
        <f t="shared" ca="1" si="543"/>
        <v>1279150.7804009656</v>
      </c>
      <c r="BC298" s="4">
        <f t="shared" ca="1" si="543"/>
        <v>1288638.3335537426</v>
      </c>
      <c r="BD298" s="4">
        <f t="shared" ca="1" si="543"/>
        <v>1298196.2565692486</v>
      </c>
      <c r="BE298" s="4">
        <f t="shared" ca="1" si="543"/>
        <v>1307825.0713858069</v>
      </c>
      <c r="BF298" s="4">
        <f t="shared" ca="1" si="543"/>
        <v>1317525.3038129942</v>
      </c>
      <c r="BG298" s="4">
        <f t="shared" ca="1" si="543"/>
        <v>1327297.4835603544</v>
      </c>
      <c r="BH298" s="4">
        <f t="shared" ca="1" si="543"/>
        <v>1337142.1442663257</v>
      </c>
      <c r="BI298" s="4">
        <f t="shared" ca="1" si="543"/>
        <v>1347059.8235273806</v>
      </c>
    </row>
    <row r="299" spans="1:61" x14ac:dyDescent="0.25">
      <c r="A299" s="57">
        <f t="shared" si="504"/>
        <v>2025</v>
      </c>
      <c r="C299" s="4">
        <f t="shared" ref="C299:BI299" si="544">C237*C175/4</f>
        <v>0</v>
      </c>
      <c r="D299" s="4">
        <f t="shared" si="544"/>
        <v>0</v>
      </c>
      <c r="E299" s="4">
        <f t="shared" si="544"/>
        <v>0</v>
      </c>
      <c r="F299" s="4">
        <f t="shared" si="544"/>
        <v>0</v>
      </c>
      <c r="G299" s="4">
        <f t="shared" si="544"/>
        <v>0</v>
      </c>
      <c r="H299" s="4">
        <f t="shared" si="544"/>
        <v>0</v>
      </c>
      <c r="I299" s="4">
        <f t="shared" si="544"/>
        <v>0</v>
      </c>
      <c r="J299" s="4">
        <f t="shared" si="544"/>
        <v>0</v>
      </c>
      <c r="K299" s="4">
        <f t="shared" si="544"/>
        <v>0</v>
      </c>
      <c r="L299" s="4">
        <f t="shared" si="544"/>
        <v>0</v>
      </c>
      <c r="M299" s="4">
        <f t="shared" si="544"/>
        <v>0</v>
      </c>
      <c r="N299" s="4">
        <f t="shared" si="544"/>
        <v>0</v>
      </c>
      <c r="O299" s="4">
        <f t="shared" si="544"/>
        <v>0</v>
      </c>
      <c r="P299" s="4">
        <f t="shared" si="544"/>
        <v>0</v>
      </c>
      <c r="Q299" s="4">
        <f t="shared" si="544"/>
        <v>0</v>
      </c>
      <c r="R299" s="4">
        <f t="shared" si="544"/>
        <v>0</v>
      </c>
      <c r="S299" s="4">
        <f t="shared" si="544"/>
        <v>0</v>
      </c>
      <c r="T299" s="4">
        <f t="shared" si="544"/>
        <v>0</v>
      </c>
      <c r="U299" s="4">
        <f t="shared" si="544"/>
        <v>0</v>
      </c>
      <c r="V299" s="4">
        <f t="shared" si="544"/>
        <v>0</v>
      </c>
      <c r="W299" s="4">
        <f t="shared" si="544"/>
        <v>0</v>
      </c>
      <c r="X299" s="4">
        <f t="shared" si="544"/>
        <v>0</v>
      </c>
      <c r="Y299" s="4">
        <f t="shared" si="544"/>
        <v>0</v>
      </c>
      <c r="Z299" s="4">
        <f t="shared" si="544"/>
        <v>0</v>
      </c>
      <c r="AA299" s="4">
        <f t="shared" si="544"/>
        <v>0</v>
      </c>
      <c r="AB299" s="4">
        <f t="shared" si="544"/>
        <v>0</v>
      </c>
      <c r="AC299" s="4">
        <f t="shared" si="544"/>
        <v>0</v>
      </c>
      <c r="AD299" s="4">
        <f t="shared" si="544"/>
        <v>0</v>
      </c>
      <c r="AE299" s="4">
        <f t="shared" si="544"/>
        <v>0</v>
      </c>
      <c r="AF299" s="4">
        <f t="shared" si="544"/>
        <v>0</v>
      </c>
      <c r="AG299" s="4">
        <f t="shared" si="544"/>
        <v>0</v>
      </c>
      <c r="AH299" s="4">
        <f t="shared" si="544"/>
        <v>0</v>
      </c>
      <c r="AI299" s="4">
        <f t="shared" si="544"/>
        <v>0</v>
      </c>
      <c r="AJ299" s="4">
        <f t="shared" si="544"/>
        <v>0</v>
      </c>
      <c r="AK299" s="4">
        <f t="shared" si="544"/>
        <v>0</v>
      </c>
      <c r="AL299" s="4">
        <f t="shared" si="544"/>
        <v>0</v>
      </c>
      <c r="AM299" s="4">
        <f t="shared" si="544"/>
        <v>0</v>
      </c>
      <c r="AN299" s="4">
        <f t="shared" si="544"/>
        <v>0</v>
      </c>
      <c r="AO299" s="4">
        <f t="shared" si="544"/>
        <v>0</v>
      </c>
      <c r="AP299" s="4">
        <f t="shared" si="544"/>
        <v>0</v>
      </c>
      <c r="AQ299" s="4">
        <f t="shared" ca="1" si="544"/>
        <v>1077232.9728180193</v>
      </c>
      <c r="AR299" s="4">
        <f t="shared" ca="1" si="544"/>
        <v>1085222.8870987513</v>
      </c>
      <c r="AS299" s="4">
        <f t="shared" ca="1" si="544"/>
        <v>1093272.0631472012</v>
      </c>
      <c r="AT299" s="4">
        <f t="shared" ca="1" si="544"/>
        <v>1101380.940512154</v>
      </c>
      <c r="AU299" s="4">
        <f t="shared" ca="1" si="544"/>
        <v>1109549.9620025596</v>
      </c>
      <c r="AV299" s="4">
        <f t="shared" ca="1" si="544"/>
        <v>1117779.5737117133</v>
      </c>
      <c r="AW299" s="4">
        <f t="shared" ca="1" si="544"/>
        <v>1126070.2250416167</v>
      </c>
      <c r="AX299" s="4">
        <f t="shared" ca="1" si="544"/>
        <v>1134422.3687275182</v>
      </c>
      <c r="AY299" s="4">
        <f t="shared" ca="1" si="544"/>
        <v>1142836.4608626361</v>
      </c>
      <c r="AZ299" s="4">
        <f t="shared" ca="1" si="544"/>
        <v>1151312.9609230647</v>
      </c>
      <c r="BA299" s="4">
        <f t="shared" ca="1" si="544"/>
        <v>1159852.3317928652</v>
      </c>
      <c r="BB299" s="4">
        <f t="shared" ca="1" si="544"/>
        <v>1168455.0397893437</v>
      </c>
      <c r="BC299" s="4">
        <f t="shared" ca="1" si="544"/>
        <v>1177121.5546885149</v>
      </c>
      <c r="BD299" s="4">
        <f t="shared" ca="1" si="544"/>
        <v>1185852.3497507558</v>
      </c>
      <c r="BE299" s="4">
        <f t="shared" ca="1" si="544"/>
        <v>1194647.9017466505</v>
      </c>
      <c r="BF299" s="4">
        <f t="shared" ca="1" si="544"/>
        <v>1203508.6909830235</v>
      </c>
      <c r="BG299" s="4">
        <f t="shared" ca="1" si="544"/>
        <v>1212435.2013291698</v>
      </c>
      <c r="BH299" s="4">
        <f t="shared" ca="1" si="544"/>
        <v>1221427.9202432784</v>
      </c>
      <c r="BI299" s="4">
        <f t="shared" ca="1" si="544"/>
        <v>1230487.3387990496</v>
      </c>
    </row>
    <row r="300" spans="1:61" x14ac:dyDescent="0.25">
      <c r="A300" s="57">
        <f t="shared" si="504"/>
        <v>2025.25</v>
      </c>
      <c r="C300" s="4">
        <f t="shared" ref="C300:BI300" si="545">C238*C176/4</f>
        <v>0</v>
      </c>
      <c r="D300" s="4">
        <f t="shared" si="545"/>
        <v>0</v>
      </c>
      <c r="E300" s="4">
        <f t="shared" si="545"/>
        <v>0</v>
      </c>
      <c r="F300" s="4">
        <f t="shared" si="545"/>
        <v>0</v>
      </c>
      <c r="G300" s="4">
        <f t="shared" si="545"/>
        <v>0</v>
      </c>
      <c r="H300" s="4">
        <f t="shared" si="545"/>
        <v>0</v>
      </c>
      <c r="I300" s="4">
        <f t="shared" si="545"/>
        <v>0</v>
      </c>
      <c r="J300" s="4">
        <f t="shared" si="545"/>
        <v>0</v>
      </c>
      <c r="K300" s="4">
        <f t="shared" si="545"/>
        <v>0</v>
      </c>
      <c r="L300" s="4">
        <f t="shared" si="545"/>
        <v>0</v>
      </c>
      <c r="M300" s="4">
        <f t="shared" si="545"/>
        <v>0</v>
      </c>
      <c r="N300" s="4">
        <f t="shared" si="545"/>
        <v>0</v>
      </c>
      <c r="O300" s="4">
        <f t="shared" si="545"/>
        <v>0</v>
      </c>
      <c r="P300" s="4">
        <f t="shared" si="545"/>
        <v>0</v>
      </c>
      <c r="Q300" s="4">
        <f t="shared" si="545"/>
        <v>0</v>
      </c>
      <c r="R300" s="4">
        <f t="shared" si="545"/>
        <v>0</v>
      </c>
      <c r="S300" s="4">
        <f t="shared" si="545"/>
        <v>0</v>
      </c>
      <c r="T300" s="4">
        <f t="shared" si="545"/>
        <v>0</v>
      </c>
      <c r="U300" s="4">
        <f t="shared" si="545"/>
        <v>0</v>
      </c>
      <c r="V300" s="4">
        <f t="shared" si="545"/>
        <v>0</v>
      </c>
      <c r="W300" s="4">
        <f t="shared" si="545"/>
        <v>0</v>
      </c>
      <c r="X300" s="4">
        <f t="shared" si="545"/>
        <v>0</v>
      </c>
      <c r="Y300" s="4">
        <f t="shared" si="545"/>
        <v>0</v>
      </c>
      <c r="Z300" s="4">
        <f t="shared" si="545"/>
        <v>0</v>
      </c>
      <c r="AA300" s="4">
        <f t="shared" si="545"/>
        <v>0</v>
      </c>
      <c r="AB300" s="4">
        <f t="shared" si="545"/>
        <v>0</v>
      </c>
      <c r="AC300" s="4">
        <f t="shared" si="545"/>
        <v>0</v>
      </c>
      <c r="AD300" s="4">
        <f t="shared" si="545"/>
        <v>0</v>
      </c>
      <c r="AE300" s="4">
        <f t="shared" si="545"/>
        <v>0</v>
      </c>
      <c r="AF300" s="4">
        <f t="shared" si="545"/>
        <v>0</v>
      </c>
      <c r="AG300" s="4">
        <f t="shared" si="545"/>
        <v>0</v>
      </c>
      <c r="AH300" s="4">
        <f t="shared" si="545"/>
        <v>0</v>
      </c>
      <c r="AI300" s="4">
        <f t="shared" si="545"/>
        <v>0</v>
      </c>
      <c r="AJ300" s="4">
        <f t="shared" si="545"/>
        <v>0</v>
      </c>
      <c r="AK300" s="4">
        <f t="shared" si="545"/>
        <v>0</v>
      </c>
      <c r="AL300" s="4">
        <f t="shared" si="545"/>
        <v>0</v>
      </c>
      <c r="AM300" s="4">
        <f t="shared" si="545"/>
        <v>0</v>
      </c>
      <c r="AN300" s="4">
        <f t="shared" si="545"/>
        <v>0</v>
      </c>
      <c r="AO300" s="4">
        <f t="shared" si="545"/>
        <v>0</v>
      </c>
      <c r="AP300" s="4">
        <f t="shared" si="545"/>
        <v>0</v>
      </c>
      <c r="AQ300" s="4">
        <f t="shared" si="545"/>
        <v>0</v>
      </c>
      <c r="AR300" s="4">
        <f t="shared" ca="1" si="545"/>
        <v>1016682.4942293564</v>
      </c>
      <c r="AS300" s="4">
        <f t="shared" ca="1" si="545"/>
        <v>1024223.30126422</v>
      </c>
      <c r="AT300" s="4">
        <f t="shared" ca="1" si="545"/>
        <v>1031820.0390061232</v>
      </c>
      <c r="AU300" s="4">
        <f t="shared" ca="1" si="545"/>
        <v>1039473.1222971348</v>
      </c>
      <c r="AV300" s="4">
        <f t="shared" ca="1" si="545"/>
        <v>1047182.9690562368</v>
      </c>
      <c r="AW300" s="4">
        <f t="shared" ca="1" si="545"/>
        <v>1054950.0003021462</v>
      </c>
      <c r="AX300" s="4">
        <f t="shared" ca="1" si="545"/>
        <v>1062774.6401763067</v>
      </c>
      <c r="AY300" s="4">
        <f t="shared" ca="1" si="545"/>
        <v>1070657.3159660487</v>
      </c>
      <c r="AZ300" s="4">
        <f t="shared" ca="1" si="545"/>
        <v>1078598.4581279238</v>
      </c>
      <c r="BA300" s="4">
        <f t="shared" ca="1" si="545"/>
        <v>1086598.5003112105</v>
      </c>
      <c r="BB300" s="4">
        <f t="shared" ca="1" si="545"/>
        <v>1094657.8793815956</v>
      </c>
      <c r="BC300" s="4">
        <f t="shared" ca="1" si="545"/>
        <v>1102777.0354450296</v>
      </c>
      <c r="BD300" s="4">
        <f t="shared" ca="1" si="545"/>
        <v>1110956.4118717609</v>
      </c>
      <c r="BE300" s="4">
        <f t="shared" ca="1" si="545"/>
        <v>1119196.4553205464</v>
      </c>
      <c r="BF300" s="4">
        <f t="shared" ca="1" si="545"/>
        <v>1127497.6157630431</v>
      </c>
      <c r="BG300" s="4">
        <f t="shared" ca="1" si="545"/>
        <v>1135860.3465083803</v>
      </c>
      <c r="BH300" s="4">
        <f t="shared" ca="1" si="545"/>
        <v>1144285.1042279133</v>
      </c>
      <c r="BI300" s="4">
        <f t="shared" ca="1" si="545"/>
        <v>1152772.3489801623</v>
      </c>
    </row>
    <row r="301" spans="1:61" x14ac:dyDescent="0.25">
      <c r="A301" s="57">
        <f t="shared" si="504"/>
        <v>2025.5</v>
      </c>
      <c r="C301" s="4">
        <f t="shared" ref="C301:BI301" si="546">C239*C177/4</f>
        <v>0</v>
      </c>
      <c r="D301" s="4">
        <f t="shared" si="546"/>
        <v>0</v>
      </c>
      <c r="E301" s="4">
        <f t="shared" si="546"/>
        <v>0</v>
      </c>
      <c r="F301" s="4">
        <f t="shared" si="546"/>
        <v>0</v>
      </c>
      <c r="G301" s="4">
        <f t="shared" si="546"/>
        <v>0</v>
      </c>
      <c r="H301" s="4">
        <f t="shared" si="546"/>
        <v>0</v>
      </c>
      <c r="I301" s="4">
        <f t="shared" si="546"/>
        <v>0</v>
      </c>
      <c r="J301" s="4">
        <f t="shared" si="546"/>
        <v>0</v>
      </c>
      <c r="K301" s="4">
        <f t="shared" si="546"/>
        <v>0</v>
      </c>
      <c r="L301" s="4">
        <f t="shared" si="546"/>
        <v>0</v>
      </c>
      <c r="M301" s="4">
        <f t="shared" si="546"/>
        <v>0</v>
      </c>
      <c r="N301" s="4">
        <f t="shared" si="546"/>
        <v>0</v>
      </c>
      <c r="O301" s="4">
        <f t="shared" si="546"/>
        <v>0</v>
      </c>
      <c r="P301" s="4">
        <f t="shared" si="546"/>
        <v>0</v>
      </c>
      <c r="Q301" s="4">
        <f t="shared" si="546"/>
        <v>0</v>
      </c>
      <c r="R301" s="4">
        <f t="shared" si="546"/>
        <v>0</v>
      </c>
      <c r="S301" s="4">
        <f t="shared" si="546"/>
        <v>0</v>
      </c>
      <c r="T301" s="4">
        <f t="shared" si="546"/>
        <v>0</v>
      </c>
      <c r="U301" s="4">
        <f t="shared" si="546"/>
        <v>0</v>
      </c>
      <c r="V301" s="4">
        <f t="shared" si="546"/>
        <v>0</v>
      </c>
      <c r="W301" s="4">
        <f t="shared" si="546"/>
        <v>0</v>
      </c>
      <c r="X301" s="4">
        <f t="shared" si="546"/>
        <v>0</v>
      </c>
      <c r="Y301" s="4">
        <f t="shared" si="546"/>
        <v>0</v>
      </c>
      <c r="Z301" s="4">
        <f t="shared" si="546"/>
        <v>0</v>
      </c>
      <c r="AA301" s="4">
        <f t="shared" si="546"/>
        <v>0</v>
      </c>
      <c r="AB301" s="4">
        <f t="shared" si="546"/>
        <v>0</v>
      </c>
      <c r="AC301" s="4">
        <f t="shared" si="546"/>
        <v>0</v>
      </c>
      <c r="AD301" s="4">
        <f t="shared" si="546"/>
        <v>0</v>
      </c>
      <c r="AE301" s="4">
        <f t="shared" si="546"/>
        <v>0</v>
      </c>
      <c r="AF301" s="4">
        <f t="shared" si="546"/>
        <v>0</v>
      </c>
      <c r="AG301" s="4">
        <f t="shared" si="546"/>
        <v>0</v>
      </c>
      <c r="AH301" s="4">
        <f t="shared" si="546"/>
        <v>0</v>
      </c>
      <c r="AI301" s="4">
        <f t="shared" si="546"/>
        <v>0</v>
      </c>
      <c r="AJ301" s="4">
        <f t="shared" si="546"/>
        <v>0</v>
      </c>
      <c r="AK301" s="4">
        <f t="shared" si="546"/>
        <v>0</v>
      </c>
      <c r="AL301" s="4">
        <f t="shared" si="546"/>
        <v>0</v>
      </c>
      <c r="AM301" s="4">
        <f t="shared" si="546"/>
        <v>0</v>
      </c>
      <c r="AN301" s="4">
        <f t="shared" si="546"/>
        <v>0</v>
      </c>
      <c r="AO301" s="4">
        <f t="shared" si="546"/>
        <v>0</v>
      </c>
      <c r="AP301" s="4">
        <f t="shared" si="546"/>
        <v>0</v>
      </c>
      <c r="AQ301" s="4">
        <f t="shared" si="546"/>
        <v>0</v>
      </c>
      <c r="AR301" s="4">
        <f t="shared" si="546"/>
        <v>0</v>
      </c>
      <c r="AS301" s="4">
        <f t="shared" ca="1" si="546"/>
        <v>1012715.1742837231</v>
      </c>
      <c r="AT301" s="4">
        <f t="shared" ca="1" si="546"/>
        <v>1020226.5554217848</v>
      </c>
      <c r="AU301" s="4">
        <f t="shared" ca="1" si="546"/>
        <v>1027793.6490128974</v>
      </c>
      <c r="AV301" s="4">
        <f t="shared" ca="1" si="546"/>
        <v>1035416.8682803239</v>
      </c>
      <c r="AW301" s="4">
        <f t="shared" ca="1" si="546"/>
        <v>1043096.6295122345</v>
      </c>
      <c r="AX301" s="4">
        <f t="shared" ca="1" si="546"/>
        <v>1050833.3520844381</v>
      </c>
      <c r="AY301" s="4">
        <f t="shared" ca="1" si="546"/>
        <v>1058627.4584832841</v>
      </c>
      <c r="AZ301" s="4">
        <f t="shared" ca="1" si="546"/>
        <v>1066479.3743287337</v>
      </c>
      <c r="BA301" s="4">
        <f t="shared" ca="1" si="546"/>
        <v>1074389.5283976013</v>
      </c>
      <c r="BB301" s="4">
        <f t="shared" ca="1" si="546"/>
        <v>1082358.3526469709</v>
      </c>
      <c r="BC301" s="4">
        <f t="shared" ca="1" si="546"/>
        <v>1090386.2822377821</v>
      </c>
      <c r="BD301" s="4">
        <f t="shared" ca="1" si="546"/>
        <v>1098473.7555585951</v>
      </c>
      <c r="BE301" s="4">
        <f t="shared" ca="1" si="546"/>
        <v>1106621.2142495289</v>
      </c>
      <c r="BF301" s="4">
        <f t="shared" ca="1" si="546"/>
        <v>1114829.1032263797</v>
      </c>
      <c r="BG301" s="4">
        <f t="shared" ca="1" si="546"/>
        <v>1123097.8707049154</v>
      </c>
      <c r="BH301" s="4">
        <f t="shared" ca="1" si="546"/>
        <v>1131427.9682253525</v>
      </c>
      <c r="BI301" s="4">
        <f t="shared" ca="1" si="546"/>
        <v>1139819.8506770143</v>
      </c>
    </row>
    <row r="302" spans="1:61" x14ac:dyDescent="0.25">
      <c r="A302" s="57">
        <f t="shared" si="504"/>
        <v>2025.75</v>
      </c>
      <c r="C302" s="4">
        <f t="shared" ref="C302:BI302" si="547">C240*C178/4</f>
        <v>0</v>
      </c>
      <c r="D302" s="4">
        <f t="shared" si="547"/>
        <v>0</v>
      </c>
      <c r="E302" s="4">
        <f t="shared" si="547"/>
        <v>0</v>
      </c>
      <c r="F302" s="4">
        <f t="shared" si="547"/>
        <v>0</v>
      </c>
      <c r="G302" s="4">
        <f t="shared" si="547"/>
        <v>0</v>
      </c>
      <c r="H302" s="4">
        <f t="shared" si="547"/>
        <v>0</v>
      </c>
      <c r="I302" s="4">
        <f t="shared" si="547"/>
        <v>0</v>
      </c>
      <c r="J302" s="4">
        <f t="shared" si="547"/>
        <v>0</v>
      </c>
      <c r="K302" s="4">
        <f t="shared" si="547"/>
        <v>0</v>
      </c>
      <c r="L302" s="4">
        <f t="shared" si="547"/>
        <v>0</v>
      </c>
      <c r="M302" s="4">
        <f t="shared" si="547"/>
        <v>0</v>
      </c>
      <c r="N302" s="4">
        <f t="shared" si="547"/>
        <v>0</v>
      </c>
      <c r="O302" s="4">
        <f t="shared" si="547"/>
        <v>0</v>
      </c>
      <c r="P302" s="4">
        <f t="shared" si="547"/>
        <v>0</v>
      </c>
      <c r="Q302" s="4">
        <f t="shared" si="547"/>
        <v>0</v>
      </c>
      <c r="R302" s="4">
        <f t="shared" si="547"/>
        <v>0</v>
      </c>
      <c r="S302" s="4">
        <f t="shared" si="547"/>
        <v>0</v>
      </c>
      <c r="T302" s="4">
        <f t="shared" si="547"/>
        <v>0</v>
      </c>
      <c r="U302" s="4">
        <f t="shared" si="547"/>
        <v>0</v>
      </c>
      <c r="V302" s="4">
        <f t="shared" si="547"/>
        <v>0</v>
      </c>
      <c r="W302" s="4">
        <f t="shared" si="547"/>
        <v>0</v>
      </c>
      <c r="X302" s="4">
        <f t="shared" si="547"/>
        <v>0</v>
      </c>
      <c r="Y302" s="4">
        <f t="shared" si="547"/>
        <v>0</v>
      </c>
      <c r="Z302" s="4">
        <f t="shared" si="547"/>
        <v>0</v>
      </c>
      <c r="AA302" s="4">
        <f t="shared" si="547"/>
        <v>0</v>
      </c>
      <c r="AB302" s="4">
        <f t="shared" si="547"/>
        <v>0</v>
      </c>
      <c r="AC302" s="4">
        <f t="shared" si="547"/>
        <v>0</v>
      </c>
      <c r="AD302" s="4">
        <f t="shared" si="547"/>
        <v>0</v>
      </c>
      <c r="AE302" s="4">
        <f t="shared" si="547"/>
        <v>0</v>
      </c>
      <c r="AF302" s="4">
        <f t="shared" si="547"/>
        <v>0</v>
      </c>
      <c r="AG302" s="4">
        <f t="shared" si="547"/>
        <v>0</v>
      </c>
      <c r="AH302" s="4">
        <f t="shared" si="547"/>
        <v>0</v>
      </c>
      <c r="AI302" s="4">
        <f t="shared" si="547"/>
        <v>0</v>
      </c>
      <c r="AJ302" s="4">
        <f t="shared" si="547"/>
        <v>0</v>
      </c>
      <c r="AK302" s="4">
        <f t="shared" si="547"/>
        <v>0</v>
      </c>
      <c r="AL302" s="4">
        <f t="shared" si="547"/>
        <v>0</v>
      </c>
      <c r="AM302" s="4">
        <f t="shared" si="547"/>
        <v>0</v>
      </c>
      <c r="AN302" s="4">
        <f t="shared" si="547"/>
        <v>0</v>
      </c>
      <c r="AO302" s="4">
        <f t="shared" si="547"/>
        <v>0</v>
      </c>
      <c r="AP302" s="4">
        <f t="shared" si="547"/>
        <v>0</v>
      </c>
      <c r="AQ302" s="4">
        <f t="shared" si="547"/>
        <v>0</v>
      </c>
      <c r="AR302" s="4">
        <f t="shared" si="547"/>
        <v>0</v>
      </c>
      <c r="AS302" s="4">
        <f t="shared" si="547"/>
        <v>0</v>
      </c>
      <c r="AT302" s="4">
        <f t="shared" ca="1" si="547"/>
        <v>1020226.5554217848</v>
      </c>
      <c r="AU302" s="4">
        <f t="shared" ca="1" si="547"/>
        <v>1027793.6490128974</v>
      </c>
      <c r="AV302" s="4">
        <f t="shared" ca="1" si="547"/>
        <v>1035416.8682803239</v>
      </c>
      <c r="AW302" s="4">
        <f t="shared" ca="1" si="547"/>
        <v>1043096.6295122345</v>
      </c>
      <c r="AX302" s="4">
        <f t="shared" ca="1" si="547"/>
        <v>1050833.3520844381</v>
      </c>
      <c r="AY302" s="4">
        <f t="shared" ca="1" si="547"/>
        <v>1058627.4584832841</v>
      </c>
      <c r="AZ302" s="4">
        <f t="shared" ca="1" si="547"/>
        <v>1066479.3743287337</v>
      </c>
      <c r="BA302" s="4">
        <f t="shared" ca="1" si="547"/>
        <v>1074389.5283976013</v>
      </c>
      <c r="BB302" s="4">
        <f t="shared" ca="1" si="547"/>
        <v>1082358.3526469709</v>
      </c>
      <c r="BC302" s="4">
        <f t="shared" ca="1" si="547"/>
        <v>1090386.2822377821</v>
      </c>
      <c r="BD302" s="4">
        <f t="shared" ca="1" si="547"/>
        <v>1098473.7555585951</v>
      </c>
      <c r="BE302" s="4">
        <f t="shared" ca="1" si="547"/>
        <v>1106621.2142495289</v>
      </c>
      <c r="BF302" s="4">
        <f t="shared" ca="1" si="547"/>
        <v>1114829.1032263797</v>
      </c>
      <c r="BG302" s="4">
        <f t="shared" ca="1" si="547"/>
        <v>1123097.8707049154</v>
      </c>
      <c r="BH302" s="4">
        <f t="shared" ca="1" si="547"/>
        <v>1131427.9682253525</v>
      </c>
      <c r="BI302" s="4">
        <f t="shared" ca="1" si="547"/>
        <v>1139819.8506770143</v>
      </c>
    </row>
    <row r="303" spans="1:61" x14ac:dyDescent="0.25">
      <c r="A303" s="57">
        <f t="shared" si="504"/>
        <v>2026</v>
      </c>
      <c r="C303" s="4">
        <f t="shared" ref="C303:BI303" si="548">C241*C179/4</f>
        <v>0</v>
      </c>
      <c r="D303" s="4">
        <f t="shared" si="548"/>
        <v>0</v>
      </c>
      <c r="E303" s="4">
        <f t="shared" si="548"/>
        <v>0</v>
      </c>
      <c r="F303" s="4">
        <f t="shared" si="548"/>
        <v>0</v>
      </c>
      <c r="G303" s="4">
        <f t="shared" si="548"/>
        <v>0</v>
      </c>
      <c r="H303" s="4">
        <f t="shared" si="548"/>
        <v>0</v>
      </c>
      <c r="I303" s="4">
        <f t="shared" si="548"/>
        <v>0</v>
      </c>
      <c r="J303" s="4">
        <f t="shared" si="548"/>
        <v>0</v>
      </c>
      <c r="K303" s="4">
        <f t="shared" si="548"/>
        <v>0</v>
      </c>
      <c r="L303" s="4">
        <f t="shared" si="548"/>
        <v>0</v>
      </c>
      <c r="M303" s="4">
        <f t="shared" si="548"/>
        <v>0</v>
      </c>
      <c r="N303" s="4">
        <f t="shared" si="548"/>
        <v>0</v>
      </c>
      <c r="O303" s="4">
        <f t="shared" si="548"/>
        <v>0</v>
      </c>
      <c r="P303" s="4">
        <f t="shared" si="548"/>
        <v>0</v>
      </c>
      <c r="Q303" s="4">
        <f t="shared" si="548"/>
        <v>0</v>
      </c>
      <c r="R303" s="4">
        <f t="shared" si="548"/>
        <v>0</v>
      </c>
      <c r="S303" s="4">
        <f t="shared" si="548"/>
        <v>0</v>
      </c>
      <c r="T303" s="4">
        <f t="shared" si="548"/>
        <v>0</v>
      </c>
      <c r="U303" s="4">
        <f t="shared" si="548"/>
        <v>0</v>
      </c>
      <c r="V303" s="4">
        <f t="shared" si="548"/>
        <v>0</v>
      </c>
      <c r="W303" s="4">
        <f t="shared" si="548"/>
        <v>0</v>
      </c>
      <c r="X303" s="4">
        <f t="shared" si="548"/>
        <v>0</v>
      </c>
      <c r="Y303" s="4">
        <f t="shared" si="548"/>
        <v>0</v>
      </c>
      <c r="Z303" s="4">
        <f t="shared" si="548"/>
        <v>0</v>
      </c>
      <c r="AA303" s="4">
        <f t="shared" si="548"/>
        <v>0</v>
      </c>
      <c r="AB303" s="4">
        <f t="shared" si="548"/>
        <v>0</v>
      </c>
      <c r="AC303" s="4">
        <f t="shared" si="548"/>
        <v>0</v>
      </c>
      <c r="AD303" s="4">
        <f t="shared" si="548"/>
        <v>0</v>
      </c>
      <c r="AE303" s="4">
        <f t="shared" si="548"/>
        <v>0</v>
      </c>
      <c r="AF303" s="4">
        <f t="shared" si="548"/>
        <v>0</v>
      </c>
      <c r="AG303" s="4">
        <f t="shared" si="548"/>
        <v>0</v>
      </c>
      <c r="AH303" s="4">
        <f t="shared" si="548"/>
        <v>0</v>
      </c>
      <c r="AI303" s="4">
        <f t="shared" si="548"/>
        <v>0</v>
      </c>
      <c r="AJ303" s="4">
        <f t="shared" si="548"/>
        <v>0</v>
      </c>
      <c r="AK303" s="4">
        <f t="shared" si="548"/>
        <v>0</v>
      </c>
      <c r="AL303" s="4">
        <f t="shared" si="548"/>
        <v>0</v>
      </c>
      <c r="AM303" s="4">
        <f t="shared" si="548"/>
        <v>0</v>
      </c>
      <c r="AN303" s="4">
        <f t="shared" si="548"/>
        <v>0</v>
      </c>
      <c r="AO303" s="4">
        <f t="shared" si="548"/>
        <v>0</v>
      </c>
      <c r="AP303" s="4">
        <f t="shared" si="548"/>
        <v>0</v>
      </c>
      <c r="AQ303" s="4">
        <f t="shared" si="548"/>
        <v>0</v>
      </c>
      <c r="AR303" s="4">
        <f t="shared" si="548"/>
        <v>0</v>
      </c>
      <c r="AS303" s="4">
        <f t="shared" si="548"/>
        <v>0</v>
      </c>
      <c r="AT303" s="4">
        <f t="shared" si="548"/>
        <v>0</v>
      </c>
      <c r="AU303" s="4">
        <f t="shared" ca="1" si="548"/>
        <v>1027793.6490128974</v>
      </c>
      <c r="AV303" s="4">
        <f t="shared" ca="1" si="548"/>
        <v>1035416.8682803239</v>
      </c>
      <c r="AW303" s="4">
        <f t="shared" ca="1" si="548"/>
        <v>1043096.6295122345</v>
      </c>
      <c r="AX303" s="4">
        <f t="shared" ca="1" si="548"/>
        <v>1050833.3520844381</v>
      </c>
      <c r="AY303" s="4">
        <f t="shared" ca="1" si="548"/>
        <v>1058627.4584832841</v>
      </c>
      <c r="AZ303" s="4">
        <f t="shared" ca="1" si="548"/>
        <v>1066479.3743287337</v>
      </c>
      <c r="BA303" s="4">
        <f t="shared" ca="1" si="548"/>
        <v>1074389.5283976013</v>
      </c>
      <c r="BB303" s="4">
        <f t="shared" ca="1" si="548"/>
        <v>1082358.3526469709</v>
      </c>
      <c r="BC303" s="4">
        <f t="shared" ca="1" si="548"/>
        <v>1090386.2822377821</v>
      </c>
      <c r="BD303" s="4">
        <f t="shared" ca="1" si="548"/>
        <v>1098473.7555585951</v>
      </c>
      <c r="BE303" s="4">
        <f t="shared" ca="1" si="548"/>
        <v>1106621.2142495289</v>
      </c>
      <c r="BF303" s="4">
        <f t="shared" ca="1" si="548"/>
        <v>1114829.1032263797</v>
      </c>
      <c r="BG303" s="4">
        <f t="shared" ca="1" si="548"/>
        <v>1123097.8707049154</v>
      </c>
      <c r="BH303" s="4">
        <f t="shared" ca="1" si="548"/>
        <v>1131427.9682253525</v>
      </c>
      <c r="BI303" s="4">
        <f t="shared" ca="1" si="548"/>
        <v>1139819.8506770143</v>
      </c>
    </row>
    <row r="304" spans="1:61" x14ac:dyDescent="0.25">
      <c r="A304" s="57">
        <f t="shared" si="504"/>
        <v>2026.25</v>
      </c>
      <c r="C304" s="4">
        <f t="shared" ref="C304:BI304" si="549">C242*C180/4</f>
        <v>0</v>
      </c>
      <c r="D304" s="4">
        <f t="shared" si="549"/>
        <v>0</v>
      </c>
      <c r="E304" s="4">
        <f t="shared" si="549"/>
        <v>0</v>
      </c>
      <c r="F304" s="4">
        <f t="shared" si="549"/>
        <v>0</v>
      </c>
      <c r="G304" s="4">
        <f t="shared" si="549"/>
        <v>0</v>
      </c>
      <c r="H304" s="4">
        <f t="shared" si="549"/>
        <v>0</v>
      </c>
      <c r="I304" s="4">
        <f t="shared" si="549"/>
        <v>0</v>
      </c>
      <c r="J304" s="4">
        <f t="shared" si="549"/>
        <v>0</v>
      </c>
      <c r="K304" s="4">
        <f t="shared" si="549"/>
        <v>0</v>
      </c>
      <c r="L304" s="4">
        <f t="shared" si="549"/>
        <v>0</v>
      </c>
      <c r="M304" s="4">
        <f t="shared" si="549"/>
        <v>0</v>
      </c>
      <c r="N304" s="4">
        <f t="shared" si="549"/>
        <v>0</v>
      </c>
      <c r="O304" s="4">
        <f t="shared" si="549"/>
        <v>0</v>
      </c>
      <c r="P304" s="4">
        <f t="shared" si="549"/>
        <v>0</v>
      </c>
      <c r="Q304" s="4">
        <f t="shared" si="549"/>
        <v>0</v>
      </c>
      <c r="R304" s="4">
        <f t="shared" si="549"/>
        <v>0</v>
      </c>
      <c r="S304" s="4">
        <f t="shared" si="549"/>
        <v>0</v>
      </c>
      <c r="T304" s="4">
        <f t="shared" si="549"/>
        <v>0</v>
      </c>
      <c r="U304" s="4">
        <f t="shared" si="549"/>
        <v>0</v>
      </c>
      <c r="V304" s="4">
        <f t="shared" si="549"/>
        <v>0</v>
      </c>
      <c r="W304" s="4">
        <f t="shared" si="549"/>
        <v>0</v>
      </c>
      <c r="X304" s="4">
        <f t="shared" si="549"/>
        <v>0</v>
      </c>
      <c r="Y304" s="4">
        <f t="shared" si="549"/>
        <v>0</v>
      </c>
      <c r="Z304" s="4">
        <f t="shared" si="549"/>
        <v>0</v>
      </c>
      <c r="AA304" s="4">
        <f t="shared" si="549"/>
        <v>0</v>
      </c>
      <c r="AB304" s="4">
        <f t="shared" si="549"/>
        <v>0</v>
      </c>
      <c r="AC304" s="4">
        <f t="shared" si="549"/>
        <v>0</v>
      </c>
      <c r="AD304" s="4">
        <f t="shared" si="549"/>
        <v>0</v>
      </c>
      <c r="AE304" s="4">
        <f t="shared" si="549"/>
        <v>0</v>
      </c>
      <c r="AF304" s="4">
        <f t="shared" si="549"/>
        <v>0</v>
      </c>
      <c r="AG304" s="4">
        <f t="shared" si="549"/>
        <v>0</v>
      </c>
      <c r="AH304" s="4">
        <f t="shared" si="549"/>
        <v>0</v>
      </c>
      <c r="AI304" s="4">
        <f t="shared" si="549"/>
        <v>0</v>
      </c>
      <c r="AJ304" s="4">
        <f t="shared" si="549"/>
        <v>0</v>
      </c>
      <c r="AK304" s="4">
        <f t="shared" si="549"/>
        <v>0</v>
      </c>
      <c r="AL304" s="4">
        <f t="shared" si="549"/>
        <v>0</v>
      </c>
      <c r="AM304" s="4">
        <f t="shared" si="549"/>
        <v>0</v>
      </c>
      <c r="AN304" s="4">
        <f t="shared" si="549"/>
        <v>0</v>
      </c>
      <c r="AO304" s="4">
        <f t="shared" si="549"/>
        <v>0</v>
      </c>
      <c r="AP304" s="4">
        <f t="shared" si="549"/>
        <v>0</v>
      </c>
      <c r="AQ304" s="4">
        <f t="shared" si="549"/>
        <v>0</v>
      </c>
      <c r="AR304" s="4">
        <f t="shared" si="549"/>
        <v>0</v>
      </c>
      <c r="AS304" s="4">
        <f t="shared" si="549"/>
        <v>0</v>
      </c>
      <c r="AT304" s="4">
        <f t="shared" si="549"/>
        <v>0</v>
      </c>
      <c r="AU304" s="4">
        <f t="shared" si="549"/>
        <v>0</v>
      </c>
      <c r="AV304" s="4">
        <f t="shared" ca="1" si="549"/>
        <v>1035416.8682803239</v>
      </c>
      <c r="AW304" s="4">
        <f t="shared" ca="1" si="549"/>
        <v>1043096.6295122345</v>
      </c>
      <c r="AX304" s="4">
        <f t="shared" ca="1" si="549"/>
        <v>1050833.3520844381</v>
      </c>
      <c r="AY304" s="4">
        <f t="shared" ca="1" si="549"/>
        <v>1058627.4584832841</v>
      </c>
      <c r="AZ304" s="4">
        <f t="shared" ca="1" si="549"/>
        <v>1066479.3743287337</v>
      </c>
      <c r="BA304" s="4">
        <f t="shared" ca="1" si="549"/>
        <v>1074389.5283976013</v>
      </c>
      <c r="BB304" s="4">
        <f t="shared" ca="1" si="549"/>
        <v>1082358.3526469709</v>
      </c>
      <c r="BC304" s="4">
        <f t="shared" ca="1" si="549"/>
        <v>1090386.2822377821</v>
      </c>
      <c r="BD304" s="4">
        <f t="shared" ca="1" si="549"/>
        <v>1098473.7555585951</v>
      </c>
      <c r="BE304" s="4">
        <f t="shared" ca="1" si="549"/>
        <v>1106621.2142495289</v>
      </c>
      <c r="BF304" s="4">
        <f t="shared" ca="1" si="549"/>
        <v>1114829.1032263797</v>
      </c>
      <c r="BG304" s="4">
        <f t="shared" ca="1" si="549"/>
        <v>1123097.8707049154</v>
      </c>
      <c r="BH304" s="4">
        <f t="shared" ca="1" si="549"/>
        <v>1131427.9682253525</v>
      </c>
      <c r="BI304" s="4">
        <f t="shared" ca="1" si="549"/>
        <v>1139819.8506770143</v>
      </c>
    </row>
    <row r="305" spans="1:61" x14ac:dyDescent="0.25">
      <c r="A305" s="57">
        <f t="shared" si="504"/>
        <v>2026.5</v>
      </c>
      <c r="C305" s="4">
        <f t="shared" ref="C305:BI305" si="550">C243*C181/4</f>
        <v>0</v>
      </c>
      <c r="D305" s="4">
        <f t="shared" si="550"/>
        <v>0</v>
      </c>
      <c r="E305" s="4">
        <f t="shared" si="550"/>
        <v>0</v>
      </c>
      <c r="F305" s="4">
        <f t="shared" si="550"/>
        <v>0</v>
      </c>
      <c r="G305" s="4">
        <f t="shared" si="550"/>
        <v>0</v>
      </c>
      <c r="H305" s="4">
        <f t="shared" si="550"/>
        <v>0</v>
      </c>
      <c r="I305" s="4">
        <f t="shared" si="550"/>
        <v>0</v>
      </c>
      <c r="J305" s="4">
        <f t="shared" si="550"/>
        <v>0</v>
      </c>
      <c r="K305" s="4">
        <f t="shared" si="550"/>
        <v>0</v>
      </c>
      <c r="L305" s="4">
        <f t="shared" si="550"/>
        <v>0</v>
      </c>
      <c r="M305" s="4">
        <f t="shared" si="550"/>
        <v>0</v>
      </c>
      <c r="N305" s="4">
        <f t="shared" si="550"/>
        <v>0</v>
      </c>
      <c r="O305" s="4">
        <f t="shared" si="550"/>
        <v>0</v>
      </c>
      <c r="P305" s="4">
        <f t="shared" si="550"/>
        <v>0</v>
      </c>
      <c r="Q305" s="4">
        <f t="shared" si="550"/>
        <v>0</v>
      </c>
      <c r="R305" s="4">
        <f t="shared" si="550"/>
        <v>0</v>
      </c>
      <c r="S305" s="4">
        <f t="shared" si="550"/>
        <v>0</v>
      </c>
      <c r="T305" s="4">
        <f t="shared" si="550"/>
        <v>0</v>
      </c>
      <c r="U305" s="4">
        <f t="shared" si="550"/>
        <v>0</v>
      </c>
      <c r="V305" s="4">
        <f t="shared" si="550"/>
        <v>0</v>
      </c>
      <c r="W305" s="4">
        <f t="shared" si="550"/>
        <v>0</v>
      </c>
      <c r="X305" s="4">
        <f t="shared" si="550"/>
        <v>0</v>
      </c>
      <c r="Y305" s="4">
        <f t="shared" si="550"/>
        <v>0</v>
      </c>
      <c r="Z305" s="4">
        <f t="shared" si="550"/>
        <v>0</v>
      </c>
      <c r="AA305" s="4">
        <f t="shared" si="550"/>
        <v>0</v>
      </c>
      <c r="AB305" s="4">
        <f t="shared" si="550"/>
        <v>0</v>
      </c>
      <c r="AC305" s="4">
        <f t="shared" si="550"/>
        <v>0</v>
      </c>
      <c r="AD305" s="4">
        <f t="shared" si="550"/>
        <v>0</v>
      </c>
      <c r="AE305" s="4">
        <f t="shared" si="550"/>
        <v>0</v>
      </c>
      <c r="AF305" s="4">
        <f t="shared" si="550"/>
        <v>0</v>
      </c>
      <c r="AG305" s="4">
        <f t="shared" si="550"/>
        <v>0</v>
      </c>
      <c r="AH305" s="4">
        <f t="shared" si="550"/>
        <v>0</v>
      </c>
      <c r="AI305" s="4">
        <f t="shared" si="550"/>
        <v>0</v>
      </c>
      <c r="AJ305" s="4">
        <f t="shared" si="550"/>
        <v>0</v>
      </c>
      <c r="AK305" s="4">
        <f t="shared" si="550"/>
        <v>0</v>
      </c>
      <c r="AL305" s="4">
        <f t="shared" si="550"/>
        <v>0</v>
      </c>
      <c r="AM305" s="4">
        <f t="shared" si="550"/>
        <v>0</v>
      </c>
      <c r="AN305" s="4">
        <f t="shared" si="550"/>
        <v>0</v>
      </c>
      <c r="AO305" s="4">
        <f t="shared" si="550"/>
        <v>0</v>
      </c>
      <c r="AP305" s="4">
        <f t="shared" si="550"/>
        <v>0</v>
      </c>
      <c r="AQ305" s="4">
        <f t="shared" si="550"/>
        <v>0</v>
      </c>
      <c r="AR305" s="4">
        <f t="shared" si="550"/>
        <v>0</v>
      </c>
      <c r="AS305" s="4">
        <f t="shared" si="550"/>
        <v>0</v>
      </c>
      <c r="AT305" s="4">
        <f t="shared" si="550"/>
        <v>0</v>
      </c>
      <c r="AU305" s="4">
        <f t="shared" si="550"/>
        <v>0</v>
      </c>
      <c r="AV305" s="4">
        <f t="shared" si="550"/>
        <v>0</v>
      </c>
      <c r="AW305" s="4">
        <f t="shared" ca="1" si="550"/>
        <v>1043096.6295122345</v>
      </c>
      <c r="AX305" s="4">
        <f t="shared" ca="1" si="550"/>
        <v>1050833.3520844381</v>
      </c>
      <c r="AY305" s="4">
        <f t="shared" ca="1" si="550"/>
        <v>1058627.4584832841</v>
      </c>
      <c r="AZ305" s="4">
        <f t="shared" ca="1" si="550"/>
        <v>1066479.3743287337</v>
      </c>
      <c r="BA305" s="4">
        <f t="shared" ca="1" si="550"/>
        <v>1074389.5283976013</v>
      </c>
      <c r="BB305" s="4">
        <f t="shared" ca="1" si="550"/>
        <v>1082358.3526469709</v>
      </c>
      <c r="BC305" s="4">
        <f t="shared" ca="1" si="550"/>
        <v>1090386.2822377821</v>
      </c>
      <c r="BD305" s="4">
        <f t="shared" ca="1" si="550"/>
        <v>1098473.7555585951</v>
      </c>
      <c r="BE305" s="4">
        <f t="shared" ca="1" si="550"/>
        <v>1106621.2142495289</v>
      </c>
      <c r="BF305" s="4">
        <f t="shared" ca="1" si="550"/>
        <v>1114829.1032263797</v>
      </c>
      <c r="BG305" s="4">
        <f t="shared" ca="1" si="550"/>
        <v>1123097.8707049154</v>
      </c>
      <c r="BH305" s="4">
        <f t="shared" ca="1" si="550"/>
        <v>1131427.9682253525</v>
      </c>
      <c r="BI305" s="4">
        <f t="shared" ca="1" si="550"/>
        <v>1139819.8506770143</v>
      </c>
    </row>
    <row r="306" spans="1:61" x14ac:dyDescent="0.25">
      <c r="A306" s="57">
        <f t="shared" si="504"/>
        <v>2026.75</v>
      </c>
      <c r="C306" s="4">
        <f t="shared" ref="C306:BI306" si="551">C244*C182/4</f>
        <v>0</v>
      </c>
      <c r="D306" s="4">
        <f t="shared" si="551"/>
        <v>0</v>
      </c>
      <c r="E306" s="4">
        <f t="shared" si="551"/>
        <v>0</v>
      </c>
      <c r="F306" s="4">
        <f t="shared" si="551"/>
        <v>0</v>
      </c>
      <c r="G306" s="4">
        <f t="shared" si="551"/>
        <v>0</v>
      </c>
      <c r="H306" s="4">
        <f t="shared" si="551"/>
        <v>0</v>
      </c>
      <c r="I306" s="4">
        <f t="shared" si="551"/>
        <v>0</v>
      </c>
      <c r="J306" s="4">
        <f t="shared" si="551"/>
        <v>0</v>
      </c>
      <c r="K306" s="4">
        <f t="shared" si="551"/>
        <v>0</v>
      </c>
      <c r="L306" s="4">
        <f t="shared" si="551"/>
        <v>0</v>
      </c>
      <c r="M306" s="4">
        <f t="shared" si="551"/>
        <v>0</v>
      </c>
      <c r="N306" s="4">
        <f t="shared" si="551"/>
        <v>0</v>
      </c>
      <c r="O306" s="4">
        <f t="shared" si="551"/>
        <v>0</v>
      </c>
      <c r="P306" s="4">
        <f t="shared" si="551"/>
        <v>0</v>
      </c>
      <c r="Q306" s="4">
        <f t="shared" si="551"/>
        <v>0</v>
      </c>
      <c r="R306" s="4">
        <f t="shared" si="551"/>
        <v>0</v>
      </c>
      <c r="S306" s="4">
        <f t="shared" si="551"/>
        <v>0</v>
      </c>
      <c r="T306" s="4">
        <f t="shared" si="551"/>
        <v>0</v>
      </c>
      <c r="U306" s="4">
        <f t="shared" si="551"/>
        <v>0</v>
      </c>
      <c r="V306" s="4">
        <f t="shared" si="551"/>
        <v>0</v>
      </c>
      <c r="W306" s="4">
        <f t="shared" si="551"/>
        <v>0</v>
      </c>
      <c r="X306" s="4">
        <f t="shared" si="551"/>
        <v>0</v>
      </c>
      <c r="Y306" s="4">
        <f t="shared" si="551"/>
        <v>0</v>
      </c>
      <c r="Z306" s="4">
        <f t="shared" si="551"/>
        <v>0</v>
      </c>
      <c r="AA306" s="4">
        <f t="shared" si="551"/>
        <v>0</v>
      </c>
      <c r="AB306" s="4">
        <f t="shared" si="551"/>
        <v>0</v>
      </c>
      <c r="AC306" s="4">
        <f t="shared" si="551"/>
        <v>0</v>
      </c>
      <c r="AD306" s="4">
        <f t="shared" si="551"/>
        <v>0</v>
      </c>
      <c r="AE306" s="4">
        <f t="shared" si="551"/>
        <v>0</v>
      </c>
      <c r="AF306" s="4">
        <f t="shared" si="551"/>
        <v>0</v>
      </c>
      <c r="AG306" s="4">
        <f t="shared" si="551"/>
        <v>0</v>
      </c>
      <c r="AH306" s="4">
        <f t="shared" si="551"/>
        <v>0</v>
      </c>
      <c r="AI306" s="4">
        <f t="shared" si="551"/>
        <v>0</v>
      </c>
      <c r="AJ306" s="4">
        <f t="shared" si="551"/>
        <v>0</v>
      </c>
      <c r="AK306" s="4">
        <f t="shared" si="551"/>
        <v>0</v>
      </c>
      <c r="AL306" s="4">
        <f t="shared" si="551"/>
        <v>0</v>
      </c>
      <c r="AM306" s="4">
        <f t="shared" si="551"/>
        <v>0</v>
      </c>
      <c r="AN306" s="4">
        <f t="shared" si="551"/>
        <v>0</v>
      </c>
      <c r="AO306" s="4">
        <f t="shared" si="551"/>
        <v>0</v>
      </c>
      <c r="AP306" s="4">
        <f t="shared" si="551"/>
        <v>0</v>
      </c>
      <c r="AQ306" s="4">
        <f t="shared" si="551"/>
        <v>0</v>
      </c>
      <c r="AR306" s="4">
        <f t="shared" si="551"/>
        <v>0</v>
      </c>
      <c r="AS306" s="4">
        <f t="shared" si="551"/>
        <v>0</v>
      </c>
      <c r="AT306" s="4">
        <f t="shared" si="551"/>
        <v>0</v>
      </c>
      <c r="AU306" s="4">
        <f t="shared" si="551"/>
        <v>0</v>
      </c>
      <c r="AV306" s="4">
        <f t="shared" si="551"/>
        <v>0</v>
      </c>
      <c r="AW306" s="4">
        <f t="shared" si="551"/>
        <v>0</v>
      </c>
      <c r="AX306" s="4">
        <f t="shared" ca="1" si="551"/>
        <v>1050833.3520844381</v>
      </c>
      <c r="AY306" s="4">
        <f t="shared" ca="1" si="551"/>
        <v>1058627.4584832841</v>
      </c>
      <c r="AZ306" s="4">
        <f t="shared" ca="1" si="551"/>
        <v>1066479.3743287337</v>
      </c>
      <c r="BA306" s="4">
        <f t="shared" ca="1" si="551"/>
        <v>1074389.5283976013</v>
      </c>
      <c r="BB306" s="4">
        <f t="shared" ca="1" si="551"/>
        <v>1082358.3526469709</v>
      </c>
      <c r="BC306" s="4">
        <f t="shared" ca="1" si="551"/>
        <v>1090386.2822377821</v>
      </c>
      <c r="BD306" s="4">
        <f t="shared" ca="1" si="551"/>
        <v>1098473.7555585951</v>
      </c>
      <c r="BE306" s="4">
        <f t="shared" ca="1" si="551"/>
        <v>1106621.2142495289</v>
      </c>
      <c r="BF306" s="4">
        <f t="shared" ca="1" si="551"/>
        <v>1114829.1032263797</v>
      </c>
      <c r="BG306" s="4">
        <f t="shared" ca="1" si="551"/>
        <v>1123097.8707049154</v>
      </c>
      <c r="BH306" s="4">
        <f t="shared" ca="1" si="551"/>
        <v>1131427.9682253525</v>
      </c>
      <c r="BI306" s="4">
        <f t="shared" ca="1" si="551"/>
        <v>1139819.8506770143</v>
      </c>
    </row>
    <row r="307" spans="1:61" x14ac:dyDescent="0.25">
      <c r="A307" s="57">
        <f t="shared" si="504"/>
        <v>2027</v>
      </c>
      <c r="C307" s="4">
        <f t="shared" ref="C307:BI307" si="552">C245*C183/4</f>
        <v>0</v>
      </c>
      <c r="D307" s="4">
        <f t="shared" si="552"/>
        <v>0</v>
      </c>
      <c r="E307" s="4">
        <f t="shared" si="552"/>
        <v>0</v>
      </c>
      <c r="F307" s="4">
        <f t="shared" si="552"/>
        <v>0</v>
      </c>
      <c r="G307" s="4">
        <f t="shared" si="552"/>
        <v>0</v>
      </c>
      <c r="H307" s="4">
        <f t="shared" si="552"/>
        <v>0</v>
      </c>
      <c r="I307" s="4">
        <f t="shared" si="552"/>
        <v>0</v>
      </c>
      <c r="J307" s="4">
        <f t="shared" si="552"/>
        <v>0</v>
      </c>
      <c r="K307" s="4">
        <f t="shared" si="552"/>
        <v>0</v>
      </c>
      <c r="L307" s="4">
        <f t="shared" si="552"/>
        <v>0</v>
      </c>
      <c r="M307" s="4">
        <f t="shared" si="552"/>
        <v>0</v>
      </c>
      <c r="N307" s="4">
        <f t="shared" si="552"/>
        <v>0</v>
      </c>
      <c r="O307" s="4">
        <f t="shared" si="552"/>
        <v>0</v>
      </c>
      <c r="P307" s="4">
        <f t="shared" si="552"/>
        <v>0</v>
      </c>
      <c r="Q307" s="4">
        <f t="shared" si="552"/>
        <v>0</v>
      </c>
      <c r="R307" s="4">
        <f t="shared" si="552"/>
        <v>0</v>
      </c>
      <c r="S307" s="4">
        <f t="shared" si="552"/>
        <v>0</v>
      </c>
      <c r="T307" s="4">
        <f t="shared" si="552"/>
        <v>0</v>
      </c>
      <c r="U307" s="4">
        <f t="shared" si="552"/>
        <v>0</v>
      </c>
      <c r="V307" s="4">
        <f t="shared" si="552"/>
        <v>0</v>
      </c>
      <c r="W307" s="4">
        <f t="shared" si="552"/>
        <v>0</v>
      </c>
      <c r="X307" s="4">
        <f t="shared" si="552"/>
        <v>0</v>
      </c>
      <c r="Y307" s="4">
        <f t="shared" si="552"/>
        <v>0</v>
      </c>
      <c r="Z307" s="4">
        <f t="shared" si="552"/>
        <v>0</v>
      </c>
      <c r="AA307" s="4">
        <f t="shared" si="552"/>
        <v>0</v>
      </c>
      <c r="AB307" s="4">
        <f t="shared" si="552"/>
        <v>0</v>
      </c>
      <c r="AC307" s="4">
        <f t="shared" si="552"/>
        <v>0</v>
      </c>
      <c r="AD307" s="4">
        <f t="shared" si="552"/>
        <v>0</v>
      </c>
      <c r="AE307" s="4">
        <f t="shared" si="552"/>
        <v>0</v>
      </c>
      <c r="AF307" s="4">
        <f t="shared" si="552"/>
        <v>0</v>
      </c>
      <c r="AG307" s="4">
        <f t="shared" si="552"/>
        <v>0</v>
      </c>
      <c r="AH307" s="4">
        <f t="shared" si="552"/>
        <v>0</v>
      </c>
      <c r="AI307" s="4">
        <f t="shared" si="552"/>
        <v>0</v>
      </c>
      <c r="AJ307" s="4">
        <f t="shared" si="552"/>
        <v>0</v>
      </c>
      <c r="AK307" s="4">
        <f t="shared" si="552"/>
        <v>0</v>
      </c>
      <c r="AL307" s="4">
        <f t="shared" si="552"/>
        <v>0</v>
      </c>
      <c r="AM307" s="4">
        <f t="shared" si="552"/>
        <v>0</v>
      </c>
      <c r="AN307" s="4">
        <f t="shared" si="552"/>
        <v>0</v>
      </c>
      <c r="AO307" s="4">
        <f t="shared" si="552"/>
        <v>0</v>
      </c>
      <c r="AP307" s="4">
        <f t="shared" si="552"/>
        <v>0</v>
      </c>
      <c r="AQ307" s="4">
        <f t="shared" si="552"/>
        <v>0</v>
      </c>
      <c r="AR307" s="4">
        <f t="shared" si="552"/>
        <v>0</v>
      </c>
      <c r="AS307" s="4">
        <f t="shared" si="552"/>
        <v>0</v>
      </c>
      <c r="AT307" s="4">
        <f t="shared" si="552"/>
        <v>0</v>
      </c>
      <c r="AU307" s="4">
        <f t="shared" si="552"/>
        <v>0</v>
      </c>
      <c r="AV307" s="4">
        <f t="shared" si="552"/>
        <v>0</v>
      </c>
      <c r="AW307" s="4">
        <f t="shared" si="552"/>
        <v>0</v>
      </c>
      <c r="AX307" s="4">
        <f t="shared" si="552"/>
        <v>0</v>
      </c>
      <c r="AY307" s="4">
        <f t="shared" ca="1" si="552"/>
        <v>1058627.4584832841</v>
      </c>
      <c r="AZ307" s="4">
        <f t="shared" ca="1" si="552"/>
        <v>1066479.3743287337</v>
      </c>
      <c r="BA307" s="4">
        <f t="shared" ca="1" si="552"/>
        <v>1074389.5283976013</v>
      </c>
      <c r="BB307" s="4">
        <f t="shared" ca="1" si="552"/>
        <v>1082358.3526469709</v>
      </c>
      <c r="BC307" s="4">
        <f t="shared" ca="1" si="552"/>
        <v>1090386.2822377821</v>
      </c>
      <c r="BD307" s="4">
        <f t="shared" ca="1" si="552"/>
        <v>1098473.7555585951</v>
      </c>
      <c r="BE307" s="4">
        <f t="shared" ca="1" si="552"/>
        <v>1106621.2142495289</v>
      </c>
      <c r="BF307" s="4">
        <f t="shared" ca="1" si="552"/>
        <v>1114829.1032263797</v>
      </c>
      <c r="BG307" s="4">
        <f t="shared" ca="1" si="552"/>
        <v>1123097.8707049154</v>
      </c>
      <c r="BH307" s="4">
        <f t="shared" ca="1" si="552"/>
        <v>1131427.9682253525</v>
      </c>
      <c r="BI307" s="4">
        <f t="shared" ca="1" si="552"/>
        <v>1139819.8506770143</v>
      </c>
    </row>
    <row r="308" spans="1:61" x14ac:dyDescent="0.25">
      <c r="A308" s="57">
        <f t="shared" si="504"/>
        <v>2027.25</v>
      </c>
      <c r="C308" s="4">
        <f t="shared" ref="C308:BI308" si="553">C246*C184/4</f>
        <v>0</v>
      </c>
      <c r="D308" s="4">
        <f t="shared" si="553"/>
        <v>0</v>
      </c>
      <c r="E308" s="4">
        <f t="shared" si="553"/>
        <v>0</v>
      </c>
      <c r="F308" s="4">
        <f t="shared" si="553"/>
        <v>0</v>
      </c>
      <c r="G308" s="4">
        <f t="shared" si="553"/>
        <v>0</v>
      </c>
      <c r="H308" s="4">
        <f t="shared" si="553"/>
        <v>0</v>
      </c>
      <c r="I308" s="4">
        <f t="shared" si="553"/>
        <v>0</v>
      </c>
      <c r="J308" s="4">
        <f t="shared" si="553"/>
        <v>0</v>
      </c>
      <c r="K308" s="4">
        <f t="shared" si="553"/>
        <v>0</v>
      </c>
      <c r="L308" s="4">
        <f t="shared" si="553"/>
        <v>0</v>
      </c>
      <c r="M308" s="4">
        <f t="shared" si="553"/>
        <v>0</v>
      </c>
      <c r="N308" s="4">
        <f t="shared" si="553"/>
        <v>0</v>
      </c>
      <c r="O308" s="4">
        <f t="shared" si="553"/>
        <v>0</v>
      </c>
      <c r="P308" s="4">
        <f t="shared" si="553"/>
        <v>0</v>
      </c>
      <c r="Q308" s="4">
        <f t="shared" si="553"/>
        <v>0</v>
      </c>
      <c r="R308" s="4">
        <f t="shared" si="553"/>
        <v>0</v>
      </c>
      <c r="S308" s="4">
        <f t="shared" si="553"/>
        <v>0</v>
      </c>
      <c r="T308" s="4">
        <f t="shared" si="553"/>
        <v>0</v>
      </c>
      <c r="U308" s="4">
        <f t="shared" si="553"/>
        <v>0</v>
      </c>
      <c r="V308" s="4">
        <f t="shared" si="553"/>
        <v>0</v>
      </c>
      <c r="W308" s="4">
        <f t="shared" si="553"/>
        <v>0</v>
      </c>
      <c r="X308" s="4">
        <f t="shared" si="553"/>
        <v>0</v>
      </c>
      <c r="Y308" s="4">
        <f t="shared" si="553"/>
        <v>0</v>
      </c>
      <c r="Z308" s="4">
        <f t="shared" si="553"/>
        <v>0</v>
      </c>
      <c r="AA308" s="4">
        <f t="shared" si="553"/>
        <v>0</v>
      </c>
      <c r="AB308" s="4">
        <f t="shared" si="553"/>
        <v>0</v>
      </c>
      <c r="AC308" s="4">
        <f t="shared" si="553"/>
        <v>0</v>
      </c>
      <c r="AD308" s="4">
        <f t="shared" si="553"/>
        <v>0</v>
      </c>
      <c r="AE308" s="4">
        <f t="shared" si="553"/>
        <v>0</v>
      </c>
      <c r="AF308" s="4">
        <f t="shared" si="553"/>
        <v>0</v>
      </c>
      <c r="AG308" s="4">
        <f t="shared" si="553"/>
        <v>0</v>
      </c>
      <c r="AH308" s="4">
        <f t="shared" si="553"/>
        <v>0</v>
      </c>
      <c r="AI308" s="4">
        <f t="shared" si="553"/>
        <v>0</v>
      </c>
      <c r="AJ308" s="4">
        <f t="shared" si="553"/>
        <v>0</v>
      </c>
      <c r="AK308" s="4">
        <f t="shared" si="553"/>
        <v>0</v>
      </c>
      <c r="AL308" s="4">
        <f t="shared" si="553"/>
        <v>0</v>
      </c>
      <c r="AM308" s="4">
        <f t="shared" si="553"/>
        <v>0</v>
      </c>
      <c r="AN308" s="4">
        <f t="shared" si="553"/>
        <v>0</v>
      </c>
      <c r="AO308" s="4">
        <f t="shared" si="553"/>
        <v>0</v>
      </c>
      <c r="AP308" s="4">
        <f t="shared" si="553"/>
        <v>0</v>
      </c>
      <c r="AQ308" s="4">
        <f t="shared" si="553"/>
        <v>0</v>
      </c>
      <c r="AR308" s="4">
        <f t="shared" si="553"/>
        <v>0</v>
      </c>
      <c r="AS308" s="4">
        <f t="shared" si="553"/>
        <v>0</v>
      </c>
      <c r="AT308" s="4">
        <f t="shared" si="553"/>
        <v>0</v>
      </c>
      <c r="AU308" s="4">
        <f t="shared" si="553"/>
        <v>0</v>
      </c>
      <c r="AV308" s="4">
        <f t="shared" si="553"/>
        <v>0</v>
      </c>
      <c r="AW308" s="4">
        <f t="shared" si="553"/>
        <v>0</v>
      </c>
      <c r="AX308" s="4">
        <f t="shared" si="553"/>
        <v>0</v>
      </c>
      <c r="AY308" s="4">
        <f t="shared" si="553"/>
        <v>0</v>
      </c>
      <c r="AZ308" s="4">
        <f t="shared" ca="1" si="553"/>
        <v>1066479.3743287337</v>
      </c>
      <c r="BA308" s="4">
        <f t="shared" ca="1" si="553"/>
        <v>1074389.5283976013</v>
      </c>
      <c r="BB308" s="4">
        <f t="shared" ca="1" si="553"/>
        <v>1082358.3526469709</v>
      </c>
      <c r="BC308" s="4">
        <f t="shared" ca="1" si="553"/>
        <v>1090386.2822377821</v>
      </c>
      <c r="BD308" s="4">
        <f t="shared" ca="1" si="553"/>
        <v>1098473.7555585951</v>
      </c>
      <c r="BE308" s="4">
        <f t="shared" ca="1" si="553"/>
        <v>1106621.2142495289</v>
      </c>
      <c r="BF308" s="4">
        <f t="shared" ca="1" si="553"/>
        <v>1114829.1032263797</v>
      </c>
      <c r="BG308" s="4">
        <f t="shared" ca="1" si="553"/>
        <v>1123097.8707049154</v>
      </c>
      <c r="BH308" s="4">
        <f t="shared" ca="1" si="553"/>
        <v>1131427.9682253525</v>
      </c>
      <c r="BI308" s="4">
        <f t="shared" ca="1" si="553"/>
        <v>1139819.8506770143</v>
      </c>
    </row>
    <row r="309" spans="1:61" x14ac:dyDescent="0.25">
      <c r="A309" s="57">
        <f t="shared" si="504"/>
        <v>2027.5</v>
      </c>
      <c r="C309" s="4">
        <f t="shared" ref="C309:BI309" si="554">C247*C185/4</f>
        <v>0</v>
      </c>
      <c r="D309" s="4">
        <f t="shared" si="554"/>
        <v>0</v>
      </c>
      <c r="E309" s="4">
        <f t="shared" si="554"/>
        <v>0</v>
      </c>
      <c r="F309" s="4">
        <f t="shared" si="554"/>
        <v>0</v>
      </c>
      <c r="G309" s="4">
        <f t="shared" si="554"/>
        <v>0</v>
      </c>
      <c r="H309" s="4">
        <f t="shared" si="554"/>
        <v>0</v>
      </c>
      <c r="I309" s="4">
        <f t="shared" si="554"/>
        <v>0</v>
      </c>
      <c r="J309" s="4">
        <f t="shared" si="554"/>
        <v>0</v>
      </c>
      <c r="K309" s="4">
        <f t="shared" si="554"/>
        <v>0</v>
      </c>
      <c r="L309" s="4">
        <f t="shared" si="554"/>
        <v>0</v>
      </c>
      <c r="M309" s="4">
        <f t="shared" si="554"/>
        <v>0</v>
      </c>
      <c r="N309" s="4">
        <f t="shared" si="554"/>
        <v>0</v>
      </c>
      <c r="O309" s="4">
        <f t="shared" si="554"/>
        <v>0</v>
      </c>
      <c r="P309" s="4">
        <f t="shared" si="554"/>
        <v>0</v>
      </c>
      <c r="Q309" s="4">
        <f t="shared" si="554"/>
        <v>0</v>
      </c>
      <c r="R309" s="4">
        <f t="shared" si="554"/>
        <v>0</v>
      </c>
      <c r="S309" s="4">
        <f t="shared" si="554"/>
        <v>0</v>
      </c>
      <c r="T309" s="4">
        <f t="shared" si="554"/>
        <v>0</v>
      </c>
      <c r="U309" s="4">
        <f t="shared" si="554"/>
        <v>0</v>
      </c>
      <c r="V309" s="4">
        <f t="shared" si="554"/>
        <v>0</v>
      </c>
      <c r="W309" s="4">
        <f t="shared" si="554"/>
        <v>0</v>
      </c>
      <c r="X309" s="4">
        <f t="shared" si="554"/>
        <v>0</v>
      </c>
      <c r="Y309" s="4">
        <f t="shared" si="554"/>
        <v>0</v>
      </c>
      <c r="Z309" s="4">
        <f t="shared" si="554"/>
        <v>0</v>
      </c>
      <c r="AA309" s="4">
        <f t="shared" si="554"/>
        <v>0</v>
      </c>
      <c r="AB309" s="4">
        <f t="shared" si="554"/>
        <v>0</v>
      </c>
      <c r="AC309" s="4">
        <f t="shared" si="554"/>
        <v>0</v>
      </c>
      <c r="AD309" s="4">
        <f t="shared" si="554"/>
        <v>0</v>
      </c>
      <c r="AE309" s="4">
        <f t="shared" si="554"/>
        <v>0</v>
      </c>
      <c r="AF309" s="4">
        <f t="shared" si="554"/>
        <v>0</v>
      </c>
      <c r="AG309" s="4">
        <f t="shared" si="554"/>
        <v>0</v>
      </c>
      <c r="AH309" s="4">
        <f t="shared" si="554"/>
        <v>0</v>
      </c>
      <c r="AI309" s="4">
        <f t="shared" si="554"/>
        <v>0</v>
      </c>
      <c r="AJ309" s="4">
        <f t="shared" si="554"/>
        <v>0</v>
      </c>
      <c r="AK309" s="4">
        <f t="shared" si="554"/>
        <v>0</v>
      </c>
      <c r="AL309" s="4">
        <f t="shared" si="554"/>
        <v>0</v>
      </c>
      <c r="AM309" s="4">
        <f t="shared" si="554"/>
        <v>0</v>
      </c>
      <c r="AN309" s="4">
        <f t="shared" si="554"/>
        <v>0</v>
      </c>
      <c r="AO309" s="4">
        <f t="shared" si="554"/>
        <v>0</v>
      </c>
      <c r="AP309" s="4">
        <f t="shared" si="554"/>
        <v>0</v>
      </c>
      <c r="AQ309" s="4">
        <f t="shared" si="554"/>
        <v>0</v>
      </c>
      <c r="AR309" s="4">
        <f t="shared" si="554"/>
        <v>0</v>
      </c>
      <c r="AS309" s="4">
        <f t="shared" si="554"/>
        <v>0</v>
      </c>
      <c r="AT309" s="4">
        <f t="shared" si="554"/>
        <v>0</v>
      </c>
      <c r="AU309" s="4">
        <f t="shared" si="554"/>
        <v>0</v>
      </c>
      <c r="AV309" s="4">
        <f t="shared" si="554"/>
        <v>0</v>
      </c>
      <c r="AW309" s="4">
        <f t="shared" si="554"/>
        <v>0</v>
      </c>
      <c r="AX309" s="4">
        <f t="shared" si="554"/>
        <v>0</v>
      </c>
      <c r="AY309" s="4">
        <f t="shared" si="554"/>
        <v>0</v>
      </c>
      <c r="AZ309" s="4">
        <f t="shared" si="554"/>
        <v>0</v>
      </c>
      <c r="BA309" s="4">
        <f t="shared" ca="1" si="554"/>
        <v>1074389.5283976013</v>
      </c>
      <c r="BB309" s="4">
        <f t="shared" ca="1" si="554"/>
        <v>1082358.3526469709</v>
      </c>
      <c r="BC309" s="4">
        <f t="shared" ca="1" si="554"/>
        <v>1090386.2822377821</v>
      </c>
      <c r="BD309" s="4">
        <f t="shared" ca="1" si="554"/>
        <v>1098473.7555585951</v>
      </c>
      <c r="BE309" s="4">
        <f t="shared" ca="1" si="554"/>
        <v>1106621.2142495289</v>
      </c>
      <c r="BF309" s="4">
        <f t="shared" ca="1" si="554"/>
        <v>1114829.1032263797</v>
      </c>
      <c r="BG309" s="4">
        <f t="shared" ca="1" si="554"/>
        <v>1123097.8707049154</v>
      </c>
      <c r="BH309" s="4">
        <f t="shared" ca="1" si="554"/>
        <v>1131427.9682253525</v>
      </c>
      <c r="BI309" s="4">
        <f t="shared" ca="1" si="554"/>
        <v>1139819.8506770143</v>
      </c>
    </row>
    <row r="310" spans="1:61" x14ac:dyDescent="0.25">
      <c r="A310" s="57">
        <f t="shared" si="504"/>
        <v>2027.75</v>
      </c>
      <c r="C310" s="4">
        <f t="shared" ref="C310:BI310" si="555">C248*C186/4</f>
        <v>0</v>
      </c>
      <c r="D310" s="4">
        <f t="shared" si="555"/>
        <v>0</v>
      </c>
      <c r="E310" s="4">
        <f t="shared" si="555"/>
        <v>0</v>
      </c>
      <c r="F310" s="4">
        <f t="shared" si="555"/>
        <v>0</v>
      </c>
      <c r="G310" s="4">
        <f t="shared" si="555"/>
        <v>0</v>
      </c>
      <c r="H310" s="4">
        <f t="shared" si="555"/>
        <v>0</v>
      </c>
      <c r="I310" s="4">
        <f t="shared" si="555"/>
        <v>0</v>
      </c>
      <c r="J310" s="4">
        <f t="shared" si="555"/>
        <v>0</v>
      </c>
      <c r="K310" s="4">
        <f t="shared" si="555"/>
        <v>0</v>
      </c>
      <c r="L310" s="4">
        <f t="shared" si="555"/>
        <v>0</v>
      </c>
      <c r="M310" s="4">
        <f t="shared" si="555"/>
        <v>0</v>
      </c>
      <c r="N310" s="4">
        <f t="shared" si="555"/>
        <v>0</v>
      </c>
      <c r="O310" s="4">
        <f t="shared" si="555"/>
        <v>0</v>
      </c>
      <c r="P310" s="4">
        <f t="shared" si="555"/>
        <v>0</v>
      </c>
      <c r="Q310" s="4">
        <f t="shared" si="555"/>
        <v>0</v>
      </c>
      <c r="R310" s="4">
        <f t="shared" si="555"/>
        <v>0</v>
      </c>
      <c r="S310" s="4">
        <f t="shared" si="555"/>
        <v>0</v>
      </c>
      <c r="T310" s="4">
        <f t="shared" si="555"/>
        <v>0</v>
      </c>
      <c r="U310" s="4">
        <f t="shared" si="555"/>
        <v>0</v>
      </c>
      <c r="V310" s="4">
        <f t="shared" si="555"/>
        <v>0</v>
      </c>
      <c r="W310" s="4">
        <f t="shared" si="555"/>
        <v>0</v>
      </c>
      <c r="X310" s="4">
        <f t="shared" si="555"/>
        <v>0</v>
      </c>
      <c r="Y310" s="4">
        <f t="shared" si="555"/>
        <v>0</v>
      </c>
      <c r="Z310" s="4">
        <f t="shared" si="555"/>
        <v>0</v>
      </c>
      <c r="AA310" s="4">
        <f t="shared" si="555"/>
        <v>0</v>
      </c>
      <c r="AB310" s="4">
        <f t="shared" si="555"/>
        <v>0</v>
      </c>
      <c r="AC310" s="4">
        <f t="shared" si="555"/>
        <v>0</v>
      </c>
      <c r="AD310" s="4">
        <f t="shared" si="555"/>
        <v>0</v>
      </c>
      <c r="AE310" s="4">
        <f t="shared" si="555"/>
        <v>0</v>
      </c>
      <c r="AF310" s="4">
        <f t="shared" si="555"/>
        <v>0</v>
      </c>
      <c r="AG310" s="4">
        <f t="shared" si="555"/>
        <v>0</v>
      </c>
      <c r="AH310" s="4">
        <f t="shared" si="555"/>
        <v>0</v>
      </c>
      <c r="AI310" s="4">
        <f t="shared" si="555"/>
        <v>0</v>
      </c>
      <c r="AJ310" s="4">
        <f t="shared" si="555"/>
        <v>0</v>
      </c>
      <c r="AK310" s="4">
        <f t="shared" si="555"/>
        <v>0</v>
      </c>
      <c r="AL310" s="4">
        <f t="shared" si="555"/>
        <v>0</v>
      </c>
      <c r="AM310" s="4">
        <f t="shared" si="555"/>
        <v>0</v>
      </c>
      <c r="AN310" s="4">
        <f t="shared" si="555"/>
        <v>0</v>
      </c>
      <c r="AO310" s="4">
        <f t="shared" si="555"/>
        <v>0</v>
      </c>
      <c r="AP310" s="4">
        <f t="shared" si="555"/>
        <v>0</v>
      </c>
      <c r="AQ310" s="4">
        <f t="shared" si="555"/>
        <v>0</v>
      </c>
      <c r="AR310" s="4">
        <f t="shared" si="555"/>
        <v>0</v>
      </c>
      <c r="AS310" s="4">
        <f t="shared" si="555"/>
        <v>0</v>
      </c>
      <c r="AT310" s="4">
        <f t="shared" si="555"/>
        <v>0</v>
      </c>
      <c r="AU310" s="4">
        <f t="shared" si="555"/>
        <v>0</v>
      </c>
      <c r="AV310" s="4">
        <f t="shared" si="555"/>
        <v>0</v>
      </c>
      <c r="AW310" s="4">
        <f t="shared" si="555"/>
        <v>0</v>
      </c>
      <c r="AX310" s="4">
        <f t="shared" si="555"/>
        <v>0</v>
      </c>
      <c r="AY310" s="4">
        <f t="shared" si="555"/>
        <v>0</v>
      </c>
      <c r="AZ310" s="4">
        <f t="shared" si="555"/>
        <v>0</v>
      </c>
      <c r="BA310" s="4">
        <f t="shared" si="555"/>
        <v>0</v>
      </c>
      <c r="BB310" s="4">
        <f t="shared" ca="1" si="555"/>
        <v>1082358.3526469709</v>
      </c>
      <c r="BC310" s="4">
        <f t="shared" ca="1" si="555"/>
        <v>1090386.2822377821</v>
      </c>
      <c r="BD310" s="4">
        <f t="shared" ca="1" si="555"/>
        <v>1098473.7555585951</v>
      </c>
      <c r="BE310" s="4">
        <f t="shared" ca="1" si="555"/>
        <v>1106621.2142495289</v>
      </c>
      <c r="BF310" s="4">
        <f t="shared" ca="1" si="555"/>
        <v>1114829.1032263797</v>
      </c>
      <c r="BG310" s="4">
        <f t="shared" ca="1" si="555"/>
        <v>1123097.8707049154</v>
      </c>
      <c r="BH310" s="4">
        <f t="shared" ca="1" si="555"/>
        <v>1131427.9682253525</v>
      </c>
      <c r="BI310" s="4">
        <f t="shared" ca="1" si="555"/>
        <v>1139819.8506770143</v>
      </c>
    </row>
    <row r="311" spans="1:61" x14ac:dyDescent="0.25">
      <c r="A311" s="57">
        <f t="shared" si="504"/>
        <v>2028</v>
      </c>
      <c r="C311" s="4">
        <f t="shared" ref="C311:BI311" si="556">C249*C187/4</f>
        <v>0</v>
      </c>
      <c r="D311" s="4">
        <f t="shared" si="556"/>
        <v>0</v>
      </c>
      <c r="E311" s="4">
        <f t="shared" si="556"/>
        <v>0</v>
      </c>
      <c r="F311" s="4">
        <f t="shared" si="556"/>
        <v>0</v>
      </c>
      <c r="G311" s="4">
        <f t="shared" si="556"/>
        <v>0</v>
      </c>
      <c r="H311" s="4">
        <f t="shared" si="556"/>
        <v>0</v>
      </c>
      <c r="I311" s="4">
        <f t="shared" si="556"/>
        <v>0</v>
      </c>
      <c r="J311" s="4">
        <f t="shared" si="556"/>
        <v>0</v>
      </c>
      <c r="K311" s="4">
        <f t="shared" si="556"/>
        <v>0</v>
      </c>
      <c r="L311" s="4">
        <f t="shared" si="556"/>
        <v>0</v>
      </c>
      <c r="M311" s="4">
        <f t="shared" si="556"/>
        <v>0</v>
      </c>
      <c r="N311" s="4">
        <f t="shared" si="556"/>
        <v>0</v>
      </c>
      <c r="O311" s="4">
        <f t="shared" si="556"/>
        <v>0</v>
      </c>
      <c r="P311" s="4">
        <f t="shared" si="556"/>
        <v>0</v>
      </c>
      <c r="Q311" s="4">
        <f t="shared" si="556"/>
        <v>0</v>
      </c>
      <c r="R311" s="4">
        <f t="shared" si="556"/>
        <v>0</v>
      </c>
      <c r="S311" s="4">
        <f t="shared" si="556"/>
        <v>0</v>
      </c>
      <c r="T311" s="4">
        <f t="shared" si="556"/>
        <v>0</v>
      </c>
      <c r="U311" s="4">
        <f t="shared" si="556"/>
        <v>0</v>
      </c>
      <c r="V311" s="4">
        <f t="shared" si="556"/>
        <v>0</v>
      </c>
      <c r="W311" s="4">
        <f t="shared" si="556"/>
        <v>0</v>
      </c>
      <c r="X311" s="4">
        <f t="shared" si="556"/>
        <v>0</v>
      </c>
      <c r="Y311" s="4">
        <f t="shared" si="556"/>
        <v>0</v>
      </c>
      <c r="Z311" s="4">
        <f t="shared" si="556"/>
        <v>0</v>
      </c>
      <c r="AA311" s="4">
        <f t="shared" si="556"/>
        <v>0</v>
      </c>
      <c r="AB311" s="4">
        <f t="shared" si="556"/>
        <v>0</v>
      </c>
      <c r="AC311" s="4">
        <f t="shared" si="556"/>
        <v>0</v>
      </c>
      <c r="AD311" s="4">
        <f t="shared" si="556"/>
        <v>0</v>
      </c>
      <c r="AE311" s="4">
        <f t="shared" si="556"/>
        <v>0</v>
      </c>
      <c r="AF311" s="4">
        <f t="shared" si="556"/>
        <v>0</v>
      </c>
      <c r="AG311" s="4">
        <f t="shared" si="556"/>
        <v>0</v>
      </c>
      <c r="AH311" s="4">
        <f t="shared" si="556"/>
        <v>0</v>
      </c>
      <c r="AI311" s="4">
        <f t="shared" si="556"/>
        <v>0</v>
      </c>
      <c r="AJ311" s="4">
        <f t="shared" si="556"/>
        <v>0</v>
      </c>
      <c r="AK311" s="4">
        <f t="shared" si="556"/>
        <v>0</v>
      </c>
      <c r="AL311" s="4">
        <f t="shared" si="556"/>
        <v>0</v>
      </c>
      <c r="AM311" s="4">
        <f t="shared" si="556"/>
        <v>0</v>
      </c>
      <c r="AN311" s="4">
        <f t="shared" si="556"/>
        <v>0</v>
      </c>
      <c r="AO311" s="4">
        <f t="shared" si="556"/>
        <v>0</v>
      </c>
      <c r="AP311" s="4">
        <f t="shared" si="556"/>
        <v>0</v>
      </c>
      <c r="AQ311" s="4">
        <f t="shared" si="556"/>
        <v>0</v>
      </c>
      <c r="AR311" s="4">
        <f t="shared" si="556"/>
        <v>0</v>
      </c>
      <c r="AS311" s="4">
        <f t="shared" si="556"/>
        <v>0</v>
      </c>
      <c r="AT311" s="4">
        <f t="shared" si="556"/>
        <v>0</v>
      </c>
      <c r="AU311" s="4">
        <f t="shared" si="556"/>
        <v>0</v>
      </c>
      <c r="AV311" s="4">
        <f t="shared" si="556"/>
        <v>0</v>
      </c>
      <c r="AW311" s="4">
        <f t="shared" si="556"/>
        <v>0</v>
      </c>
      <c r="AX311" s="4">
        <f t="shared" si="556"/>
        <v>0</v>
      </c>
      <c r="AY311" s="4">
        <f t="shared" si="556"/>
        <v>0</v>
      </c>
      <c r="AZ311" s="4">
        <f t="shared" si="556"/>
        <v>0</v>
      </c>
      <c r="BA311" s="4">
        <f t="shared" si="556"/>
        <v>0</v>
      </c>
      <c r="BB311" s="4">
        <f t="shared" si="556"/>
        <v>0</v>
      </c>
      <c r="BC311" s="4">
        <f t="shared" ca="1" si="556"/>
        <v>1090386.2822377821</v>
      </c>
      <c r="BD311" s="4">
        <f t="shared" ca="1" si="556"/>
        <v>1098473.7555585951</v>
      </c>
      <c r="BE311" s="4">
        <f t="shared" ca="1" si="556"/>
        <v>1106621.2142495289</v>
      </c>
      <c r="BF311" s="4">
        <f t="shared" ca="1" si="556"/>
        <v>1114829.1032263797</v>
      </c>
      <c r="BG311" s="4">
        <f t="shared" ca="1" si="556"/>
        <v>1123097.8707049154</v>
      </c>
      <c r="BH311" s="4">
        <f t="shared" ca="1" si="556"/>
        <v>1131427.9682253525</v>
      </c>
      <c r="BI311" s="4">
        <f t="shared" ca="1" si="556"/>
        <v>1139819.8506770143</v>
      </c>
    </row>
    <row r="312" spans="1:61" x14ac:dyDescent="0.25">
      <c r="A312" s="57">
        <f t="shared" si="504"/>
        <v>2028.25</v>
      </c>
      <c r="C312" s="4">
        <f t="shared" ref="C312:BI312" si="557">C250*C188/4</f>
        <v>0</v>
      </c>
      <c r="D312" s="4">
        <f t="shared" si="557"/>
        <v>0</v>
      </c>
      <c r="E312" s="4">
        <f t="shared" si="557"/>
        <v>0</v>
      </c>
      <c r="F312" s="4">
        <f t="shared" si="557"/>
        <v>0</v>
      </c>
      <c r="G312" s="4">
        <f t="shared" si="557"/>
        <v>0</v>
      </c>
      <c r="H312" s="4">
        <f t="shared" si="557"/>
        <v>0</v>
      </c>
      <c r="I312" s="4">
        <f t="shared" si="557"/>
        <v>0</v>
      </c>
      <c r="J312" s="4">
        <f t="shared" si="557"/>
        <v>0</v>
      </c>
      <c r="K312" s="4">
        <f t="shared" si="557"/>
        <v>0</v>
      </c>
      <c r="L312" s="4">
        <f t="shared" si="557"/>
        <v>0</v>
      </c>
      <c r="M312" s="4">
        <f t="shared" si="557"/>
        <v>0</v>
      </c>
      <c r="N312" s="4">
        <f t="shared" si="557"/>
        <v>0</v>
      </c>
      <c r="O312" s="4">
        <f t="shared" si="557"/>
        <v>0</v>
      </c>
      <c r="P312" s="4">
        <f t="shared" si="557"/>
        <v>0</v>
      </c>
      <c r="Q312" s="4">
        <f t="shared" si="557"/>
        <v>0</v>
      </c>
      <c r="R312" s="4">
        <f t="shared" si="557"/>
        <v>0</v>
      </c>
      <c r="S312" s="4">
        <f t="shared" si="557"/>
        <v>0</v>
      </c>
      <c r="T312" s="4">
        <f t="shared" si="557"/>
        <v>0</v>
      </c>
      <c r="U312" s="4">
        <f t="shared" si="557"/>
        <v>0</v>
      </c>
      <c r="V312" s="4">
        <f t="shared" si="557"/>
        <v>0</v>
      </c>
      <c r="W312" s="4">
        <f t="shared" si="557"/>
        <v>0</v>
      </c>
      <c r="X312" s="4">
        <f t="shared" si="557"/>
        <v>0</v>
      </c>
      <c r="Y312" s="4">
        <f t="shared" si="557"/>
        <v>0</v>
      </c>
      <c r="Z312" s="4">
        <f t="shared" si="557"/>
        <v>0</v>
      </c>
      <c r="AA312" s="4">
        <f t="shared" si="557"/>
        <v>0</v>
      </c>
      <c r="AB312" s="4">
        <f t="shared" si="557"/>
        <v>0</v>
      </c>
      <c r="AC312" s="4">
        <f t="shared" si="557"/>
        <v>0</v>
      </c>
      <c r="AD312" s="4">
        <f t="shared" si="557"/>
        <v>0</v>
      </c>
      <c r="AE312" s="4">
        <f t="shared" si="557"/>
        <v>0</v>
      </c>
      <c r="AF312" s="4">
        <f t="shared" si="557"/>
        <v>0</v>
      </c>
      <c r="AG312" s="4">
        <f t="shared" si="557"/>
        <v>0</v>
      </c>
      <c r="AH312" s="4">
        <f t="shared" si="557"/>
        <v>0</v>
      </c>
      <c r="AI312" s="4">
        <f t="shared" si="557"/>
        <v>0</v>
      </c>
      <c r="AJ312" s="4">
        <f t="shared" si="557"/>
        <v>0</v>
      </c>
      <c r="AK312" s="4">
        <f t="shared" si="557"/>
        <v>0</v>
      </c>
      <c r="AL312" s="4">
        <f t="shared" si="557"/>
        <v>0</v>
      </c>
      <c r="AM312" s="4">
        <f t="shared" si="557"/>
        <v>0</v>
      </c>
      <c r="AN312" s="4">
        <f t="shared" si="557"/>
        <v>0</v>
      </c>
      <c r="AO312" s="4">
        <f t="shared" si="557"/>
        <v>0</v>
      </c>
      <c r="AP312" s="4">
        <f t="shared" si="557"/>
        <v>0</v>
      </c>
      <c r="AQ312" s="4">
        <f t="shared" si="557"/>
        <v>0</v>
      </c>
      <c r="AR312" s="4">
        <f t="shared" si="557"/>
        <v>0</v>
      </c>
      <c r="AS312" s="4">
        <f t="shared" si="557"/>
        <v>0</v>
      </c>
      <c r="AT312" s="4">
        <f t="shared" si="557"/>
        <v>0</v>
      </c>
      <c r="AU312" s="4">
        <f t="shared" si="557"/>
        <v>0</v>
      </c>
      <c r="AV312" s="4">
        <f t="shared" si="557"/>
        <v>0</v>
      </c>
      <c r="AW312" s="4">
        <f t="shared" si="557"/>
        <v>0</v>
      </c>
      <c r="AX312" s="4">
        <f t="shared" si="557"/>
        <v>0</v>
      </c>
      <c r="AY312" s="4">
        <f t="shared" si="557"/>
        <v>0</v>
      </c>
      <c r="AZ312" s="4">
        <f t="shared" si="557"/>
        <v>0</v>
      </c>
      <c r="BA312" s="4">
        <f t="shared" si="557"/>
        <v>0</v>
      </c>
      <c r="BB312" s="4">
        <f t="shared" si="557"/>
        <v>0</v>
      </c>
      <c r="BC312" s="4">
        <f t="shared" si="557"/>
        <v>0</v>
      </c>
      <c r="BD312" s="4">
        <f t="shared" ca="1" si="557"/>
        <v>1098473.7555585951</v>
      </c>
      <c r="BE312" s="4">
        <f t="shared" ca="1" si="557"/>
        <v>1106621.2142495289</v>
      </c>
      <c r="BF312" s="4">
        <f t="shared" ca="1" si="557"/>
        <v>1114829.1032263797</v>
      </c>
      <c r="BG312" s="4">
        <f t="shared" ca="1" si="557"/>
        <v>1123097.8707049154</v>
      </c>
      <c r="BH312" s="4">
        <f t="shared" ca="1" si="557"/>
        <v>1131427.9682253525</v>
      </c>
      <c r="BI312" s="4">
        <f t="shared" ca="1" si="557"/>
        <v>1139819.8506770143</v>
      </c>
    </row>
    <row r="313" spans="1:61" x14ac:dyDescent="0.25">
      <c r="A313" s="57">
        <f t="shared" si="504"/>
        <v>2028.5</v>
      </c>
      <c r="C313" s="4">
        <f t="shared" ref="C313:BI313" si="558">C251*C189/4</f>
        <v>0</v>
      </c>
      <c r="D313" s="4">
        <f t="shared" si="558"/>
        <v>0</v>
      </c>
      <c r="E313" s="4">
        <f t="shared" si="558"/>
        <v>0</v>
      </c>
      <c r="F313" s="4">
        <f t="shared" si="558"/>
        <v>0</v>
      </c>
      <c r="G313" s="4">
        <f t="shared" si="558"/>
        <v>0</v>
      </c>
      <c r="H313" s="4">
        <f t="shared" si="558"/>
        <v>0</v>
      </c>
      <c r="I313" s="4">
        <f t="shared" si="558"/>
        <v>0</v>
      </c>
      <c r="J313" s="4">
        <f t="shared" si="558"/>
        <v>0</v>
      </c>
      <c r="K313" s="4">
        <f t="shared" si="558"/>
        <v>0</v>
      </c>
      <c r="L313" s="4">
        <f t="shared" si="558"/>
        <v>0</v>
      </c>
      <c r="M313" s="4">
        <f t="shared" si="558"/>
        <v>0</v>
      </c>
      <c r="N313" s="4">
        <f t="shared" si="558"/>
        <v>0</v>
      </c>
      <c r="O313" s="4">
        <f t="shared" si="558"/>
        <v>0</v>
      </c>
      <c r="P313" s="4">
        <f t="shared" si="558"/>
        <v>0</v>
      </c>
      <c r="Q313" s="4">
        <f t="shared" si="558"/>
        <v>0</v>
      </c>
      <c r="R313" s="4">
        <f t="shared" si="558"/>
        <v>0</v>
      </c>
      <c r="S313" s="4">
        <f t="shared" si="558"/>
        <v>0</v>
      </c>
      <c r="T313" s="4">
        <f t="shared" si="558"/>
        <v>0</v>
      </c>
      <c r="U313" s="4">
        <f t="shared" si="558"/>
        <v>0</v>
      </c>
      <c r="V313" s="4">
        <f t="shared" si="558"/>
        <v>0</v>
      </c>
      <c r="W313" s="4">
        <f t="shared" si="558"/>
        <v>0</v>
      </c>
      <c r="X313" s="4">
        <f t="shared" si="558"/>
        <v>0</v>
      </c>
      <c r="Y313" s="4">
        <f t="shared" si="558"/>
        <v>0</v>
      </c>
      <c r="Z313" s="4">
        <f t="shared" si="558"/>
        <v>0</v>
      </c>
      <c r="AA313" s="4">
        <f t="shared" si="558"/>
        <v>0</v>
      </c>
      <c r="AB313" s="4">
        <f t="shared" si="558"/>
        <v>0</v>
      </c>
      <c r="AC313" s="4">
        <f t="shared" si="558"/>
        <v>0</v>
      </c>
      <c r="AD313" s="4">
        <f t="shared" si="558"/>
        <v>0</v>
      </c>
      <c r="AE313" s="4">
        <f t="shared" si="558"/>
        <v>0</v>
      </c>
      <c r="AF313" s="4">
        <f t="shared" si="558"/>
        <v>0</v>
      </c>
      <c r="AG313" s="4">
        <f t="shared" si="558"/>
        <v>0</v>
      </c>
      <c r="AH313" s="4">
        <f t="shared" si="558"/>
        <v>0</v>
      </c>
      <c r="AI313" s="4">
        <f t="shared" si="558"/>
        <v>0</v>
      </c>
      <c r="AJ313" s="4">
        <f t="shared" si="558"/>
        <v>0</v>
      </c>
      <c r="AK313" s="4">
        <f t="shared" si="558"/>
        <v>0</v>
      </c>
      <c r="AL313" s="4">
        <f t="shared" si="558"/>
        <v>0</v>
      </c>
      <c r="AM313" s="4">
        <f t="shared" si="558"/>
        <v>0</v>
      </c>
      <c r="AN313" s="4">
        <f t="shared" si="558"/>
        <v>0</v>
      </c>
      <c r="AO313" s="4">
        <f t="shared" si="558"/>
        <v>0</v>
      </c>
      <c r="AP313" s="4">
        <f t="shared" si="558"/>
        <v>0</v>
      </c>
      <c r="AQ313" s="4">
        <f t="shared" si="558"/>
        <v>0</v>
      </c>
      <c r="AR313" s="4">
        <f t="shared" si="558"/>
        <v>0</v>
      </c>
      <c r="AS313" s="4">
        <f t="shared" si="558"/>
        <v>0</v>
      </c>
      <c r="AT313" s="4">
        <f t="shared" si="558"/>
        <v>0</v>
      </c>
      <c r="AU313" s="4">
        <f t="shared" si="558"/>
        <v>0</v>
      </c>
      <c r="AV313" s="4">
        <f t="shared" si="558"/>
        <v>0</v>
      </c>
      <c r="AW313" s="4">
        <f t="shared" si="558"/>
        <v>0</v>
      </c>
      <c r="AX313" s="4">
        <f t="shared" si="558"/>
        <v>0</v>
      </c>
      <c r="AY313" s="4">
        <f t="shared" si="558"/>
        <v>0</v>
      </c>
      <c r="AZ313" s="4">
        <f t="shared" si="558"/>
        <v>0</v>
      </c>
      <c r="BA313" s="4">
        <f t="shared" si="558"/>
        <v>0</v>
      </c>
      <c r="BB313" s="4">
        <f t="shared" si="558"/>
        <v>0</v>
      </c>
      <c r="BC313" s="4">
        <f t="shared" si="558"/>
        <v>0</v>
      </c>
      <c r="BD313" s="4">
        <f t="shared" si="558"/>
        <v>0</v>
      </c>
      <c r="BE313" s="4">
        <f t="shared" ca="1" si="558"/>
        <v>1106621.2142495289</v>
      </c>
      <c r="BF313" s="4">
        <f t="shared" ca="1" si="558"/>
        <v>1114829.1032263797</v>
      </c>
      <c r="BG313" s="4">
        <f t="shared" ca="1" si="558"/>
        <v>1123097.8707049154</v>
      </c>
      <c r="BH313" s="4">
        <f t="shared" ca="1" si="558"/>
        <v>1131427.9682253525</v>
      </c>
      <c r="BI313" s="4">
        <f t="shared" ca="1" si="558"/>
        <v>1139819.8506770143</v>
      </c>
    </row>
    <row r="314" spans="1:61" x14ac:dyDescent="0.25">
      <c r="A314" s="57">
        <f t="shared" si="504"/>
        <v>2028.75</v>
      </c>
      <c r="C314" s="4">
        <f t="shared" ref="C314:BI314" si="559">C252*C190/4</f>
        <v>0</v>
      </c>
      <c r="D314" s="4">
        <f t="shared" si="559"/>
        <v>0</v>
      </c>
      <c r="E314" s="4">
        <f t="shared" si="559"/>
        <v>0</v>
      </c>
      <c r="F314" s="4">
        <f t="shared" si="559"/>
        <v>0</v>
      </c>
      <c r="G314" s="4">
        <f t="shared" si="559"/>
        <v>0</v>
      </c>
      <c r="H314" s="4">
        <f t="shared" si="559"/>
        <v>0</v>
      </c>
      <c r="I314" s="4">
        <f t="shared" si="559"/>
        <v>0</v>
      </c>
      <c r="J314" s="4">
        <f t="shared" si="559"/>
        <v>0</v>
      </c>
      <c r="K314" s="4">
        <f t="shared" si="559"/>
        <v>0</v>
      </c>
      <c r="L314" s="4">
        <f t="shared" si="559"/>
        <v>0</v>
      </c>
      <c r="M314" s="4">
        <f t="shared" si="559"/>
        <v>0</v>
      </c>
      <c r="N314" s="4">
        <f t="shared" si="559"/>
        <v>0</v>
      </c>
      <c r="O314" s="4">
        <f t="shared" si="559"/>
        <v>0</v>
      </c>
      <c r="P314" s="4">
        <f t="shared" si="559"/>
        <v>0</v>
      </c>
      <c r="Q314" s="4">
        <f t="shared" si="559"/>
        <v>0</v>
      </c>
      <c r="R314" s="4">
        <f t="shared" si="559"/>
        <v>0</v>
      </c>
      <c r="S314" s="4">
        <f t="shared" si="559"/>
        <v>0</v>
      </c>
      <c r="T314" s="4">
        <f t="shared" si="559"/>
        <v>0</v>
      </c>
      <c r="U314" s="4">
        <f t="shared" si="559"/>
        <v>0</v>
      </c>
      <c r="V314" s="4">
        <f t="shared" si="559"/>
        <v>0</v>
      </c>
      <c r="W314" s="4">
        <f t="shared" si="559"/>
        <v>0</v>
      </c>
      <c r="X314" s="4">
        <f t="shared" si="559"/>
        <v>0</v>
      </c>
      <c r="Y314" s="4">
        <f t="shared" si="559"/>
        <v>0</v>
      </c>
      <c r="Z314" s="4">
        <f t="shared" si="559"/>
        <v>0</v>
      </c>
      <c r="AA314" s="4">
        <f t="shared" si="559"/>
        <v>0</v>
      </c>
      <c r="AB314" s="4">
        <f t="shared" si="559"/>
        <v>0</v>
      </c>
      <c r="AC314" s="4">
        <f t="shared" si="559"/>
        <v>0</v>
      </c>
      <c r="AD314" s="4">
        <f t="shared" si="559"/>
        <v>0</v>
      </c>
      <c r="AE314" s="4">
        <f t="shared" si="559"/>
        <v>0</v>
      </c>
      <c r="AF314" s="4">
        <f t="shared" si="559"/>
        <v>0</v>
      </c>
      <c r="AG314" s="4">
        <f t="shared" si="559"/>
        <v>0</v>
      </c>
      <c r="AH314" s="4">
        <f t="shared" si="559"/>
        <v>0</v>
      </c>
      <c r="AI314" s="4">
        <f t="shared" si="559"/>
        <v>0</v>
      </c>
      <c r="AJ314" s="4">
        <f t="shared" si="559"/>
        <v>0</v>
      </c>
      <c r="AK314" s="4">
        <f t="shared" si="559"/>
        <v>0</v>
      </c>
      <c r="AL314" s="4">
        <f t="shared" si="559"/>
        <v>0</v>
      </c>
      <c r="AM314" s="4">
        <f t="shared" si="559"/>
        <v>0</v>
      </c>
      <c r="AN314" s="4">
        <f t="shared" si="559"/>
        <v>0</v>
      </c>
      <c r="AO314" s="4">
        <f t="shared" si="559"/>
        <v>0</v>
      </c>
      <c r="AP314" s="4">
        <f t="shared" si="559"/>
        <v>0</v>
      </c>
      <c r="AQ314" s="4">
        <f t="shared" si="559"/>
        <v>0</v>
      </c>
      <c r="AR314" s="4">
        <f t="shared" si="559"/>
        <v>0</v>
      </c>
      <c r="AS314" s="4">
        <f t="shared" si="559"/>
        <v>0</v>
      </c>
      <c r="AT314" s="4">
        <f t="shared" si="559"/>
        <v>0</v>
      </c>
      <c r="AU314" s="4">
        <f t="shared" si="559"/>
        <v>0</v>
      </c>
      <c r="AV314" s="4">
        <f t="shared" si="559"/>
        <v>0</v>
      </c>
      <c r="AW314" s="4">
        <f t="shared" si="559"/>
        <v>0</v>
      </c>
      <c r="AX314" s="4">
        <f t="shared" si="559"/>
        <v>0</v>
      </c>
      <c r="AY314" s="4">
        <f t="shared" si="559"/>
        <v>0</v>
      </c>
      <c r="AZ314" s="4">
        <f t="shared" si="559"/>
        <v>0</v>
      </c>
      <c r="BA314" s="4">
        <f t="shared" si="559"/>
        <v>0</v>
      </c>
      <c r="BB314" s="4">
        <f t="shared" si="559"/>
        <v>0</v>
      </c>
      <c r="BC314" s="4">
        <f t="shared" si="559"/>
        <v>0</v>
      </c>
      <c r="BD314" s="4">
        <f t="shared" si="559"/>
        <v>0</v>
      </c>
      <c r="BE314" s="4">
        <f t="shared" si="559"/>
        <v>0</v>
      </c>
      <c r="BF314" s="4">
        <f t="shared" ca="1" si="559"/>
        <v>1114829.1032263797</v>
      </c>
      <c r="BG314" s="4">
        <f t="shared" ca="1" si="559"/>
        <v>1123097.8707049154</v>
      </c>
      <c r="BH314" s="4">
        <f t="shared" ca="1" si="559"/>
        <v>1131427.9682253525</v>
      </c>
      <c r="BI314" s="4">
        <f t="shared" ca="1" si="559"/>
        <v>1139819.8506770143</v>
      </c>
    </row>
    <row r="315" spans="1:61" x14ac:dyDescent="0.25">
      <c r="A315" s="57">
        <f t="shared" si="504"/>
        <v>2029</v>
      </c>
      <c r="C315" s="4">
        <f t="shared" ref="C315:BI315" si="560">C253*C191/4</f>
        <v>0</v>
      </c>
      <c r="D315" s="4">
        <f t="shared" si="560"/>
        <v>0</v>
      </c>
      <c r="E315" s="4">
        <f t="shared" si="560"/>
        <v>0</v>
      </c>
      <c r="F315" s="4">
        <f t="shared" si="560"/>
        <v>0</v>
      </c>
      <c r="G315" s="4">
        <f t="shared" si="560"/>
        <v>0</v>
      </c>
      <c r="H315" s="4">
        <f t="shared" si="560"/>
        <v>0</v>
      </c>
      <c r="I315" s="4">
        <f t="shared" si="560"/>
        <v>0</v>
      </c>
      <c r="J315" s="4">
        <f t="shared" si="560"/>
        <v>0</v>
      </c>
      <c r="K315" s="4">
        <f t="shared" si="560"/>
        <v>0</v>
      </c>
      <c r="L315" s="4">
        <f t="shared" si="560"/>
        <v>0</v>
      </c>
      <c r="M315" s="4">
        <f t="shared" si="560"/>
        <v>0</v>
      </c>
      <c r="N315" s="4">
        <f t="shared" si="560"/>
        <v>0</v>
      </c>
      <c r="O315" s="4">
        <f t="shared" si="560"/>
        <v>0</v>
      </c>
      <c r="P315" s="4">
        <f t="shared" si="560"/>
        <v>0</v>
      </c>
      <c r="Q315" s="4">
        <f t="shared" si="560"/>
        <v>0</v>
      </c>
      <c r="R315" s="4">
        <f t="shared" si="560"/>
        <v>0</v>
      </c>
      <c r="S315" s="4">
        <f t="shared" si="560"/>
        <v>0</v>
      </c>
      <c r="T315" s="4">
        <f t="shared" si="560"/>
        <v>0</v>
      </c>
      <c r="U315" s="4">
        <f t="shared" si="560"/>
        <v>0</v>
      </c>
      <c r="V315" s="4">
        <f t="shared" si="560"/>
        <v>0</v>
      </c>
      <c r="W315" s="4">
        <f t="shared" si="560"/>
        <v>0</v>
      </c>
      <c r="X315" s="4">
        <f t="shared" si="560"/>
        <v>0</v>
      </c>
      <c r="Y315" s="4">
        <f t="shared" si="560"/>
        <v>0</v>
      </c>
      <c r="Z315" s="4">
        <f t="shared" si="560"/>
        <v>0</v>
      </c>
      <c r="AA315" s="4">
        <f t="shared" si="560"/>
        <v>0</v>
      </c>
      <c r="AB315" s="4">
        <f t="shared" si="560"/>
        <v>0</v>
      </c>
      <c r="AC315" s="4">
        <f t="shared" si="560"/>
        <v>0</v>
      </c>
      <c r="AD315" s="4">
        <f t="shared" si="560"/>
        <v>0</v>
      </c>
      <c r="AE315" s="4">
        <f t="shared" si="560"/>
        <v>0</v>
      </c>
      <c r="AF315" s="4">
        <f t="shared" si="560"/>
        <v>0</v>
      </c>
      <c r="AG315" s="4">
        <f t="shared" si="560"/>
        <v>0</v>
      </c>
      <c r="AH315" s="4">
        <f t="shared" si="560"/>
        <v>0</v>
      </c>
      <c r="AI315" s="4">
        <f t="shared" si="560"/>
        <v>0</v>
      </c>
      <c r="AJ315" s="4">
        <f t="shared" si="560"/>
        <v>0</v>
      </c>
      <c r="AK315" s="4">
        <f t="shared" si="560"/>
        <v>0</v>
      </c>
      <c r="AL315" s="4">
        <f t="shared" si="560"/>
        <v>0</v>
      </c>
      <c r="AM315" s="4">
        <f t="shared" si="560"/>
        <v>0</v>
      </c>
      <c r="AN315" s="4">
        <f t="shared" si="560"/>
        <v>0</v>
      </c>
      <c r="AO315" s="4">
        <f t="shared" si="560"/>
        <v>0</v>
      </c>
      <c r="AP315" s="4">
        <f t="shared" si="560"/>
        <v>0</v>
      </c>
      <c r="AQ315" s="4">
        <f t="shared" si="560"/>
        <v>0</v>
      </c>
      <c r="AR315" s="4">
        <f t="shared" si="560"/>
        <v>0</v>
      </c>
      <c r="AS315" s="4">
        <f t="shared" si="560"/>
        <v>0</v>
      </c>
      <c r="AT315" s="4">
        <f t="shared" si="560"/>
        <v>0</v>
      </c>
      <c r="AU315" s="4">
        <f t="shared" si="560"/>
        <v>0</v>
      </c>
      <c r="AV315" s="4">
        <f t="shared" si="560"/>
        <v>0</v>
      </c>
      <c r="AW315" s="4">
        <f t="shared" si="560"/>
        <v>0</v>
      </c>
      <c r="AX315" s="4">
        <f t="shared" si="560"/>
        <v>0</v>
      </c>
      <c r="AY315" s="4">
        <f t="shared" si="560"/>
        <v>0</v>
      </c>
      <c r="AZ315" s="4">
        <f t="shared" si="560"/>
        <v>0</v>
      </c>
      <c r="BA315" s="4">
        <f t="shared" si="560"/>
        <v>0</v>
      </c>
      <c r="BB315" s="4">
        <f t="shared" si="560"/>
        <v>0</v>
      </c>
      <c r="BC315" s="4">
        <f t="shared" si="560"/>
        <v>0</v>
      </c>
      <c r="BD315" s="4">
        <f t="shared" si="560"/>
        <v>0</v>
      </c>
      <c r="BE315" s="4">
        <f t="shared" si="560"/>
        <v>0</v>
      </c>
      <c r="BF315" s="4">
        <f t="shared" si="560"/>
        <v>0</v>
      </c>
      <c r="BG315" s="4">
        <f t="shared" ca="1" si="560"/>
        <v>1123097.8707049154</v>
      </c>
      <c r="BH315" s="4">
        <f t="shared" ca="1" si="560"/>
        <v>1131427.9682253525</v>
      </c>
      <c r="BI315" s="4">
        <f t="shared" ca="1" si="560"/>
        <v>1139819.8506770143</v>
      </c>
    </row>
    <row r="316" spans="1:61" x14ac:dyDescent="0.25">
      <c r="A316" s="57">
        <f t="shared" si="504"/>
        <v>2029.25</v>
      </c>
      <c r="C316" s="4">
        <f t="shared" ref="C316:BI316" si="561">C254*C192/4</f>
        <v>0</v>
      </c>
      <c r="D316" s="4">
        <f t="shared" si="561"/>
        <v>0</v>
      </c>
      <c r="E316" s="4">
        <f t="shared" si="561"/>
        <v>0</v>
      </c>
      <c r="F316" s="4">
        <f t="shared" si="561"/>
        <v>0</v>
      </c>
      <c r="G316" s="4">
        <f t="shared" si="561"/>
        <v>0</v>
      </c>
      <c r="H316" s="4">
        <f t="shared" si="561"/>
        <v>0</v>
      </c>
      <c r="I316" s="4">
        <f t="shared" si="561"/>
        <v>0</v>
      </c>
      <c r="J316" s="4">
        <f t="shared" si="561"/>
        <v>0</v>
      </c>
      <c r="K316" s="4">
        <f t="shared" si="561"/>
        <v>0</v>
      </c>
      <c r="L316" s="4">
        <f t="shared" si="561"/>
        <v>0</v>
      </c>
      <c r="M316" s="4">
        <f t="shared" si="561"/>
        <v>0</v>
      </c>
      <c r="N316" s="4">
        <f t="shared" si="561"/>
        <v>0</v>
      </c>
      <c r="O316" s="4">
        <f t="shared" si="561"/>
        <v>0</v>
      </c>
      <c r="P316" s="4">
        <f t="shared" si="561"/>
        <v>0</v>
      </c>
      <c r="Q316" s="4">
        <f t="shared" si="561"/>
        <v>0</v>
      </c>
      <c r="R316" s="4">
        <f t="shared" si="561"/>
        <v>0</v>
      </c>
      <c r="S316" s="4">
        <f t="shared" si="561"/>
        <v>0</v>
      </c>
      <c r="T316" s="4">
        <f t="shared" si="561"/>
        <v>0</v>
      </c>
      <c r="U316" s="4">
        <f t="shared" si="561"/>
        <v>0</v>
      </c>
      <c r="V316" s="4">
        <f t="shared" si="561"/>
        <v>0</v>
      </c>
      <c r="W316" s="4">
        <f t="shared" si="561"/>
        <v>0</v>
      </c>
      <c r="X316" s="4">
        <f t="shared" si="561"/>
        <v>0</v>
      </c>
      <c r="Y316" s="4">
        <f t="shared" si="561"/>
        <v>0</v>
      </c>
      <c r="Z316" s="4">
        <f t="shared" si="561"/>
        <v>0</v>
      </c>
      <c r="AA316" s="4">
        <f t="shared" si="561"/>
        <v>0</v>
      </c>
      <c r="AB316" s="4">
        <f t="shared" si="561"/>
        <v>0</v>
      </c>
      <c r="AC316" s="4">
        <f t="shared" si="561"/>
        <v>0</v>
      </c>
      <c r="AD316" s="4">
        <f t="shared" si="561"/>
        <v>0</v>
      </c>
      <c r="AE316" s="4">
        <f t="shared" si="561"/>
        <v>0</v>
      </c>
      <c r="AF316" s="4">
        <f t="shared" si="561"/>
        <v>0</v>
      </c>
      <c r="AG316" s="4">
        <f t="shared" si="561"/>
        <v>0</v>
      </c>
      <c r="AH316" s="4">
        <f t="shared" si="561"/>
        <v>0</v>
      </c>
      <c r="AI316" s="4">
        <f t="shared" si="561"/>
        <v>0</v>
      </c>
      <c r="AJ316" s="4">
        <f t="shared" si="561"/>
        <v>0</v>
      </c>
      <c r="AK316" s="4">
        <f t="shared" si="561"/>
        <v>0</v>
      </c>
      <c r="AL316" s="4">
        <f t="shared" si="561"/>
        <v>0</v>
      </c>
      <c r="AM316" s="4">
        <f t="shared" si="561"/>
        <v>0</v>
      </c>
      <c r="AN316" s="4">
        <f t="shared" si="561"/>
        <v>0</v>
      </c>
      <c r="AO316" s="4">
        <f t="shared" si="561"/>
        <v>0</v>
      </c>
      <c r="AP316" s="4">
        <f t="shared" si="561"/>
        <v>0</v>
      </c>
      <c r="AQ316" s="4">
        <f t="shared" si="561"/>
        <v>0</v>
      </c>
      <c r="AR316" s="4">
        <f t="shared" si="561"/>
        <v>0</v>
      </c>
      <c r="AS316" s="4">
        <f t="shared" si="561"/>
        <v>0</v>
      </c>
      <c r="AT316" s="4">
        <f t="shared" si="561"/>
        <v>0</v>
      </c>
      <c r="AU316" s="4">
        <f t="shared" si="561"/>
        <v>0</v>
      </c>
      <c r="AV316" s="4">
        <f t="shared" si="561"/>
        <v>0</v>
      </c>
      <c r="AW316" s="4">
        <f t="shared" si="561"/>
        <v>0</v>
      </c>
      <c r="AX316" s="4">
        <f t="shared" si="561"/>
        <v>0</v>
      </c>
      <c r="AY316" s="4">
        <f t="shared" si="561"/>
        <v>0</v>
      </c>
      <c r="AZ316" s="4">
        <f t="shared" si="561"/>
        <v>0</v>
      </c>
      <c r="BA316" s="4">
        <f t="shared" si="561"/>
        <v>0</v>
      </c>
      <c r="BB316" s="4">
        <f t="shared" si="561"/>
        <v>0</v>
      </c>
      <c r="BC316" s="4">
        <f t="shared" si="561"/>
        <v>0</v>
      </c>
      <c r="BD316" s="4">
        <f t="shared" si="561"/>
        <v>0</v>
      </c>
      <c r="BE316" s="4">
        <f t="shared" si="561"/>
        <v>0</v>
      </c>
      <c r="BF316" s="4">
        <f t="shared" si="561"/>
        <v>0</v>
      </c>
      <c r="BG316" s="4">
        <f t="shared" si="561"/>
        <v>0</v>
      </c>
      <c r="BH316" s="4">
        <f t="shared" ca="1" si="561"/>
        <v>1456874.2232901733</v>
      </c>
      <c r="BI316" s="4">
        <f t="shared" ca="1" si="561"/>
        <v>1467679.9639754454</v>
      </c>
    </row>
    <row r="317" spans="1:61" x14ac:dyDescent="0.25">
      <c r="A317" s="57">
        <f t="shared" si="504"/>
        <v>2029.5</v>
      </c>
      <c r="C317" s="4">
        <f t="shared" ref="C317:BI317" si="562">C255*C193/4</f>
        <v>0</v>
      </c>
      <c r="D317" s="4">
        <f t="shared" si="562"/>
        <v>0</v>
      </c>
      <c r="E317" s="4">
        <f t="shared" si="562"/>
        <v>0</v>
      </c>
      <c r="F317" s="4">
        <f t="shared" si="562"/>
        <v>0</v>
      </c>
      <c r="G317" s="4">
        <f t="shared" si="562"/>
        <v>0</v>
      </c>
      <c r="H317" s="4">
        <f t="shared" si="562"/>
        <v>0</v>
      </c>
      <c r="I317" s="4">
        <f t="shared" si="562"/>
        <v>0</v>
      </c>
      <c r="J317" s="4">
        <f t="shared" si="562"/>
        <v>0</v>
      </c>
      <c r="K317" s="4">
        <f t="shared" si="562"/>
        <v>0</v>
      </c>
      <c r="L317" s="4">
        <f t="shared" si="562"/>
        <v>0</v>
      </c>
      <c r="M317" s="4">
        <f t="shared" si="562"/>
        <v>0</v>
      </c>
      <c r="N317" s="4">
        <f t="shared" si="562"/>
        <v>0</v>
      </c>
      <c r="O317" s="4">
        <f t="shared" si="562"/>
        <v>0</v>
      </c>
      <c r="P317" s="4">
        <f t="shared" si="562"/>
        <v>0</v>
      </c>
      <c r="Q317" s="4">
        <f t="shared" si="562"/>
        <v>0</v>
      </c>
      <c r="R317" s="4">
        <f t="shared" si="562"/>
        <v>0</v>
      </c>
      <c r="S317" s="4">
        <f t="shared" si="562"/>
        <v>0</v>
      </c>
      <c r="T317" s="4">
        <f t="shared" si="562"/>
        <v>0</v>
      </c>
      <c r="U317" s="4">
        <f t="shared" si="562"/>
        <v>0</v>
      </c>
      <c r="V317" s="4">
        <f t="shared" si="562"/>
        <v>0</v>
      </c>
      <c r="W317" s="4">
        <f t="shared" si="562"/>
        <v>0</v>
      </c>
      <c r="X317" s="4">
        <f t="shared" si="562"/>
        <v>0</v>
      </c>
      <c r="Y317" s="4">
        <f t="shared" si="562"/>
        <v>0</v>
      </c>
      <c r="Z317" s="4">
        <f t="shared" si="562"/>
        <v>0</v>
      </c>
      <c r="AA317" s="4">
        <f t="shared" si="562"/>
        <v>0</v>
      </c>
      <c r="AB317" s="4">
        <f t="shared" si="562"/>
        <v>0</v>
      </c>
      <c r="AC317" s="4">
        <f t="shared" si="562"/>
        <v>0</v>
      </c>
      <c r="AD317" s="4">
        <f t="shared" si="562"/>
        <v>0</v>
      </c>
      <c r="AE317" s="4">
        <f t="shared" si="562"/>
        <v>0</v>
      </c>
      <c r="AF317" s="4">
        <f t="shared" si="562"/>
        <v>0</v>
      </c>
      <c r="AG317" s="4">
        <f t="shared" si="562"/>
        <v>0</v>
      </c>
      <c r="AH317" s="4">
        <f t="shared" si="562"/>
        <v>0</v>
      </c>
      <c r="AI317" s="4">
        <f t="shared" si="562"/>
        <v>0</v>
      </c>
      <c r="AJ317" s="4">
        <f t="shared" si="562"/>
        <v>0</v>
      </c>
      <c r="AK317" s="4">
        <f t="shared" si="562"/>
        <v>0</v>
      </c>
      <c r="AL317" s="4">
        <f t="shared" si="562"/>
        <v>0</v>
      </c>
      <c r="AM317" s="4">
        <f t="shared" si="562"/>
        <v>0</v>
      </c>
      <c r="AN317" s="4">
        <f t="shared" si="562"/>
        <v>0</v>
      </c>
      <c r="AO317" s="4">
        <f t="shared" si="562"/>
        <v>0</v>
      </c>
      <c r="AP317" s="4">
        <f t="shared" si="562"/>
        <v>0</v>
      </c>
      <c r="AQ317" s="4">
        <f t="shared" si="562"/>
        <v>0</v>
      </c>
      <c r="AR317" s="4">
        <f t="shared" si="562"/>
        <v>0</v>
      </c>
      <c r="AS317" s="4">
        <f t="shared" si="562"/>
        <v>0</v>
      </c>
      <c r="AT317" s="4">
        <f t="shared" si="562"/>
        <v>0</v>
      </c>
      <c r="AU317" s="4">
        <f t="shared" si="562"/>
        <v>0</v>
      </c>
      <c r="AV317" s="4">
        <f t="shared" si="562"/>
        <v>0</v>
      </c>
      <c r="AW317" s="4">
        <f t="shared" si="562"/>
        <v>0</v>
      </c>
      <c r="AX317" s="4">
        <f t="shared" si="562"/>
        <v>0</v>
      </c>
      <c r="AY317" s="4">
        <f t="shared" si="562"/>
        <v>0</v>
      </c>
      <c r="AZ317" s="4">
        <f t="shared" si="562"/>
        <v>0</v>
      </c>
      <c r="BA317" s="4">
        <f t="shared" si="562"/>
        <v>0</v>
      </c>
      <c r="BB317" s="4">
        <f t="shared" si="562"/>
        <v>0</v>
      </c>
      <c r="BC317" s="4">
        <f t="shared" si="562"/>
        <v>0</v>
      </c>
      <c r="BD317" s="4">
        <f t="shared" si="562"/>
        <v>0</v>
      </c>
      <c r="BE317" s="4">
        <f t="shared" si="562"/>
        <v>0</v>
      </c>
      <c r="BF317" s="4">
        <f t="shared" si="562"/>
        <v>0</v>
      </c>
      <c r="BG317" s="4">
        <f t="shared" si="562"/>
        <v>0</v>
      </c>
      <c r="BH317" s="4">
        <f t="shared" si="562"/>
        <v>0</v>
      </c>
      <c r="BI317" s="4">
        <f t="shared" ca="1" si="562"/>
        <v>1831968.9787514796</v>
      </c>
    </row>
    <row r="318" spans="1:61" x14ac:dyDescent="0.25">
      <c r="A318" s="57" t="s">
        <v>8</v>
      </c>
      <c r="C318" s="5">
        <f ca="1">SUM(C259:C317)</f>
        <v>0</v>
      </c>
      <c r="D318" s="5">
        <f t="shared" ref="D318:BI318" ca="1" si="563">SUM(D259:D317)</f>
        <v>382503.66944060795</v>
      </c>
      <c r="E318" s="5">
        <f t="shared" ca="1" si="563"/>
        <v>899128.3620948887</v>
      </c>
      <c r="F318" s="5">
        <f t="shared" ca="1" si="563"/>
        <v>1423395.696947623</v>
      </c>
      <c r="G318" s="5">
        <f t="shared" ca="1" si="563"/>
        <v>1955390.6249999995</v>
      </c>
      <c r="H318" s="5">
        <f t="shared" ca="1" si="563"/>
        <v>2495198.9369842322</v>
      </c>
      <c r="I318" s="5">
        <f t="shared" ca="1" si="563"/>
        <v>3042907.2711468441</v>
      </c>
      <c r="J318" s="5">
        <f t="shared" ca="1" si="563"/>
        <v>3598603.1211012164</v>
      </c>
      <c r="K318" s="5">
        <f t="shared" ca="1" si="563"/>
        <v>4162374.8437499967</v>
      </c>
      <c r="L318" s="5">
        <f t="shared" ca="1" si="563"/>
        <v>4734311.667277975</v>
      </c>
      <c r="M318" s="5">
        <f t="shared" ca="1" si="563"/>
        <v>5314503.6992160305</v>
      </c>
      <c r="N318" s="5">
        <f t="shared" ca="1" si="563"/>
        <v>5903041.9345767712</v>
      </c>
      <c r="O318" s="5">
        <f t="shared" ca="1" si="563"/>
        <v>6389379.6553124925</v>
      </c>
      <c r="P318" s="5">
        <f t="shared" ca="1" si="563"/>
        <v>6845453.9614235861</v>
      </c>
      <c r="Q318" s="5">
        <f t="shared" ca="1" si="563"/>
        <v>7307942.2406159816</v>
      </c>
      <c r="R318" s="5">
        <f t="shared" ca="1" si="563"/>
        <v>7776914.5486924183</v>
      </c>
      <c r="S318" s="5">
        <f t="shared" ca="1" si="563"/>
        <v>8252441.6278218646</v>
      </c>
      <c r="T318" s="5">
        <f t="shared" ca="1" si="563"/>
        <v>8734594.9128671978</v>
      </c>
      <c r="U318" s="5">
        <f t="shared" ca="1" si="563"/>
        <v>9223446.5377689861</v>
      </c>
      <c r="V318" s="5">
        <f t="shared" ca="1" si="563"/>
        <v>9719069.3419858683</v>
      </c>
      <c r="W318" s="5">
        <f t="shared" ca="1" si="563"/>
        <v>10221536.876992015</v>
      </c>
      <c r="X318" s="5">
        <f t="shared" ca="1" si="563"/>
        <v>10730923.412832145</v>
      </c>
      <c r="Y318" s="5">
        <f t="shared" ca="1" si="563"/>
        <v>11247303.944734611</v>
      </c>
      <c r="Z318" s="5">
        <f t="shared" ca="1" si="563"/>
        <v>11770754.199783098</v>
      </c>
      <c r="AA318" s="5">
        <f t="shared" ca="1" si="563"/>
        <v>12301350.643647334</v>
      </c>
      <c r="AB318" s="5">
        <f t="shared" ca="1" si="563"/>
        <v>12839170.4873734</v>
      </c>
      <c r="AC318" s="5">
        <f t="shared" ca="1" si="563"/>
        <v>13384291.694234191</v>
      </c>
      <c r="AD318" s="5">
        <f t="shared" ca="1" si="563"/>
        <v>13936792.986640373</v>
      </c>
      <c r="AE318" s="5">
        <f t="shared" ca="1" si="563"/>
        <v>14496753.853112686</v>
      </c>
      <c r="AF318" s="5">
        <f t="shared" ca="1" si="563"/>
        <v>14946646.738697056</v>
      </c>
      <c r="AG318" s="5">
        <f t="shared" ca="1" si="563"/>
        <v>15481402.638838792</v>
      </c>
      <c r="AH318" s="5">
        <f t="shared" ca="1" si="563"/>
        <v>16063055.224853463</v>
      </c>
      <c r="AI318" s="5">
        <f t="shared" ca="1" si="563"/>
        <v>16652484.451141031</v>
      </c>
      <c r="AJ318" s="5">
        <f t="shared" ca="1" si="563"/>
        <v>17249773.679072887</v>
      </c>
      <c r="AK318" s="5">
        <f t="shared" ca="1" si="563"/>
        <v>17855007.078798968</v>
      </c>
      <c r="AL318" s="5">
        <f t="shared" ca="1" si="563"/>
        <v>18468269.636659451</v>
      </c>
      <c r="AM318" s="5">
        <f t="shared" ca="1" si="563"/>
        <v>19089647.162661687</v>
      </c>
      <c r="AN318" s="5">
        <f t="shared" ca="1" si="563"/>
        <v>19719226.298023302</v>
      </c>
      <c r="AO318" s="5">
        <f t="shared" ca="1" si="563"/>
        <v>20357094.522781815</v>
      </c>
      <c r="AP318" s="5">
        <f t="shared" ca="1" si="563"/>
        <v>21003340.163471438</v>
      </c>
      <c r="AQ318" s="5">
        <f t="shared" ca="1" si="563"/>
        <v>21692070.284219697</v>
      </c>
      <c r="AR318" s="5">
        <f t="shared" ca="1" si="563"/>
        <v>22367014.873045836</v>
      </c>
      <c r="AS318" s="5">
        <f t="shared" ca="1" si="563"/>
        <v>23039270.214954704</v>
      </c>
      <c r="AT318" s="5">
        <f t="shared" ca="1" si="563"/>
        <v>23720267.413556494</v>
      </c>
      <c r="AU318" s="5">
        <f t="shared" ca="1" si="563"/>
        <v>24410099.164056309</v>
      </c>
      <c r="AV318" s="5">
        <f t="shared" ca="1" si="563"/>
        <v>25108859.055797864</v>
      </c>
      <c r="AW318" s="5">
        <f t="shared" ca="1" si="563"/>
        <v>25816641.580427811</v>
      </c>
      <c r="AX318" s="5">
        <f t="shared" ca="1" si="563"/>
        <v>26533542.140132066</v>
      </c>
      <c r="AY318" s="5">
        <f t="shared" ca="1" si="563"/>
        <v>27259657.055944547</v>
      </c>
      <c r="AZ318" s="5">
        <f t="shared" ca="1" si="563"/>
        <v>27995083.576129247</v>
      </c>
      <c r="BA318" s="5">
        <f t="shared" ca="1" si="563"/>
        <v>28739919.88463584</v>
      </c>
      <c r="BB318" s="5">
        <f t="shared" ca="1" si="563"/>
        <v>29494265.10962994</v>
      </c>
      <c r="BC318" s="5">
        <f t="shared" ca="1" si="563"/>
        <v>30258219.332098465</v>
      </c>
      <c r="BD318" s="5">
        <f t="shared" ca="1" si="563"/>
        <v>31031883.594530303</v>
      </c>
      <c r="BE318" s="5">
        <f t="shared" ca="1" si="563"/>
        <v>31815359.909673952</v>
      </c>
      <c r="BF318" s="5">
        <f t="shared" ca="1" si="563"/>
        <v>32608751.269371588</v>
      </c>
      <c r="BG318" s="5">
        <f t="shared" ca="1" si="563"/>
        <v>33412161.653471224</v>
      </c>
      <c r="BH318" s="5">
        <f t="shared" ca="1" si="563"/>
        <v>34117213.953795306</v>
      </c>
      <c r="BI318" s="5">
        <f t="shared" ca="1" si="563"/>
        <v>34903744.802407764</v>
      </c>
    </row>
    <row r="319" spans="1:61" x14ac:dyDescent="0.25">
      <c r="A319" s="57"/>
    </row>
    <row r="320" spans="1:61" x14ac:dyDescent="0.25">
      <c r="A320" s="57"/>
    </row>
    <row r="321" spans="1:61" x14ac:dyDescent="0.25">
      <c r="A321" s="110" t="s">
        <v>537</v>
      </c>
    </row>
    <row r="322" spans="1:61" x14ac:dyDescent="0.25">
      <c r="A322" s="57" t="s">
        <v>538</v>
      </c>
      <c r="B322" s="57">
        <f>B20/3</f>
        <v>0.66666666666666663</v>
      </c>
    </row>
    <row r="323" spans="1:61" x14ac:dyDescent="0.25">
      <c r="A323" s="57" t="s">
        <v>539</v>
      </c>
      <c r="B323" s="57">
        <f>B322</f>
        <v>0.66666666666666663</v>
      </c>
      <c r="C323" s="57">
        <f>B323-B324</f>
        <v>0</v>
      </c>
      <c r="D323" s="57">
        <f t="shared" ref="D323:BI323" si="564">C323-C324</f>
        <v>0</v>
      </c>
      <c r="E323" s="57">
        <f t="shared" si="564"/>
        <v>0</v>
      </c>
      <c r="F323" s="57">
        <f t="shared" si="564"/>
        <v>0</v>
      </c>
      <c r="G323" s="57">
        <f t="shared" si="564"/>
        <v>0</v>
      </c>
      <c r="H323" s="57">
        <f t="shared" si="564"/>
        <v>0</v>
      </c>
      <c r="I323" s="57">
        <f t="shared" si="564"/>
        <v>0</v>
      </c>
      <c r="J323" s="57">
        <f t="shared" si="564"/>
        <v>0</v>
      </c>
      <c r="K323" s="57">
        <f t="shared" si="564"/>
        <v>0</v>
      </c>
      <c r="L323" s="57">
        <f t="shared" si="564"/>
        <v>0</v>
      </c>
      <c r="M323" s="57">
        <f t="shared" si="564"/>
        <v>0</v>
      </c>
      <c r="N323" s="57">
        <f t="shared" si="564"/>
        <v>0</v>
      </c>
      <c r="O323" s="57">
        <f t="shared" si="564"/>
        <v>0</v>
      </c>
      <c r="P323" s="57">
        <f t="shared" si="564"/>
        <v>0</v>
      </c>
      <c r="Q323" s="57">
        <f t="shared" si="564"/>
        <v>0</v>
      </c>
      <c r="R323" s="57">
        <f t="shared" si="564"/>
        <v>0</v>
      </c>
      <c r="S323" s="57">
        <f t="shared" si="564"/>
        <v>0</v>
      </c>
      <c r="T323" s="57">
        <f t="shared" si="564"/>
        <v>0</v>
      </c>
      <c r="U323" s="57">
        <f t="shared" si="564"/>
        <v>0</v>
      </c>
      <c r="V323" s="57">
        <f t="shared" si="564"/>
        <v>0</v>
      </c>
      <c r="W323" s="57">
        <f t="shared" si="564"/>
        <v>0</v>
      </c>
      <c r="X323" s="57">
        <f t="shared" si="564"/>
        <v>0</v>
      </c>
      <c r="Y323" s="57">
        <f t="shared" si="564"/>
        <v>0</v>
      </c>
      <c r="Z323" s="57">
        <f t="shared" si="564"/>
        <v>0</v>
      </c>
      <c r="AA323" s="57">
        <f t="shared" si="564"/>
        <v>0</v>
      </c>
      <c r="AB323" s="57">
        <f t="shared" si="564"/>
        <v>0</v>
      </c>
      <c r="AC323" s="57">
        <f t="shared" si="564"/>
        <v>0</v>
      </c>
      <c r="AD323" s="57">
        <f t="shared" si="564"/>
        <v>0</v>
      </c>
      <c r="AE323" s="57">
        <f t="shared" si="564"/>
        <v>0</v>
      </c>
      <c r="AF323" s="57">
        <f t="shared" si="564"/>
        <v>0</v>
      </c>
      <c r="AG323" s="57">
        <f t="shared" si="564"/>
        <v>0</v>
      </c>
      <c r="AH323" s="57">
        <f t="shared" si="564"/>
        <v>0</v>
      </c>
      <c r="AI323" s="57">
        <f t="shared" si="564"/>
        <v>0</v>
      </c>
      <c r="AJ323" s="57">
        <f t="shared" si="564"/>
        <v>0</v>
      </c>
      <c r="AK323" s="57">
        <f t="shared" si="564"/>
        <v>0</v>
      </c>
      <c r="AL323" s="57">
        <f t="shared" si="564"/>
        <v>0</v>
      </c>
      <c r="AM323" s="57">
        <f t="shared" si="564"/>
        <v>0</v>
      </c>
      <c r="AN323" s="57">
        <f t="shared" si="564"/>
        <v>0</v>
      </c>
      <c r="AO323" s="57">
        <f t="shared" si="564"/>
        <v>0</v>
      </c>
      <c r="AP323" s="57">
        <f t="shared" si="564"/>
        <v>0</v>
      </c>
      <c r="AQ323" s="57">
        <f t="shared" si="564"/>
        <v>0</v>
      </c>
      <c r="AR323" s="57">
        <f t="shared" si="564"/>
        <v>0</v>
      </c>
      <c r="AS323" s="57">
        <f t="shared" si="564"/>
        <v>0</v>
      </c>
      <c r="AT323" s="57">
        <f t="shared" si="564"/>
        <v>0</v>
      </c>
      <c r="AU323" s="57">
        <f t="shared" si="564"/>
        <v>0</v>
      </c>
      <c r="AV323" s="57">
        <f t="shared" si="564"/>
        <v>0</v>
      </c>
      <c r="AW323" s="57">
        <f t="shared" si="564"/>
        <v>0</v>
      </c>
      <c r="AX323" s="57">
        <f t="shared" si="564"/>
        <v>0</v>
      </c>
      <c r="AY323" s="57">
        <f t="shared" si="564"/>
        <v>0</v>
      </c>
      <c r="AZ323" s="57">
        <f t="shared" si="564"/>
        <v>0</v>
      </c>
      <c r="BA323" s="57">
        <f t="shared" si="564"/>
        <v>0</v>
      </c>
      <c r="BB323" s="57">
        <f t="shared" si="564"/>
        <v>0</v>
      </c>
      <c r="BC323" s="57">
        <f t="shared" si="564"/>
        <v>0</v>
      </c>
      <c r="BD323" s="57">
        <f t="shared" si="564"/>
        <v>0</v>
      </c>
      <c r="BE323" s="57">
        <f t="shared" si="564"/>
        <v>0</v>
      </c>
      <c r="BF323" s="57">
        <f t="shared" si="564"/>
        <v>0</v>
      </c>
      <c r="BG323" s="57">
        <f t="shared" si="564"/>
        <v>0</v>
      </c>
      <c r="BH323" s="57">
        <f t="shared" si="564"/>
        <v>0</v>
      </c>
      <c r="BI323" s="57">
        <f t="shared" si="564"/>
        <v>0</v>
      </c>
    </row>
    <row r="324" spans="1:61" x14ac:dyDescent="0.25">
      <c r="A324" s="57" t="s">
        <v>540</v>
      </c>
      <c r="B324" s="57">
        <f>MIN(1,B323)</f>
        <v>0.66666666666666663</v>
      </c>
      <c r="C324" s="57">
        <f>MIN(1,C323)</f>
        <v>0</v>
      </c>
      <c r="D324" s="57">
        <f t="shared" ref="D324:BI324" si="565">MIN(1,D323)</f>
        <v>0</v>
      </c>
      <c r="E324" s="57">
        <f t="shared" si="565"/>
        <v>0</v>
      </c>
      <c r="F324" s="57">
        <f t="shared" si="565"/>
        <v>0</v>
      </c>
      <c r="G324" s="57">
        <f t="shared" si="565"/>
        <v>0</v>
      </c>
      <c r="H324" s="57">
        <f t="shared" si="565"/>
        <v>0</v>
      </c>
      <c r="I324" s="57">
        <f t="shared" si="565"/>
        <v>0</v>
      </c>
      <c r="J324" s="57">
        <f t="shared" si="565"/>
        <v>0</v>
      </c>
      <c r="K324" s="57">
        <f t="shared" si="565"/>
        <v>0</v>
      </c>
      <c r="L324" s="57">
        <f t="shared" si="565"/>
        <v>0</v>
      </c>
      <c r="M324" s="57">
        <f t="shared" si="565"/>
        <v>0</v>
      </c>
      <c r="N324" s="57">
        <f t="shared" si="565"/>
        <v>0</v>
      </c>
      <c r="O324" s="57">
        <f t="shared" si="565"/>
        <v>0</v>
      </c>
      <c r="P324" s="57">
        <f t="shared" si="565"/>
        <v>0</v>
      </c>
      <c r="Q324" s="57">
        <f t="shared" si="565"/>
        <v>0</v>
      </c>
      <c r="R324" s="57">
        <f t="shared" si="565"/>
        <v>0</v>
      </c>
      <c r="S324" s="57">
        <f t="shared" si="565"/>
        <v>0</v>
      </c>
      <c r="T324" s="57">
        <f t="shared" si="565"/>
        <v>0</v>
      </c>
      <c r="U324" s="57">
        <f t="shared" si="565"/>
        <v>0</v>
      </c>
      <c r="V324" s="57">
        <f t="shared" si="565"/>
        <v>0</v>
      </c>
      <c r="W324" s="57">
        <f t="shared" si="565"/>
        <v>0</v>
      </c>
      <c r="X324" s="57">
        <f t="shared" si="565"/>
        <v>0</v>
      </c>
      <c r="Y324" s="57">
        <f t="shared" si="565"/>
        <v>0</v>
      </c>
      <c r="Z324" s="57">
        <f t="shared" si="565"/>
        <v>0</v>
      </c>
      <c r="AA324" s="57">
        <f t="shared" si="565"/>
        <v>0</v>
      </c>
      <c r="AB324" s="57">
        <f t="shared" si="565"/>
        <v>0</v>
      </c>
      <c r="AC324" s="57">
        <f t="shared" si="565"/>
        <v>0</v>
      </c>
      <c r="AD324" s="57">
        <f t="shared" si="565"/>
        <v>0</v>
      </c>
      <c r="AE324" s="57">
        <f t="shared" si="565"/>
        <v>0</v>
      </c>
      <c r="AF324" s="57">
        <f t="shared" si="565"/>
        <v>0</v>
      </c>
      <c r="AG324" s="57">
        <f t="shared" si="565"/>
        <v>0</v>
      </c>
      <c r="AH324" s="57">
        <f t="shared" si="565"/>
        <v>0</v>
      </c>
      <c r="AI324" s="57">
        <f t="shared" si="565"/>
        <v>0</v>
      </c>
      <c r="AJ324" s="57">
        <f t="shared" si="565"/>
        <v>0</v>
      </c>
      <c r="AK324" s="57">
        <f t="shared" si="565"/>
        <v>0</v>
      </c>
      <c r="AL324" s="57">
        <f t="shared" si="565"/>
        <v>0</v>
      </c>
      <c r="AM324" s="57">
        <f t="shared" si="565"/>
        <v>0</v>
      </c>
      <c r="AN324" s="57">
        <f t="shared" si="565"/>
        <v>0</v>
      </c>
      <c r="AO324" s="57">
        <f t="shared" si="565"/>
        <v>0</v>
      </c>
      <c r="AP324" s="57">
        <f t="shared" si="565"/>
        <v>0</v>
      </c>
      <c r="AQ324" s="57">
        <f t="shared" si="565"/>
        <v>0</v>
      </c>
      <c r="AR324" s="57">
        <f t="shared" si="565"/>
        <v>0</v>
      </c>
      <c r="AS324" s="57">
        <f t="shared" si="565"/>
        <v>0</v>
      </c>
      <c r="AT324" s="57">
        <f t="shared" si="565"/>
        <v>0</v>
      </c>
      <c r="AU324" s="57">
        <f t="shared" si="565"/>
        <v>0</v>
      </c>
      <c r="AV324" s="57">
        <f t="shared" si="565"/>
        <v>0</v>
      </c>
      <c r="AW324" s="57">
        <f t="shared" si="565"/>
        <v>0</v>
      </c>
      <c r="AX324" s="57">
        <f t="shared" si="565"/>
        <v>0</v>
      </c>
      <c r="AY324" s="57">
        <f t="shared" si="565"/>
        <v>0</v>
      </c>
      <c r="AZ324" s="57">
        <f t="shared" si="565"/>
        <v>0</v>
      </c>
      <c r="BA324" s="57">
        <f t="shared" si="565"/>
        <v>0</v>
      </c>
      <c r="BB324" s="57">
        <f t="shared" si="565"/>
        <v>0</v>
      </c>
      <c r="BC324" s="57">
        <f t="shared" si="565"/>
        <v>0</v>
      </c>
      <c r="BD324" s="57">
        <f t="shared" si="565"/>
        <v>0</v>
      </c>
      <c r="BE324" s="57">
        <f t="shared" si="565"/>
        <v>0</v>
      </c>
      <c r="BF324" s="57">
        <f t="shared" si="565"/>
        <v>0</v>
      </c>
      <c r="BG324" s="57">
        <f t="shared" si="565"/>
        <v>0</v>
      </c>
      <c r="BH324" s="57">
        <f t="shared" si="565"/>
        <v>0</v>
      </c>
      <c r="BI324" s="57">
        <f t="shared" si="565"/>
        <v>0</v>
      </c>
    </row>
    <row r="325" spans="1:61" x14ac:dyDescent="0.25">
      <c r="A325" s="57"/>
    </row>
    <row r="326" spans="1:61" x14ac:dyDescent="0.25">
      <c r="A326" s="110" t="s">
        <v>541</v>
      </c>
      <c r="C326">
        <v>1</v>
      </c>
      <c r="D326">
        <f>C326+1</f>
        <v>2</v>
      </c>
      <c r="E326">
        <f t="shared" ref="E326:BI326" si="566">D326+1</f>
        <v>3</v>
      </c>
      <c r="F326">
        <f t="shared" si="566"/>
        <v>4</v>
      </c>
      <c r="G326">
        <f t="shared" si="566"/>
        <v>5</v>
      </c>
      <c r="H326">
        <f t="shared" si="566"/>
        <v>6</v>
      </c>
      <c r="I326">
        <f t="shared" si="566"/>
        <v>7</v>
      </c>
      <c r="J326">
        <f t="shared" si="566"/>
        <v>8</v>
      </c>
      <c r="K326">
        <f t="shared" si="566"/>
        <v>9</v>
      </c>
      <c r="L326">
        <f t="shared" si="566"/>
        <v>10</v>
      </c>
      <c r="M326">
        <f t="shared" si="566"/>
        <v>11</v>
      </c>
      <c r="N326">
        <f t="shared" si="566"/>
        <v>12</v>
      </c>
      <c r="O326">
        <f t="shared" si="566"/>
        <v>13</v>
      </c>
      <c r="P326">
        <f t="shared" si="566"/>
        <v>14</v>
      </c>
      <c r="Q326">
        <f t="shared" si="566"/>
        <v>15</v>
      </c>
      <c r="R326">
        <f t="shared" si="566"/>
        <v>16</v>
      </c>
      <c r="S326">
        <f t="shared" si="566"/>
        <v>17</v>
      </c>
      <c r="T326">
        <f t="shared" si="566"/>
        <v>18</v>
      </c>
      <c r="U326">
        <f t="shared" si="566"/>
        <v>19</v>
      </c>
      <c r="V326">
        <f t="shared" si="566"/>
        <v>20</v>
      </c>
      <c r="W326">
        <f t="shared" si="566"/>
        <v>21</v>
      </c>
      <c r="X326">
        <f t="shared" si="566"/>
        <v>22</v>
      </c>
      <c r="Y326">
        <f t="shared" si="566"/>
        <v>23</v>
      </c>
      <c r="Z326">
        <f t="shared" si="566"/>
        <v>24</v>
      </c>
      <c r="AA326">
        <f t="shared" si="566"/>
        <v>25</v>
      </c>
      <c r="AB326">
        <f t="shared" si="566"/>
        <v>26</v>
      </c>
      <c r="AC326">
        <f t="shared" si="566"/>
        <v>27</v>
      </c>
      <c r="AD326">
        <f t="shared" si="566"/>
        <v>28</v>
      </c>
      <c r="AE326">
        <f t="shared" si="566"/>
        <v>29</v>
      </c>
      <c r="AF326">
        <f t="shared" si="566"/>
        <v>30</v>
      </c>
      <c r="AG326">
        <f t="shared" si="566"/>
        <v>31</v>
      </c>
      <c r="AH326">
        <f t="shared" si="566"/>
        <v>32</v>
      </c>
      <c r="AI326">
        <f t="shared" si="566"/>
        <v>33</v>
      </c>
      <c r="AJ326">
        <f t="shared" si="566"/>
        <v>34</v>
      </c>
      <c r="AK326">
        <f t="shared" si="566"/>
        <v>35</v>
      </c>
      <c r="AL326">
        <f t="shared" si="566"/>
        <v>36</v>
      </c>
      <c r="AM326">
        <f t="shared" si="566"/>
        <v>37</v>
      </c>
      <c r="AN326">
        <f t="shared" si="566"/>
        <v>38</v>
      </c>
      <c r="AO326">
        <f t="shared" si="566"/>
        <v>39</v>
      </c>
      <c r="AP326">
        <f t="shared" si="566"/>
        <v>40</v>
      </c>
      <c r="AQ326">
        <f t="shared" si="566"/>
        <v>41</v>
      </c>
      <c r="AR326">
        <f t="shared" si="566"/>
        <v>42</v>
      </c>
      <c r="AS326">
        <f t="shared" si="566"/>
        <v>43</v>
      </c>
      <c r="AT326">
        <f t="shared" si="566"/>
        <v>44</v>
      </c>
      <c r="AU326">
        <f t="shared" si="566"/>
        <v>45</v>
      </c>
      <c r="AV326">
        <f t="shared" si="566"/>
        <v>46</v>
      </c>
      <c r="AW326">
        <f t="shared" si="566"/>
        <v>47</v>
      </c>
      <c r="AX326">
        <f t="shared" si="566"/>
        <v>48</v>
      </c>
      <c r="AY326">
        <f t="shared" si="566"/>
        <v>49</v>
      </c>
      <c r="AZ326">
        <f t="shared" si="566"/>
        <v>50</v>
      </c>
      <c r="BA326">
        <f t="shared" si="566"/>
        <v>51</v>
      </c>
      <c r="BB326">
        <f t="shared" si="566"/>
        <v>52</v>
      </c>
      <c r="BC326">
        <f t="shared" si="566"/>
        <v>53</v>
      </c>
      <c r="BD326">
        <f t="shared" si="566"/>
        <v>54</v>
      </c>
      <c r="BE326">
        <f t="shared" si="566"/>
        <v>55</v>
      </c>
      <c r="BF326">
        <f t="shared" si="566"/>
        <v>56</v>
      </c>
      <c r="BG326">
        <f t="shared" si="566"/>
        <v>57</v>
      </c>
      <c r="BH326">
        <f t="shared" si="566"/>
        <v>58</v>
      </c>
      <c r="BI326">
        <f t="shared" si="566"/>
        <v>59</v>
      </c>
    </row>
    <row r="327" spans="1:61" x14ac:dyDescent="0.25">
      <c r="A327" s="57">
        <f>A259</f>
        <v>2015</v>
      </c>
      <c r="B327">
        <v>1</v>
      </c>
      <c r="C327">
        <f ca="1">IF(C$326&gt;=$B327,OFFSET($B$324,0,C$326-$B327),0)</f>
        <v>0.66666666666666663</v>
      </c>
      <c r="D327">
        <f t="shared" ref="D327:S342" ca="1" si="567">IF(D$326&gt;=$B327,OFFSET($B$324,0,D$326-$B327),0)</f>
        <v>0</v>
      </c>
      <c r="E327">
        <f t="shared" ca="1" si="567"/>
        <v>0</v>
      </c>
      <c r="F327">
        <f t="shared" ca="1" si="567"/>
        <v>0</v>
      </c>
      <c r="G327">
        <f t="shared" ca="1" si="567"/>
        <v>0</v>
      </c>
      <c r="H327">
        <f t="shared" ca="1" si="567"/>
        <v>0</v>
      </c>
      <c r="I327">
        <f t="shared" ca="1" si="567"/>
        <v>0</v>
      </c>
      <c r="J327">
        <f t="shared" ca="1" si="567"/>
        <v>0</v>
      </c>
      <c r="K327">
        <f t="shared" ca="1" si="567"/>
        <v>0</v>
      </c>
      <c r="L327">
        <f t="shared" ca="1" si="567"/>
        <v>0</v>
      </c>
      <c r="M327">
        <f t="shared" ca="1" si="567"/>
        <v>0</v>
      </c>
      <c r="N327">
        <f t="shared" ca="1" si="567"/>
        <v>0</v>
      </c>
      <c r="O327">
        <f t="shared" ca="1" si="567"/>
        <v>0</v>
      </c>
      <c r="P327">
        <f t="shared" ca="1" si="567"/>
        <v>0</v>
      </c>
      <c r="Q327">
        <f t="shared" ca="1" si="567"/>
        <v>0</v>
      </c>
      <c r="R327">
        <f t="shared" ca="1" si="567"/>
        <v>0</v>
      </c>
      <c r="S327">
        <f t="shared" ca="1" si="567"/>
        <v>0</v>
      </c>
      <c r="T327">
        <f t="shared" ref="T327:AI342" ca="1" si="568">IF(T$326&gt;=$B327,OFFSET($B$324,0,T$326-$B327),0)</f>
        <v>0</v>
      </c>
      <c r="U327">
        <f t="shared" ca="1" si="568"/>
        <v>0</v>
      </c>
      <c r="V327">
        <f t="shared" ca="1" si="568"/>
        <v>0</v>
      </c>
      <c r="W327">
        <f t="shared" ca="1" si="568"/>
        <v>0</v>
      </c>
      <c r="X327">
        <f t="shared" ca="1" si="568"/>
        <v>0</v>
      </c>
      <c r="Y327">
        <f t="shared" ca="1" si="568"/>
        <v>0</v>
      </c>
      <c r="Z327">
        <f t="shared" ca="1" si="568"/>
        <v>0</v>
      </c>
      <c r="AA327">
        <f t="shared" ca="1" si="568"/>
        <v>0</v>
      </c>
      <c r="AB327">
        <f t="shared" ca="1" si="568"/>
        <v>0</v>
      </c>
      <c r="AC327">
        <f t="shared" ca="1" si="568"/>
        <v>0</v>
      </c>
      <c r="AD327">
        <f t="shared" ca="1" si="568"/>
        <v>0</v>
      </c>
      <c r="AE327">
        <f t="shared" ca="1" si="568"/>
        <v>0</v>
      </c>
      <c r="AF327">
        <f t="shared" ca="1" si="568"/>
        <v>0</v>
      </c>
      <c r="AG327">
        <f t="shared" ca="1" si="568"/>
        <v>0</v>
      </c>
      <c r="AH327">
        <f t="shared" ca="1" si="568"/>
        <v>0</v>
      </c>
      <c r="AI327">
        <f t="shared" ca="1" si="568"/>
        <v>0</v>
      </c>
      <c r="AJ327">
        <f t="shared" ref="AJ327:AY342" ca="1" si="569">IF(AJ$326&gt;=$B327,OFFSET($B$324,0,AJ$326-$B327),0)</f>
        <v>0</v>
      </c>
      <c r="AK327">
        <f t="shared" ca="1" si="569"/>
        <v>0</v>
      </c>
      <c r="AL327">
        <f t="shared" ca="1" si="569"/>
        <v>0</v>
      </c>
      <c r="AM327">
        <f t="shared" ca="1" si="569"/>
        <v>0</v>
      </c>
      <c r="AN327">
        <f t="shared" ca="1" si="569"/>
        <v>0</v>
      </c>
      <c r="AO327">
        <f t="shared" ca="1" si="569"/>
        <v>0</v>
      </c>
      <c r="AP327">
        <f t="shared" ca="1" si="569"/>
        <v>0</v>
      </c>
      <c r="AQ327">
        <f t="shared" ca="1" si="569"/>
        <v>0</v>
      </c>
      <c r="AR327">
        <f t="shared" ca="1" si="569"/>
        <v>0</v>
      </c>
      <c r="AS327">
        <f t="shared" ca="1" si="569"/>
        <v>0</v>
      </c>
      <c r="AT327">
        <f t="shared" ca="1" si="569"/>
        <v>0</v>
      </c>
      <c r="AU327">
        <f t="shared" ca="1" si="569"/>
        <v>0</v>
      </c>
      <c r="AV327">
        <f t="shared" ca="1" si="569"/>
        <v>0</v>
      </c>
      <c r="AW327">
        <f t="shared" ca="1" si="569"/>
        <v>0</v>
      </c>
      <c r="AX327">
        <f t="shared" ca="1" si="569"/>
        <v>0</v>
      </c>
      <c r="AY327">
        <f t="shared" ca="1" si="569"/>
        <v>0</v>
      </c>
      <c r="AZ327">
        <f t="shared" ref="AZ327:BI342" ca="1" si="570">IF(AZ$326&gt;=$B327,OFFSET($B$324,0,AZ$326-$B327),0)</f>
        <v>0</v>
      </c>
      <c r="BA327">
        <f t="shared" ca="1" si="570"/>
        <v>0</v>
      </c>
      <c r="BB327">
        <f t="shared" ca="1" si="570"/>
        <v>0</v>
      </c>
      <c r="BC327">
        <f t="shared" ca="1" si="570"/>
        <v>0</v>
      </c>
      <c r="BD327">
        <f t="shared" ca="1" si="570"/>
        <v>0</v>
      </c>
      <c r="BE327">
        <f t="shared" ca="1" si="570"/>
        <v>0</v>
      </c>
      <c r="BF327">
        <f t="shared" ca="1" si="570"/>
        <v>0</v>
      </c>
      <c r="BG327">
        <f t="shared" ca="1" si="570"/>
        <v>0</v>
      </c>
      <c r="BH327">
        <f t="shared" ca="1" si="570"/>
        <v>0</v>
      </c>
      <c r="BI327">
        <f t="shared" ca="1" si="570"/>
        <v>0</v>
      </c>
    </row>
    <row r="328" spans="1:61" x14ac:dyDescent="0.25">
      <c r="A328" s="57">
        <f t="shared" ref="A328:A386" si="571">A260</f>
        <v>2015.25</v>
      </c>
      <c r="B328">
        <f>B327+1</f>
        <v>2</v>
      </c>
      <c r="C328">
        <f t="shared" ref="C328:R343" ca="1" si="572">IF(C$326&gt;=$B328,OFFSET($B$324,0,C$326-$B328),0)</f>
        <v>0</v>
      </c>
      <c r="D328">
        <f t="shared" ca="1" si="567"/>
        <v>0.66666666666666663</v>
      </c>
      <c r="E328">
        <f t="shared" ca="1" si="567"/>
        <v>0</v>
      </c>
      <c r="F328">
        <f t="shared" ca="1" si="567"/>
        <v>0</v>
      </c>
      <c r="G328">
        <f t="shared" ca="1" si="567"/>
        <v>0</v>
      </c>
      <c r="H328">
        <f t="shared" ca="1" si="567"/>
        <v>0</v>
      </c>
      <c r="I328">
        <f t="shared" ca="1" si="567"/>
        <v>0</v>
      </c>
      <c r="J328">
        <f t="shared" ca="1" si="567"/>
        <v>0</v>
      </c>
      <c r="K328">
        <f t="shared" ca="1" si="567"/>
        <v>0</v>
      </c>
      <c r="L328">
        <f t="shared" ca="1" si="567"/>
        <v>0</v>
      </c>
      <c r="M328">
        <f t="shared" ca="1" si="567"/>
        <v>0</v>
      </c>
      <c r="N328">
        <f t="shared" ca="1" si="567"/>
        <v>0</v>
      </c>
      <c r="O328">
        <f t="shared" ca="1" si="567"/>
        <v>0</v>
      </c>
      <c r="P328">
        <f t="shared" ca="1" si="567"/>
        <v>0</v>
      </c>
      <c r="Q328">
        <f t="shared" ca="1" si="567"/>
        <v>0</v>
      </c>
      <c r="R328">
        <f t="shared" ca="1" si="567"/>
        <v>0</v>
      </c>
      <c r="S328">
        <f t="shared" ca="1" si="567"/>
        <v>0</v>
      </c>
      <c r="T328">
        <f t="shared" ca="1" si="568"/>
        <v>0</v>
      </c>
      <c r="U328">
        <f t="shared" ca="1" si="568"/>
        <v>0</v>
      </c>
      <c r="V328">
        <f t="shared" ca="1" si="568"/>
        <v>0</v>
      </c>
      <c r="W328">
        <f t="shared" ca="1" si="568"/>
        <v>0</v>
      </c>
      <c r="X328">
        <f t="shared" ca="1" si="568"/>
        <v>0</v>
      </c>
      <c r="Y328">
        <f t="shared" ca="1" si="568"/>
        <v>0</v>
      </c>
      <c r="Z328">
        <f t="shared" ca="1" si="568"/>
        <v>0</v>
      </c>
      <c r="AA328">
        <f t="shared" ca="1" si="568"/>
        <v>0</v>
      </c>
      <c r="AB328">
        <f t="shared" ca="1" si="568"/>
        <v>0</v>
      </c>
      <c r="AC328">
        <f t="shared" ca="1" si="568"/>
        <v>0</v>
      </c>
      <c r="AD328">
        <f t="shared" ca="1" si="568"/>
        <v>0</v>
      </c>
      <c r="AE328">
        <f t="shared" ca="1" si="568"/>
        <v>0</v>
      </c>
      <c r="AF328">
        <f t="shared" ca="1" si="568"/>
        <v>0</v>
      </c>
      <c r="AG328">
        <f t="shared" ca="1" si="568"/>
        <v>0</v>
      </c>
      <c r="AH328">
        <f t="shared" ca="1" si="568"/>
        <v>0</v>
      </c>
      <c r="AI328">
        <f t="shared" ca="1" si="568"/>
        <v>0</v>
      </c>
      <c r="AJ328">
        <f t="shared" ca="1" si="569"/>
        <v>0</v>
      </c>
      <c r="AK328">
        <f t="shared" ca="1" si="569"/>
        <v>0</v>
      </c>
      <c r="AL328">
        <f t="shared" ca="1" si="569"/>
        <v>0</v>
      </c>
      <c r="AM328">
        <f t="shared" ca="1" si="569"/>
        <v>0</v>
      </c>
      <c r="AN328">
        <f t="shared" ca="1" si="569"/>
        <v>0</v>
      </c>
      <c r="AO328">
        <f t="shared" ca="1" si="569"/>
        <v>0</v>
      </c>
      <c r="AP328">
        <f t="shared" ca="1" si="569"/>
        <v>0</v>
      </c>
      <c r="AQ328">
        <f t="shared" ca="1" si="569"/>
        <v>0</v>
      </c>
      <c r="AR328">
        <f t="shared" ca="1" si="569"/>
        <v>0</v>
      </c>
      <c r="AS328">
        <f t="shared" ca="1" si="569"/>
        <v>0</v>
      </c>
      <c r="AT328">
        <f t="shared" ca="1" si="569"/>
        <v>0</v>
      </c>
      <c r="AU328">
        <f t="shared" ca="1" si="569"/>
        <v>0</v>
      </c>
      <c r="AV328">
        <f t="shared" ca="1" si="569"/>
        <v>0</v>
      </c>
      <c r="AW328">
        <f t="shared" ca="1" si="569"/>
        <v>0</v>
      </c>
      <c r="AX328">
        <f t="shared" ca="1" si="569"/>
        <v>0</v>
      </c>
      <c r="AY328">
        <f t="shared" ca="1" si="569"/>
        <v>0</v>
      </c>
      <c r="AZ328">
        <f t="shared" ca="1" si="570"/>
        <v>0</v>
      </c>
      <c r="BA328">
        <f t="shared" ca="1" si="570"/>
        <v>0</v>
      </c>
      <c r="BB328">
        <f t="shared" ca="1" si="570"/>
        <v>0</v>
      </c>
      <c r="BC328">
        <f t="shared" ca="1" si="570"/>
        <v>0</v>
      </c>
      <c r="BD328">
        <f t="shared" ca="1" si="570"/>
        <v>0</v>
      </c>
      <c r="BE328">
        <f t="shared" ca="1" si="570"/>
        <v>0</v>
      </c>
      <c r="BF328">
        <f t="shared" ca="1" si="570"/>
        <v>0</v>
      </c>
      <c r="BG328">
        <f t="shared" ca="1" si="570"/>
        <v>0</v>
      </c>
      <c r="BH328">
        <f t="shared" ca="1" si="570"/>
        <v>0</v>
      </c>
      <c r="BI328">
        <f t="shared" ca="1" si="570"/>
        <v>0</v>
      </c>
    </row>
    <row r="329" spans="1:61" x14ac:dyDescent="0.25">
      <c r="A329" s="57">
        <f t="shared" si="571"/>
        <v>2015.5</v>
      </c>
      <c r="B329">
        <f t="shared" ref="B329:B385" si="573">B328+1</f>
        <v>3</v>
      </c>
      <c r="C329">
        <f t="shared" ca="1" si="572"/>
        <v>0</v>
      </c>
      <c r="D329">
        <f t="shared" ca="1" si="567"/>
        <v>0</v>
      </c>
      <c r="E329">
        <f t="shared" ca="1" si="567"/>
        <v>0.66666666666666663</v>
      </c>
      <c r="F329">
        <f t="shared" ca="1" si="567"/>
        <v>0</v>
      </c>
      <c r="G329">
        <f t="shared" ca="1" si="567"/>
        <v>0</v>
      </c>
      <c r="H329">
        <f t="shared" ca="1" si="567"/>
        <v>0</v>
      </c>
      <c r="I329">
        <f t="shared" ca="1" si="567"/>
        <v>0</v>
      </c>
      <c r="J329">
        <f t="shared" ca="1" si="567"/>
        <v>0</v>
      </c>
      <c r="K329">
        <f t="shared" ca="1" si="567"/>
        <v>0</v>
      </c>
      <c r="L329">
        <f t="shared" ca="1" si="567"/>
        <v>0</v>
      </c>
      <c r="M329">
        <f t="shared" ca="1" si="567"/>
        <v>0</v>
      </c>
      <c r="N329">
        <f t="shared" ca="1" si="567"/>
        <v>0</v>
      </c>
      <c r="O329">
        <f t="shared" ca="1" si="567"/>
        <v>0</v>
      </c>
      <c r="P329">
        <f t="shared" ca="1" si="567"/>
        <v>0</v>
      </c>
      <c r="Q329">
        <f t="shared" ca="1" si="567"/>
        <v>0</v>
      </c>
      <c r="R329">
        <f t="shared" ca="1" si="567"/>
        <v>0</v>
      </c>
      <c r="S329">
        <f t="shared" ca="1" si="567"/>
        <v>0</v>
      </c>
      <c r="T329">
        <f t="shared" ca="1" si="568"/>
        <v>0</v>
      </c>
      <c r="U329">
        <f t="shared" ca="1" si="568"/>
        <v>0</v>
      </c>
      <c r="V329">
        <f t="shared" ca="1" si="568"/>
        <v>0</v>
      </c>
      <c r="W329">
        <f t="shared" ca="1" si="568"/>
        <v>0</v>
      </c>
      <c r="X329">
        <f t="shared" ca="1" si="568"/>
        <v>0</v>
      </c>
      <c r="Y329">
        <f t="shared" ca="1" si="568"/>
        <v>0</v>
      </c>
      <c r="Z329">
        <f t="shared" ca="1" si="568"/>
        <v>0</v>
      </c>
      <c r="AA329">
        <f t="shared" ca="1" si="568"/>
        <v>0</v>
      </c>
      <c r="AB329">
        <f t="shared" ca="1" si="568"/>
        <v>0</v>
      </c>
      <c r="AC329">
        <f t="shared" ca="1" si="568"/>
        <v>0</v>
      </c>
      <c r="AD329">
        <f t="shared" ca="1" si="568"/>
        <v>0</v>
      </c>
      <c r="AE329">
        <f t="shared" ca="1" si="568"/>
        <v>0</v>
      </c>
      <c r="AF329">
        <f t="shared" ca="1" si="568"/>
        <v>0</v>
      </c>
      <c r="AG329">
        <f t="shared" ca="1" si="568"/>
        <v>0</v>
      </c>
      <c r="AH329">
        <f t="shared" ca="1" si="568"/>
        <v>0</v>
      </c>
      <c r="AI329">
        <f t="shared" ca="1" si="568"/>
        <v>0</v>
      </c>
      <c r="AJ329">
        <f t="shared" ca="1" si="569"/>
        <v>0</v>
      </c>
      <c r="AK329">
        <f t="shared" ca="1" si="569"/>
        <v>0</v>
      </c>
      <c r="AL329">
        <f t="shared" ca="1" si="569"/>
        <v>0</v>
      </c>
      <c r="AM329">
        <f t="shared" ca="1" si="569"/>
        <v>0</v>
      </c>
      <c r="AN329">
        <f t="shared" ca="1" si="569"/>
        <v>0</v>
      </c>
      <c r="AO329">
        <f t="shared" ca="1" si="569"/>
        <v>0</v>
      </c>
      <c r="AP329">
        <f t="shared" ca="1" si="569"/>
        <v>0</v>
      </c>
      <c r="AQ329">
        <f t="shared" ca="1" si="569"/>
        <v>0</v>
      </c>
      <c r="AR329">
        <f t="shared" ca="1" si="569"/>
        <v>0</v>
      </c>
      <c r="AS329">
        <f t="shared" ca="1" si="569"/>
        <v>0</v>
      </c>
      <c r="AT329">
        <f t="shared" ca="1" si="569"/>
        <v>0</v>
      </c>
      <c r="AU329">
        <f t="shared" ca="1" si="569"/>
        <v>0</v>
      </c>
      <c r="AV329">
        <f t="shared" ca="1" si="569"/>
        <v>0</v>
      </c>
      <c r="AW329">
        <f t="shared" ca="1" si="569"/>
        <v>0</v>
      </c>
      <c r="AX329">
        <f t="shared" ca="1" si="569"/>
        <v>0</v>
      </c>
      <c r="AY329">
        <f t="shared" ca="1" si="569"/>
        <v>0</v>
      </c>
      <c r="AZ329">
        <f t="shared" ca="1" si="570"/>
        <v>0</v>
      </c>
      <c r="BA329">
        <f t="shared" ca="1" si="570"/>
        <v>0</v>
      </c>
      <c r="BB329">
        <f t="shared" ca="1" si="570"/>
        <v>0</v>
      </c>
      <c r="BC329">
        <f t="shared" ca="1" si="570"/>
        <v>0</v>
      </c>
      <c r="BD329">
        <f t="shared" ca="1" si="570"/>
        <v>0</v>
      </c>
      <c r="BE329">
        <f t="shared" ca="1" si="570"/>
        <v>0</v>
      </c>
      <c r="BF329">
        <f t="shared" ca="1" si="570"/>
        <v>0</v>
      </c>
      <c r="BG329">
        <f t="shared" ca="1" si="570"/>
        <v>0</v>
      </c>
      <c r="BH329">
        <f t="shared" ca="1" si="570"/>
        <v>0</v>
      </c>
      <c r="BI329">
        <f t="shared" ca="1" si="570"/>
        <v>0</v>
      </c>
    </row>
    <row r="330" spans="1:61" x14ac:dyDescent="0.25">
      <c r="A330" s="57">
        <f t="shared" si="571"/>
        <v>2015.75</v>
      </c>
      <c r="B330">
        <f t="shared" si="573"/>
        <v>4</v>
      </c>
      <c r="C330">
        <f t="shared" ca="1" si="572"/>
        <v>0</v>
      </c>
      <c r="D330">
        <f t="shared" ca="1" si="567"/>
        <v>0</v>
      </c>
      <c r="E330">
        <f t="shared" ca="1" si="567"/>
        <v>0</v>
      </c>
      <c r="F330">
        <f t="shared" ca="1" si="567"/>
        <v>0.66666666666666663</v>
      </c>
      <c r="G330">
        <f t="shared" ca="1" si="567"/>
        <v>0</v>
      </c>
      <c r="H330">
        <f t="shared" ca="1" si="567"/>
        <v>0</v>
      </c>
      <c r="I330">
        <f t="shared" ca="1" si="567"/>
        <v>0</v>
      </c>
      <c r="J330">
        <f t="shared" ca="1" si="567"/>
        <v>0</v>
      </c>
      <c r="K330">
        <f t="shared" ca="1" si="567"/>
        <v>0</v>
      </c>
      <c r="L330">
        <f t="shared" ca="1" si="567"/>
        <v>0</v>
      </c>
      <c r="M330">
        <f t="shared" ca="1" si="567"/>
        <v>0</v>
      </c>
      <c r="N330">
        <f t="shared" ca="1" si="567"/>
        <v>0</v>
      </c>
      <c r="O330">
        <f t="shared" ca="1" si="567"/>
        <v>0</v>
      </c>
      <c r="P330">
        <f t="shared" ca="1" si="567"/>
        <v>0</v>
      </c>
      <c r="Q330">
        <f t="shared" ca="1" si="567"/>
        <v>0</v>
      </c>
      <c r="R330">
        <f t="shared" ca="1" si="567"/>
        <v>0</v>
      </c>
      <c r="S330">
        <f t="shared" ca="1" si="567"/>
        <v>0</v>
      </c>
      <c r="T330">
        <f t="shared" ca="1" si="568"/>
        <v>0</v>
      </c>
      <c r="U330">
        <f t="shared" ca="1" si="568"/>
        <v>0</v>
      </c>
      <c r="V330">
        <f t="shared" ca="1" si="568"/>
        <v>0</v>
      </c>
      <c r="W330">
        <f t="shared" ca="1" si="568"/>
        <v>0</v>
      </c>
      <c r="X330">
        <f t="shared" ca="1" si="568"/>
        <v>0</v>
      </c>
      <c r="Y330">
        <f t="shared" ca="1" si="568"/>
        <v>0</v>
      </c>
      <c r="Z330">
        <f t="shared" ca="1" si="568"/>
        <v>0</v>
      </c>
      <c r="AA330">
        <f t="shared" ca="1" si="568"/>
        <v>0</v>
      </c>
      <c r="AB330">
        <f t="shared" ca="1" si="568"/>
        <v>0</v>
      </c>
      <c r="AC330">
        <f t="shared" ca="1" si="568"/>
        <v>0</v>
      </c>
      <c r="AD330">
        <f t="shared" ca="1" si="568"/>
        <v>0</v>
      </c>
      <c r="AE330">
        <f t="shared" ca="1" si="568"/>
        <v>0</v>
      </c>
      <c r="AF330">
        <f t="shared" ca="1" si="568"/>
        <v>0</v>
      </c>
      <c r="AG330">
        <f t="shared" ca="1" si="568"/>
        <v>0</v>
      </c>
      <c r="AH330">
        <f t="shared" ca="1" si="568"/>
        <v>0</v>
      </c>
      <c r="AI330">
        <f t="shared" ca="1" si="568"/>
        <v>0</v>
      </c>
      <c r="AJ330">
        <f t="shared" ca="1" si="569"/>
        <v>0</v>
      </c>
      <c r="AK330">
        <f t="shared" ca="1" si="569"/>
        <v>0</v>
      </c>
      <c r="AL330">
        <f t="shared" ca="1" si="569"/>
        <v>0</v>
      </c>
      <c r="AM330">
        <f t="shared" ca="1" si="569"/>
        <v>0</v>
      </c>
      <c r="AN330">
        <f t="shared" ca="1" si="569"/>
        <v>0</v>
      </c>
      <c r="AO330">
        <f t="shared" ca="1" si="569"/>
        <v>0</v>
      </c>
      <c r="AP330">
        <f t="shared" ca="1" si="569"/>
        <v>0</v>
      </c>
      <c r="AQ330">
        <f t="shared" ca="1" si="569"/>
        <v>0</v>
      </c>
      <c r="AR330">
        <f t="shared" ca="1" si="569"/>
        <v>0</v>
      </c>
      <c r="AS330">
        <f t="shared" ca="1" si="569"/>
        <v>0</v>
      </c>
      <c r="AT330">
        <f t="shared" ca="1" si="569"/>
        <v>0</v>
      </c>
      <c r="AU330">
        <f t="shared" ca="1" si="569"/>
        <v>0</v>
      </c>
      <c r="AV330">
        <f t="shared" ca="1" si="569"/>
        <v>0</v>
      </c>
      <c r="AW330">
        <f t="shared" ca="1" si="569"/>
        <v>0</v>
      </c>
      <c r="AX330">
        <f t="shared" ca="1" si="569"/>
        <v>0</v>
      </c>
      <c r="AY330">
        <f t="shared" ca="1" si="569"/>
        <v>0</v>
      </c>
      <c r="AZ330">
        <f t="shared" ca="1" si="570"/>
        <v>0</v>
      </c>
      <c r="BA330">
        <f t="shared" ca="1" si="570"/>
        <v>0</v>
      </c>
      <c r="BB330">
        <f t="shared" ca="1" si="570"/>
        <v>0</v>
      </c>
      <c r="BC330">
        <f t="shared" ca="1" si="570"/>
        <v>0</v>
      </c>
      <c r="BD330">
        <f t="shared" ca="1" si="570"/>
        <v>0</v>
      </c>
      <c r="BE330">
        <f t="shared" ca="1" si="570"/>
        <v>0</v>
      </c>
      <c r="BF330">
        <f t="shared" ca="1" si="570"/>
        <v>0</v>
      </c>
      <c r="BG330">
        <f t="shared" ca="1" si="570"/>
        <v>0</v>
      </c>
      <c r="BH330">
        <f t="shared" ca="1" si="570"/>
        <v>0</v>
      </c>
      <c r="BI330">
        <f t="shared" ca="1" si="570"/>
        <v>0</v>
      </c>
    </row>
    <row r="331" spans="1:61" x14ac:dyDescent="0.25">
      <c r="A331" s="57">
        <f t="shared" si="571"/>
        <v>2016</v>
      </c>
      <c r="B331">
        <f t="shared" si="573"/>
        <v>5</v>
      </c>
      <c r="C331">
        <f t="shared" ca="1" si="572"/>
        <v>0</v>
      </c>
      <c r="D331">
        <f t="shared" ca="1" si="567"/>
        <v>0</v>
      </c>
      <c r="E331">
        <f t="shared" ca="1" si="567"/>
        <v>0</v>
      </c>
      <c r="F331">
        <f t="shared" ca="1" si="567"/>
        <v>0</v>
      </c>
      <c r="G331">
        <f t="shared" ca="1" si="567"/>
        <v>0.66666666666666663</v>
      </c>
      <c r="H331">
        <f t="shared" ca="1" si="567"/>
        <v>0</v>
      </c>
      <c r="I331">
        <f t="shared" ca="1" si="567"/>
        <v>0</v>
      </c>
      <c r="J331">
        <f t="shared" ca="1" si="567"/>
        <v>0</v>
      </c>
      <c r="K331">
        <f t="shared" ca="1" si="567"/>
        <v>0</v>
      </c>
      <c r="L331">
        <f t="shared" ca="1" si="567"/>
        <v>0</v>
      </c>
      <c r="M331">
        <f t="shared" ca="1" si="567"/>
        <v>0</v>
      </c>
      <c r="N331">
        <f t="shared" ca="1" si="567"/>
        <v>0</v>
      </c>
      <c r="O331">
        <f t="shared" ca="1" si="567"/>
        <v>0</v>
      </c>
      <c r="P331">
        <f t="shared" ca="1" si="567"/>
        <v>0</v>
      </c>
      <c r="Q331">
        <f t="shared" ca="1" si="567"/>
        <v>0</v>
      </c>
      <c r="R331">
        <f t="shared" ca="1" si="567"/>
        <v>0</v>
      </c>
      <c r="S331">
        <f t="shared" ca="1" si="567"/>
        <v>0</v>
      </c>
      <c r="T331">
        <f t="shared" ca="1" si="568"/>
        <v>0</v>
      </c>
      <c r="U331">
        <f t="shared" ca="1" si="568"/>
        <v>0</v>
      </c>
      <c r="V331">
        <f t="shared" ca="1" si="568"/>
        <v>0</v>
      </c>
      <c r="W331">
        <f t="shared" ca="1" si="568"/>
        <v>0</v>
      </c>
      <c r="X331">
        <f t="shared" ca="1" si="568"/>
        <v>0</v>
      </c>
      <c r="Y331">
        <f t="shared" ca="1" si="568"/>
        <v>0</v>
      </c>
      <c r="Z331">
        <f t="shared" ca="1" si="568"/>
        <v>0</v>
      </c>
      <c r="AA331">
        <f t="shared" ca="1" si="568"/>
        <v>0</v>
      </c>
      <c r="AB331">
        <f t="shared" ca="1" si="568"/>
        <v>0</v>
      </c>
      <c r="AC331">
        <f t="shared" ca="1" si="568"/>
        <v>0</v>
      </c>
      <c r="AD331">
        <f t="shared" ca="1" si="568"/>
        <v>0</v>
      </c>
      <c r="AE331">
        <f t="shared" ca="1" si="568"/>
        <v>0</v>
      </c>
      <c r="AF331">
        <f t="shared" ca="1" si="568"/>
        <v>0</v>
      </c>
      <c r="AG331">
        <f t="shared" ca="1" si="568"/>
        <v>0</v>
      </c>
      <c r="AH331">
        <f t="shared" ca="1" si="568"/>
        <v>0</v>
      </c>
      <c r="AI331">
        <f t="shared" ca="1" si="568"/>
        <v>0</v>
      </c>
      <c r="AJ331">
        <f t="shared" ca="1" si="569"/>
        <v>0</v>
      </c>
      <c r="AK331">
        <f t="shared" ca="1" si="569"/>
        <v>0</v>
      </c>
      <c r="AL331">
        <f t="shared" ca="1" si="569"/>
        <v>0</v>
      </c>
      <c r="AM331">
        <f t="shared" ca="1" si="569"/>
        <v>0</v>
      </c>
      <c r="AN331">
        <f t="shared" ca="1" si="569"/>
        <v>0</v>
      </c>
      <c r="AO331">
        <f t="shared" ca="1" si="569"/>
        <v>0</v>
      </c>
      <c r="AP331">
        <f t="shared" ca="1" si="569"/>
        <v>0</v>
      </c>
      <c r="AQ331">
        <f t="shared" ca="1" si="569"/>
        <v>0</v>
      </c>
      <c r="AR331">
        <f t="shared" ca="1" si="569"/>
        <v>0</v>
      </c>
      <c r="AS331">
        <f t="shared" ca="1" si="569"/>
        <v>0</v>
      </c>
      <c r="AT331">
        <f t="shared" ca="1" si="569"/>
        <v>0</v>
      </c>
      <c r="AU331">
        <f t="shared" ca="1" si="569"/>
        <v>0</v>
      </c>
      <c r="AV331">
        <f t="shared" ca="1" si="569"/>
        <v>0</v>
      </c>
      <c r="AW331">
        <f t="shared" ca="1" si="569"/>
        <v>0</v>
      </c>
      <c r="AX331">
        <f t="shared" ca="1" si="569"/>
        <v>0</v>
      </c>
      <c r="AY331">
        <f t="shared" ca="1" si="569"/>
        <v>0</v>
      </c>
      <c r="AZ331">
        <f t="shared" ca="1" si="570"/>
        <v>0</v>
      </c>
      <c r="BA331">
        <f t="shared" ca="1" si="570"/>
        <v>0</v>
      </c>
      <c r="BB331">
        <f t="shared" ca="1" si="570"/>
        <v>0</v>
      </c>
      <c r="BC331">
        <f t="shared" ca="1" si="570"/>
        <v>0</v>
      </c>
      <c r="BD331">
        <f t="shared" ca="1" si="570"/>
        <v>0</v>
      </c>
      <c r="BE331">
        <f t="shared" ca="1" si="570"/>
        <v>0</v>
      </c>
      <c r="BF331">
        <f t="shared" ca="1" si="570"/>
        <v>0</v>
      </c>
      <c r="BG331">
        <f t="shared" ca="1" si="570"/>
        <v>0</v>
      </c>
      <c r="BH331">
        <f t="shared" ca="1" si="570"/>
        <v>0</v>
      </c>
      <c r="BI331">
        <f t="shared" ca="1" si="570"/>
        <v>0</v>
      </c>
    </row>
    <row r="332" spans="1:61" x14ac:dyDescent="0.25">
      <c r="A332" s="57">
        <f t="shared" si="571"/>
        <v>2016.25</v>
      </c>
      <c r="B332">
        <f t="shared" si="573"/>
        <v>6</v>
      </c>
      <c r="C332">
        <f t="shared" ca="1" si="572"/>
        <v>0</v>
      </c>
      <c r="D332">
        <f t="shared" ca="1" si="567"/>
        <v>0</v>
      </c>
      <c r="E332">
        <f t="shared" ca="1" si="567"/>
        <v>0</v>
      </c>
      <c r="F332">
        <f t="shared" ca="1" si="567"/>
        <v>0</v>
      </c>
      <c r="G332">
        <f t="shared" ca="1" si="567"/>
        <v>0</v>
      </c>
      <c r="H332">
        <f t="shared" ca="1" si="567"/>
        <v>0.66666666666666663</v>
      </c>
      <c r="I332">
        <f t="shared" ca="1" si="567"/>
        <v>0</v>
      </c>
      <c r="J332">
        <f t="shared" ca="1" si="567"/>
        <v>0</v>
      </c>
      <c r="K332">
        <f t="shared" ca="1" si="567"/>
        <v>0</v>
      </c>
      <c r="L332">
        <f t="shared" ca="1" si="567"/>
        <v>0</v>
      </c>
      <c r="M332">
        <f t="shared" ca="1" si="567"/>
        <v>0</v>
      </c>
      <c r="N332">
        <f t="shared" ca="1" si="567"/>
        <v>0</v>
      </c>
      <c r="O332">
        <f t="shared" ca="1" si="567"/>
        <v>0</v>
      </c>
      <c r="P332">
        <f t="shared" ca="1" si="567"/>
        <v>0</v>
      </c>
      <c r="Q332">
        <f t="shared" ca="1" si="567"/>
        <v>0</v>
      </c>
      <c r="R332">
        <f t="shared" ca="1" si="567"/>
        <v>0</v>
      </c>
      <c r="S332">
        <f t="shared" ca="1" si="567"/>
        <v>0</v>
      </c>
      <c r="T332">
        <f t="shared" ca="1" si="568"/>
        <v>0</v>
      </c>
      <c r="U332">
        <f t="shared" ca="1" si="568"/>
        <v>0</v>
      </c>
      <c r="V332">
        <f t="shared" ca="1" si="568"/>
        <v>0</v>
      </c>
      <c r="W332">
        <f t="shared" ca="1" si="568"/>
        <v>0</v>
      </c>
      <c r="X332">
        <f t="shared" ca="1" si="568"/>
        <v>0</v>
      </c>
      <c r="Y332">
        <f t="shared" ca="1" si="568"/>
        <v>0</v>
      </c>
      <c r="Z332">
        <f t="shared" ca="1" si="568"/>
        <v>0</v>
      </c>
      <c r="AA332">
        <f t="shared" ca="1" si="568"/>
        <v>0</v>
      </c>
      <c r="AB332">
        <f t="shared" ca="1" si="568"/>
        <v>0</v>
      </c>
      <c r="AC332">
        <f t="shared" ca="1" si="568"/>
        <v>0</v>
      </c>
      <c r="AD332">
        <f t="shared" ca="1" si="568"/>
        <v>0</v>
      </c>
      <c r="AE332">
        <f t="shared" ca="1" si="568"/>
        <v>0</v>
      </c>
      <c r="AF332">
        <f t="shared" ca="1" si="568"/>
        <v>0</v>
      </c>
      <c r="AG332">
        <f t="shared" ca="1" si="568"/>
        <v>0</v>
      </c>
      <c r="AH332">
        <f t="shared" ca="1" si="568"/>
        <v>0</v>
      </c>
      <c r="AI332">
        <f t="shared" ca="1" si="568"/>
        <v>0</v>
      </c>
      <c r="AJ332">
        <f t="shared" ca="1" si="569"/>
        <v>0</v>
      </c>
      <c r="AK332">
        <f t="shared" ca="1" si="569"/>
        <v>0</v>
      </c>
      <c r="AL332">
        <f t="shared" ca="1" si="569"/>
        <v>0</v>
      </c>
      <c r="AM332">
        <f t="shared" ca="1" si="569"/>
        <v>0</v>
      </c>
      <c r="AN332">
        <f t="shared" ca="1" si="569"/>
        <v>0</v>
      </c>
      <c r="AO332">
        <f t="shared" ca="1" si="569"/>
        <v>0</v>
      </c>
      <c r="AP332">
        <f t="shared" ca="1" si="569"/>
        <v>0</v>
      </c>
      <c r="AQ332">
        <f t="shared" ca="1" si="569"/>
        <v>0</v>
      </c>
      <c r="AR332">
        <f t="shared" ca="1" si="569"/>
        <v>0</v>
      </c>
      <c r="AS332">
        <f t="shared" ca="1" si="569"/>
        <v>0</v>
      </c>
      <c r="AT332">
        <f t="shared" ca="1" si="569"/>
        <v>0</v>
      </c>
      <c r="AU332">
        <f t="shared" ca="1" si="569"/>
        <v>0</v>
      </c>
      <c r="AV332">
        <f t="shared" ca="1" si="569"/>
        <v>0</v>
      </c>
      <c r="AW332">
        <f t="shared" ca="1" si="569"/>
        <v>0</v>
      </c>
      <c r="AX332">
        <f t="shared" ca="1" si="569"/>
        <v>0</v>
      </c>
      <c r="AY332">
        <f t="shared" ca="1" si="569"/>
        <v>0</v>
      </c>
      <c r="AZ332">
        <f t="shared" ca="1" si="570"/>
        <v>0</v>
      </c>
      <c r="BA332">
        <f t="shared" ca="1" si="570"/>
        <v>0</v>
      </c>
      <c r="BB332">
        <f t="shared" ca="1" si="570"/>
        <v>0</v>
      </c>
      <c r="BC332">
        <f t="shared" ca="1" si="570"/>
        <v>0</v>
      </c>
      <c r="BD332">
        <f t="shared" ca="1" si="570"/>
        <v>0</v>
      </c>
      <c r="BE332">
        <f t="shared" ca="1" si="570"/>
        <v>0</v>
      </c>
      <c r="BF332">
        <f t="shared" ca="1" si="570"/>
        <v>0</v>
      </c>
      <c r="BG332">
        <f t="shared" ca="1" si="570"/>
        <v>0</v>
      </c>
      <c r="BH332">
        <f t="shared" ca="1" si="570"/>
        <v>0</v>
      </c>
      <c r="BI332">
        <f t="shared" ca="1" si="570"/>
        <v>0</v>
      </c>
    </row>
    <row r="333" spans="1:61" x14ac:dyDescent="0.25">
      <c r="A333" s="57">
        <f t="shared" si="571"/>
        <v>2016.5</v>
      </c>
      <c r="B333">
        <f t="shared" si="573"/>
        <v>7</v>
      </c>
      <c r="C333">
        <f t="shared" ca="1" si="572"/>
        <v>0</v>
      </c>
      <c r="D333">
        <f t="shared" ca="1" si="567"/>
        <v>0</v>
      </c>
      <c r="E333">
        <f t="shared" ca="1" si="567"/>
        <v>0</v>
      </c>
      <c r="F333">
        <f t="shared" ca="1" si="567"/>
        <v>0</v>
      </c>
      <c r="G333">
        <f t="shared" ca="1" si="567"/>
        <v>0</v>
      </c>
      <c r="H333">
        <f t="shared" ca="1" si="567"/>
        <v>0</v>
      </c>
      <c r="I333">
        <f t="shared" ca="1" si="567"/>
        <v>0.66666666666666663</v>
      </c>
      <c r="J333">
        <f t="shared" ca="1" si="567"/>
        <v>0</v>
      </c>
      <c r="K333">
        <f t="shared" ca="1" si="567"/>
        <v>0</v>
      </c>
      <c r="L333">
        <f t="shared" ca="1" si="567"/>
        <v>0</v>
      </c>
      <c r="M333">
        <f t="shared" ca="1" si="567"/>
        <v>0</v>
      </c>
      <c r="N333">
        <f t="shared" ca="1" si="567"/>
        <v>0</v>
      </c>
      <c r="O333">
        <f t="shared" ca="1" si="567"/>
        <v>0</v>
      </c>
      <c r="P333">
        <f t="shared" ca="1" si="567"/>
        <v>0</v>
      </c>
      <c r="Q333">
        <f t="shared" ca="1" si="567"/>
        <v>0</v>
      </c>
      <c r="R333">
        <f t="shared" ca="1" si="567"/>
        <v>0</v>
      </c>
      <c r="S333">
        <f t="shared" ca="1" si="567"/>
        <v>0</v>
      </c>
      <c r="T333">
        <f t="shared" ca="1" si="568"/>
        <v>0</v>
      </c>
      <c r="U333">
        <f t="shared" ca="1" si="568"/>
        <v>0</v>
      </c>
      <c r="V333">
        <f t="shared" ca="1" si="568"/>
        <v>0</v>
      </c>
      <c r="W333">
        <f t="shared" ca="1" si="568"/>
        <v>0</v>
      </c>
      <c r="X333">
        <f t="shared" ca="1" si="568"/>
        <v>0</v>
      </c>
      <c r="Y333">
        <f t="shared" ca="1" si="568"/>
        <v>0</v>
      </c>
      <c r="Z333">
        <f t="shared" ca="1" si="568"/>
        <v>0</v>
      </c>
      <c r="AA333">
        <f t="shared" ca="1" si="568"/>
        <v>0</v>
      </c>
      <c r="AB333">
        <f t="shared" ca="1" si="568"/>
        <v>0</v>
      </c>
      <c r="AC333">
        <f t="shared" ca="1" si="568"/>
        <v>0</v>
      </c>
      <c r="AD333">
        <f t="shared" ca="1" si="568"/>
        <v>0</v>
      </c>
      <c r="AE333">
        <f t="shared" ca="1" si="568"/>
        <v>0</v>
      </c>
      <c r="AF333">
        <f t="shared" ca="1" si="568"/>
        <v>0</v>
      </c>
      <c r="AG333">
        <f t="shared" ca="1" si="568"/>
        <v>0</v>
      </c>
      <c r="AH333">
        <f t="shared" ca="1" si="568"/>
        <v>0</v>
      </c>
      <c r="AI333">
        <f t="shared" ca="1" si="568"/>
        <v>0</v>
      </c>
      <c r="AJ333">
        <f t="shared" ca="1" si="569"/>
        <v>0</v>
      </c>
      <c r="AK333">
        <f t="shared" ca="1" si="569"/>
        <v>0</v>
      </c>
      <c r="AL333">
        <f t="shared" ca="1" si="569"/>
        <v>0</v>
      </c>
      <c r="AM333">
        <f t="shared" ca="1" si="569"/>
        <v>0</v>
      </c>
      <c r="AN333">
        <f t="shared" ca="1" si="569"/>
        <v>0</v>
      </c>
      <c r="AO333">
        <f t="shared" ca="1" si="569"/>
        <v>0</v>
      </c>
      <c r="AP333">
        <f t="shared" ca="1" si="569"/>
        <v>0</v>
      </c>
      <c r="AQ333">
        <f t="shared" ca="1" si="569"/>
        <v>0</v>
      </c>
      <c r="AR333">
        <f t="shared" ca="1" si="569"/>
        <v>0</v>
      </c>
      <c r="AS333">
        <f t="shared" ca="1" si="569"/>
        <v>0</v>
      </c>
      <c r="AT333">
        <f t="shared" ca="1" si="569"/>
        <v>0</v>
      </c>
      <c r="AU333">
        <f t="shared" ca="1" si="569"/>
        <v>0</v>
      </c>
      <c r="AV333">
        <f t="shared" ca="1" si="569"/>
        <v>0</v>
      </c>
      <c r="AW333">
        <f t="shared" ca="1" si="569"/>
        <v>0</v>
      </c>
      <c r="AX333">
        <f t="shared" ca="1" si="569"/>
        <v>0</v>
      </c>
      <c r="AY333">
        <f t="shared" ca="1" si="569"/>
        <v>0</v>
      </c>
      <c r="AZ333">
        <f t="shared" ca="1" si="570"/>
        <v>0</v>
      </c>
      <c r="BA333">
        <f t="shared" ca="1" si="570"/>
        <v>0</v>
      </c>
      <c r="BB333">
        <f t="shared" ca="1" si="570"/>
        <v>0</v>
      </c>
      <c r="BC333">
        <f t="shared" ca="1" si="570"/>
        <v>0</v>
      </c>
      <c r="BD333">
        <f t="shared" ca="1" si="570"/>
        <v>0</v>
      </c>
      <c r="BE333">
        <f t="shared" ca="1" si="570"/>
        <v>0</v>
      </c>
      <c r="BF333">
        <f t="shared" ca="1" si="570"/>
        <v>0</v>
      </c>
      <c r="BG333">
        <f t="shared" ca="1" si="570"/>
        <v>0</v>
      </c>
      <c r="BH333">
        <f t="shared" ca="1" si="570"/>
        <v>0</v>
      </c>
      <c r="BI333">
        <f t="shared" ca="1" si="570"/>
        <v>0</v>
      </c>
    </row>
    <row r="334" spans="1:61" x14ac:dyDescent="0.25">
      <c r="A334" s="57">
        <f t="shared" si="571"/>
        <v>2016.75</v>
      </c>
      <c r="B334">
        <f t="shared" si="573"/>
        <v>8</v>
      </c>
      <c r="C334">
        <f t="shared" ca="1" si="572"/>
        <v>0</v>
      </c>
      <c r="D334">
        <f t="shared" ca="1" si="567"/>
        <v>0</v>
      </c>
      <c r="E334">
        <f t="shared" ca="1" si="567"/>
        <v>0</v>
      </c>
      <c r="F334">
        <f t="shared" ca="1" si="567"/>
        <v>0</v>
      </c>
      <c r="G334">
        <f t="shared" ca="1" si="567"/>
        <v>0</v>
      </c>
      <c r="H334">
        <f t="shared" ca="1" si="567"/>
        <v>0</v>
      </c>
      <c r="I334">
        <f t="shared" ca="1" si="567"/>
        <v>0</v>
      </c>
      <c r="J334">
        <f t="shared" ca="1" si="567"/>
        <v>0.66666666666666663</v>
      </c>
      <c r="K334">
        <f t="shared" ca="1" si="567"/>
        <v>0</v>
      </c>
      <c r="L334">
        <f t="shared" ca="1" si="567"/>
        <v>0</v>
      </c>
      <c r="M334">
        <f t="shared" ca="1" si="567"/>
        <v>0</v>
      </c>
      <c r="N334">
        <f t="shared" ca="1" si="567"/>
        <v>0</v>
      </c>
      <c r="O334">
        <f t="shared" ca="1" si="567"/>
        <v>0</v>
      </c>
      <c r="P334">
        <f t="shared" ca="1" si="567"/>
        <v>0</v>
      </c>
      <c r="Q334">
        <f t="shared" ca="1" si="567"/>
        <v>0</v>
      </c>
      <c r="R334">
        <f t="shared" ca="1" si="567"/>
        <v>0</v>
      </c>
      <c r="S334">
        <f t="shared" ca="1" si="567"/>
        <v>0</v>
      </c>
      <c r="T334">
        <f t="shared" ca="1" si="568"/>
        <v>0</v>
      </c>
      <c r="U334">
        <f t="shared" ca="1" si="568"/>
        <v>0</v>
      </c>
      <c r="V334">
        <f t="shared" ca="1" si="568"/>
        <v>0</v>
      </c>
      <c r="W334">
        <f t="shared" ca="1" si="568"/>
        <v>0</v>
      </c>
      <c r="X334">
        <f t="shared" ca="1" si="568"/>
        <v>0</v>
      </c>
      <c r="Y334">
        <f t="shared" ca="1" si="568"/>
        <v>0</v>
      </c>
      <c r="Z334">
        <f t="shared" ca="1" si="568"/>
        <v>0</v>
      </c>
      <c r="AA334">
        <f t="shared" ca="1" si="568"/>
        <v>0</v>
      </c>
      <c r="AB334">
        <f t="shared" ca="1" si="568"/>
        <v>0</v>
      </c>
      <c r="AC334">
        <f t="shared" ca="1" si="568"/>
        <v>0</v>
      </c>
      <c r="AD334">
        <f t="shared" ca="1" si="568"/>
        <v>0</v>
      </c>
      <c r="AE334">
        <f t="shared" ca="1" si="568"/>
        <v>0</v>
      </c>
      <c r="AF334">
        <f t="shared" ca="1" si="568"/>
        <v>0</v>
      </c>
      <c r="AG334">
        <f t="shared" ca="1" si="568"/>
        <v>0</v>
      </c>
      <c r="AH334">
        <f t="shared" ca="1" si="568"/>
        <v>0</v>
      </c>
      <c r="AI334">
        <f t="shared" ca="1" si="568"/>
        <v>0</v>
      </c>
      <c r="AJ334">
        <f t="shared" ca="1" si="569"/>
        <v>0</v>
      </c>
      <c r="AK334">
        <f t="shared" ca="1" si="569"/>
        <v>0</v>
      </c>
      <c r="AL334">
        <f t="shared" ca="1" si="569"/>
        <v>0</v>
      </c>
      <c r="AM334">
        <f t="shared" ca="1" si="569"/>
        <v>0</v>
      </c>
      <c r="AN334">
        <f t="shared" ca="1" si="569"/>
        <v>0</v>
      </c>
      <c r="AO334">
        <f t="shared" ca="1" si="569"/>
        <v>0</v>
      </c>
      <c r="AP334">
        <f t="shared" ca="1" si="569"/>
        <v>0</v>
      </c>
      <c r="AQ334">
        <f t="shared" ca="1" si="569"/>
        <v>0</v>
      </c>
      <c r="AR334">
        <f t="shared" ca="1" si="569"/>
        <v>0</v>
      </c>
      <c r="AS334">
        <f t="shared" ca="1" si="569"/>
        <v>0</v>
      </c>
      <c r="AT334">
        <f t="shared" ca="1" si="569"/>
        <v>0</v>
      </c>
      <c r="AU334">
        <f t="shared" ca="1" si="569"/>
        <v>0</v>
      </c>
      <c r="AV334">
        <f t="shared" ca="1" si="569"/>
        <v>0</v>
      </c>
      <c r="AW334">
        <f t="shared" ca="1" si="569"/>
        <v>0</v>
      </c>
      <c r="AX334">
        <f t="shared" ca="1" si="569"/>
        <v>0</v>
      </c>
      <c r="AY334">
        <f t="shared" ca="1" si="569"/>
        <v>0</v>
      </c>
      <c r="AZ334">
        <f t="shared" ca="1" si="570"/>
        <v>0</v>
      </c>
      <c r="BA334">
        <f t="shared" ca="1" si="570"/>
        <v>0</v>
      </c>
      <c r="BB334">
        <f t="shared" ca="1" si="570"/>
        <v>0</v>
      </c>
      <c r="BC334">
        <f t="shared" ca="1" si="570"/>
        <v>0</v>
      </c>
      <c r="BD334">
        <f t="shared" ca="1" si="570"/>
        <v>0</v>
      </c>
      <c r="BE334">
        <f t="shared" ca="1" si="570"/>
        <v>0</v>
      </c>
      <c r="BF334">
        <f t="shared" ca="1" si="570"/>
        <v>0</v>
      </c>
      <c r="BG334">
        <f t="shared" ca="1" si="570"/>
        <v>0</v>
      </c>
      <c r="BH334">
        <f t="shared" ca="1" si="570"/>
        <v>0</v>
      </c>
      <c r="BI334">
        <f t="shared" ca="1" si="570"/>
        <v>0</v>
      </c>
    </row>
    <row r="335" spans="1:61" x14ac:dyDescent="0.25">
      <c r="A335" s="57">
        <f t="shared" si="571"/>
        <v>2017</v>
      </c>
      <c r="B335">
        <f t="shared" si="573"/>
        <v>9</v>
      </c>
      <c r="C335">
        <f t="shared" ca="1" si="572"/>
        <v>0</v>
      </c>
      <c r="D335">
        <f t="shared" ca="1" si="567"/>
        <v>0</v>
      </c>
      <c r="E335">
        <f t="shared" ca="1" si="567"/>
        <v>0</v>
      </c>
      <c r="F335">
        <f t="shared" ca="1" si="567"/>
        <v>0</v>
      </c>
      <c r="G335">
        <f t="shared" ca="1" si="567"/>
        <v>0</v>
      </c>
      <c r="H335">
        <f t="shared" ca="1" si="567"/>
        <v>0</v>
      </c>
      <c r="I335">
        <f t="shared" ca="1" si="567"/>
        <v>0</v>
      </c>
      <c r="J335">
        <f t="shared" ca="1" si="567"/>
        <v>0</v>
      </c>
      <c r="K335">
        <f t="shared" ca="1" si="567"/>
        <v>0.66666666666666663</v>
      </c>
      <c r="L335">
        <f t="shared" ca="1" si="567"/>
        <v>0</v>
      </c>
      <c r="M335">
        <f t="shared" ca="1" si="567"/>
        <v>0</v>
      </c>
      <c r="N335">
        <f t="shared" ca="1" si="567"/>
        <v>0</v>
      </c>
      <c r="O335">
        <f t="shared" ca="1" si="567"/>
        <v>0</v>
      </c>
      <c r="P335">
        <f t="shared" ca="1" si="567"/>
        <v>0</v>
      </c>
      <c r="Q335">
        <f t="shared" ca="1" si="567"/>
        <v>0</v>
      </c>
      <c r="R335">
        <f t="shared" ca="1" si="567"/>
        <v>0</v>
      </c>
      <c r="S335">
        <f t="shared" ca="1" si="567"/>
        <v>0</v>
      </c>
      <c r="T335">
        <f t="shared" ca="1" si="568"/>
        <v>0</v>
      </c>
      <c r="U335">
        <f t="shared" ca="1" si="568"/>
        <v>0</v>
      </c>
      <c r="V335">
        <f t="shared" ca="1" si="568"/>
        <v>0</v>
      </c>
      <c r="W335">
        <f t="shared" ca="1" si="568"/>
        <v>0</v>
      </c>
      <c r="X335">
        <f t="shared" ca="1" si="568"/>
        <v>0</v>
      </c>
      <c r="Y335">
        <f t="shared" ca="1" si="568"/>
        <v>0</v>
      </c>
      <c r="Z335">
        <f t="shared" ca="1" si="568"/>
        <v>0</v>
      </c>
      <c r="AA335">
        <f t="shared" ca="1" si="568"/>
        <v>0</v>
      </c>
      <c r="AB335">
        <f t="shared" ca="1" si="568"/>
        <v>0</v>
      </c>
      <c r="AC335">
        <f t="shared" ca="1" si="568"/>
        <v>0</v>
      </c>
      <c r="AD335">
        <f t="shared" ca="1" si="568"/>
        <v>0</v>
      </c>
      <c r="AE335">
        <f t="shared" ca="1" si="568"/>
        <v>0</v>
      </c>
      <c r="AF335">
        <f t="shared" ca="1" si="568"/>
        <v>0</v>
      </c>
      <c r="AG335">
        <f t="shared" ca="1" si="568"/>
        <v>0</v>
      </c>
      <c r="AH335">
        <f t="shared" ca="1" si="568"/>
        <v>0</v>
      </c>
      <c r="AI335">
        <f t="shared" ca="1" si="568"/>
        <v>0</v>
      </c>
      <c r="AJ335">
        <f t="shared" ca="1" si="569"/>
        <v>0</v>
      </c>
      <c r="AK335">
        <f t="shared" ca="1" si="569"/>
        <v>0</v>
      </c>
      <c r="AL335">
        <f t="shared" ca="1" si="569"/>
        <v>0</v>
      </c>
      <c r="AM335">
        <f t="shared" ca="1" si="569"/>
        <v>0</v>
      </c>
      <c r="AN335">
        <f t="shared" ca="1" si="569"/>
        <v>0</v>
      </c>
      <c r="AO335">
        <f t="shared" ca="1" si="569"/>
        <v>0</v>
      </c>
      <c r="AP335">
        <f t="shared" ca="1" si="569"/>
        <v>0</v>
      </c>
      <c r="AQ335">
        <f t="shared" ca="1" si="569"/>
        <v>0</v>
      </c>
      <c r="AR335">
        <f t="shared" ca="1" si="569"/>
        <v>0</v>
      </c>
      <c r="AS335">
        <f t="shared" ca="1" si="569"/>
        <v>0</v>
      </c>
      <c r="AT335">
        <f t="shared" ca="1" si="569"/>
        <v>0</v>
      </c>
      <c r="AU335">
        <f t="shared" ca="1" si="569"/>
        <v>0</v>
      </c>
      <c r="AV335">
        <f t="shared" ca="1" si="569"/>
        <v>0</v>
      </c>
      <c r="AW335">
        <f t="shared" ca="1" si="569"/>
        <v>0</v>
      </c>
      <c r="AX335">
        <f t="shared" ca="1" si="569"/>
        <v>0</v>
      </c>
      <c r="AY335">
        <f t="shared" ca="1" si="569"/>
        <v>0</v>
      </c>
      <c r="AZ335">
        <f t="shared" ca="1" si="570"/>
        <v>0</v>
      </c>
      <c r="BA335">
        <f t="shared" ca="1" si="570"/>
        <v>0</v>
      </c>
      <c r="BB335">
        <f t="shared" ca="1" si="570"/>
        <v>0</v>
      </c>
      <c r="BC335">
        <f t="shared" ca="1" si="570"/>
        <v>0</v>
      </c>
      <c r="BD335">
        <f t="shared" ca="1" si="570"/>
        <v>0</v>
      </c>
      <c r="BE335">
        <f t="shared" ca="1" si="570"/>
        <v>0</v>
      </c>
      <c r="BF335">
        <f t="shared" ca="1" si="570"/>
        <v>0</v>
      </c>
      <c r="BG335">
        <f t="shared" ca="1" si="570"/>
        <v>0</v>
      </c>
      <c r="BH335">
        <f t="shared" ca="1" si="570"/>
        <v>0</v>
      </c>
      <c r="BI335">
        <f t="shared" ca="1" si="570"/>
        <v>0</v>
      </c>
    </row>
    <row r="336" spans="1:61" x14ac:dyDescent="0.25">
      <c r="A336" s="57">
        <f t="shared" si="571"/>
        <v>2017.25</v>
      </c>
      <c r="B336">
        <f t="shared" si="573"/>
        <v>10</v>
      </c>
      <c r="C336">
        <f t="shared" ca="1" si="572"/>
        <v>0</v>
      </c>
      <c r="D336">
        <f t="shared" ca="1" si="567"/>
        <v>0</v>
      </c>
      <c r="E336">
        <f t="shared" ca="1" si="567"/>
        <v>0</v>
      </c>
      <c r="F336">
        <f t="shared" ca="1" si="567"/>
        <v>0</v>
      </c>
      <c r="G336">
        <f t="shared" ca="1" si="567"/>
        <v>0</v>
      </c>
      <c r="H336">
        <f t="shared" ca="1" si="567"/>
        <v>0</v>
      </c>
      <c r="I336">
        <f t="shared" ca="1" si="567"/>
        <v>0</v>
      </c>
      <c r="J336">
        <f t="shared" ca="1" si="567"/>
        <v>0</v>
      </c>
      <c r="K336">
        <f t="shared" ca="1" si="567"/>
        <v>0</v>
      </c>
      <c r="L336">
        <f t="shared" ca="1" si="567"/>
        <v>0.66666666666666663</v>
      </c>
      <c r="M336">
        <f t="shared" ca="1" si="567"/>
        <v>0</v>
      </c>
      <c r="N336">
        <f t="shared" ca="1" si="567"/>
        <v>0</v>
      </c>
      <c r="O336">
        <f t="shared" ca="1" si="567"/>
        <v>0</v>
      </c>
      <c r="P336">
        <f t="shared" ca="1" si="567"/>
        <v>0</v>
      </c>
      <c r="Q336">
        <f t="shared" ca="1" si="567"/>
        <v>0</v>
      </c>
      <c r="R336">
        <f t="shared" ca="1" si="567"/>
        <v>0</v>
      </c>
      <c r="S336">
        <f t="shared" ca="1" si="567"/>
        <v>0</v>
      </c>
      <c r="T336">
        <f t="shared" ca="1" si="568"/>
        <v>0</v>
      </c>
      <c r="U336">
        <f t="shared" ca="1" si="568"/>
        <v>0</v>
      </c>
      <c r="V336">
        <f t="shared" ca="1" si="568"/>
        <v>0</v>
      </c>
      <c r="W336">
        <f t="shared" ca="1" si="568"/>
        <v>0</v>
      </c>
      <c r="X336">
        <f t="shared" ca="1" si="568"/>
        <v>0</v>
      </c>
      <c r="Y336">
        <f t="shared" ca="1" si="568"/>
        <v>0</v>
      </c>
      <c r="Z336">
        <f t="shared" ca="1" si="568"/>
        <v>0</v>
      </c>
      <c r="AA336">
        <f t="shared" ca="1" si="568"/>
        <v>0</v>
      </c>
      <c r="AB336">
        <f t="shared" ca="1" si="568"/>
        <v>0</v>
      </c>
      <c r="AC336">
        <f t="shared" ca="1" si="568"/>
        <v>0</v>
      </c>
      <c r="AD336">
        <f t="shared" ca="1" si="568"/>
        <v>0</v>
      </c>
      <c r="AE336">
        <f t="shared" ca="1" si="568"/>
        <v>0</v>
      </c>
      <c r="AF336">
        <f t="shared" ca="1" si="568"/>
        <v>0</v>
      </c>
      <c r="AG336">
        <f t="shared" ca="1" si="568"/>
        <v>0</v>
      </c>
      <c r="AH336">
        <f t="shared" ca="1" si="568"/>
        <v>0</v>
      </c>
      <c r="AI336">
        <f t="shared" ca="1" si="568"/>
        <v>0</v>
      </c>
      <c r="AJ336">
        <f t="shared" ca="1" si="569"/>
        <v>0</v>
      </c>
      <c r="AK336">
        <f t="shared" ca="1" si="569"/>
        <v>0</v>
      </c>
      <c r="AL336">
        <f t="shared" ca="1" si="569"/>
        <v>0</v>
      </c>
      <c r="AM336">
        <f t="shared" ca="1" si="569"/>
        <v>0</v>
      </c>
      <c r="AN336">
        <f t="shared" ca="1" si="569"/>
        <v>0</v>
      </c>
      <c r="AO336">
        <f t="shared" ca="1" si="569"/>
        <v>0</v>
      </c>
      <c r="AP336">
        <f t="shared" ca="1" si="569"/>
        <v>0</v>
      </c>
      <c r="AQ336">
        <f t="shared" ca="1" si="569"/>
        <v>0</v>
      </c>
      <c r="AR336">
        <f t="shared" ca="1" si="569"/>
        <v>0</v>
      </c>
      <c r="AS336">
        <f t="shared" ca="1" si="569"/>
        <v>0</v>
      </c>
      <c r="AT336">
        <f t="shared" ca="1" si="569"/>
        <v>0</v>
      </c>
      <c r="AU336">
        <f t="shared" ca="1" si="569"/>
        <v>0</v>
      </c>
      <c r="AV336">
        <f t="shared" ca="1" si="569"/>
        <v>0</v>
      </c>
      <c r="AW336">
        <f t="shared" ca="1" si="569"/>
        <v>0</v>
      </c>
      <c r="AX336">
        <f t="shared" ca="1" si="569"/>
        <v>0</v>
      </c>
      <c r="AY336">
        <f t="shared" ca="1" si="569"/>
        <v>0</v>
      </c>
      <c r="AZ336">
        <f t="shared" ca="1" si="570"/>
        <v>0</v>
      </c>
      <c r="BA336">
        <f t="shared" ca="1" si="570"/>
        <v>0</v>
      </c>
      <c r="BB336">
        <f t="shared" ca="1" si="570"/>
        <v>0</v>
      </c>
      <c r="BC336">
        <f t="shared" ca="1" si="570"/>
        <v>0</v>
      </c>
      <c r="BD336">
        <f t="shared" ca="1" si="570"/>
        <v>0</v>
      </c>
      <c r="BE336">
        <f t="shared" ca="1" si="570"/>
        <v>0</v>
      </c>
      <c r="BF336">
        <f t="shared" ca="1" si="570"/>
        <v>0</v>
      </c>
      <c r="BG336">
        <f t="shared" ca="1" si="570"/>
        <v>0</v>
      </c>
      <c r="BH336">
        <f t="shared" ca="1" si="570"/>
        <v>0</v>
      </c>
      <c r="BI336">
        <f t="shared" ca="1" si="570"/>
        <v>0</v>
      </c>
    </row>
    <row r="337" spans="1:61" x14ac:dyDescent="0.25">
      <c r="A337" s="57">
        <f t="shared" si="571"/>
        <v>2017.5</v>
      </c>
      <c r="B337">
        <f t="shared" si="573"/>
        <v>11</v>
      </c>
      <c r="C337">
        <f t="shared" ca="1" si="572"/>
        <v>0</v>
      </c>
      <c r="D337">
        <f t="shared" ca="1" si="567"/>
        <v>0</v>
      </c>
      <c r="E337">
        <f t="shared" ca="1" si="567"/>
        <v>0</v>
      </c>
      <c r="F337">
        <f t="shared" ca="1" si="567"/>
        <v>0</v>
      </c>
      <c r="G337">
        <f t="shared" ca="1" si="567"/>
        <v>0</v>
      </c>
      <c r="H337">
        <f t="shared" ca="1" si="567"/>
        <v>0</v>
      </c>
      <c r="I337">
        <f t="shared" ca="1" si="567"/>
        <v>0</v>
      </c>
      <c r="J337">
        <f t="shared" ca="1" si="567"/>
        <v>0</v>
      </c>
      <c r="K337">
        <f t="shared" ca="1" si="567"/>
        <v>0</v>
      </c>
      <c r="L337">
        <f t="shared" ca="1" si="567"/>
        <v>0</v>
      </c>
      <c r="M337">
        <f t="shared" ca="1" si="567"/>
        <v>0.66666666666666663</v>
      </c>
      <c r="N337">
        <f t="shared" ca="1" si="567"/>
        <v>0</v>
      </c>
      <c r="O337">
        <f t="shared" ca="1" si="567"/>
        <v>0</v>
      </c>
      <c r="P337">
        <f t="shared" ca="1" si="567"/>
        <v>0</v>
      </c>
      <c r="Q337">
        <f t="shared" ca="1" si="567"/>
        <v>0</v>
      </c>
      <c r="R337">
        <f t="shared" ca="1" si="567"/>
        <v>0</v>
      </c>
      <c r="S337">
        <f t="shared" ca="1" si="567"/>
        <v>0</v>
      </c>
      <c r="T337">
        <f t="shared" ca="1" si="568"/>
        <v>0</v>
      </c>
      <c r="U337">
        <f t="shared" ca="1" si="568"/>
        <v>0</v>
      </c>
      <c r="V337">
        <f t="shared" ca="1" si="568"/>
        <v>0</v>
      </c>
      <c r="W337">
        <f t="shared" ca="1" si="568"/>
        <v>0</v>
      </c>
      <c r="X337">
        <f t="shared" ca="1" si="568"/>
        <v>0</v>
      </c>
      <c r="Y337">
        <f t="shared" ca="1" si="568"/>
        <v>0</v>
      </c>
      <c r="Z337">
        <f t="shared" ca="1" si="568"/>
        <v>0</v>
      </c>
      <c r="AA337">
        <f t="shared" ca="1" si="568"/>
        <v>0</v>
      </c>
      <c r="AB337">
        <f t="shared" ca="1" si="568"/>
        <v>0</v>
      </c>
      <c r="AC337">
        <f t="shared" ca="1" si="568"/>
        <v>0</v>
      </c>
      <c r="AD337">
        <f t="shared" ca="1" si="568"/>
        <v>0</v>
      </c>
      <c r="AE337">
        <f t="shared" ca="1" si="568"/>
        <v>0</v>
      </c>
      <c r="AF337">
        <f t="shared" ca="1" si="568"/>
        <v>0</v>
      </c>
      <c r="AG337">
        <f t="shared" ca="1" si="568"/>
        <v>0</v>
      </c>
      <c r="AH337">
        <f t="shared" ca="1" si="568"/>
        <v>0</v>
      </c>
      <c r="AI337">
        <f t="shared" ca="1" si="568"/>
        <v>0</v>
      </c>
      <c r="AJ337">
        <f t="shared" ca="1" si="569"/>
        <v>0</v>
      </c>
      <c r="AK337">
        <f t="shared" ca="1" si="569"/>
        <v>0</v>
      </c>
      <c r="AL337">
        <f t="shared" ca="1" si="569"/>
        <v>0</v>
      </c>
      <c r="AM337">
        <f t="shared" ca="1" si="569"/>
        <v>0</v>
      </c>
      <c r="AN337">
        <f t="shared" ca="1" si="569"/>
        <v>0</v>
      </c>
      <c r="AO337">
        <f t="shared" ca="1" si="569"/>
        <v>0</v>
      </c>
      <c r="AP337">
        <f t="shared" ca="1" si="569"/>
        <v>0</v>
      </c>
      <c r="AQ337">
        <f t="shared" ca="1" si="569"/>
        <v>0</v>
      </c>
      <c r="AR337">
        <f t="shared" ca="1" si="569"/>
        <v>0</v>
      </c>
      <c r="AS337">
        <f t="shared" ca="1" si="569"/>
        <v>0</v>
      </c>
      <c r="AT337">
        <f t="shared" ca="1" si="569"/>
        <v>0</v>
      </c>
      <c r="AU337">
        <f t="shared" ca="1" si="569"/>
        <v>0</v>
      </c>
      <c r="AV337">
        <f t="shared" ca="1" si="569"/>
        <v>0</v>
      </c>
      <c r="AW337">
        <f t="shared" ca="1" si="569"/>
        <v>0</v>
      </c>
      <c r="AX337">
        <f t="shared" ca="1" si="569"/>
        <v>0</v>
      </c>
      <c r="AY337">
        <f t="shared" ca="1" si="569"/>
        <v>0</v>
      </c>
      <c r="AZ337">
        <f t="shared" ca="1" si="570"/>
        <v>0</v>
      </c>
      <c r="BA337">
        <f t="shared" ca="1" si="570"/>
        <v>0</v>
      </c>
      <c r="BB337">
        <f t="shared" ca="1" si="570"/>
        <v>0</v>
      </c>
      <c r="BC337">
        <f t="shared" ca="1" si="570"/>
        <v>0</v>
      </c>
      <c r="BD337">
        <f t="shared" ca="1" si="570"/>
        <v>0</v>
      </c>
      <c r="BE337">
        <f t="shared" ca="1" si="570"/>
        <v>0</v>
      </c>
      <c r="BF337">
        <f t="shared" ca="1" si="570"/>
        <v>0</v>
      </c>
      <c r="BG337">
        <f t="shared" ca="1" si="570"/>
        <v>0</v>
      </c>
      <c r="BH337">
        <f t="shared" ca="1" si="570"/>
        <v>0</v>
      </c>
      <c r="BI337">
        <f t="shared" ca="1" si="570"/>
        <v>0</v>
      </c>
    </row>
    <row r="338" spans="1:61" x14ac:dyDescent="0.25">
      <c r="A338" s="57">
        <f t="shared" si="571"/>
        <v>2017.75</v>
      </c>
      <c r="B338">
        <f t="shared" si="573"/>
        <v>12</v>
      </c>
      <c r="C338">
        <f t="shared" ca="1" si="572"/>
        <v>0</v>
      </c>
      <c r="D338">
        <f t="shared" ca="1" si="567"/>
        <v>0</v>
      </c>
      <c r="E338">
        <f t="shared" ca="1" si="567"/>
        <v>0</v>
      </c>
      <c r="F338">
        <f t="shared" ca="1" si="567"/>
        <v>0</v>
      </c>
      <c r="G338">
        <f t="shared" ca="1" si="567"/>
        <v>0</v>
      </c>
      <c r="H338">
        <f t="shared" ca="1" si="567"/>
        <v>0</v>
      </c>
      <c r="I338">
        <f t="shared" ca="1" si="567"/>
        <v>0</v>
      </c>
      <c r="J338">
        <f t="shared" ca="1" si="567"/>
        <v>0</v>
      </c>
      <c r="K338">
        <f t="shared" ca="1" si="567"/>
        <v>0</v>
      </c>
      <c r="L338">
        <f t="shared" ca="1" si="567"/>
        <v>0</v>
      </c>
      <c r="M338">
        <f t="shared" ca="1" si="567"/>
        <v>0</v>
      </c>
      <c r="N338">
        <f t="shared" ca="1" si="567"/>
        <v>0.66666666666666663</v>
      </c>
      <c r="O338">
        <f t="shared" ca="1" si="567"/>
        <v>0</v>
      </c>
      <c r="P338">
        <f t="shared" ca="1" si="567"/>
        <v>0</v>
      </c>
      <c r="Q338">
        <f t="shared" ca="1" si="567"/>
        <v>0</v>
      </c>
      <c r="R338">
        <f t="shared" ca="1" si="567"/>
        <v>0</v>
      </c>
      <c r="S338">
        <f t="shared" ca="1" si="567"/>
        <v>0</v>
      </c>
      <c r="T338">
        <f t="shared" ca="1" si="568"/>
        <v>0</v>
      </c>
      <c r="U338">
        <f t="shared" ca="1" si="568"/>
        <v>0</v>
      </c>
      <c r="V338">
        <f t="shared" ca="1" si="568"/>
        <v>0</v>
      </c>
      <c r="W338">
        <f t="shared" ca="1" si="568"/>
        <v>0</v>
      </c>
      <c r="X338">
        <f t="shared" ca="1" si="568"/>
        <v>0</v>
      </c>
      <c r="Y338">
        <f t="shared" ca="1" si="568"/>
        <v>0</v>
      </c>
      <c r="Z338">
        <f t="shared" ca="1" si="568"/>
        <v>0</v>
      </c>
      <c r="AA338">
        <f t="shared" ca="1" si="568"/>
        <v>0</v>
      </c>
      <c r="AB338">
        <f t="shared" ca="1" si="568"/>
        <v>0</v>
      </c>
      <c r="AC338">
        <f t="shared" ca="1" si="568"/>
        <v>0</v>
      </c>
      <c r="AD338">
        <f t="shared" ca="1" si="568"/>
        <v>0</v>
      </c>
      <c r="AE338">
        <f t="shared" ca="1" si="568"/>
        <v>0</v>
      </c>
      <c r="AF338">
        <f t="shared" ca="1" si="568"/>
        <v>0</v>
      </c>
      <c r="AG338">
        <f t="shared" ca="1" si="568"/>
        <v>0</v>
      </c>
      <c r="AH338">
        <f t="shared" ca="1" si="568"/>
        <v>0</v>
      </c>
      <c r="AI338">
        <f t="shared" ca="1" si="568"/>
        <v>0</v>
      </c>
      <c r="AJ338">
        <f t="shared" ca="1" si="569"/>
        <v>0</v>
      </c>
      <c r="AK338">
        <f t="shared" ca="1" si="569"/>
        <v>0</v>
      </c>
      <c r="AL338">
        <f t="shared" ca="1" si="569"/>
        <v>0</v>
      </c>
      <c r="AM338">
        <f t="shared" ca="1" si="569"/>
        <v>0</v>
      </c>
      <c r="AN338">
        <f t="shared" ca="1" si="569"/>
        <v>0</v>
      </c>
      <c r="AO338">
        <f t="shared" ca="1" si="569"/>
        <v>0</v>
      </c>
      <c r="AP338">
        <f t="shared" ca="1" si="569"/>
        <v>0</v>
      </c>
      <c r="AQ338">
        <f t="shared" ca="1" si="569"/>
        <v>0</v>
      </c>
      <c r="AR338">
        <f t="shared" ca="1" si="569"/>
        <v>0</v>
      </c>
      <c r="AS338">
        <f t="shared" ca="1" si="569"/>
        <v>0</v>
      </c>
      <c r="AT338">
        <f t="shared" ca="1" si="569"/>
        <v>0</v>
      </c>
      <c r="AU338">
        <f t="shared" ca="1" si="569"/>
        <v>0</v>
      </c>
      <c r="AV338">
        <f t="shared" ca="1" si="569"/>
        <v>0</v>
      </c>
      <c r="AW338">
        <f t="shared" ca="1" si="569"/>
        <v>0</v>
      </c>
      <c r="AX338">
        <f t="shared" ca="1" si="569"/>
        <v>0</v>
      </c>
      <c r="AY338">
        <f t="shared" ca="1" si="569"/>
        <v>0</v>
      </c>
      <c r="AZ338">
        <f t="shared" ca="1" si="570"/>
        <v>0</v>
      </c>
      <c r="BA338">
        <f t="shared" ca="1" si="570"/>
        <v>0</v>
      </c>
      <c r="BB338">
        <f t="shared" ca="1" si="570"/>
        <v>0</v>
      </c>
      <c r="BC338">
        <f t="shared" ca="1" si="570"/>
        <v>0</v>
      </c>
      <c r="BD338">
        <f t="shared" ca="1" si="570"/>
        <v>0</v>
      </c>
      <c r="BE338">
        <f t="shared" ca="1" si="570"/>
        <v>0</v>
      </c>
      <c r="BF338">
        <f t="shared" ca="1" si="570"/>
        <v>0</v>
      </c>
      <c r="BG338">
        <f t="shared" ca="1" si="570"/>
        <v>0</v>
      </c>
      <c r="BH338">
        <f t="shared" ca="1" si="570"/>
        <v>0</v>
      </c>
      <c r="BI338">
        <f t="shared" ca="1" si="570"/>
        <v>0</v>
      </c>
    </row>
    <row r="339" spans="1:61" x14ac:dyDescent="0.25">
      <c r="A339" s="57">
        <f t="shared" si="571"/>
        <v>2018</v>
      </c>
      <c r="B339">
        <f t="shared" si="573"/>
        <v>13</v>
      </c>
      <c r="C339">
        <f t="shared" ca="1" si="572"/>
        <v>0</v>
      </c>
      <c r="D339">
        <f t="shared" ca="1" si="567"/>
        <v>0</v>
      </c>
      <c r="E339">
        <f t="shared" ca="1" si="567"/>
        <v>0</v>
      </c>
      <c r="F339">
        <f t="shared" ca="1" si="567"/>
        <v>0</v>
      </c>
      <c r="G339">
        <f t="shared" ca="1" si="567"/>
        <v>0</v>
      </c>
      <c r="H339">
        <f t="shared" ca="1" si="567"/>
        <v>0</v>
      </c>
      <c r="I339">
        <f t="shared" ca="1" si="567"/>
        <v>0</v>
      </c>
      <c r="J339">
        <f t="shared" ca="1" si="567"/>
        <v>0</v>
      </c>
      <c r="K339">
        <f t="shared" ca="1" si="567"/>
        <v>0</v>
      </c>
      <c r="L339">
        <f t="shared" ca="1" si="567"/>
        <v>0</v>
      </c>
      <c r="M339">
        <f t="shared" ca="1" si="567"/>
        <v>0</v>
      </c>
      <c r="N339">
        <f t="shared" ca="1" si="567"/>
        <v>0</v>
      </c>
      <c r="O339">
        <f t="shared" ca="1" si="567"/>
        <v>0.66666666666666663</v>
      </c>
      <c r="P339">
        <f t="shared" ca="1" si="567"/>
        <v>0</v>
      </c>
      <c r="Q339">
        <f t="shared" ca="1" si="567"/>
        <v>0</v>
      </c>
      <c r="R339">
        <f t="shared" ca="1" si="567"/>
        <v>0</v>
      </c>
      <c r="S339">
        <f t="shared" ca="1" si="567"/>
        <v>0</v>
      </c>
      <c r="T339">
        <f t="shared" ca="1" si="568"/>
        <v>0</v>
      </c>
      <c r="U339">
        <f t="shared" ca="1" si="568"/>
        <v>0</v>
      </c>
      <c r="V339">
        <f t="shared" ca="1" si="568"/>
        <v>0</v>
      </c>
      <c r="W339">
        <f t="shared" ca="1" si="568"/>
        <v>0</v>
      </c>
      <c r="X339">
        <f t="shared" ca="1" si="568"/>
        <v>0</v>
      </c>
      <c r="Y339">
        <f t="shared" ca="1" si="568"/>
        <v>0</v>
      </c>
      <c r="Z339">
        <f t="shared" ca="1" si="568"/>
        <v>0</v>
      </c>
      <c r="AA339">
        <f t="shared" ca="1" si="568"/>
        <v>0</v>
      </c>
      <c r="AB339">
        <f t="shared" ca="1" si="568"/>
        <v>0</v>
      </c>
      <c r="AC339">
        <f t="shared" ca="1" si="568"/>
        <v>0</v>
      </c>
      <c r="AD339">
        <f t="shared" ca="1" si="568"/>
        <v>0</v>
      </c>
      <c r="AE339">
        <f t="shared" ca="1" si="568"/>
        <v>0</v>
      </c>
      <c r="AF339">
        <f t="shared" ca="1" si="568"/>
        <v>0</v>
      </c>
      <c r="AG339">
        <f t="shared" ca="1" si="568"/>
        <v>0</v>
      </c>
      <c r="AH339">
        <f t="shared" ca="1" si="568"/>
        <v>0</v>
      </c>
      <c r="AI339">
        <f t="shared" ca="1" si="568"/>
        <v>0</v>
      </c>
      <c r="AJ339">
        <f t="shared" ca="1" si="569"/>
        <v>0</v>
      </c>
      <c r="AK339">
        <f t="shared" ca="1" si="569"/>
        <v>0</v>
      </c>
      <c r="AL339">
        <f t="shared" ca="1" si="569"/>
        <v>0</v>
      </c>
      <c r="AM339">
        <f t="shared" ca="1" si="569"/>
        <v>0</v>
      </c>
      <c r="AN339">
        <f t="shared" ca="1" si="569"/>
        <v>0</v>
      </c>
      <c r="AO339">
        <f t="shared" ca="1" si="569"/>
        <v>0</v>
      </c>
      <c r="AP339">
        <f t="shared" ca="1" si="569"/>
        <v>0</v>
      </c>
      <c r="AQ339">
        <f t="shared" ca="1" si="569"/>
        <v>0</v>
      </c>
      <c r="AR339">
        <f t="shared" ca="1" si="569"/>
        <v>0</v>
      </c>
      <c r="AS339">
        <f t="shared" ca="1" si="569"/>
        <v>0</v>
      </c>
      <c r="AT339">
        <f t="shared" ca="1" si="569"/>
        <v>0</v>
      </c>
      <c r="AU339">
        <f t="shared" ca="1" si="569"/>
        <v>0</v>
      </c>
      <c r="AV339">
        <f t="shared" ca="1" si="569"/>
        <v>0</v>
      </c>
      <c r="AW339">
        <f t="shared" ca="1" si="569"/>
        <v>0</v>
      </c>
      <c r="AX339">
        <f t="shared" ca="1" si="569"/>
        <v>0</v>
      </c>
      <c r="AY339">
        <f t="shared" ca="1" si="569"/>
        <v>0</v>
      </c>
      <c r="AZ339">
        <f t="shared" ca="1" si="570"/>
        <v>0</v>
      </c>
      <c r="BA339">
        <f t="shared" ca="1" si="570"/>
        <v>0</v>
      </c>
      <c r="BB339">
        <f t="shared" ca="1" si="570"/>
        <v>0</v>
      </c>
      <c r="BC339">
        <f t="shared" ca="1" si="570"/>
        <v>0</v>
      </c>
      <c r="BD339">
        <f t="shared" ca="1" si="570"/>
        <v>0</v>
      </c>
      <c r="BE339">
        <f t="shared" ca="1" si="570"/>
        <v>0</v>
      </c>
      <c r="BF339">
        <f t="shared" ca="1" si="570"/>
        <v>0</v>
      </c>
      <c r="BG339">
        <f t="shared" ca="1" si="570"/>
        <v>0</v>
      </c>
      <c r="BH339">
        <f t="shared" ca="1" si="570"/>
        <v>0</v>
      </c>
      <c r="BI339">
        <f t="shared" ca="1" si="570"/>
        <v>0</v>
      </c>
    </row>
    <row r="340" spans="1:61" x14ac:dyDescent="0.25">
      <c r="A340" s="57">
        <f t="shared" si="571"/>
        <v>2018.25</v>
      </c>
      <c r="B340">
        <f t="shared" si="573"/>
        <v>14</v>
      </c>
      <c r="C340">
        <f t="shared" ca="1" si="572"/>
        <v>0</v>
      </c>
      <c r="D340">
        <f t="shared" ca="1" si="567"/>
        <v>0</v>
      </c>
      <c r="E340">
        <f t="shared" ca="1" si="567"/>
        <v>0</v>
      </c>
      <c r="F340">
        <f t="shared" ca="1" si="567"/>
        <v>0</v>
      </c>
      <c r="G340">
        <f t="shared" ca="1" si="567"/>
        <v>0</v>
      </c>
      <c r="H340">
        <f t="shared" ca="1" si="567"/>
        <v>0</v>
      </c>
      <c r="I340">
        <f t="shared" ca="1" si="567"/>
        <v>0</v>
      </c>
      <c r="J340">
        <f t="shared" ca="1" si="567"/>
        <v>0</v>
      </c>
      <c r="K340">
        <f t="shared" ca="1" si="567"/>
        <v>0</v>
      </c>
      <c r="L340">
        <f t="shared" ca="1" si="567"/>
        <v>0</v>
      </c>
      <c r="M340">
        <f t="shared" ca="1" si="567"/>
        <v>0</v>
      </c>
      <c r="N340">
        <f t="shared" ca="1" si="567"/>
        <v>0</v>
      </c>
      <c r="O340">
        <f t="shared" ca="1" si="567"/>
        <v>0</v>
      </c>
      <c r="P340">
        <f t="shared" ca="1" si="567"/>
        <v>0.66666666666666663</v>
      </c>
      <c r="Q340">
        <f t="shared" ca="1" si="567"/>
        <v>0</v>
      </c>
      <c r="R340">
        <f t="shared" ca="1" si="567"/>
        <v>0</v>
      </c>
      <c r="S340">
        <f t="shared" ca="1" si="567"/>
        <v>0</v>
      </c>
      <c r="T340">
        <f t="shared" ca="1" si="568"/>
        <v>0</v>
      </c>
      <c r="U340">
        <f t="shared" ca="1" si="568"/>
        <v>0</v>
      </c>
      <c r="V340">
        <f t="shared" ca="1" si="568"/>
        <v>0</v>
      </c>
      <c r="W340">
        <f t="shared" ca="1" si="568"/>
        <v>0</v>
      </c>
      <c r="X340">
        <f t="shared" ca="1" si="568"/>
        <v>0</v>
      </c>
      <c r="Y340">
        <f t="shared" ca="1" si="568"/>
        <v>0</v>
      </c>
      <c r="Z340">
        <f t="shared" ca="1" si="568"/>
        <v>0</v>
      </c>
      <c r="AA340">
        <f t="shared" ca="1" si="568"/>
        <v>0</v>
      </c>
      <c r="AB340">
        <f t="shared" ca="1" si="568"/>
        <v>0</v>
      </c>
      <c r="AC340">
        <f t="shared" ca="1" si="568"/>
        <v>0</v>
      </c>
      <c r="AD340">
        <f t="shared" ca="1" si="568"/>
        <v>0</v>
      </c>
      <c r="AE340">
        <f t="shared" ca="1" si="568"/>
        <v>0</v>
      </c>
      <c r="AF340">
        <f t="shared" ca="1" si="568"/>
        <v>0</v>
      </c>
      <c r="AG340">
        <f t="shared" ca="1" si="568"/>
        <v>0</v>
      </c>
      <c r="AH340">
        <f t="shared" ca="1" si="568"/>
        <v>0</v>
      </c>
      <c r="AI340">
        <f t="shared" ca="1" si="568"/>
        <v>0</v>
      </c>
      <c r="AJ340">
        <f t="shared" ca="1" si="569"/>
        <v>0</v>
      </c>
      <c r="AK340">
        <f t="shared" ca="1" si="569"/>
        <v>0</v>
      </c>
      <c r="AL340">
        <f t="shared" ca="1" si="569"/>
        <v>0</v>
      </c>
      <c r="AM340">
        <f t="shared" ca="1" si="569"/>
        <v>0</v>
      </c>
      <c r="AN340">
        <f t="shared" ca="1" si="569"/>
        <v>0</v>
      </c>
      <c r="AO340">
        <f t="shared" ca="1" si="569"/>
        <v>0</v>
      </c>
      <c r="AP340">
        <f t="shared" ca="1" si="569"/>
        <v>0</v>
      </c>
      <c r="AQ340">
        <f t="shared" ca="1" si="569"/>
        <v>0</v>
      </c>
      <c r="AR340">
        <f t="shared" ca="1" si="569"/>
        <v>0</v>
      </c>
      <c r="AS340">
        <f t="shared" ca="1" si="569"/>
        <v>0</v>
      </c>
      <c r="AT340">
        <f t="shared" ca="1" si="569"/>
        <v>0</v>
      </c>
      <c r="AU340">
        <f t="shared" ca="1" si="569"/>
        <v>0</v>
      </c>
      <c r="AV340">
        <f t="shared" ca="1" si="569"/>
        <v>0</v>
      </c>
      <c r="AW340">
        <f t="shared" ca="1" si="569"/>
        <v>0</v>
      </c>
      <c r="AX340">
        <f t="shared" ca="1" si="569"/>
        <v>0</v>
      </c>
      <c r="AY340">
        <f t="shared" ca="1" si="569"/>
        <v>0</v>
      </c>
      <c r="AZ340">
        <f t="shared" ca="1" si="570"/>
        <v>0</v>
      </c>
      <c r="BA340">
        <f t="shared" ca="1" si="570"/>
        <v>0</v>
      </c>
      <c r="BB340">
        <f t="shared" ca="1" si="570"/>
        <v>0</v>
      </c>
      <c r="BC340">
        <f t="shared" ca="1" si="570"/>
        <v>0</v>
      </c>
      <c r="BD340">
        <f t="shared" ca="1" si="570"/>
        <v>0</v>
      </c>
      <c r="BE340">
        <f t="shared" ca="1" si="570"/>
        <v>0</v>
      </c>
      <c r="BF340">
        <f t="shared" ca="1" si="570"/>
        <v>0</v>
      </c>
      <c r="BG340">
        <f t="shared" ca="1" si="570"/>
        <v>0</v>
      </c>
      <c r="BH340">
        <f t="shared" ca="1" si="570"/>
        <v>0</v>
      </c>
      <c r="BI340">
        <f t="shared" ca="1" si="570"/>
        <v>0</v>
      </c>
    </row>
    <row r="341" spans="1:61" x14ac:dyDescent="0.25">
      <c r="A341" s="57">
        <f t="shared" si="571"/>
        <v>2018.5</v>
      </c>
      <c r="B341">
        <f t="shared" si="573"/>
        <v>15</v>
      </c>
      <c r="C341">
        <f t="shared" ca="1" si="572"/>
        <v>0</v>
      </c>
      <c r="D341">
        <f t="shared" ca="1" si="567"/>
        <v>0</v>
      </c>
      <c r="E341">
        <f t="shared" ca="1" si="567"/>
        <v>0</v>
      </c>
      <c r="F341">
        <f t="shared" ca="1" si="567"/>
        <v>0</v>
      </c>
      <c r="G341">
        <f t="shared" ca="1" si="567"/>
        <v>0</v>
      </c>
      <c r="H341">
        <f t="shared" ca="1" si="567"/>
        <v>0</v>
      </c>
      <c r="I341">
        <f t="shared" ca="1" si="567"/>
        <v>0</v>
      </c>
      <c r="J341">
        <f t="shared" ca="1" si="567"/>
        <v>0</v>
      </c>
      <c r="K341">
        <f t="shared" ca="1" si="567"/>
        <v>0</v>
      </c>
      <c r="L341">
        <f t="shared" ca="1" si="567"/>
        <v>0</v>
      </c>
      <c r="M341">
        <f t="shared" ca="1" si="567"/>
        <v>0</v>
      </c>
      <c r="N341">
        <f t="shared" ca="1" si="567"/>
        <v>0</v>
      </c>
      <c r="O341">
        <f t="shared" ca="1" si="567"/>
        <v>0</v>
      </c>
      <c r="P341">
        <f t="shared" ca="1" si="567"/>
        <v>0</v>
      </c>
      <c r="Q341">
        <f t="shared" ca="1" si="567"/>
        <v>0.66666666666666663</v>
      </c>
      <c r="R341">
        <f t="shared" ca="1" si="567"/>
        <v>0</v>
      </c>
      <c r="S341">
        <f t="shared" ca="1" si="567"/>
        <v>0</v>
      </c>
      <c r="T341">
        <f t="shared" ca="1" si="568"/>
        <v>0</v>
      </c>
      <c r="U341">
        <f t="shared" ca="1" si="568"/>
        <v>0</v>
      </c>
      <c r="V341">
        <f t="shared" ca="1" si="568"/>
        <v>0</v>
      </c>
      <c r="W341">
        <f t="shared" ca="1" si="568"/>
        <v>0</v>
      </c>
      <c r="X341">
        <f t="shared" ca="1" si="568"/>
        <v>0</v>
      </c>
      <c r="Y341">
        <f t="shared" ca="1" si="568"/>
        <v>0</v>
      </c>
      <c r="Z341">
        <f t="shared" ca="1" si="568"/>
        <v>0</v>
      </c>
      <c r="AA341">
        <f t="shared" ca="1" si="568"/>
        <v>0</v>
      </c>
      <c r="AB341">
        <f t="shared" ca="1" si="568"/>
        <v>0</v>
      </c>
      <c r="AC341">
        <f t="shared" ca="1" si="568"/>
        <v>0</v>
      </c>
      <c r="AD341">
        <f t="shared" ca="1" si="568"/>
        <v>0</v>
      </c>
      <c r="AE341">
        <f t="shared" ca="1" si="568"/>
        <v>0</v>
      </c>
      <c r="AF341">
        <f t="shared" ca="1" si="568"/>
        <v>0</v>
      </c>
      <c r="AG341">
        <f t="shared" ca="1" si="568"/>
        <v>0</v>
      </c>
      <c r="AH341">
        <f t="shared" ca="1" si="568"/>
        <v>0</v>
      </c>
      <c r="AI341">
        <f t="shared" ca="1" si="568"/>
        <v>0</v>
      </c>
      <c r="AJ341">
        <f t="shared" ca="1" si="569"/>
        <v>0</v>
      </c>
      <c r="AK341">
        <f t="shared" ca="1" si="569"/>
        <v>0</v>
      </c>
      <c r="AL341">
        <f t="shared" ca="1" si="569"/>
        <v>0</v>
      </c>
      <c r="AM341">
        <f t="shared" ca="1" si="569"/>
        <v>0</v>
      </c>
      <c r="AN341">
        <f t="shared" ca="1" si="569"/>
        <v>0</v>
      </c>
      <c r="AO341">
        <f t="shared" ca="1" si="569"/>
        <v>0</v>
      </c>
      <c r="AP341">
        <f t="shared" ca="1" si="569"/>
        <v>0</v>
      </c>
      <c r="AQ341">
        <f t="shared" ca="1" si="569"/>
        <v>0</v>
      </c>
      <c r="AR341">
        <f t="shared" ca="1" si="569"/>
        <v>0</v>
      </c>
      <c r="AS341">
        <f t="shared" ca="1" si="569"/>
        <v>0</v>
      </c>
      <c r="AT341">
        <f t="shared" ca="1" si="569"/>
        <v>0</v>
      </c>
      <c r="AU341">
        <f t="shared" ca="1" si="569"/>
        <v>0</v>
      </c>
      <c r="AV341">
        <f t="shared" ca="1" si="569"/>
        <v>0</v>
      </c>
      <c r="AW341">
        <f t="shared" ca="1" si="569"/>
        <v>0</v>
      </c>
      <c r="AX341">
        <f t="shared" ca="1" si="569"/>
        <v>0</v>
      </c>
      <c r="AY341">
        <f t="shared" ca="1" si="569"/>
        <v>0</v>
      </c>
      <c r="AZ341">
        <f t="shared" ca="1" si="570"/>
        <v>0</v>
      </c>
      <c r="BA341">
        <f t="shared" ca="1" si="570"/>
        <v>0</v>
      </c>
      <c r="BB341">
        <f t="shared" ca="1" si="570"/>
        <v>0</v>
      </c>
      <c r="BC341">
        <f t="shared" ca="1" si="570"/>
        <v>0</v>
      </c>
      <c r="BD341">
        <f t="shared" ca="1" si="570"/>
        <v>0</v>
      </c>
      <c r="BE341">
        <f t="shared" ca="1" si="570"/>
        <v>0</v>
      </c>
      <c r="BF341">
        <f t="shared" ca="1" si="570"/>
        <v>0</v>
      </c>
      <c r="BG341">
        <f t="shared" ca="1" si="570"/>
        <v>0</v>
      </c>
      <c r="BH341">
        <f t="shared" ca="1" si="570"/>
        <v>0</v>
      </c>
      <c r="BI341">
        <f t="shared" ca="1" si="570"/>
        <v>0</v>
      </c>
    </row>
    <row r="342" spans="1:61" x14ac:dyDescent="0.25">
      <c r="A342" s="57">
        <f t="shared" si="571"/>
        <v>2018.75</v>
      </c>
      <c r="B342">
        <f t="shared" si="573"/>
        <v>16</v>
      </c>
      <c r="C342">
        <f t="shared" ca="1" si="572"/>
        <v>0</v>
      </c>
      <c r="D342">
        <f t="shared" ca="1" si="567"/>
        <v>0</v>
      </c>
      <c r="E342">
        <f t="shared" ca="1" si="567"/>
        <v>0</v>
      </c>
      <c r="F342">
        <f t="shared" ca="1" si="567"/>
        <v>0</v>
      </c>
      <c r="G342">
        <f t="shared" ca="1" si="567"/>
        <v>0</v>
      </c>
      <c r="H342">
        <f t="shared" ca="1" si="567"/>
        <v>0</v>
      </c>
      <c r="I342">
        <f t="shared" ca="1" si="567"/>
        <v>0</v>
      </c>
      <c r="J342">
        <f t="shared" ca="1" si="567"/>
        <v>0</v>
      </c>
      <c r="K342">
        <f t="shared" ca="1" si="567"/>
        <v>0</v>
      </c>
      <c r="L342">
        <f t="shared" ca="1" si="567"/>
        <v>0</v>
      </c>
      <c r="M342">
        <f t="shared" ca="1" si="567"/>
        <v>0</v>
      </c>
      <c r="N342">
        <f t="shared" ca="1" si="567"/>
        <v>0</v>
      </c>
      <c r="O342">
        <f t="shared" ca="1" si="567"/>
        <v>0</v>
      </c>
      <c r="P342">
        <f t="shared" ca="1" si="567"/>
        <v>0</v>
      </c>
      <c r="Q342">
        <f t="shared" ca="1" si="567"/>
        <v>0</v>
      </c>
      <c r="R342">
        <f t="shared" ca="1" si="567"/>
        <v>0.66666666666666663</v>
      </c>
      <c r="S342">
        <f t="shared" ref="S342:AH357" ca="1" si="574">IF(S$326&gt;=$B342,OFFSET($B$324,0,S$326-$B342),0)</f>
        <v>0</v>
      </c>
      <c r="T342">
        <f t="shared" ca="1" si="568"/>
        <v>0</v>
      </c>
      <c r="U342">
        <f t="shared" ca="1" si="568"/>
        <v>0</v>
      </c>
      <c r="V342">
        <f t="shared" ca="1" si="568"/>
        <v>0</v>
      </c>
      <c r="W342">
        <f t="shared" ca="1" si="568"/>
        <v>0</v>
      </c>
      <c r="X342">
        <f t="shared" ca="1" si="568"/>
        <v>0</v>
      </c>
      <c r="Y342">
        <f t="shared" ca="1" si="568"/>
        <v>0</v>
      </c>
      <c r="Z342">
        <f t="shared" ca="1" si="568"/>
        <v>0</v>
      </c>
      <c r="AA342">
        <f t="shared" ca="1" si="568"/>
        <v>0</v>
      </c>
      <c r="AB342">
        <f t="shared" ca="1" si="568"/>
        <v>0</v>
      </c>
      <c r="AC342">
        <f t="shared" ca="1" si="568"/>
        <v>0</v>
      </c>
      <c r="AD342">
        <f t="shared" ca="1" si="568"/>
        <v>0</v>
      </c>
      <c r="AE342">
        <f t="shared" ca="1" si="568"/>
        <v>0</v>
      </c>
      <c r="AF342">
        <f t="shared" ca="1" si="568"/>
        <v>0</v>
      </c>
      <c r="AG342">
        <f t="shared" ca="1" si="568"/>
        <v>0</v>
      </c>
      <c r="AH342">
        <f t="shared" ca="1" si="568"/>
        <v>0</v>
      </c>
      <c r="AI342">
        <f t="shared" ref="AI342:AX357" ca="1" si="575">IF(AI$326&gt;=$B342,OFFSET($B$324,0,AI$326-$B342),0)</f>
        <v>0</v>
      </c>
      <c r="AJ342">
        <f t="shared" ca="1" si="569"/>
        <v>0</v>
      </c>
      <c r="AK342">
        <f t="shared" ca="1" si="569"/>
        <v>0</v>
      </c>
      <c r="AL342">
        <f t="shared" ca="1" si="569"/>
        <v>0</v>
      </c>
      <c r="AM342">
        <f t="shared" ca="1" si="569"/>
        <v>0</v>
      </c>
      <c r="AN342">
        <f t="shared" ca="1" si="569"/>
        <v>0</v>
      </c>
      <c r="AO342">
        <f t="shared" ca="1" si="569"/>
        <v>0</v>
      </c>
      <c r="AP342">
        <f t="shared" ca="1" si="569"/>
        <v>0</v>
      </c>
      <c r="AQ342">
        <f t="shared" ca="1" si="569"/>
        <v>0</v>
      </c>
      <c r="AR342">
        <f t="shared" ca="1" si="569"/>
        <v>0</v>
      </c>
      <c r="AS342">
        <f t="shared" ca="1" si="569"/>
        <v>0</v>
      </c>
      <c r="AT342">
        <f t="shared" ca="1" si="569"/>
        <v>0</v>
      </c>
      <c r="AU342">
        <f t="shared" ca="1" si="569"/>
        <v>0</v>
      </c>
      <c r="AV342">
        <f t="shared" ca="1" si="569"/>
        <v>0</v>
      </c>
      <c r="AW342">
        <f t="shared" ca="1" si="569"/>
        <v>0</v>
      </c>
      <c r="AX342">
        <f t="shared" ca="1" si="569"/>
        <v>0</v>
      </c>
      <c r="AY342">
        <f t="shared" ref="AY342:BI357" ca="1" si="576">IF(AY$326&gt;=$B342,OFFSET($B$324,0,AY$326-$B342),0)</f>
        <v>0</v>
      </c>
      <c r="AZ342">
        <f t="shared" ca="1" si="570"/>
        <v>0</v>
      </c>
      <c r="BA342">
        <f t="shared" ca="1" si="570"/>
        <v>0</v>
      </c>
      <c r="BB342">
        <f t="shared" ca="1" si="570"/>
        <v>0</v>
      </c>
      <c r="BC342">
        <f t="shared" ca="1" si="570"/>
        <v>0</v>
      </c>
      <c r="BD342">
        <f t="shared" ca="1" si="570"/>
        <v>0</v>
      </c>
      <c r="BE342">
        <f t="shared" ca="1" si="570"/>
        <v>0</v>
      </c>
      <c r="BF342">
        <f t="shared" ca="1" si="570"/>
        <v>0</v>
      </c>
      <c r="BG342">
        <f t="shared" ca="1" si="570"/>
        <v>0</v>
      </c>
      <c r="BH342">
        <f t="shared" ca="1" si="570"/>
        <v>0</v>
      </c>
      <c r="BI342">
        <f t="shared" ca="1" si="570"/>
        <v>0</v>
      </c>
    </row>
    <row r="343" spans="1:61" x14ac:dyDescent="0.25">
      <c r="A343" s="57">
        <f t="shared" si="571"/>
        <v>2019</v>
      </c>
      <c r="B343">
        <f t="shared" si="573"/>
        <v>17</v>
      </c>
      <c r="C343">
        <f t="shared" ca="1" si="572"/>
        <v>0</v>
      </c>
      <c r="D343">
        <f t="shared" ca="1" si="572"/>
        <v>0</v>
      </c>
      <c r="E343">
        <f t="shared" ca="1" si="572"/>
        <v>0</v>
      </c>
      <c r="F343">
        <f t="shared" ca="1" si="572"/>
        <v>0</v>
      </c>
      <c r="G343">
        <f t="shared" ca="1" si="572"/>
        <v>0</v>
      </c>
      <c r="H343">
        <f t="shared" ca="1" si="572"/>
        <v>0</v>
      </c>
      <c r="I343">
        <f t="shared" ca="1" si="572"/>
        <v>0</v>
      </c>
      <c r="J343">
        <f t="shared" ca="1" si="572"/>
        <v>0</v>
      </c>
      <c r="K343">
        <f t="shared" ca="1" si="572"/>
        <v>0</v>
      </c>
      <c r="L343">
        <f t="shared" ca="1" si="572"/>
        <v>0</v>
      </c>
      <c r="M343">
        <f t="shared" ca="1" si="572"/>
        <v>0</v>
      </c>
      <c r="N343">
        <f t="shared" ca="1" si="572"/>
        <v>0</v>
      </c>
      <c r="O343">
        <f t="shared" ca="1" si="572"/>
        <v>0</v>
      </c>
      <c r="P343">
        <f t="shared" ca="1" si="572"/>
        <v>0</v>
      </c>
      <c r="Q343">
        <f t="shared" ca="1" si="572"/>
        <v>0</v>
      </c>
      <c r="R343">
        <f t="shared" ca="1" si="572"/>
        <v>0</v>
      </c>
      <c r="S343">
        <f t="shared" ca="1" si="574"/>
        <v>0.66666666666666663</v>
      </c>
      <c r="T343">
        <f t="shared" ca="1" si="574"/>
        <v>0</v>
      </c>
      <c r="U343">
        <f t="shared" ca="1" si="574"/>
        <v>0</v>
      </c>
      <c r="V343">
        <f t="shared" ca="1" si="574"/>
        <v>0</v>
      </c>
      <c r="W343">
        <f t="shared" ca="1" si="574"/>
        <v>0</v>
      </c>
      <c r="X343">
        <f t="shared" ca="1" si="574"/>
        <v>0</v>
      </c>
      <c r="Y343">
        <f t="shared" ca="1" si="574"/>
        <v>0</v>
      </c>
      <c r="Z343">
        <f t="shared" ca="1" si="574"/>
        <v>0</v>
      </c>
      <c r="AA343">
        <f t="shared" ca="1" si="574"/>
        <v>0</v>
      </c>
      <c r="AB343">
        <f t="shared" ca="1" si="574"/>
        <v>0</v>
      </c>
      <c r="AC343">
        <f t="shared" ca="1" si="574"/>
        <v>0</v>
      </c>
      <c r="AD343">
        <f t="shared" ca="1" si="574"/>
        <v>0</v>
      </c>
      <c r="AE343">
        <f t="shared" ca="1" si="574"/>
        <v>0</v>
      </c>
      <c r="AF343">
        <f t="shared" ca="1" si="574"/>
        <v>0</v>
      </c>
      <c r="AG343">
        <f t="shared" ca="1" si="574"/>
        <v>0</v>
      </c>
      <c r="AH343">
        <f t="shared" ca="1" si="574"/>
        <v>0</v>
      </c>
      <c r="AI343">
        <f t="shared" ca="1" si="575"/>
        <v>0</v>
      </c>
      <c r="AJ343">
        <f t="shared" ca="1" si="575"/>
        <v>0</v>
      </c>
      <c r="AK343">
        <f t="shared" ca="1" si="575"/>
        <v>0</v>
      </c>
      <c r="AL343">
        <f t="shared" ca="1" si="575"/>
        <v>0</v>
      </c>
      <c r="AM343">
        <f t="shared" ca="1" si="575"/>
        <v>0</v>
      </c>
      <c r="AN343">
        <f t="shared" ca="1" si="575"/>
        <v>0</v>
      </c>
      <c r="AO343">
        <f t="shared" ca="1" si="575"/>
        <v>0</v>
      </c>
      <c r="AP343">
        <f t="shared" ca="1" si="575"/>
        <v>0</v>
      </c>
      <c r="AQ343">
        <f t="shared" ca="1" si="575"/>
        <v>0</v>
      </c>
      <c r="AR343">
        <f t="shared" ca="1" si="575"/>
        <v>0</v>
      </c>
      <c r="AS343">
        <f t="shared" ca="1" si="575"/>
        <v>0</v>
      </c>
      <c r="AT343">
        <f t="shared" ca="1" si="575"/>
        <v>0</v>
      </c>
      <c r="AU343">
        <f t="shared" ca="1" si="575"/>
        <v>0</v>
      </c>
      <c r="AV343">
        <f t="shared" ca="1" si="575"/>
        <v>0</v>
      </c>
      <c r="AW343">
        <f t="shared" ca="1" si="575"/>
        <v>0</v>
      </c>
      <c r="AX343">
        <f t="shared" ca="1" si="575"/>
        <v>0</v>
      </c>
      <c r="AY343">
        <f t="shared" ca="1" si="576"/>
        <v>0</v>
      </c>
      <c r="AZ343">
        <f t="shared" ca="1" si="576"/>
        <v>0</v>
      </c>
      <c r="BA343">
        <f t="shared" ca="1" si="576"/>
        <v>0</v>
      </c>
      <c r="BB343">
        <f t="shared" ca="1" si="576"/>
        <v>0</v>
      </c>
      <c r="BC343">
        <f t="shared" ca="1" si="576"/>
        <v>0</v>
      </c>
      <c r="BD343">
        <f t="shared" ca="1" si="576"/>
        <v>0</v>
      </c>
      <c r="BE343">
        <f t="shared" ca="1" si="576"/>
        <v>0</v>
      </c>
      <c r="BF343">
        <f t="shared" ca="1" si="576"/>
        <v>0</v>
      </c>
      <c r="BG343">
        <f t="shared" ca="1" si="576"/>
        <v>0</v>
      </c>
      <c r="BH343">
        <f t="shared" ca="1" si="576"/>
        <v>0</v>
      </c>
      <c r="BI343">
        <f t="shared" ca="1" si="576"/>
        <v>0</v>
      </c>
    </row>
    <row r="344" spans="1:61" x14ac:dyDescent="0.25">
      <c r="A344" s="57">
        <f t="shared" si="571"/>
        <v>2019.25</v>
      </c>
      <c r="B344">
        <f t="shared" si="573"/>
        <v>18</v>
      </c>
      <c r="C344">
        <f t="shared" ref="C344:R359" ca="1" si="577">IF(C$326&gt;=$B344,OFFSET($B$324,0,C$326-$B344),0)</f>
        <v>0</v>
      </c>
      <c r="D344">
        <f t="shared" ca="1" si="577"/>
        <v>0</v>
      </c>
      <c r="E344">
        <f t="shared" ca="1" si="577"/>
        <v>0</v>
      </c>
      <c r="F344">
        <f t="shared" ca="1" si="577"/>
        <v>0</v>
      </c>
      <c r="G344">
        <f t="shared" ca="1" si="577"/>
        <v>0</v>
      </c>
      <c r="H344">
        <f t="shared" ca="1" si="577"/>
        <v>0</v>
      </c>
      <c r="I344">
        <f t="shared" ca="1" si="577"/>
        <v>0</v>
      </c>
      <c r="J344">
        <f t="shared" ca="1" si="577"/>
        <v>0</v>
      </c>
      <c r="K344">
        <f t="shared" ca="1" si="577"/>
        <v>0</v>
      </c>
      <c r="L344">
        <f t="shared" ca="1" si="577"/>
        <v>0</v>
      </c>
      <c r="M344">
        <f t="shared" ca="1" si="577"/>
        <v>0</v>
      </c>
      <c r="N344">
        <f t="shared" ca="1" si="577"/>
        <v>0</v>
      </c>
      <c r="O344">
        <f t="shared" ca="1" si="577"/>
        <v>0</v>
      </c>
      <c r="P344">
        <f t="shared" ca="1" si="577"/>
        <v>0</v>
      </c>
      <c r="Q344">
        <f t="shared" ca="1" si="577"/>
        <v>0</v>
      </c>
      <c r="R344">
        <f t="shared" ca="1" si="577"/>
        <v>0</v>
      </c>
      <c r="S344">
        <f t="shared" ca="1" si="574"/>
        <v>0</v>
      </c>
      <c r="T344">
        <f t="shared" ca="1" si="574"/>
        <v>0.66666666666666663</v>
      </c>
      <c r="U344">
        <f t="shared" ca="1" si="574"/>
        <v>0</v>
      </c>
      <c r="V344">
        <f t="shared" ca="1" si="574"/>
        <v>0</v>
      </c>
      <c r="W344">
        <f t="shared" ca="1" si="574"/>
        <v>0</v>
      </c>
      <c r="X344">
        <f t="shared" ca="1" si="574"/>
        <v>0</v>
      </c>
      <c r="Y344">
        <f t="shared" ca="1" si="574"/>
        <v>0</v>
      </c>
      <c r="Z344">
        <f t="shared" ca="1" si="574"/>
        <v>0</v>
      </c>
      <c r="AA344">
        <f t="shared" ca="1" si="574"/>
        <v>0</v>
      </c>
      <c r="AB344">
        <f t="shared" ca="1" si="574"/>
        <v>0</v>
      </c>
      <c r="AC344">
        <f t="shared" ca="1" si="574"/>
        <v>0</v>
      </c>
      <c r="AD344">
        <f t="shared" ca="1" si="574"/>
        <v>0</v>
      </c>
      <c r="AE344">
        <f t="shared" ca="1" si="574"/>
        <v>0</v>
      </c>
      <c r="AF344">
        <f t="shared" ca="1" si="574"/>
        <v>0</v>
      </c>
      <c r="AG344">
        <f t="shared" ca="1" si="574"/>
        <v>0</v>
      </c>
      <c r="AH344">
        <f t="shared" ca="1" si="574"/>
        <v>0</v>
      </c>
      <c r="AI344">
        <f t="shared" ca="1" si="575"/>
        <v>0</v>
      </c>
      <c r="AJ344">
        <f t="shared" ca="1" si="575"/>
        <v>0</v>
      </c>
      <c r="AK344">
        <f t="shared" ca="1" si="575"/>
        <v>0</v>
      </c>
      <c r="AL344">
        <f t="shared" ca="1" si="575"/>
        <v>0</v>
      </c>
      <c r="AM344">
        <f t="shared" ca="1" si="575"/>
        <v>0</v>
      </c>
      <c r="AN344">
        <f t="shared" ca="1" si="575"/>
        <v>0</v>
      </c>
      <c r="AO344">
        <f t="shared" ca="1" si="575"/>
        <v>0</v>
      </c>
      <c r="AP344">
        <f t="shared" ca="1" si="575"/>
        <v>0</v>
      </c>
      <c r="AQ344">
        <f t="shared" ca="1" si="575"/>
        <v>0</v>
      </c>
      <c r="AR344">
        <f t="shared" ca="1" si="575"/>
        <v>0</v>
      </c>
      <c r="AS344">
        <f t="shared" ca="1" si="575"/>
        <v>0</v>
      </c>
      <c r="AT344">
        <f t="shared" ca="1" si="575"/>
        <v>0</v>
      </c>
      <c r="AU344">
        <f t="shared" ca="1" si="575"/>
        <v>0</v>
      </c>
      <c r="AV344">
        <f t="shared" ca="1" si="575"/>
        <v>0</v>
      </c>
      <c r="AW344">
        <f t="shared" ca="1" si="575"/>
        <v>0</v>
      </c>
      <c r="AX344">
        <f t="shared" ca="1" si="575"/>
        <v>0</v>
      </c>
      <c r="AY344">
        <f t="shared" ca="1" si="576"/>
        <v>0</v>
      </c>
      <c r="AZ344">
        <f t="shared" ca="1" si="576"/>
        <v>0</v>
      </c>
      <c r="BA344">
        <f t="shared" ca="1" si="576"/>
        <v>0</v>
      </c>
      <c r="BB344">
        <f t="shared" ca="1" si="576"/>
        <v>0</v>
      </c>
      <c r="BC344">
        <f t="shared" ca="1" si="576"/>
        <v>0</v>
      </c>
      <c r="BD344">
        <f t="shared" ca="1" si="576"/>
        <v>0</v>
      </c>
      <c r="BE344">
        <f t="shared" ca="1" si="576"/>
        <v>0</v>
      </c>
      <c r="BF344">
        <f t="shared" ca="1" si="576"/>
        <v>0</v>
      </c>
      <c r="BG344">
        <f t="shared" ca="1" si="576"/>
        <v>0</v>
      </c>
      <c r="BH344">
        <f t="shared" ca="1" si="576"/>
        <v>0</v>
      </c>
      <c r="BI344">
        <f t="shared" ca="1" si="576"/>
        <v>0</v>
      </c>
    </row>
    <row r="345" spans="1:61" x14ac:dyDescent="0.25">
      <c r="A345" s="57">
        <f t="shared" si="571"/>
        <v>2019.5</v>
      </c>
      <c r="B345">
        <f t="shared" si="573"/>
        <v>19</v>
      </c>
      <c r="C345">
        <f t="shared" ca="1" si="577"/>
        <v>0</v>
      </c>
      <c r="D345">
        <f t="shared" ca="1" si="577"/>
        <v>0</v>
      </c>
      <c r="E345">
        <f t="shared" ca="1" si="577"/>
        <v>0</v>
      </c>
      <c r="F345">
        <f t="shared" ca="1" si="577"/>
        <v>0</v>
      </c>
      <c r="G345">
        <f t="shared" ca="1" si="577"/>
        <v>0</v>
      </c>
      <c r="H345">
        <f t="shared" ca="1" si="577"/>
        <v>0</v>
      </c>
      <c r="I345">
        <f t="shared" ca="1" si="577"/>
        <v>0</v>
      </c>
      <c r="J345">
        <f t="shared" ca="1" si="577"/>
        <v>0</v>
      </c>
      <c r="K345">
        <f t="shared" ca="1" si="577"/>
        <v>0</v>
      </c>
      <c r="L345">
        <f t="shared" ca="1" si="577"/>
        <v>0</v>
      </c>
      <c r="M345">
        <f t="shared" ca="1" si="577"/>
        <v>0</v>
      </c>
      <c r="N345">
        <f t="shared" ca="1" si="577"/>
        <v>0</v>
      </c>
      <c r="O345">
        <f t="shared" ca="1" si="577"/>
        <v>0</v>
      </c>
      <c r="P345">
        <f t="shared" ca="1" si="577"/>
        <v>0</v>
      </c>
      <c r="Q345">
        <f t="shared" ca="1" si="577"/>
        <v>0</v>
      </c>
      <c r="R345">
        <f t="shared" ca="1" si="577"/>
        <v>0</v>
      </c>
      <c r="S345">
        <f t="shared" ca="1" si="574"/>
        <v>0</v>
      </c>
      <c r="T345">
        <f t="shared" ca="1" si="574"/>
        <v>0</v>
      </c>
      <c r="U345">
        <f t="shared" ca="1" si="574"/>
        <v>0.66666666666666663</v>
      </c>
      <c r="V345">
        <f t="shared" ca="1" si="574"/>
        <v>0</v>
      </c>
      <c r="W345">
        <f t="shared" ca="1" si="574"/>
        <v>0</v>
      </c>
      <c r="X345">
        <f t="shared" ca="1" si="574"/>
        <v>0</v>
      </c>
      <c r="Y345">
        <f t="shared" ca="1" si="574"/>
        <v>0</v>
      </c>
      <c r="Z345">
        <f t="shared" ca="1" si="574"/>
        <v>0</v>
      </c>
      <c r="AA345">
        <f t="shared" ca="1" si="574"/>
        <v>0</v>
      </c>
      <c r="AB345">
        <f t="shared" ca="1" si="574"/>
        <v>0</v>
      </c>
      <c r="AC345">
        <f t="shared" ca="1" si="574"/>
        <v>0</v>
      </c>
      <c r="AD345">
        <f t="shared" ca="1" si="574"/>
        <v>0</v>
      </c>
      <c r="AE345">
        <f t="shared" ca="1" si="574"/>
        <v>0</v>
      </c>
      <c r="AF345">
        <f t="shared" ca="1" si="574"/>
        <v>0</v>
      </c>
      <c r="AG345">
        <f t="shared" ca="1" si="574"/>
        <v>0</v>
      </c>
      <c r="AH345">
        <f t="shared" ca="1" si="574"/>
        <v>0</v>
      </c>
      <c r="AI345">
        <f t="shared" ca="1" si="575"/>
        <v>0</v>
      </c>
      <c r="AJ345">
        <f t="shared" ca="1" si="575"/>
        <v>0</v>
      </c>
      <c r="AK345">
        <f t="shared" ca="1" si="575"/>
        <v>0</v>
      </c>
      <c r="AL345">
        <f t="shared" ca="1" si="575"/>
        <v>0</v>
      </c>
      <c r="AM345">
        <f t="shared" ca="1" si="575"/>
        <v>0</v>
      </c>
      <c r="AN345">
        <f t="shared" ca="1" si="575"/>
        <v>0</v>
      </c>
      <c r="AO345">
        <f t="shared" ca="1" si="575"/>
        <v>0</v>
      </c>
      <c r="AP345">
        <f t="shared" ca="1" si="575"/>
        <v>0</v>
      </c>
      <c r="AQ345">
        <f t="shared" ca="1" si="575"/>
        <v>0</v>
      </c>
      <c r="AR345">
        <f t="shared" ca="1" si="575"/>
        <v>0</v>
      </c>
      <c r="AS345">
        <f t="shared" ca="1" si="575"/>
        <v>0</v>
      </c>
      <c r="AT345">
        <f t="shared" ca="1" si="575"/>
        <v>0</v>
      </c>
      <c r="AU345">
        <f t="shared" ca="1" si="575"/>
        <v>0</v>
      </c>
      <c r="AV345">
        <f t="shared" ca="1" si="575"/>
        <v>0</v>
      </c>
      <c r="AW345">
        <f t="shared" ca="1" si="575"/>
        <v>0</v>
      </c>
      <c r="AX345">
        <f t="shared" ca="1" si="575"/>
        <v>0</v>
      </c>
      <c r="AY345">
        <f t="shared" ca="1" si="576"/>
        <v>0</v>
      </c>
      <c r="AZ345">
        <f t="shared" ca="1" si="576"/>
        <v>0</v>
      </c>
      <c r="BA345">
        <f t="shared" ca="1" si="576"/>
        <v>0</v>
      </c>
      <c r="BB345">
        <f t="shared" ca="1" si="576"/>
        <v>0</v>
      </c>
      <c r="BC345">
        <f t="shared" ca="1" si="576"/>
        <v>0</v>
      </c>
      <c r="BD345">
        <f t="shared" ca="1" si="576"/>
        <v>0</v>
      </c>
      <c r="BE345">
        <f t="shared" ca="1" si="576"/>
        <v>0</v>
      </c>
      <c r="BF345">
        <f t="shared" ca="1" si="576"/>
        <v>0</v>
      </c>
      <c r="BG345">
        <f t="shared" ca="1" si="576"/>
        <v>0</v>
      </c>
      <c r="BH345">
        <f t="shared" ca="1" si="576"/>
        <v>0</v>
      </c>
      <c r="BI345">
        <f t="shared" ca="1" si="576"/>
        <v>0</v>
      </c>
    </row>
    <row r="346" spans="1:61" x14ac:dyDescent="0.25">
      <c r="A346" s="57">
        <f t="shared" si="571"/>
        <v>2019.75</v>
      </c>
      <c r="B346">
        <f t="shared" si="573"/>
        <v>20</v>
      </c>
      <c r="C346">
        <f t="shared" ca="1" si="577"/>
        <v>0</v>
      </c>
      <c r="D346">
        <f t="shared" ca="1" si="577"/>
        <v>0</v>
      </c>
      <c r="E346">
        <f t="shared" ca="1" si="577"/>
        <v>0</v>
      </c>
      <c r="F346">
        <f t="shared" ca="1" si="577"/>
        <v>0</v>
      </c>
      <c r="G346">
        <f t="shared" ca="1" si="577"/>
        <v>0</v>
      </c>
      <c r="H346">
        <f t="shared" ca="1" si="577"/>
        <v>0</v>
      </c>
      <c r="I346">
        <f t="shared" ca="1" si="577"/>
        <v>0</v>
      </c>
      <c r="J346">
        <f t="shared" ca="1" si="577"/>
        <v>0</v>
      </c>
      <c r="K346">
        <f t="shared" ca="1" si="577"/>
        <v>0</v>
      </c>
      <c r="L346">
        <f t="shared" ca="1" si="577"/>
        <v>0</v>
      </c>
      <c r="M346">
        <f t="shared" ca="1" si="577"/>
        <v>0</v>
      </c>
      <c r="N346">
        <f t="shared" ca="1" si="577"/>
        <v>0</v>
      </c>
      <c r="O346">
        <f t="shared" ca="1" si="577"/>
        <v>0</v>
      </c>
      <c r="P346">
        <f t="shared" ca="1" si="577"/>
        <v>0</v>
      </c>
      <c r="Q346">
        <f t="shared" ca="1" si="577"/>
        <v>0</v>
      </c>
      <c r="R346">
        <f t="shared" ca="1" si="577"/>
        <v>0</v>
      </c>
      <c r="S346">
        <f t="shared" ca="1" si="574"/>
        <v>0</v>
      </c>
      <c r="T346">
        <f t="shared" ca="1" si="574"/>
        <v>0</v>
      </c>
      <c r="U346">
        <f t="shared" ca="1" si="574"/>
        <v>0</v>
      </c>
      <c r="V346">
        <f t="shared" ca="1" si="574"/>
        <v>0.66666666666666663</v>
      </c>
      <c r="W346">
        <f t="shared" ca="1" si="574"/>
        <v>0</v>
      </c>
      <c r="X346">
        <f t="shared" ca="1" si="574"/>
        <v>0</v>
      </c>
      <c r="Y346">
        <f t="shared" ca="1" si="574"/>
        <v>0</v>
      </c>
      <c r="Z346">
        <f t="shared" ca="1" si="574"/>
        <v>0</v>
      </c>
      <c r="AA346">
        <f t="shared" ca="1" si="574"/>
        <v>0</v>
      </c>
      <c r="AB346">
        <f t="shared" ca="1" si="574"/>
        <v>0</v>
      </c>
      <c r="AC346">
        <f t="shared" ca="1" si="574"/>
        <v>0</v>
      </c>
      <c r="AD346">
        <f t="shared" ca="1" si="574"/>
        <v>0</v>
      </c>
      <c r="AE346">
        <f t="shared" ca="1" si="574"/>
        <v>0</v>
      </c>
      <c r="AF346">
        <f t="shared" ca="1" si="574"/>
        <v>0</v>
      </c>
      <c r="AG346">
        <f t="shared" ca="1" si="574"/>
        <v>0</v>
      </c>
      <c r="AH346">
        <f t="shared" ca="1" si="574"/>
        <v>0</v>
      </c>
      <c r="AI346">
        <f t="shared" ca="1" si="575"/>
        <v>0</v>
      </c>
      <c r="AJ346">
        <f t="shared" ca="1" si="575"/>
        <v>0</v>
      </c>
      <c r="AK346">
        <f t="shared" ca="1" si="575"/>
        <v>0</v>
      </c>
      <c r="AL346">
        <f t="shared" ca="1" si="575"/>
        <v>0</v>
      </c>
      <c r="AM346">
        <f t="shared" ca="1" si="575"/>
        <v>0</v>
      </c>
      <c r="AN346">
        <f t="shared" ca="1" si="575"/>
        <v>0</v>
      </c>
      <c r="AO346">
        <f t="shared" ca="1" si="575"/>
        <v>0</v>
      </c>
      <c r="AP346">
        <f t="shared" ca="1" si="575"/>
        <v>0</v>
      </c>
      <c r="AQ346">
        <f t="shared" ca="1" si="575"/>
        <v>0</v>
      </c>
      <c r="AR346">
        <f t="shared" ca="1" si="575"/>
        <v>0</v>
      </c>
      <c r="AS346">
        <f t="shared" ca="1" si="575"/>
        <v>0</v>
      </c>
      <c r="AT346">
        <f t="shared" ca="1" si="575"/>
        <v>0</v>
      </c>
      <c r="AU346">
        <f t="shared" ca="1" si="575"/>
        <v>0</v>
      </c>
      <c r="AV346">
        <f t="shared" ca="1" si="575"/>
        <v>0</v>
      </c>
      <c r="AW346">
        <f t="shared" ca="1" si="575"/>
        <v>0</v>
      </c>
      <c r="AX346">
        <f t="shared" ca="1" si="575"/>
        <v>0</v>
      </c>
      <c r="AY346">
        <f t="shared" ca="1" si="576"/>
        <v>0</v>
      </c>
      <c r="AZ346">
        <f t="shared" ca="1" si="576"/>
        <v>0</v>
      </c>
      <c r="BA346">
        <f t="shared" ca="1" si="576"/>
        <v>0</v>
      </c>
      <c r="BB346">
        <f t="shared" ca="1" si="576"/>
        <v>0</v>
      </c>
      <c r="BC346">
        <f t="shared" ca="1" si="576"/>
        <v>0</v>
      </c>
      <c r="BD346">
        <f t="shared" ca="1" si="576"/>
        <v>0</v>
      </c>
      <c r="BE346">
        <f t="shared" ca="1" si="576"/>
        <v>0</v>
      </c>
      <c r="BF346">
        <f t="shared" ca="1" si="576"/>
        <v>0</v>
      </c>
      <c r="BG346">
        <f t="shared" ca="1" si="576"/>
        <v>0</v>
      </c>
      <c r="BH346">
        <f t="shared" ca="1" si="576"/>
        <v>0</v>
      </c>
      <c r="BI346">
        <f t="shared" ca="1" si="576"/>
        <v>0</v>
      </c>
    </row>
    <row r="347" spans="1:61" x14ac:dyDescent="0.25">
      <c r="A347" s="57">
        <f t="shared" si="571"/>
        <v>2020</v>
      </c>
      <c r="B347">
        <f t="shared" si="573"/>
        <v>21</v>
      </c>
      <c r="C347">
        <f t="shared" ca="1" si="577"/>
        <v>0</v>
      </c>
      <c r="D347">
        <f t="shared" ca="1" si="577"/>
        <v>0</v>
      </c>
      <c r="E347">
        <f t="shared" ca="1" si="577"/>
        <v>0</v>
      </c>
      <c r="F347">
        <f t="shared" ca="1" si="577"/>
        <v>0</v>
      </c>
      <c r="G347">
        <f t="shared" ca="1" si="577"/>
        <v>0</v>
      </c>
      <c r="H347">
        <f t="shared" ca="1" si="577"/>
        <v>0</v>
      </c>
      <c r="I347">
        <f t="shared" ca="1" si="577"/>
        <v>0</v>
      </c>
      <c r="J347">
        <f t="shared" ca="1" si="577"/>
        <v>0</v>
      </c>
      <c r="K347">
        <f t="shared" ca="1" si="577"/>
        <v>0</v>
      </c>
      <c r="L347">
        <f t="shared" ca="1" si="577"/>
        <v>0</v>
      </c>
      <c r="M347">
        <f t="shared" ca="1" si="577"/>
        <v>0</v>
      </c>
      <c r="N347">
        <f t="shared" ca="1" si="577"/>
        <v>0</v>
      </c>
      <c r="O347">
        <f t="shared" ca="1" si="577"/>
        <v>0</v>
      </c>
      <c r="P347">
        <f t="shared" ca="1" si="577"/>
        <v>0</v>
      </c>
      <c r="Q347">
        <f t="shared" ca="1" si="577"/>
        <v>0</v>
      </c>
      <c r="R347">
        <f t="shared" ca="1" si="577"/>
        <v>0</v>
      </c>
      <c r="S347">
        <f t="shared" ca="1" si="574"/>
        <v>0</v>
      </c>
      <c r="T347">
        <f t="shared" ca="1" si="574"/>
        <v>0</v>
      </c>
      <c r="U347">
        <f t="shared" ca="1" si="574"/>
        <v>0</v>
      </c>
      <c r="V347">
        <f t="shared" ca="1" si="574"/>
        <v>0</v>
      </c>
      <c r="W347">
        <f t="shared" ca="1" si="574"/>
        <v>0.66666666666666663</v>
      </c>
      <c r="X347">
        <f t="shared" ca="1" si="574"/>
        <v>0</v>
      </c>
      <c r="Y347">
        <f t="shared" ca="1" si="574"/>
        <v>0</v>
      </c>
      <c r="Z347">
        <f t="shared" ca="1" si="574"/>
        <v>0</v>
      </c>
      <c r="AA347">
        <f t="shared" ca="1" si="574"/>
        <v>0</v>
      </c>
      <c r="AB347">
        <f t="shared" ca="1" si="574"/>
        <v>0</v>
      </c>
      <c r="AC347">
        <f t="shared" ca="1" si="574"/>
        <v>0</v>
      </c>
      <c r="AD347">
        <f t="shared" ca="1" si="574"/>
        <v>0</v>
      </c>
      <c r="AE347">
        <f t="shared" ca="1" si="574"/>
        <v>0</v>
      </c>
      <c r="AF347">
        <f t="shared" ca="1" si="574"/>
        <v>0</v>
      </c>
      <c r="AG347">
        <f t="shared" ca="1" si="574"/>
        <v>0</v>
      </c>
      <c r="AH347">
        <f t="shared" ca="1" si="574"/>
        <v>0</v>
      </c>
      <c r="AI347">
        <f t="shared" ca="1" si="575"/>
        <v>0</v>
      </c>
      <c r="AJ347">
        <f t="shared" ca="1" si="575"/>
        <v>0</v>
      </c>
      <c r="AK347">
        <f t="shared" ca="1" si="575"/>
        <v>0</v>
      </c>
      <c r="AL347">
        <f t="shared" ca="1" si="575"/>
        <v>0</v>
      </c>
      <c r="AM347">
        <f t="shared" ca="1" si="575"/>
        <v>0</v>
      </c>
      <c r="AN347">
        <f t="shared" ca="1" si="575"/>
        <v>0</v>
      </c>
      <c r="AO347">
        <f t="shared" ca="1" si="575"/>
        <v>0</v>
      </c>
      <c r="AP347">
        <f t="shared" ca="1" si="575"/>
        <v>0</v>
      </c>
      <c r="AQ347">
        <f t="shared" ca="1" si="575"/>
        <v>0</v>
      </c>
      <c r="AR347">
        <f t="shared" ca="1" si="575"/>
        <v>0</v>
      </c>
      <c r="AS347">
        <f t="shared" ca="1" si="575"/>
        <v>0</v>
      </c>
      <c r="AT347">
        <f t="shared" ca="1" si="575"/>
        <v>0</v>
      </c>
      <c r="AU347">
        <f t="shared" ca="1" si="575"/>
        <v>0</v>
      </c>
      <c r="AV347">
        <f t="shared" ca="1" si="575"/>
        <v>0</v>
      </c>
      <c r="AW347">
        <f t="shared" ca="1" si="575"/>
        <v>0</v>
      </c>
      <c r="AX347">
        <f t="shared" ca="1" si="575"/>
        <v>0</v>
      </c>
      <c r="AY347">
        <f t="shared" ca="1" si="576"/>
        <v>0</v>
      </c>
      <c r="AZ347">
        <f t="shared" ca="1" si="576"/>
        <v>0</v>
      </c>
      <c r="BA347">
        <f t="shared" ca="1" si="576"/>
        <v>0</v>
      </c>
      <c r="BB347">
        <f t="shared" ca="1" si="576"/>
        <v>0</v>
      </c>
      <c r="BC347">
        <f t="shared" ca="1" si="576"/>
        <v>0</v>
      </c>
      <c r="BD347">
        <f t="shared" ca="1" si="576"/>
        <v>0</v>
      </c>
      <c r="BE347">
        <f t="shared" ca="1" si="576"/>
        <v>0</v>
      </c>
      <c r="BF347">
        <f t="shared" ca="1" si="576"/>
        <v>0</v>
      </c>
      <c r="BG347">
        <f t="shared" ca="1" si="576"/>
        <v>0</v>
      </c>
      <c r="BH347">
        <f t="shared" ca="1" si="576"/>
        <v>0</v>
      </c>
      <c r="BI347">
        <f t="shared" ca="1" si="576"/>
        <v>0</v>
      </c>
    </row>
    <row r="348" spans="1:61" x14ac:dyDescent="0.25">
      <c r="A348" s="57">
        <f t="shared" si="571"/>
        <v>2020.25</v>
      </c>
      <c r="B348">
        <f t="shared" si="573"/>
        <v>22</v>
      </c>
      <c r="C348">
        <f t="shared" ca="1" si="577"/>
        <v>0</v>
      </c>
      <c r="D348">
        <f t="shared" ca="1" si="577"/>
        <v>0</v>
      </c>
      <c r="E348">
        <f t="shared" ca="1" si="577"/>
        <v>0</v>
      </c>
      <c r="F348">
        <f t="shared" ca="1" si="577"/>
        <v>0</v>
      </c>
      <c r="G348">
        <f t="shared" ca="1" si="577"/>
        <v>0</v>
      </c>
      <c r="H348">
        <f t="shared" ca="1" si="577"/>
        <v>0</v>
      </c>
      <c r="I348">
        <f t="shared" ca="1" si="577"/>
        <v>0</v>
      </c>
      <c r="J348">
        <f t="shared" ca="1" si="577"/>
        <v>0</v>
      </c>
      <c r="K348">
        <f t="shared" ca="1" si="577"/>
        <v>0</v>
      </c>
      <c r="L348">
        <f t="shared" ca="1" si="577"/>
        <v>0</v>
      </c>
      <c r="M348">
        <f t="shared" ca="1" si="577"/>
        <v>0</v>
      </c>
      <c r="N348">
        <f t="shared" ca="1" si="577"/>
        <v>0</v>
      </c>
      <c r="O348">
        <f t="shared" ca="1" si="577"/>
        <v>0</v>
      </c>
      <c r="P348">
        <f t="shared" ca="1" si="577"/>
        <v>0</v>
      </c>
      <c r="Q348">
        <f t="shared" ca="1" si="577"/>
        <v>0</v>
      </c>
      <c r="R348">
        <f t="shared" ca="1" si="577"/>
        <v>0</v>
      </c>
      <c r="S348">
        <f t="shared" ca="1" si="574"/>
        <v>0</v>
      </c>
      <c r="T348">
        <f t="shared" ca="1" si="574"/>
        <v>0</v>
      </c>
      <c r="U348">
        <f t="shared" ca="1" si="574"/>
        <v>0</v>
      </c>
      <c r="V348">
        <f t="shared" ca="1" si="574"/>
        <v>0</v>
      </c>
      <c r="W348">
        <f t="shared" ca="1" si="574"/>
        <v>0</v>
      </c>
      <c r="X348">
        <f t="shared" ca="1" si="574"/>
        <v>0.66666666666666663</v>
      </c>
      <c r="Y348">
        <f t="shared" ca="1" si="574"/>
        <v>0</v>
      </c>
      <c r="Z348">
        <f t="shared" ca="1" si="574"/>
        <v>0</v>
      </c>
      <c r="AA348">
        <f t="shared" ca="1" si="574"/>
        <v>0</v>
      </c>
      <c r="AB348">
        <f t="shared" ca="1" si="574"/>
        <v>0</v>
      </c>
      <c r="AC348">
        <f t="shared" ca="1" si="574"/>
        <v>0</v>
      </c>
      <c r="AD348">
        <f t="shared" ca="1" si="574"/>
        <v>0</v>
      </c>
      <c r="AE348">
        <f t="shared" ca="1" si="574"/>
        <v>0</v>
      </c>
      <c r="AF348">
        <f t="shared" ca="1" si="574"/>
        <v>0</v>
      </c>
      <c r="AG348">
        <f t="shared" ca="1" si="574"/>
        <v>0</v>
      </c>
      <c r="AH348">
        <f t="shared" ca="1" si="574"/>
        <v>0</v>
      </c>
      <c r="AI348">
        <f t="shared" ca="1" si="575"/>
        <v>0</v>
      </c>
      <c r="AJ348">
        <f t="shared" ca="1" si="575"/>
        <v>0</v>
      </c>
      <c r="AK348">
        <f t="shared" ca="1" si="575"/>
        <v>0</v>
      </c>
      <c r="AL348">
        <f t="shared" ca="1" si="575"/>
        <v>0</v>
      </c>
      <c r="AM348">
        <f t="shared" ca="1" si="575"/>
        <v>0</v>
      </c>
      <c r="AN348">
        <f t="shared" ca="1" si="575"/>
        <v>0</v>
      </c>
      <c r="AO348">
        <f t="shared" ca="1" si="575"/>
        <v>0</v>
      </c>
      <c r="AP348">
        <f t="shared" ca="1" si="575"/>
        <v>0</v>
      </c>
      <c r="AQ348">
        <f t="shared" ca="1" si="575"/>
        <v>0</v>
      </c>
      <c r="AR348">
        <f t="shared" ca="1" si="575"/>
        <v>0</v>
      </c>
      <c r="AS348">
        <f t="shared" ca="1" si="575"/>
        <v>0</v>
      </c>
      <c r="AT348">
        <f t="shared" ca="1" si="575"/>
        <v>0</v>
      </c>
      <c r="AU348">
        <f t="shared" ca="1" si="575"/>
        <v>0</v>
      </c>
      <c r="AV348">
        <f t="shared" ca="1" si="575"/>
        <v>0</v>
      </c>
      <c r="AW348">
        <f t="shared" ca="1" si="575"/>
        <v>0</v>
      </c>
      <c r="AX348">
        <f t="shared" ca="1" si="575"/>
        <v>0</v>
      </c>
      <c r="AY348">
        <f t="shared" ca="1" si="576"/>
        <v>0</v>
      </c>
      <c r="AZ348">
        <f t="shared" ca="1" si="576"/>
        <v>0</v>
      </c>
      <c r="BA348">
        <f t="shared" ca="1" si="576"/>
        <v>0</v>
      </c>
      <c r="BB348">
        <f t="shared" ca="1" si="576"/>
        <v>0</v>
      </c>
      <c r="BC348">
        <f t="shared" ca="1" si="576"/>
        <v>0</v>
      </c>
      <c r="BD348">
        <f t="shared" ca="1" si="576"/>
        <v>0</v>
      </c>
      <c r="BE348">
        <f t="shared" ca="1" si="576"/>
        <v>0</v>
      </c>
      <c r="BF348">
        <f t="shared" ca="1" si="576"/>
        <v>0</v>
      </c>
      <c r="BG348">
        <f t="shared" ca="1" si="576"/>
        <v>0</v>
      </c>
      <c r="BH348">
        <f t="shared" ca="1" si="576"/>
        <v>0</v>
      </c>
      <c r="BI348">
        <f t="shared" ca="1" si="576"/>
        <v>0</v>
      </c>
    </row>
    <row r="349" spans="1:61" x14ac:dyDescent="0.25">
      <c r="A349" s="57">
        <f t="shared" si="571"/>
        <v>2020.5</v>
      </c>
      <c r="B349">
        <f t="shared" si="573"/>
        <v>23</v>
      </c>
      <c r="C349">
        <f t="shared" ca="1" si="577"/>
        <v>0</v>
      </c>
      <c r="D349">
        <f t="shared" ca="1" si="577"/>
        <v>0</v>
      </c>
      <c r="E349">
        <f t="shared" ca="1" si="577"/>
        <v>0</v>
      </c>
      <c r="F349">
        <f t="shared" ca="1" si="577"/>
        <v>0</v>
      </c>
      <c r="G349">
        <f t="shared" ca="1" si="577"/>
        <v>0</v>
      </c>
      <c r="H349">
        <f t="shared" ca="1" si="577"/>
        <v>0</v>
      </c>
      <c r="I349">
        <f t="shared" ca="1" si="577"/>
        <v>0</v>
      </c>
      <c r="J349">
        <f t="shared" ca="1" si="577"/>
        <v>0</v>
      </c>
      <c r="K349">
        <f t="shared" ca="1" si="577"/>
        <v>0</v>
      </c>
      <c r="L349">
        <f t="shared" ca="1" si="577"/>
        <v>0</v>
      </c>
      <c r="M349">
        <f t="shared" ca="1" si="577"/>
        <v>0</v>
      </c>
      <c r="N349">
        <f t="shared" ca="1" si="577"/>
        <v>0</v>
      </c>
      <c r="O349">
        <f t="shared" ca="1" si="577"/>
        <v>0</v>
      </c>
      <c r="P349">
        <f t="shared" ca="1" si="577"/>
        <v>0</v>
      </c>
      <c r="Q349">
        <f t="shared" ca="1" si="577"/>
        <v>0</v>
      </c>
      <c r="R349">
        <f t="shared" ca="1" si="577"/>
        <v>0</v>
      </c>
      <c r="S349">
        <f t="shared" ca="1" si="574"/>
        <v>0</v>
      </c>
      <c r="T349">
        <f t="shared" ca="1" si="574"/>
        <v>0</v>
      </c>
      <c r="U349">
        <f t="shared" ca="1" si="574"/>
        <v>0</v>
      </c>
      <c r="V349">
        <f t="shared" ca="1" si="574"/>
        <v>0</v>
      </c>
      <c r="W349">
        <f t="shared" ca="1" si="574"/>
        <v>0</v>
      </c>
      <c r="X349">
        <f t="shared" ca="1" si="574"/>
        <v>0</v>
      </c>
      <c r="Y349">
        <f t="shared" ca="1" si="574"/>
        <v>0.66666666666666663</v>
      </c>
      <c r="Z349">
        <f t="shared" ca="1" si="574"/>
        <v>0</v>
      </c>
      <c r="AA349">
        <f t="shared" ca="1" si="574"/>
        <v>0</v>
      </c>
      <c r="AB349">
        <f t="shared" ca="1" si="574"/>
        <v>0</v>
      </c>
      <c r="AC349">
        <f t="shared" ca="1" si="574"/>
        <v>0</v>
      </c>
      <c r="AD349">
        <f t="shared" ca="1" si="574"/>
        <v>0</v>
      </c>
      <c r="AE349">
        <f t="shared" ca="1" si="574"/>
        <v>0</v>
      </c>
      <c r="AF349">
        <f t="shared" ca="1" si="574"/>
        <v>0</v>
      </c>
      <c r="AG349">
        <f t="shared" ca="1" si="574"/>
        <v>0</v>
      </c>
      <c r="AH349">
        <f t="shared" ca="1" si="574"/>
        <v>0</v>
      </c>
      <c r="AI349">
        <f t="shared" ca="1" si="575"/>
        <v>0</v>
      </c>
      <c r="AJ349">
        <f t="shared" ca="1" si="575"/>
        <v>0</v>
      </c>
      <c r="AK349">
        <f t="shared" ca="1" si="575"/>
        <v>0</v>
      </c>
      <c r="AL349">
        <f t="shared" ca="1" si="575"/>
        <v>0</v>
      </c>
      <c r="AM349">
        <f t="shared" ca="1" si="575"/>
        <v>0</v>
      </c>
      <c r="AN349">
        <f t="shared" ca="1" si="575"/>
        <v>0</v>
      </c>
      <c r="AO349">
        <f t="shared" ca="1" si="575"/>
        <v>0</v>
      </c>
      <c r="AP349">
        <f t="shared" ca="1" si="575"/>
        <v>0</v>
      </c>
      <c r="AQ349">
        <f t="shared" ca="1" si="575"/>
        <v>0</v>
      </c>
      <c r="AR349">
        <f t="shared" ca="1" si="575"/>
        <v>0</v>
      </c>
      <c r="AS349">
        <f t="shared" ca="1" si="575"/>
        <v>0</v>
      </c>
      <c r="AT349">
        <f t="shared" ca="1" si="575"/>
        <v>0</v>
      </c>
      <c r="AU349">
        <f t="shared" ca="1" si="575"/>
        <v>0</v>
      </c>
      <c r="AV349">
        <f t="shared" ca="1" si="575"/>
        <v>0</v>
      </c>
      <c r="AW349">
        <f t="shared" ca="1" si="575"/>
        <v>0</v>
      </c>
      <c r="AX349">
        <f t="shared" ca="1" si="575"/>
        <v>0</v>
      </c>
      <c r="AY349">
        <f t="shared" ca="1" si="576"/>
        <v>0</v>
      </c>
      <c r="AZ349">
        <f t="shared" ca="1" si="576"/>
        <v>0</v>
      </c>
      <c r="BA349">
        <f t="shared" ca="1" si="576"/>
        <v>0</v>
      </c>
      <c r="BB349">
        <f t="shared" ca="1" si="576"/>
        <v>0</v>
      </c>
      <c r="BC349">
        <f t="shared" ca="1" si="576"/>
        <v>0</v>
      </c>
      <c r="BD349">
        <f t="shared" ca="1" si="576"/>
        <v>0</v>
      </c>
      <c r="BE349">
        <f t="shared" ca="1" si="576"/>
        <v>0</v>
      </c>
      <c r="BF349">
        <f t="shared" ca="1" si="576"/>
        <v>0</v>
      </c>
      <c r="BG349">
        <f t="shared" ca="1" si="576"/>
        <v>0</v>
      </c>
      <c r="BH349">
        <f t="shared" ca="1" si="576"/>
        <v>0</v>
      </c>
      <c r="BI349">
        <f t="shared" ca="1" si="576"/>
        <v>0</v>
      </c>
    </row>
    <row r="350" spans="1:61" x14ac:dyDescent="0.25">
      <c r="A350" s="57">
        <f t="shared" si="571"/>
        <v>2020.75</v>
      </c>
      <c r="B350">
        <f t="shared" si="573"/>
        <v>24</v>
      </c>
      <c r="C350">
        <f t="shared" ca="1" si="577"/>
        <v>0</v>
      </c>
      <c r="D350">
        <f t="shared" ca="1" si="577"/>
        <v>0</v>
      </c>
      <c r="E350">
        <f t="shared" ca="1" si="577"/>
        <v>0</v>
      </c>
      <c r="F350">
        <f t="shared" ca="1" si="577"/>
        <v>0</v>
      </c>
      <c r="G350">
        <f t="shared" ca="1" si="577"/>
        <v>0</v>
      </c>
      <c r="H350">
        <f t="shared" ca="1" si="577"/>
        <v>0</v>
      </c>
      <c r="I350">
        <f t="shared" ca="1" si="577"/>
        <v>0</v>
      </c>
      <c r="J350">
        <f t="shared" ca="1" si="577"/>
        <v>0</v>
      </c>
      <c r="K350">
        <f t="shared" ca="1" si="577"/>
        <v>0</v>
      </c>
      <c r="L350">
        <f t="shared" ca="1" si="577"/>
        <v>0</v>
      </c>
      <c r="M350">
        <f t="shared" ca="1" si="577"/>
        <v>0</v>
      </c>
      <c r="N350">
        <f t="shared" ca="1" si="577"/>
        <v>0</v>
      </c>
      <c r="O350">
        <f t="shared" ca="1" si="577"/>
        <v>0</v>
      </c>
      <c r="P350">
        <f t="shared" ca="1" si="577"/>
        <v>0</v>
      </c>
      <c r="Q350">
        <f t="shared" ca="1" si="577"/>
        <v>0</v>
      </c>
      <c r="R350">
        <f t="shared" ca="1" si="577"/>
        <v>0</v>
      </c>
      <c r="S350">
        <f t="shared" ca="1" si="574"/>
        <v>0</v>
      </c>
      <c r="T350">
        <f t="shared" ca="1" si="574"/>
        <v>0</v>
      </c>
      <c r="U350">
        <f t="shared" ca="1" si="574"/>
        <v>0</v>
      </c>
      <c r="V350">
        <f t="shared" ca="1" si="574"/>
        <v>0</v>
      </c>
      <c r="W350">
        <f t="shared" ca="1" si="574"/>
        <v>0</v>
      </c>
      <c r="X350">
        <f t="shared" ca="1" si="574"/>
        <v>0</v>
      </c>
      <c r="Y350">
        <f t="shared" ca="1" si="574"/>
        <v>0</v>
      </c>
      <c r="Z350">
        <f t="shared" ca="1" si="574"/>
        <v>0.66666666666666663</v>
      </c>
      <c r="AA350">
        <f t="shared" ca="1" si="574"/>
        <v>0</v>
      </c>
      <c r="AB350">
        <f t="shared" ca="1" si="574"/>
        <v>0</v>
      </c>
      <c r="AC350">
        <f t="shared" ca="1" si="574"/>
        <v>0</v>
      </c>
      <c r="AD350">
        <f t="shared" ca="1" si="574"/>
        <v>0</v>
      </c>
      <c r="AE350">
        <f t="shared" ca="1" si="574"/>
        <v>0</v>
      </c>
      <c r="AF350">
        <f t="shared" ca="1" si="574"/>
        <v>0</v>
      </c>
      <c r="AG350">
        <f t="shared" ca="1" si="574"/>
        <v>0</v>
      </c>
      <c r="AH350">
        <f t="shared" ca="1" si="574"/>
        <v>0</v>
      </c>
      <c r="AI350">
        <f t="shared" ca="1" si="575"/>
        <v>0</v>
      </c>
      <c r="AJ350">
        <f t="shared" ca="1" si="575"/>
        <v>0</v>
      </c>
      <c r="AK350">
        <f t="shared" ca="1" si="575"/>
        <v>0</v>
      </c>
      <c r="AL350">
        <f t="shared" ca="1" si="575"/>
        <v>0</v>
      </c>
      <c r="AM350">
        <f t="shared" ca="1" si="575"/>
        <v>0</v>
      </c>
      <c r="AN350">
        <f t="shared" ca="1" si="575"/>
        <v>0</v>
      </c>
      <c r="AO350">
        <f t="shared" ca="1" si="575"/>
        <v>0</v>
      </c>
      <c r="AP350">
        <f t="shared" ca="1" si="575"/>
        <v>0</v>
      </c>
      <c r="AQ350">
        <f t="shared" ca="1" si="575"/>
        <v>0</v>
      </c>
      <c r="AR350">
        <f t="shared" ca="1" si="575"/>
        <v>0</v>
      </c>
      <c r="AS350">
        <f t="shared" ca="1" si="575"/>
        <v>0</v>
      </c>
      <c r="AT350">
        <f t="shared" ca="1" si="575"/>
        <v>0</v>
      </c>
      <c r="AU350">
        <f t="shared" ca="1" si="575"/>
        <v>0</v>
      </c>
      <c r="AV350">
        <f t="shared" ca="1" si="575"/>
        <v>0</v>
      </c>
      <c r="AW350">
        <f t="shared" ca="1" si="575"/>
        <v>0</v>
      </c>
      <c r="AX350">
        <f t="shared" ca="1" si="575"/>
        <v>0</v>
      </c>
      <c r="AY350">
        <f t="shared" ca="1" si="576"/>
        <v>0</v>
      </c>
      <c r="AZ350">
        <f t="shared" ca="1" si="576"/>
        <v>0</v>
      </c>
      <c r="BA350">
        <f t="shared" ca="1" si="576"/>
        <v>0</v>
      </c>
      <c r="BB350">
        <f t="shared" ca="1" si="576"/>
        <v>0</v>
      </c>
      <c r="BC350">
        <f t="shared" ca="1" si="576"/>
        <v>0</v>
      </c>
      <c r="BD350">
        <f t="shared" ca="1" si="576"/>
        <v>0</v>
      </c>
      <c r="BE350">
        <f t="shared" ca="1" si="576"/>
        <v>0</v>
      </c>
      <c r="BF350">
        <f t="shared" ca="1" si="576"/>
        <v>0</v>
      </c>
      <c r="BG350">
        <f t="shared" ca="1" si="576"/>
        <v>0</v>
      </c>
      <c r="BH350">
        <f t="shared" ca="1" si="576"/>
        <v>0</v>
      </c>
      <c r="BI350">
        <f t="shared" ca="1" si="576"/>
        <v>0</v>
      </c>
    </row>
    <row r="351" spans="1:61" x14ac:dyDescent="0.25">
      <c r="A351" s="57">
        <f t="shared" si="571"/>
        <v>2021</v>
      </c>
      <c r="B351">
        <f t="shared" si="573"/>
        <v>25</v>
      </c>
      <c r="C351">
        <f t="shared" ca="1" si="577"/>
        <v>0</v>
      </c>
      <c r="D351">
        <f t="shared" ca="1" si="577"/>
        <v>0</v>
      </c>
      <c r="E351">
        <f t="shared" ca="1" si="577"/>
        <v>0</v>
      </c>
      <c r="F351">
        <f t="shared" ca="1" si="577"/>
        <v>0</v>
      </c>
      <c r="G351">
        <f t="shared" ca="1" si="577"/>
        <v>0</v>
      </c>
      <c r="H351">
        <f t="shared" ca="1" si="577"/>
        <v>0</v>
      </c>
      <c r="I351">
        <f t="shared" ca="1" si="577"/>
        <v>0</v>
      </c>
      <c r="J351">
        <f t="shared" ca="1" si="577"/>
        <v>0</v>
      </c>
      <c r="K351">
        <f t="shared" ca="1" si="577"/>
        <v>0</v>
      </c>
      <c r="L351">
        <f t="shared" ca="1" si="577"/>
        <v>0</v>
      </c>
      <c r="M351">
        <f t="shared" ca="1" si="577"/>
        <v>0</v>
      </c>
      <c r="N351">
        <f t="shared" ca="1" si="577"/>
        <v>0</v>
      </c>
      <c r="O351">
        <f t="shared" ca="1" si="577"/>
        <v>0</v>
      </c>
      <c r="P351">
        <f t="shared" ca="1" si="577"/>
        <v>0</v>
      </c>
      <c r="Q351">
        <f t="shared" ca="1" si="577"/>
        <v>0</v>
      </c>
      <c r="R351">
        <f t="shared" ca="1" si="577"/>
        <v>0</v>
      </c>
      <c r="S351">
        <f t="shared" ca="1" si="574"/>
        <v>0</v>
      </c>
      <c r="T351">
        <f t="shared" ca="1" si="574"/>
        <v>0</v>
      </c>
      <c r="U351">
        <f t="shared" ca="1" si="574"/>
        <v>0</v>
      </c>
      <c r="V351">
        <f t="shared" ca="1" si="574"/>
        <v>0</v>
      </c>
      <c r="W351">
        <f t="shared" ca="1" si="574"/>
        <v>0</v>
      </c>
      <c r="X351">
        <f t="shared" ca="1" si="574"/>
        <v>0</v>
      </c>
      <c r="Y351">
        <f t="shared" ca="1" si="574"/>
        <v>0</v>
      </c>
      <c r="Z351">
        <f t="shared" ca="1" si="574"/>
        <v>0</v>
      </c>
      <c r="AA351">
        <f t="shared" ca="1" si="574"/>
        <v>0.66666666666666663</v>
      </c>
      <c r="AB351">
        <f t="shared" ca="1" si="574"/>
        <v>0</v>
      </c>
      <c r="AC351">
        <f t="shared" ca="1" si="574"/>
        <v>0</v>
      </c>
      <c r="AD351">
        <f t="shared" ca="1" si="574"/>
        <v>0</v>
      </c>
      <c r="AE351">
        <f t="shared" ca="1" si="574"/>
        <v>0</v>
      </c>
      <c r="AF351">
        <f t="shared" ca="1" si="574"/>
        <v>0</v>
      </c>
      <c r="AG351">
        <f t="shared" ca="1" si="574"/>
        <v>0</v>
      </c>
      <c r="AH351">
        <f t="shared" ca="1" si="574"/>
        <v>0</v>
      </c>
      <c r="AI351">
        <f t="shared" ca="1" si="575"/>
        <v>0</v>
      </c>
      <c r="AJ351">
        <f t="shared" ca="1" si="575"/>
        <v>0</v>
      </c>
      <c r="AK351">
        <f t="shared" ca="1" si="575"/>
        <v>0</v>
      </c>
      <c r="AL351">
        <f t="shared" ca="1" si="575"/>
        <v>0</v>
      </c>
      <c r="AM351">
        <f t="shared" ca="1" si="575"/>
        <v>0</v>
      </c>
      <c r="AN351">
        <f t="shared" ca="1" si="575"/>
        <v>0</v>
      </c>
      <c r="AO351">
        <f t="shared" ca="1" si="575"/>
        <v>0</v>
      </c>
      <c r="AP351">
        <f t="shared" ca="1" si="575"/>
        <v>0</v>
      </c>
      <c r="AQ351">
        <f t="shared" ca="1" si="575"/>
        <v>0</v>
      </c>
      <c r="AR351">
        <f t="shared" ca="1" si="575"/>
        <v>0</v>
      </c>
      <c r="AS351">
        <f t="shared" ca="1" si="575"/>
        <v>0</v>
      </c>
      <c r="AT351">
        <f t="shared" ca="1" si="575"/>
        <v>0</v>
      </c>
      <c r="AU351">
        <f t="shared" ca="1" si="575"/>
        <v>0</v>
      </c>
      <c r="AV351">
        <f t="shared" ca="1" si="575"/>
        <v>0</v>
      </c>
      <c r="AW351">
        <f t="shared" ca="1" si="575"/>
        <v>0</v>
      </c>
      <c r="AX351">
        <f t="shared" ca="1" si="575"/>
        <v>0</v>
      </c>
      <c r="AY351">
        <f t="shared" ca="1" si="576"/>
        <v>0</v>
      </c>
      <c r="AZ351">
        <f t="shared" ca="1" si="576"/>
        <v>0</v>
      </c>
      <c r="BA351">
        <f t="shared" ca="1" si="576"/>
        <v>0</v>
      </c>
      <c r="BB351">
        <f t="shared" ca="1" si="576"/>
        <v>0</v>
      </c>
      <c r="BC351">
        <f t="shared" ca="1" si="576"/>
        <v>0</v>
      </c>
      <c r="BD351">
        <f t="shared" ca="1" si="576"/>
        <v>0</v>
      </c>
      <c r="BE351">
        <f t="shared" ca="1" si="576"/>
        <v>0</v>
      </c>
      <c r="BF351">
        <f t="shared" ca="1" si="576"/>
        <v>0</v>
      </c>
      <c r="BG351">
        <f t="shared" ca="1" si="576"/>
        <v>0</v>
      </c>
      <c r="BH351">
        <f t="shared" ca="1" si="576"/>
        <v>0</v>
      </c>
      <c r="BI351">
        <f t="shared" ca="1" si="576"/>
        <v>0</v>
      </c>
    </row>
    <row r="352" spans="1:61" x14ac:dyDescent="0.25">
      <c r="A352" s="57">
        <f t="shared" si="571"/>
        <v>2021.25</v>
      </c>
      <c r="B352">
        <f t="shared" si="573"/>
        <v>26</v>
      </c>
      <c r="C352">
        <f t="shared" ca="1" si="577"/>
        <v>0</v>
      </c>
      <c r="D352">
        <f t="shared" ca="1" si="577"/>
        <v>0</v>
      </c>
      <c r="E352">
        <f t="shared" ca="1" si="577"/>
        <v>0</v>
      </c>
      <c r="F352">
        <f t="shared" ca="1" si="577"/>
        <v>0</v>
      </c>
      <c r="G352">
        <f t="shared" ca="1" si="577"/>
        <v>0</v>
      </c>
      <c r="H352">
        <f t="shared" ca="1" si="577"/>
        <v>0</v>
      </c>
      <c r="I352">
        <f t="shared" ca="1" si="577"/>
        <v>0</v>
      </c>
      <c r="J352">
        <f t="shared" ca="1" si="577"/>
        <v>0</v>
      </c>
      <c r="K352">
        <f t="shared" ca="1" si="577"/>
        <v>0</v>
      </c>
      <c r="L352">
        <f t="shared" ca="1" si="577"/>
        <v>0</v>
      </c>
      <c r="M352">
        <f t="shared" ca="1" si="577"/>
        <v>0</v>
      </c>
      <c r="N352">
        <f t="shared" ca="1" si="577"/>
        <v>0</v>
      </c>
      <c r="O352">
        <f t="shared" ca="1" si="577"/>
        <v>0</v>
      </c>
      <c r="P352">
        <f t="shared" ca="1" si="577"/>
        <v>0</v>
      </c>
      <c r="Q352">
        <f t="shared" ca="1" si="577"/>
        <v>0</v>
      </c>
      <c r="R352">
        <f t="shared" ca="1" si="577"/>
        <v>0</v>
      </c>
      <c r="S352">
        <f t="shared" ca="1" si="574"/>
        <v>0</v>
      </c>
      <c r="T352">
        <f t="shared" ca="1" si="574"/>
        <v>0</v>
      </c>
      <c r="U352">
        <f t="shared" ca="1" si="574"/>
        <v>0</v>
      </c>
      <c r="V352">
        <f t="shared" ca="1" si="574"/>
        <v>0</v>
      </c>
      <c r="W352">
        <f t="shared" ca="1" si="574"/>
        <v>0</v>
      </c>
      <c r="X352">
        <f t="shared" ca="1" si="574"/>
        <v>0</v>
      </c>
      <c r="Y352">
        <f t="shared" ca="1" si="574"/>
        <v>0</v>
      </c>
      <c r="Z352">
        <f t="shared" ca="1" si="574"/>
        <v>0</v>
      </c>
      <c r="AA352">
        <f t="shared" ca="1" si="574"/>
        <v>0</v>
      </c>
      <c r="AB352">
        <f t="shared" ca="1" si="574"/>
        <v>0.66666666666666663</v>
      </c>
      <c r="AC352">
        <f t="shared" ca="1" si="574"/>
        <v>0</v>
      </c>
      <c r="AD352">
        <f t="shared" ca="1" si="574"/>
        <v>0</v>
      </c>
      <c r="AE352">
        <f t="shared" ca="1" si="574"/>
        <v>0</v>
      </c>
      <c r="AF352">
        <f t="shared" ca="1" si="574"/>
        <v>0</v>
      </c>
      <c r="AG352">
        <f t="shared" ca="1" si="574"/>
        <v>0</v>
      </c>
      <c r="AH352">
        <f t="shared" ca="1" si="574"/>
        <v>0</v>
      </c>
      <c r="AI352">
        <f t="shared" ca="1" si="575"/>
        <v>0</v>
      </c>
      <c r="AJ352">
        <f t="shared" ca="1" si="575"/>
        <v>0</v>
      </c>
      <c r="AK352">
        <f t="shared" ca="1" si="575"/>
        <v>0</v>
      </c>
      <c r="AL352">
        <f t="shared" ca="1" si="575"/>
        <v>0</v>
      </c>
      <c r="AM352">
        <f t="shared" ca="1" si="575"/>
        <v>0</v>
      </c>
      <c r="AN352">
        <f t="shared" ca="1" si="575"/>
        <v>0</v>
      </c>
      <c r="AO352">
        <f t="shared" ca="1" si="575"/>
        <v>0</v>
      </c>
      <c r="AP352">
        <f t="shared" ca="1" si="575"/>
        <v>0</v>
      </c>
      <c r="AQ352">
        <f t="shared" ca="1" si="575"/>
        <v>0</v>
      </c>
      <c r="AR352">
        <f t="shared" ca="1" si="575"/>
        <v>0</v>
      </c>
      <c r="AS352">
        <f t="shared" ca="1" si="575"/>
        <v>0</v>
      </c>
      <c r="AT352">
        <f t="shared" ca="1" si="575"/>
        <v>0</v>
      </c>
      <c r="AU352">
        <f t="shared" ca="1" si="575"/>
        <v>0</v>
      </c>
      <c r="AV352">
        <f t="shared" ca="1" si="575"/>
        <v>0</v>
      </c>
      <c r="AW352">
        <f t="shared" ca="1" si="575"/>
        <v>0</v>
      </c>
      <c r="AX352">
        <f t="shared" ca="1" si="575"/>
        <v>0</v>
      </c>
      <c r="AY352">
        <f t="shared" ca="1" si="576"/>
        <v>0</v>
      </c>
      <c r="AZ352">
        <f t="shared" ca="1" si="576"/>
        <v>0</v>
      </c>
      <c r="BA352">
        <f t="shared" ca="1" si="576"/>
        <v>0</v>
      </c>
      <c r="BB352">
        <f t="shared" ca="1" si="576"/>
        <v>0</v>
      </c>
      <c r="BC352">
        <f t="shared" ca="1" si="576"/>
        <v>0</v>
      </c>
      <c r="BD352">
        <f t="shared" ca="1" si="576"/>
        <v>0</v>
      </c>
      <c r="BE352">
        <f t="shared" ca="1" si="576"/>
        <v>0</v>
      </c>
      <c r="BF352">
        <f t="shared" ca="1" si="576"/>
        <v>0</v>
      </c>
      <c r="BG352">
        <f t="shared" ca="1" si="576"/>
        <v>0</v>
      </c>
      <c r="BH352">
        <f t="shared" ca="1" si="576"/>
        <v>0</v>
      </c>
      <c r="BI352">
        <f t="shared" ca="1" si="576"/>
        <v>0</v>
      </c>
    </row>
    <row r="353" spans="1:61" x14ac:dyDescent="0.25">
      <c r="A353" s="57">
        <f t="shared" si="571"/>
        <v>2021.5</v>
      </c>
      <c r="B353">
        <f t="shared" si="573"/>
        <v>27</v>
      </c>
      <c r="C353">
        <f t="shared" ca="1" si="577"/>
        <v>0</v>
      </c>
      <c r="D353">
        <f t="shared" ca="1" si="577"/>
        <v>0</v>
      </c>
      <c r="E353">
        <f t="shared" ca="1" si="577"/>
        <v>0</v>
      </c>
      <c r="F353">
        <f t="shared" ca="1" si="577"/>
        <v>0</v>
      </c>
      <c r="G353">
        <f t="shared" ca="1" si="577"/>
        <v>0</v>
      </c>
      <c r="H353">
        <f t="shared" ca="1" si="577"/>
        <v>0</v>
      </c>
      <c r="I353">
        <f t="shared" ca="1" si="577"/>
        <v>0</v>
      </c>
      <c r="J353">
        <f t="shared" ca="1" si="577"/>
        <v>0</v>
      </c>
      <c r="K353">
        <f t="shared" ca="1" si="577"/>
        <v>0</v>
      </c>
      <c r="L353">
        <f t="shared" ca="1" si="577"/>
        <v>0</v>
      </c>
      <c r="M353">
        <f t="shared" ca="1" si="577"/>
        <v>0</v>
      </c>
      <c r="N353">
        <f t="shared" ca="1" si="577"/>
        <v>0</v>
      </c>
      <c r="O353">
        <f t="shared" ca="1" si="577"/>
        <v>0</v>
      </c>
      <c r="P353">
        <f t="shared" ca="1" si="577"/>
        <v>0</v>
      </c>
      <c r="Q353">
        <f t="shared" ca="1" si="577"/>
        <v>0</v>
      </c>
      <c r="R353">
        <f t="shared" ca="1" si="577"/>
        <v>0</v>
      </c>
      <c r="S353">
        <f t="shared" ca="1" si="574"/>
        <v>0</v>
      </c>
      <c r="T353">
        <f t="shared" ca="1" si="574"/>
        <v>0</v>
      </c>
      <c r="U353">
        <f t="shared" ca="1" si="574"/>
        <v>0</v>
      </c>
      <c r="V353">
        <f t="shared" ca="1" si="574"/>
        <v>0</v>
      </c>
      <c r="W353">
        <f t="shared" ca="1" si="574"/>
        <v>0</v>
      </c>
      <c r="X353">
        <f t="shared" ca="1" si="574"/>
        <v>0</v>
      </c>
      <c r="Y353">
        <f t="shared" ca="1" si="574"/>
        <v>0</v>
      </c>
      <c r="Z353">
        <f t="shared" ca="1" si="574"/>
        <v>0</v>
      </c>
      <c r="AA353">
        <f t="shared" ca="1" si="574"/>
        <v>0</v>
      </c>
      <c r="AB353">
        <f t="shared" ca="1" si="574"/>
        <v>0</v>
      </c>
      <c r="AC353">
        <f t="shared" ca="1" si="574"/>
        <v>0.66666666666666663</v>
      </c>
      <c r="AD353">
        <f t="shared" ca="1" si="574"/>
        <v>0</v>
      </c>
      <c r="AE353">
        <f t="shared" ca="1" si="574"/>
        <v>0</v>
      </c>
      <c r="AF353">
        <f t="shared" ca="1" si="574"/>
        <v>0</v>
      </c>
      <c r="AG353">
        <f t="shared" ca="1" si="574"/>
        <v>0</v>
      </c>
      <c r="AH353">
        <f t="shared" ca="1" si="574"/>
        <v>0</v>
      </c>
      <c r="AI353">
        <f t="shared" ca="1" si="575"/>
        <v>0</v>
      </c>
      <c r="AJ353">
        <f t="shared" ca="1" si="575"/>
        <v>0</v>
      </c>
      <c r="AK353">
        <f t="shared" ca="1" si="575"/>
        <v>0</v>
      </c>
      <c r="AL353">
        <f t="shared" ca="1" si="575"/>
        <v>0</v>
      </c>
      <c r="AM353">
        <f t="shared" ca="1" si="575"/>
        <v>0</v>
      </c>
      <c r="AN353">
        <f t="shared" ca="1" si="575"/>
        <v>0</v>
      </c>
      <c r="AO353">
        <f t="shared" ca="1" si="575"/>
        <v>0</v>
      </c>
      <c r="AP353">
        <f t="shared" ca="1" si="575"/>
        <v>0</v>
      </c>
      <c r="AQ353">
        <f t="shared" ca="1" si="575"/>
        <v>0</v>
      </c>
      <c r="AR353">
        <f t="shared" ca="1" si="575"/>
        <v>0</v>
      </c>
      <c r="AS353">
        <f t="shared" ca="1" si="575"/>
        <v>0</v>
      </c>
      <c r="AT353">
        <f t="shared" ca="1" si="575"/>
        <v>0</v>
      </c>
      <c r="AU353">
        <f t="shared" ca="1" si="575"/>
        <v>0</v>
      </c>
      <c r="AV353">
        <f t="shared" ca="1" si="575"/>
        <v>0</v>
      </c>
      <c r="AW353">
        <f t="shared" ca="1" si="575"/>
        <v>0</v>
      </c>
      <c r="AX353">
        <f t="shared" ca="1" si="575"/>
        <v>0</v>
      </c>
      <c r="AY353">
        <f t="shared" ca="1" si="576"/>
        <v>0</v>
      </c>
      <c r="AZ353">
        <f t="shared" ca="1" si="576"/>
        <v>0</v>
      </c>
      <c r="BA353">
        <f t="shared" ca="1" si="576"/>
        <v>0</v>
      </c>
      <c r="BB353">
        <f t="shared" ca="1" si="576"/>
        <v>0</v>
      </c>
      <c r="BC353">
        <f t="shared" ca="1" si="576"/>
        <v>0</v>
      </c>
      <c r="BD353">
        <f t="shared" ca="1" si="576"/>
        <v>0</v>
      </c>
      <c r="BE353">
        <f t="shared" ca="1" si="576"/>
        <v>0</v>
      </c>
      <c r="BF353">
        <f t="shared" ca="1" si="576"/>
        <v>0</v>
      </c>
      <c r="BG353">
        <f t="shared" ca="1" si="576"/>
        <v>0</v>
      </c>
      <c r="BH353">
        <f t="shared" ca="1" si="576"/>
        <v>0</v>
      </c>
      <c r="BI353">
        <f t="shared" ca="1" si="576"/>
        <v>0</v>
      </c>
    </row>
    <row r="354" spans="1:61" x14ac:dyDescent="0.25">
      <c r="A354" s="57">
        <f t="shared" si="571"/>
        <v>2021.75</v>
      </c>
      <c r="B354">
        <f t="shared" si="573"/>
        <v>28</v>
      </c>
      <c r="C354">
        <f t="shared" ca="1" si="577"/>
        <v>0</v>
      </c>
      <c r="D354">
        <f t="shared" ca="1" si="577"/>
        <v>0</v>
      </c>
      <c r="E354">
        <f t="shared" ca="1" si="577"/>
        <v>0</v>
      </c>
      <c r="F354">
        <f t="shared" ca="1" si="577"/>
        <v>0</v>
      </c>
      <c r="G354">
        <f t="shared" ca="1" si="577"/>
        <v>0</v>
      </c>
      <c r="H354">
        <f t="shared" ca="1" si="577"/>
        <v>0</v>
      </c>
      <c r="I354">
        <f t="shared" ca="1" si="577"/>
        <v>0</v>
      </c>
      <c r="J354">
        <f t="shared" ca="1" si="577"/>
        <v>0</v>
      </c>
      <c r="K354">
        <f t="shared" ca="1" si="577"/>
        <v>0</v>
      </c>
      <c r="L354">
        <f t="shared" ca="1" si="577"/>
        <v>0</v>
      </c>
      <c r="M354">
        <f t="shared" ca="1" si="577"/>
        <v>0</v>
      </c>
      <c r="N354">
        <f t="shared" ca="1" si="577"/>
        <v>0</v>
      </c>
      <c r="O354">
        <f t="shared" ca="1" si="577"/>
        <v>0</v>
      </c>
      <c r="P354">
        <f t="shared" ca="1" si="577"/>
        <v>0</v>
      </c>
      <c r="Q354">
        <f t="shared" ca="1" si="577"/>
        <v>0</v>
      </c>
      <c r="R354">
        <f t="shared" ca="1" si="577"/>
        <v>0</v>
      </c>
      <c r="S354">
        <f t="shared" ca="1" si="574"/>
        <v>0</v>
      </c>
      <c r="T354">
        <f t="shared" ca="1" si="574"/>
        <v>0</v>
      </c>
      <c r="U354">
        <f t="shared" ca="1" si="574"/>
        <v>0</v>
      </c>
      <c r="V354">
        <f t="shared" ca="1" si="574"/>
        <v>0</v>
      </c>
      <c r="W354">
        <f t="shared" ca="1" si="574"/>
        <v>0</v>
      </c>
      <c r="X354">
        <f t="shared" ca="1" si="574"/>
        <v>0</v>
      </c>
      <c r="Y354">
        <f t="shared" ca="1" si="574"/>
        <v>0</v>
      </c>
      <c r="Z354">
        <f t="shared" ca="1" si="574"/>
        <v>0</v>
      </c>
      <c r="AA354">
        <f t="shared" ca="1" si="574"/>
        <v>0</v>
      </c>
      <c r="AB354">
        <f t="shared" ca="1" si="574"/>
        <v>0</v>
      </c>
      <c r="AC354">
        <f t="shared" ca="1" si="574"/>
        <v>0</v>
      </c>
      <c r="AD354">
        <f t="shared" ca="1" si="574"/>
        <v>0.66666666666666663</v>
      </c>
      <c r="AE354">
        <f t="shared" ca="1" si="574"/>
        <v>0</v>
      </c>
      <c r="AF354">
        <f t="shared" ca="1" si="574"/>
        <v>0</v>
      </c>
      <c r="AG354">
        <f t="shared" ca="1" si="574"/>
        <v>0</v>
      </c>
      <c r="AH354">
        <f t="shared" ca="1" si="574"/>
        <v>0</v>
      </c>
      <c r="AI354">
        <f t="shared" ca="1" si="575"/>
        <v>0</v>
      </c>
      <c r="AJ354">
        <f t="shared" ca="1" si="575"/>
        <v>0</v>
      </c>
      <c r="AK354">
        <f t="shared" ca="1" si="575"/>
        <v>0</v>
      </c>
      <c r="AL354">
        <f t="shared" ca="1" si="575"/>
        <v>0</v>
      </c>
      <c r="AM354">
        <f t="shared" ca="1" si="575"/>
        <v>0</v>
      </c>
      <c r="AN354">
        <f t="shared" ca="1" si="575"/>
        <v>0</v>
      </c>
      <c r="AO354">
        <f t="shared" ca="1" si="575"/>
        <v>0</v>
      </c>
      <c r="AP354">
        <f t="shared" ca="1" si="575"/>
        <v>0</v>
      </c>
      <c r="AQ354">
        <f t="shared" ca="1" si="575"/>
        <v>0</v>
      </c>
      <c r="AR354">
        <f t="shared" ca="1" si="575"/>
        <v>0</v>
      </c>
      <c r="AS354">
        <f t="shared" ca="1" si="575"/>
        <v>0</v>
      </c>
      <c r="AT354">
        <f t="shared" ca="1" si="575"/>
        <v>0</v>
      </c>
      <c r="AU354">
        <f t="shared" ca="1" si="575"/>
        <v>0</v>
      </c>
      <c r="AV354">
        <f t="shared" ca="1" si="575"/>
        <v>0</v>
      </c>
      <c r="AW354">
        <f t="shared" ca="1" si="575"/>
        <v>0</v>
      </c>
      <c r="AX354">
        <f t="shared" ca="1" si="575"/>
        <v>0</v>
      </c>
      <c r="AY354">
        <f t="shared" ca="1" si="576"/>
        <v>0</v>
      </c>
      <c r="AZ354">
        <f t="shared" ca="1" si="576"/>
        <v>0</v>
      </c>
      <c r="BA354">
        <f t="shared" ca="1" si="576"/>
        <v>0</v>
      </c>
      <c r="BB354">
        <f t="shared" ca="1" si="576"/>
        <v>0</v>
      </c>
      <c r="BC354">
        <f t="shared" ca="1" si="576"/>
        <v>0</v>
      </c>
      <c r="BD354">
        <f t="shared" ca="1" si="576"/>
        <v>0</v>
      </c>
      <c r="BE354">
        <f t="shared" ca="1" si="576"/>
        <v>0</v>
      </c>
      <c r="BF354">
        <f t="shared" ca="1" si="576"/>
        <v>0</v>
      </c>
      <c r="BG354">
        <f t="shared" ca="1" si="576"/>
        <v>0</v>
      </c>
      <c r="BH354">
        <f t="shared" ca="1" si="576"/>
        <v>0</v>
      </c>
      <c r="BI354">
        <f t="shared" ca="1" si="576"/>
        <v>0</v>
      </c>
    </row>
    <row r="355" spans="1:61" x14ac:dyDescent="0.25">
      <c r="A355" s="57">
        <f t="shared" si="571"/>
        <v>2022</v>
      </c>
      <c r="B355">
        <f t="shared" si="573"/>
        <v>29</v>
      </c>
      <c r="C355">
        <f t="shared" ca="1" si="577"/>
        <v>0</v>
      </c>
      <c r="D355">
        <f t="shared" ca="1" si="577"/>
        <v>0</v>
      </c>
      <c r="E355">
        <f t="shared" ca="1" si="577"/>
        <v>0</v>
      </c>
      <c r="F355">
        <f t="shared" ca="1" si="577"/>
        <v>0</v>
      </c>
      <c r="G355">
        <f t="shared" ca="1" si="577"/>
        <v>0</v>
      </c>
      <c r="H355">
        <f t="shared" ca="1" si="577"/>
        <v>0</v>
      </c>
      <c r="I355">
        <f t="shared" ca="1" si="577"/>
        <v>0</v>
      </c>
      <c r="J355">
        <f t="shared" ca="1" si="577"/>
        <v>0</v>
      </c>
      <c r="K355">
        <f t="shared" ca="1" si="577"/>
        <v>0</v>
      </c>
      <c r="L355">
        <f t="shared" ca="1" si="577"/>
        <v>0</v>
      </c>
      <c r="M355">
        <f t="shared" ca="1" si="577"/>
        <v>0</v>
      </c>
      <c r="N355">
        <f t="shared" ca="1" si="577"/>
        <v>0</v>
      </c>
      <c r="O355">
        <f t="shared" ca="1" si="577"/>
        <v>0</v>
      </c>
      <c r="P355">
        <f t="shared" ca="1" si="577"/>
        <v>0</v>
      </c>
      <c r="Q355">
        <f t="shared" ca="1" si="577"/>
        <v>0</v>
      </c>
      <c r="R355">
        <f t="shared" ca="1" si="577"/>
        <v>0</v>
      </c>
      <c r="S355">
        <f t="shared" ca="1" si="574"/>
        <v>0</v>
      </c>
      <c r="T355">
        <f t="shared" ca="1" si="574"/>
        <v>0</v>
      </c>
      <c r="U355">
        <f t="shared" ca="1" si="574"/>
        <v>0</v>
      </c>
      <c r="V355">
        <f t="shared" ca="1" si="574"/>
        <v>0</v>
      </c>
      <c r="W355">
        <f t="shared" ca="1" si="574"/>
        <v>0</v>
      </c>
      <c r="X355">
        <f t="shared" ca="1" si="574"/>
        <v>0</v>
      </c>
      <c r="Y355">
        <f t="shared" ca="1" si="574"/>
        <v>0</v>
      </c>
      <c r="Z355">
        <f t="shared" ca="1" si="574"/>
        <v>0</v>
      </c>
      <c r="AA355">
        <f t="shared" ca="1" si="574"/>
        <v>0</v>
      </c>
      <c r="AB355">
        <f t="shared" ca="1" si="574"/>
        <v>0</v>
      </c>
      <c r="AC355">
        <f t="shared" ca="1" si="574"/>
        <v>0</v>
      </c>
      <c r="AD355">
        <f t="shared" ca="1" si="574"/>
        <v>0</v>
      </c>
      <c r="AE355">
        <f t="shared" ca="1" si="574"/>
        <v>0.66666666666666663</v>
      </c>
      <c r="AF355">
        <f t="shared" ca="1" si="574"/>
        <v>0</v>
      </c>
      <c r="AG355">
        <f t="shared" ca="1" si="574"/>
        <v>0</v>
      </c>
      <c r="AH355">
        <f t="shared" ca="1" si="574"/>
        <v>0</v>
      </c>
      <c r="AI355">
        <f t="shared" ca="1" si="575"/>
        <v>0</v>
      </c>
      <c r="AJ355">
        <f t="shared" ca="1" si="575"/>
        <v>0</v>
      </c>
      <c r="AK355">
        <f t="shared" ca="1" si="575"/>
        <v>0</v>
      </c>
      <c r="AL355">
        <f t="shared" ca="1" si="575"/>
        <v>0</v>
      </c>
      <c r="AM355">
        <f t="shared" ca="1" si="575"/>
        <v>0</v>
      </c>
      <c r="AN355">
        <f t="shared" ca="1" si="575"/>
        <v>0</v>
      </c>
      <c r="AO355">
        <f t="shared" ca="1" si="575"/>
        <v>0</v>
      </c>
      <c r="AP355">
        <f t="shared" ca="1" si="575"/>
        <v>0</v>
      </c>
      <c r="AQ355">
        <f t="shared" ca="1" si="575"/>
        <v>0</v>
      </c>
      <c r="AR355">
        <f t="shared" ca="1" si="575"/>
        <v>0</v>
      </c>
      <c r="AS355">
        <f t="shared" ca="1" si="575"/>
        <v>0</v>
      </c>
      <c r="AT355">
        <f t="shared" ca="1" si="575"/>
        <v>0</v>
      </c>
      <c r="AU355">
        <f t="shared" ca="1" si="575"/>
        <v>0</v>
      </c>
      <c r="AV355">
        <f t="shared" ca="1" si="575"/>
        <v>0</v>
      </c>
      <c r="AW355">
        <f t="shared" ca="1" si="575"/>
        <v>0</v>
      </c>
      <c r="AX355">
        <f t="shared" ca="1" si="575"/>
        <v>0</v>
      </c>
      <c r="AY355">
        <f t="shared" ca="1" si="576"/>
        <v>0</v>
      </c>
      <c r="AZ355">
        <f t="shared" ca="1" si="576"/>
        <v>0</v>
      </c>
      <c r="BA355">
        <f t="shared" ca="1" si="576"/>
        <v>0</v>
      </c>
      <c r="BB355">
        <f t="shared" ca="1" si="576"/>
        <v>0</v>
      </c>
      <c r="BC355">
        <f t="shared" ca="1" si="576"/>
        <v>0</v>
      </c>
      <c r="BD355">
        <f t="shared" ca="1" si="576"/>
        <v>0</v>
      </c>
      <c r="BE355">
        <f t="shared" ca="1" si="576"/>
        <v>0</v>
      </c>
      <c r="BF355">
        <f t="shared" ca="1" si="576"/>
        <v>0</v>
      </c>
      <c r="BG355">
        <f t="shared" ca="1" si="576"/>
        <v>0</v>
      </c>
      <c r="BH355">
        <f t="shared" ca="1" si="576"/>
        <v>0</v>
      </c>
      <c r="BI355">
        <f t="shared" ca="1" si="576"/>
        <v>0</v>
      </c>
    </row>
    <row r="356" spans="1:61" x14ac:dyDescent="0.25">
      <c r="A356" s="57">
        <f t="shared" si="571"/>
        <v>2022.25</v>
      </c>
      <c r="B356">
        <f t="shared" si="573"/>
        <v>30</v>
      </c>
      <c r="C356">
        <f t="shared" ca="1" si="577"/>
        <v>0</v>
      </c>
      <c r="D356">
        <f t="shared" ca="1" si="577"/>
        <v>0</v>
      </c>
      <c r="E356">
        <f t="shared" ca="1" si="577"/>
        <v>0</v>
      </c>
      <c r="F356">
        <f t="shared" ca="1" si="577"/>
        <v>0</v>
      </c>
      <c r="G356">
        <f t="shared" ca="1" si="577"/>
        <v>0</v>
      </c>
      <c r="H356">
        <f t="shared" ca="1" si="577"/>
        <v>0</v>
      </c>
      <c r="I356">
        <f t="shared" ca="1" si="577"/>
        <v>0</v>
      </c>
      <c r="J356">
        <f t="shared" ca="1" si="577"/>
        <v>0</v>
      </c>
      <c r="K356">
        <f t="shared" ca="1" si="577"/>
        <v>0</v>
      </c>
      <c r="L356">
        <f t="shared" ca="1" si="577"/>
        <v>0</v>
      </c>
      <c r="M356">
        <f t="shared" ca="1" si="577"/>
        <v>0</v>
      </c>
      <c r="N356">
        <f t="shared" ca="1" si="577"/>
        <v>0</v>
      </c>
      <c r="O356">
        <f t="shared" ca="1" si="577"/>
        <v>0</v>
      </c>
      <c r="P356">
        <f t="shared" ca="1" si="577"/>
        <v>0</v>
      </c>
      <c r="Q356">
        <f t="shared" ca="1" si="577"/>
        <v>0</v>
      </c>
      <c r="R356">
        <f t="shared" ca="1" si="577"/>
        <v>0</v>
      </c>
      <c r="S356">
        <f t="shared" ca="1" si="574"/>
        <v>0</v>
      </c>
      <c r="T356">
        <f t="shared" ca="1" si="574"/>
        <v>0</v>
      </c>
      <c r="U356">
        <f t="shared" ca="1" si="574"/>
        <v>0</v>
      </c>
      <c r="V356">
        <f t="shared" ca="1" si="574"/>
        <v>0</v>
      </c>
      <c r="W356">
        <f t="shared" ca="1" si="574"/>
        <v>0</v>
      </c>
      <c r="X356">
        <f t="shared" ca="1" si="574"/>
        <v>0</v>
      </c>
      <c r="Y356">
        <f t="shared" ca="1" si="574"/>
        <v>0</v>
      </c>
      <c r="Z356">
        <f t="shared" ca="1" si="574"/>
        <v>0</v>
      </c>
      <c r="AA356">
        <f t="shared" ca="1" si="574"/>
        <v>0</v>
      </c>
      <c r="AB356">
        <f t="shared" ca="1" si="574"/>
        <v>0</v>
      </c>
      <c r="AC356">
        <f t="shared" ca="1" si="574"/>
        <v>0</v>
      </c>
      <c r="AD356">
        <f t="shared" ca="1" si="574"/>
        <v>0</v>
      </c>
      <c r="AE356">
        <f t="shared" ca="1" si="574"/>
        <v>0</v>
      </c>
      <c r="AF356">
        <f t="shared" ca="1" si="574"/>
        <v>0.66666666666666663</v>
      </c>
      <c r="AG356">
        <f t="shared" ca="1" si="574"/>
        <v>0</v>
      </c>
      <c r="AH356">
        <f t="shared" ca="1" si="574"/>
        <v>0</v>
      </c>
      <c r="AI356">
        <f t="shared" ca="1" si="575"/>
        <v>0</v>
      </c>
      <c r="AJ356">
        <f t="shared" ca="1" si="575"/>
        <v>0</v>
      </c>
      <c r="AK356">
        <f t="shared" ca="1" si="575"/>
        <v>0</v>
      </c>
      <c r="AL356">
        <f t="shared" ca="1" si="575"/>
        <v>0</v>
      </c>
      <c r="AM356">
        <f t="shared" ca="1" si="575"/>
        <v>0</v>
      </c>
      <c r="AN356">
        <f t="shared" ca="1" si="575"/>
        <v>0</v>
      </c>
      <c r="AO356">
        <f t="shared" ca="1" si="575"/>
        <v>0</v>
      </c>
      <c r="AP356">
        <f t="shared" ca="1" si="575"/>
        <v>0</v>
      </c>
      <c r="AQ356">
        <f t="shared" ca="1" si="575"/>
        <v>0</v>
      </c>
      <c r="AR356">
        <f t="shared" ca="1" si="575"/>
        <v>0</v>
      </c>
      <c r="AS356">
        <f t="shared" ca="1" si="575"/>
        <v>0</v>
      </c>
      <c r="AT356">
        <f t="shared" ca="1" si="575"/>
        <v>0</v>
      </c>
      <c r="AU356">
        <f t="shared" ca="1" si="575"/>
        <v>0</v>
      </c>
      <c r="AV356">
        <f t="shared" ca="1" si="575"/>
        <v>0</v>
      </c>
      <c r="AW356">
        <f t="shared" ca="1" si="575"/>
        <v>0</v>
      </c>
      <c r="AX356">
        <f t="shared" ca="1" si="575"/>
        <v>0</v>
      </c>
      <c r="AY356">
        <f t="shared" ca="1" si="576"/>
        <v>0</v>
      </c>
      <c r="AZ356">
        <f t="shared" ca="1" si="576"/>
        <v>0</v>
      </c>
      <c r="BA356">
        <f t="shared" ca="1" si="576"/>
        <v>0</v>
      </c>
      <c r="BB356">
        <f t="shared" ca="1" si="576"/>
        <v>0</v>
      </c>
      <c r="BC356">
        <f t="shared" ca="1" si="576"/>
        <v>0</v>
      </c>
      <c r="BD356">
        <f t="shared" ca="1" si="576"/>
        <v>0</v>
      </c>
      <c r="BE356">
        <f t="shared" ca="1" si="576"/>
        <v>0</v>
      </c>
      <c r="BF356">
        <f t="shared" ca="1" si="576"/>
        <v>0</v>
      </c>
      <c r="BG356">
        <f t="shared" ca="1" si="576"/>
        <v>0</v>
      </c>
      <c r="BH356">
        <f t="shared" ca="1" si="576"/>
        <v>0</v>
      </c>
      <c r="BI356">
        <f t="shared" ca="1" si="576"/>
        <v>0</v>
      </c>
    </row>
    <row r="357" spans="1:61" x14ac:dyDescent="0.25">
      <c r="A357" s="57">
        <f t="shared" si="571"/>
        <v>2022.5</v>
      </c>
      <c r="B357">
        <f t="shared" si="573"/>
        <v>31</v>
      </c>
      <c r="C357">
        <f t="shared" ca="1" si="577"/>
        <v>0</v>
      </c>
      <c r="D357">
        <f t="shared" ca="1" si="577"/>
        <v>0</v>
      </c>
      <c r="E357">
        <f t="shared" ca="1" si="577"/>
        <v>0</v>
      </c>
      <c r="F357">
        <f t="shared" ca="1" si="577"/>
        <v>0</v>
      </c>
      <c r="G357">
        <f t="shared" ca="1" si="577"/>
        <v>0</v>
      </c>
      <c r="H357">
        <f t="shared" ca="1" si="577"/>
        <v>0</v>
      </c>
      <c r="I357">
        <f t="shared" ca="1" si="577"/>
        <v>0</v>
      </c>
      <c r="J357">
        <f t="shared" ca="1" si="577"/>
        <v>0</v>
      </c>
      <c r="K357">
        <f t="shared" ca="1" si="577"/>
        <v>0</v>
      </c>
      <c r="L357">
        <f t="shared" ca="1" si="577"/>
        <v>0</v>
      </c>
      <c r="M357">
        <f t="shared" ca="1" si="577"/>
        <v>0</v>
      </c>
      <c r="N357">
        <f t="shared" ca="1" si="577"/>
        <v>0</v>
      </c>
      <c r="O357">
        <f t="shared" ca="1" si="577"/>
        <v>0</v>
      </c>
      <c r="P357">
        <f t="shared" ca="1" si="577"/>
        <v>0</v>
      </c>
      <c r="Q357">
        <f t="shared" ca="1" si="577"/>
        <v>0</v>
      </c>
      <c r="R357">
        <f t="shared" ca="1" si="577"/>
        <v>0</v>
      </c>
      <c r="S357">
        <f t="shared" ca="1" si="574"/>
        <v>0</v>
      </c>
      <c r="T357">
        <f t="shared" ca="1" si="574"/>
        <v>0</v>
      </c>
      <c r="U357">
        <f t="shared" ca="1" si="574"/>
        <v>0</v>
      </c>
      <c r="V357">
        <f t="shared" ca="1" si="574"/>
        <v>0</v>
      </c>
      <c r="W357">
        <f t="shared" ca="1" si="574"/>
        <v>0</v>
      </c>
      <c r="X357">
        <f t="shared" ca="1" si="574"/>
        <v>0</v>
      </c>
      <c r="Y357">
        <f t="shared" ca="1" si="574"/>
        <v>0</v>
      </c>
      <c r="Z357">
        <f t="shared" ca="1" si="574"/>
        <v>0</v>
      </c>
      <c r="AA357">
        <f t="shared" ca="1" si="574"/>
        <v>0</v>
      </c>
      <c r="AB357">
        <f t="shared" ca="1" si="574"/>
        <v>0</v>
      </c>
      <c r="AC357">
        <f t="shared" ca="1" si="574"/>
        <v>0</v>
      </c>
      <c r="AD357">
        <f t="shared" ca="1" si="574"/>
        <v>0</v>
      </c>
      <c r="AE357">
        <f t="shared" ca="1" si="574"/>
        <v>0</v>
      </c>
      <c r="AF357">
        <f t="shared" ca="1" si="574"/>
        <v>0</v>
      </c>
      <c r="AG357">
        <f t="shared" ca="1" si="574"/>
        <v>0.66666666666666663</v>
      </c>
      <c r="AH357">
        <f t="shared" ca="1" si="574"/>
        <v>0</v>
      </c>
      <c r="AI357">
        <f t="shared" ca="1" si="575"/>
        <v>0</v>
      </c>
      <c r="AJ357">
        <f t="shared" ca="1" si="575"/>
        <v>0</v>
      </c>
      <c r="AK357">
        <f t="shared" ca="1" si="575"/>
        <v>0</v>
      </c>
      <c r="AL357">
        <f t="shared" ca="1" si="575"/>
        <v>0</v>
      </c>
      <c r="AM357">
        <f t="shared" ca="1" si="575"/>
        <v>0</v>
      </c>
      <c r="AN357">
        <f t="shared" ca="1" si="575"/>
        <v>0</v>
      </c>
      <c r="AO357">
        <f t="shared" ca="1" si="575"/>
        <v>0</v>
      </c>
      <c r="AP357">
        <f t="shared" ca="1" si="575"/>
        <v>0</v>
      </c>
      <c r="AQ357">
        <f t="shared" ca="1" si="575"/>
        <v>0</v>
      </c>
      <c r="AR357">
        <f t="shared" ca="1" si="575"/>
        <v>0</v>
      </c>
      <c r="AS357">
        <f t="shared" ca="1" si="575"/>
        <v>0</v>
      </c>
      <c r="AT357">
        <f t="shared" ca="1" si="575"/>
        <v>0</v>
      </c>
      <c r="AU357">
        <f t="shared" ca="1" si="575"/>
        <v>0</v>
      </c>
      <c r="AV357">
        <f t="shared" ca="1" si="575"/>
        <v>0</v>
      </c>
      <c r="AW357">
        <f t="shared" ca="1" si="575"/>
        <v>0</v>
      </c>
      <c r="AX357">
        <f t="shared" ca="1" si="575"/>
        <v>0</v>
      </c>
      <c r="AY357">
        <f t="shared" ca="1" si="576"/>
        <v>0</v>
      </c>
      <c r="AZ357">
        <f t="shared" ca="1" si="576"/>
        <v>0</v>
      </c>
      <c r="BA357">
        <f t="shared" ca="1" si="576"/>
        <v>0</v>
      </c>
      <c r="BB357">
        <f t="shared" ca="1" si="576"/>
        <v>0</v>
      </c>
      <c r="BC357">
        <f t="shared" ca="1" si="576"/>
        <v>0</v>
      </c>
      <c r="BD357">
        <f t="shared" ca="1" si="576"/>
        <v>0</v>
      </c>
      <c r="BE357">
        <f t="shared" ca="1" si="576"/>
        <v>0</v>
      </c>
      <c r="BF357">
        <f t="shared" ca="1" si="576"/>
        <v>0</v>
      </c>
      <c r="BG357">
        <f t="shared" ca="1" si="576"/>
        <v>0</v>
      </c>
      <c r="BH357">
        <f t="shared" ca="1" si="576"/>
        <v>0</v>
      </c>
      <c r="BI357">
        <f t="shared" ca="1" si="576"/>
        <v>0</v>
      </c>
    </row>
    <row r="358" spans="1:61" x14ac:dyDescent="0.25">
      <c r="A358" s="57">
        <f t="shared" si="571"/>
        <v>2022.75</v>
      </c>
      <c r="B358">
        <f t="shared" si="573"/>
        <v>32</v>
      </c>
      <c r="C358">
        <f t="shared" ca="1" si="577"/>
        <v>0</v>
      </c>
      <c r="D358">
        <f t="shared" ca="1" si="577"/>
        <v>0</v>
      </c>
      <c r="E358">
        <f t="shared" ca="1" si="577"/>
        <v>0</v>
      </c>
      <c r="F358">
        <f t="shared" ca="1" si="577"/>
        <v>0</v>
      </c>
      <c r="G358">
        <f t="shared" ca="1" si="577"/>
        <v>0</v>
      </c>
      <c r="H358">
        <f t="shared" ca="1" si="577"/>
        <v>0</v>
      </c>
      <c r="I358">
        <f t="shared" ca="1" si="577"/>
        <v>0</v>
      </c>
      <c r="J358">
        <f t="shared" ca="1" si="577"/>
        <v>0</v>
      </c>
      <c r="K358">
        <f t="shared" ca="1" si="577"/>
        <v>0</v>
      </c>
      <c r="L358">
        <f t="shared" ca="1" si="577"/>
        <v>0</v>
      </c>
      <c r="M358">
        <f t="shared" ca="1" si="577"/>
        <v>0</v>
      </c>
      <c r="N358">
        <f t="shared" ca="1" si="577"/>
        <v>0</v>
      </c>
      <c r="O358">
        <f t="shared" ca="1" si="577"/>
        <v>0</v>
      </c>
      <c r="P358">
        <f t="shared" ca="1" si="577"/>
        <v>0</v>
      </c>
      <c r="Q358">
        <f t="shared" ca="1" si="577"/>
        <v>0</v>
      </c>
      <c r="R358">
        <f t="shared" ca="1" si="577"/>
        <v>0</v>
      </c>
      <c r="S358">
        <f t="shared" ref="S358:AH373" ca="1" si="578">IF(S$326&gt;=$B358,OFFSET($B$324,0,S$326-$B358),0)</f>
        <v>0</v>
      </c>
      <c r="T358">
        <f t="shared" ca="1" si="578"/>
        <v>0</v>
      </c>
      <c r="U358">
        <f t="shared" ca="1" si="578"/>
        <v>0</v>
      </c>
      <c r="V358">
        <f t="shared" ca="1" si="578"/>
        <v>0</v>
      </c>
      <c r="W358">
        <f t="shared" ca="1" si="578"/>
        <v>0</v>
      </c>
      <c r="X358">
        <f t="shared" ca="1" si="578"/>
        <v>0</v>
      </c>
      <c r="Y358">
        <f t="shared" ca="1" si="578"/>
        <v>0</v>
      </c>
      <c r="Z358">
        <f t="shared" ca="1" si="578"/>
        <v>0</v>
      </c>
      <c r="AA358">
        <f t="shared" ca="1" si="578"/>
        <v>0</v>
      </c>
      <c r="AB358">
        <f t="shared" ca="1" si="578"/>
        <v>0</v>
      </c>
      <c r="AC358">
        <f t="shared" ca="1" si="578"/>
        <v>0</v>
      </c>
      <c r="AD358">
        <f t="shared" ca="1" si="578"/>
        <v>0</v>
      </c>
      <c r="AE358">
        <f t="shared" ca="1" si="578"/>
        <v>0</v>
      </c>
      <c r="AF358">
        <f t="shared" ca="1" si="578"/>
        <v>0</v>
      </c>
      <c r="AG358">
        <f t="shared" ca="1" si="578"/>
        <v>0</v>
      </c>
      <c r="AH358">
        <f t="shared" ca="1" si="578"/>
        <v>0.66666666666666663</v>
      </c>
      <c r="AI358">
        <f t="shared" ref="AI358:AX373" ca="1" si="579">IF(AI$326&gt;=$B358,OFFSET($B$324,0,AI$326-$B358),0)</f>
        <v>0</v>
      </c>
      <c r="AJ358">
        <f t="shared" ca="1" si="579"/>
        <v>0</v>
      </c>
      <c r="AK358">
        <f t="shared" ca="1" si="579"/>
        <v>0</v>
      </c>
      <c r="AL358">
        <f t="shared" ca="1" si="579"/>
        <v>0</v>
      </c>
      <c r="AM358">
        <f t="shared" ca="1" si="579"/>
        <v>0</v>
      </c>
      <c r="AN358">
        <f t="shared" ca="1" si="579"/>
        <v>0</v>
      </c>
      <c r="AO358">
        <f t="shared" ca="1" si="579"/>
        <v>0</v>
      </c>
      <c r="AP358">
        <f t="shared" ca="1" si="579"/>
        <v>0</v>
      </c>
      <c r="AQ358">
        <f t="shared" ca="1" si="579"/>
        <v>0</v>
      </c>
      <c r="AR358">
        <f t="shared" ca="1" si="579"/>
        <v>0</v>
      </c>
      <c r="AS358">
        <f t="shared" ca="1" si="579"/>
        <v>0</v>
      </c>
      <c r="AT358">
        <f t="shared" ca="1" si="579"/>
        <v>0</v>
      </c>
      <c r="AU358">
        <f t="shared" ca="1" si="579"/>
        <v>0</v>
      </c>
      <c r="AV358">
        <f t="shared" ca="1" si="579"/>
        <v>0</v>
      </c>
      <c r="AW358">
        <f t="shared" ca="1" si="579"/>
        <v>0</v>
      </c>
      <c r="AX358">
        <f t="shared" ca="1" si="579"/>
        <v>0</v>
      </c>
      <c r="AY358">
        <f t="shared" ref="AY358:BI373" ca="1" si="580">IF(AY$326&gt;=$B358,OFFSET($B$324,0,AY$326-$B358),0)</f>
        <v>0</v>
      </c>
      <c r="AZ358">
        <f t="shared" ca="1" si="580"/>
        <v>0</v>
      </c>
      <c r="BA358">
        <f t="shared" ca="1" si="580"/>
        <v>0</v>
      </c>
      <c r="BB358">
        <f t="shared" ca="1" si="580"/>
        <v>0</v>
      </c>
      <c r="BC358">
        <f t="shared" ca="1" si="580"/>
        <v>0</v>
      </c>
      <c r="BD358">
        <f t="shared" ca="1" si="580"/>
        <v>0</v>
      </c>
      <c r="BE358">
        <f t="shared" ca="1" si="580"/>
        <v>0</v>
      </c>
      <c r="BF358">
        <f t="shared" ca="1" si="580"/>
        <v>0</v>
      </c>
      <c r="BG358">
        <f t="shared" ca="1" si="580"/>
        <v>0</v>
      </c>
      <c r="BH358">
        <f t="shared" ca="1" si="580"/>
        <v>0</v>
      </c>
      <c r="BI358">
        <f t="shared" ca="1" si="580"/>
        <v>0</v>
      </c>
    </row>
    <row r="359" spans="1:61" x14ac:dyDescent="0.25">
      <c r="A359" s="57">
        <f t="shared" si="571"/>
        <v>2023</v>
      </c>
      <c r="B359">
        <f t="shared" si="573"/>
        <v>33</v>
      </c>
      <c r="C359">
        <f t="shared" ca="1" si="577"/>
        <v>0</v>
      </c>
      <c r="D359">
        <f t="shared" ca="1" si="577"/>
        <v>0</v>
      </c>
      <c r="E359">
        <f t="shared" ca="1" si="577"/>
        <v>0</v>
      </c>
      <c r="F359">
        <f t="shared" ca="1" si="577"/>
        <v>0</v>
      </c>
      <c r="G359">
        <f t="shared" ca="1" si="577"/>
        <v>0</v>
      </c>
      <c r="H359">
        <f t="shared" ca="1" si="577"/>
        <v>0</v>
      </c>
      <c r="I359">
        <f t="shared" ca="1" si="577"/>
        <v>0</v>
      </c>
      <c r="J359">
        <f t="shared" ca="1" si="577"/>
        <v>0</v>
      </c>
      <c r="K359">
        <f t="shared" ca="1" si="577"/>
        <v>0</v>
      </c>
      <c r="L359">
        <f t="shared" ca="1" si="577"/>
        <v>0</v>
      </c>
      <c r="M359">
        <f t="shared" ca="1" si="577"/>
        <v>0</v>
      </c>
      <c r="N359">
        <f t="shared" ca="1" si="577"/>
        <v>0</v>
      </c>
      <c r="O359">
        <f t="shared" ca="1" si="577"/>
        <v>0</v>
      </c>
      <c r="P359">
        <f t="shared" ca="1" si="577"/>
        <v>0</v>
      </c>
      <c r="Q359">
        <f t="shared" ca="1" si="577"/>
        <v>0</v>
      </c>
      <c r="R359">
        <f t="shared" ref="R359:AG374" ca="1" si="581">IF(R$326&gt;=$B359,OFFSET($B$324,0,R$326-$B359),0)</f>
        <v>0</v>
      </c>
      <c r="S359">
        <f t="shared" ca="1" si="578"/>
        <v>0</v>
      </c>
      <c r="T359">
        <f t="shared" ca="1" si="578"/>
        <v>0</v>
      </c>
      <c r="U359">
        <f t="shared" ca="1" si="578"/>
        <v>0</v>
      </c>
      <c r="V359">
        <f t="shared" ca="1" si="578"/>
        <v>0</v>
      </c>
      <c r="W359">
        <f t="shared" ca="1" si="578"/>
        <v>0</v>
      </c>
      <c r="X359">
        <f t="shared" ca="1" si="578"/>
        <v>0</v>
      </c>
      <c r="Y359">
        <f t="shared" ca="1" si="578"/>
        <v>0</v>
      </c>
      <c r="Z359">
        <f t="shared" ca="1" si="578"/>
        <v>0</v>
      </c>
      <c r="AA359">
        <f t="shared" ca="1" si="578"/>
        <v>0</v>
      </c>
      <c r="AB359">
        <f t="shared" ca="1" si="578"/>
        <v>0</v>
      </c>
      <c r="AC359">
        <f t="shared" ca="1" si="578"/>
        <v>0</v>
      </c>
      <c r="AD359">
        <f t="shared" ca="1" si="578"/>
        <v>0</v>
      </c>
      <c r="AE359">
        <f t="shared" ca="1" si="578"/>
        <v>0</v>
      </c>
      <c r="AF359">
        <f t="shared" ca="1" si="578"/>
        <v>0</v>
      </c>
      <c r="AG359">
        <f t="shared" ca="1" si="578"/>
        <v>0</v>
      </c>
      <c r="AH359">
        <f t="shared" ca="1" si="578"/>
        <v>0</v>
      </c>
      <c r="AI359">
        <f t="shared" ca="1" si="579"/>
        <v>0.66666666666666663</v>
      </c>
      <c r="AJ359">
        <f t="shared" ca="1" si="579"/>
        <v>0</v>
      </c>
      <c r="AK359">
        <f t="shared" ca="1" si="579"/>
        <v>0</v>
      </c>
      <c r="AL359">
        <f t="shared" ca="1" si="579"/>
        <v>0</v>
      </c>
      <c r="AM359">
        <f t="shared" ca="1" si="579"/>
        <v>0</v>
      </c>
      <c r="AN359">
        <f t="shared" ca="1" si="579"/>
        <v>0</v>
      </c>
      <c r="AO359">
        <f t="shared" ca="1" si="579"/>
        <v>0</v>
      </c>
      <c r="AP359">
        <f t="shared" ca="1" si="579"/>
        <v>0</v>
      </c>
      <c r="AQ359">
        <f t="shared" ca="1" si="579"/>
        <v>0</v>
      </c>
      <c r="AR359">
        <f t="shared" ca="1" si="579"/>
        <v>0</v>
      </c>
      <c r="AS359">
        <f t="shared" ca="1" si="579"/>
        <v>0</v>
      </c>
      <c r="AT359">
        <f t="shared" ca="1" si="579"/>
        <v>0</v>
      </c>
      <c r="AU359">
        <f t="shared" ca="1" si="579"/>
        <v>0</v>
      </c>
      <c r="AV359">
        <f t="shared" ca="1" si="579"/>
        <v>0</v>
      </c>
      <c r="AW359">
        <f t="shared" ca="1" si="579"/>
        <v>0</v>
      </c>
      <c r="AX359">
        <f t="shared" ca="1" si="579"/>
        <v>0</v>
      </c>
      <c r="AY359">
        <f t="shared" ca="1" si="580"/>
        <v>0</v>
      </c>
      <c r="AZ359">
        <f t="shared" ca="1" si="580"/>
        <v>0</v>
      </c>
      <c r="BA359">
        <f t="shared" ca="1" si="580"/>
        <v>0</v>
      </c>
      <c r="BB359">
        <f t="shared" ca="1" si="580"/>
        <v>0</v>
      </c>
      <c r="BC359">
        <f t="shared" ca="1" si="580"/>
        <v>0</v>
      </c>
      <c r="BD359">
        <f t="shared" ca="1" si="580"/>
        <v>0</v>
      </c>
      <c r="BE359">
        <f t="shared" ca="1" si="580"/>
        <v>0</v>
      </c>
      <c r="BF359">
        <f t="shared" ca="1" si="580"/>
        <v>0</v>
      </c>
      <c r="BG359">
        <f t="shared" ca="1" si="580"/>
        <v>0</v>
      </c>
      <c r="BH359">
        <f t="shared" ca="1" si="580"/>
        <v>0</v>
      </c>
      <c r="BI359">
        <f t="shared" ca="1" si="580"/>
        <v>0</v>
      </c>
    </row>
    <row r="360" spans="1:61" x14ac:dyDescent="0.25">
      <c r="A360" s="57">
        <f t="shared" si="571"/>
        <v>2023.25</v>
      </c>
      <c r="B360">
        <f t="shared" si="573"/>
        <v>34</v>
      </c>
      <c r="C360">
        <f t="shared" ref="C360:R375" ca="1" si="582">IF(C$326&gt;=$B360,OFFSET($B$324,0,C$326-$B360),0)</f>
        <v>0</v>
      </c>
      <c r="D360">
        <f t="shared" ca="1" si="582"/>
        <v>0</v>
      </c>
      <c r="E360">
        <f t="shared" ca="1" si="582"/>
        <v>0</v>
      </c>
      <c r="F360">
        <f t="shared" ca="1" si="582"/>
        <v>0</v>
      </c>
      <c r="G360">
        <f t="shared" ca="1" si="582"/>
        <v>0</v>
      </c>
      <c r="H360">
        <f t="shared" ca="1" si="582"/>
        <v>0</v>
      </c>
      <c r="I360">
        <f t="shared" ca="1" si="582"/>
        <v>0</v>
      </c>
      <c r="J360">
        <f t="shared" ca="1" si="582"/>
        <v>0</v>
      </c>
      <c r="K360">
        <f t="shared" ca="1" si="582"/>
        <v>0</v>
      </c>
      <c r="L360">
        <f t="shared" ca="1" si="582"/>
        <v>0</v>
      </c>
      <c r="M360">
        <f t="shared" ca="1" si="582"/>
        <v>0</v>
      </c>
      <c r="N360">
        <f t="shared" ca="1" si="582"/>
        <v>0</v>
      </c>
      <c r="O360">
        <f t="shared" ca="1" si="582"/>
        <v>0</v>
      </c>
      <c r="P360">
        <f t="shared" ca="1" si="582"/>
        <v>0</v>
      </c>
      <c r="Q360">
        <f t="shared" ca="1" si="582"/>
        <v>0</v>
      </c>
      <c r="R360">
        <f t="shared" ca="1" si="581"/>
        <v>0</v>
      </c>
      <c r="S360">
        <f t="shared" ca="1" si="578"/>
        <v>0</v>
      </c>
      <c r="T360">
        <f t="shared" ca="1" si="578"/>
        <v>0</v>
      </c>
      <c r="U360">
        <f t="shared" ca="1" si="578"/>
        <v>0</v>
      </c>
      <c r="V360">
        <f t="shared" ca="1" si="578"/>
        <v>0</v>
      </c>
      <c r="W360">
        <f t="shared" ca="1" si="578"/>
        <v>0</v>
      </c>
      <c r="X360">
        <f t="shared" ca="1" si="578"/>
        <v>0</v>
      </c>
      <c r="Y360">
        <f t="shared" ca="1" si="578"/>
        <v>0</v>
      </c>
      <c r="Z360">
        <f t="shared" ca="1" si="578"/>
        <v>0</v>
      </c>
      <c r="AA360">
        <f t="shared" ca="1" si="578"/>
        <v>0</v>
      </c>
      <c r="AB360">
        <f t="shared" ca="1" si="578"/>
        <v>0</v>
      </c>
      <c r="AC360">
        <f t="shared" ca="1" si="578"/>
        <v>0</v>
      </c>
      <c r="AD360">
        <f t="shared" ca="1" si="578"/>
        <v>0</v>
      </c>
      <c r="AE360">
        <f t="shared" ca="1" si="578"/>
        <v>0</v>
      </c>
      <c r="AF360">
        <f t="shared" ca="1" si="578"/>
        <v>0</v>
      </c>
      <c r="AG360">
        <f t="shared" ca="1" si="578"/>
        <v>0</v>
      </c>
      <c r="AH360">
        <f t="shared" ca="1" si="578"/>
        <v>0</v>
      </c>
      <c r="AI360">
        <f t="shared" ca="1" si="579"/>
        <v>0</v>
      </c>
      <c r="AJ360">
        <f t="shared" ca="1" si="579"/>
        <v>0.66666666666666663</v>
      </c>
      <c r="AK360">
        <f t="shared" ca="1" si="579"/>
        <v>0</v>
      </c>
      <c r="AL360">
        <f t="shared" ca="1" si="579"/>
        <v>0</v>
      </c>
      <c r="AM360">
        <f t="shared" ca="1" si="579"/>
        <v>0</v>
      </c>
      <c r="AN360">
        <f t="shared" ca="1" si="579"/>
        <v>0</v>
      </c>
      <c r="AO360">
        <f t="shared" ca="1" si="579"/>
        <v>0</v>
      </c>
      <c r="AP360">
        <f t="shared" ca="1" si="579"/>
        <v>0</v>
      </c>
      <c r="AQ360">
        <f t="shared" ca="1" si="579"/>
        <v>0</v>
      </c>
      <c r="AR360">
        <f t="shared" ca="1" si="579"/>
        <v>0</v>
      </c>
      <c r="AS360">
        <f t="shared" ca="1" si="579"/>
        <v>0</v>
      </c>
      <c r="AT360">
        <f t="shared" ca="1" si="579"/>
        <v>0</v>
      </c>
      <c r="AU360">
        <f t="shared" ca="1" si="579"/>
        <v>0</v>
      </c>
      <c r="AV360">
        <f t="shared" ca="1" si="579"/>
        <v>0</v>
      </c>
      <c r="AW360">
        <f t="shared" ca="1" si="579"/>
        <v>0</v>
      </c>
      <c r="AX360">
        <f t="shared" ca="1" si="579"/>
        <v>0</v>
      </c>
      <c r="AY360">
        <f t="shared" ca="1" si="580"/>
        <v>0</v>
      </c>
      <c r="AZ360">
        <f t="shared" ca="1" si="580"/>
        <v>0</v>
      </c>
      <c r="BA360">
        <f t="shared" ca="1" si="580"/>
        <v>0</v>
      </c>
      <c r="BB360">
        <f t="shared" ca="1" si="580"/>
        <v>0</v>
      </c>
      <c r="BC360">
        <f t="shared" ca="1" si="580"/>
        <v>0</v>
      </c>
      <c r="BD360">
        <f t="shared" ca="1" si="580"/>
        <v>0</v>
      </c>
      <c r="BE360">
        <f t="shared" ca="1" si="580"/>
        <v>0</v>
      </c>
      <c r="BF360">
        <f t="shared" ca="1" si="580"/>
        <v>0</v>
      </c>
      <c r="BG360">
        <f t="shared" ca="1" si="580"/>
        <v>0</v>
      </c>
      <c r="BH360">
        <f t="shared" ca="1" si="580"/>
        <v>0</v>
      </c>
      <c r="BI360">
        <f t="shared" ca="1" si="580"/>
        <v>0</v>
      </c>
    </row>
    <row r="361" spans="1:61" x14ac:dyDescent="0.25">
      <c r="A361" s="57">
        <f t="shared" si="571"/>
        <v>2023.5</v>
      </c>
      <c r="B361">
        <f t="shared" si="573"/>
        <v>35</v>
      </c>
      <c r="C361">
        <f t="shared" ca="1" si="582"/>
        <v>0</v>
      </c>
      <c r="D361">
        <f t="shared" ca="1" si="582"/>
        <v>0</v>
      </c>
      <c r="E361">
        <f t="shared" ca="1" si="582"/>
        <v>0</v>
      </c>
      <c r="F361">
        <f t="shared" ca="1" si="582"/>
        <v>0</v>
      </c>
      <c r="G361">
        <f t="shared" ca="1" si="582"/>
        <v>0</v>
      </c>
      <c r="H361">
        <f t="shared" ca="1" si="582"/>
        <v>0</v>
      </c>
      <c r="I361">
        <f t="shared" ca="1" si="582"/>
        <v>0</v>
      </c>
      <c r="J361">
        <f t="shared" ca="1" si="582"/>
        <v>0</v>
      </c>
      <c r="K361">
        <f t="shared" ca="1" si="582"/>
        <v>0</v>
      </c>
      <c r="L361">
        <f t="shared" ca="1" si="582"/>
        <v>0</v>
      </c>
      <c r="M361">
        <f t="shared" ca="1" si="582"/>
        <v>0</v>
      </c>
      <c r="N361">
        <f t="shared" ca="1" si="582"/>
        <v>0</v>
      </c>
      <c r="O361">
        <f t="shared" ca="1" si="582"/>
        <v>0</v>
      </c>
      <c r="P361">
        <f t="shared" ca="1" si="582"/>
        <v>0</v>
      </c>
      <c r="Q361">
        <f t="shared" ca="1" si="582"/>
        <v>0</v>
      </c>
      <c r="R361">
        <f t="shared" ca="1" si="581"/>
        <v>0</v>
      </c>
      <c r="S361">
        <f t="shared" ca="1" si="578"/>
        <v>0</v>
      </c>
      <c r="T361">
        <f t="shared" ca="1" si="578"/>
        <v>0</v>
      </c>
      <c r="U361">
        <f t="shared" ca="1" si="578"/>
        <v>0</v>
      </c>
      <c r="V361">
        <f t="shared" ca="1" si="578"/>
        <v>0</v>
      </c>
      <c r="W361">
        <f t="shared" ca="1" si="578"/>
        <v>0</v>
      </c>
      <c r="X361">
        <f t="shared" ca="1" si="578"/>
        <v>0</v>
      </c>
      <c r="Y361">
        <f t="shared" ca="1" si="578"/>
        <v>0</v>
      </c>
      <c r="Z361">
        <f t="shared" ca="1" si="578"/>
        <v>0</v>
      </c>
      <c r="AA361">
        <f t="shared" ca="1" si="578"/>
        <v>0</v>
      </c>
      <c r="AB361">
        <f t="shared" ca="1" si="578"/>
        <v>0</v>
      </c>
      <c r="AC361">
        <f t="shared" ca="1" si="578"/>
        <v>0</v>
      </c>
      <c r="AD361">
        <f t="shared" ca="1" si="578"/>
        <v>0</v>
      </c>
      <c r="AE361">
        <f t="shared" ca="1" si="578"/>
        <v>0</v>
      </c>
      <c r="AF361">
        <f t="shared" ca="1" si="578"/>
        <v>0</v>
      </c>
      <c r="AG361">
        <f t="shared" ca="1" si="578"/>
        <v>0</v>
      </c>
      <c r="AH361">
        <f t="shared" ca="1" si="578"/>
        <v>0</v>
      </c>
      <c r="AI361">
        <f t="shared" ca="1" si="579"/>
        <v>0</v>
      </c>
      <c r="AJ361">
        <f t="shared" ca="1" si="579"/>
        <v>0</v>
      </c>
      <c r="AK361">
        <f t="shared" ca="1" si="579"/>
        <v>0.66666666666666663</v>
      </c>
      <c r="AL361">
        <f t="shared" ca="1" si="579"/>
        <v>0</v>
      </c>
      <c r="AM361">
        <f t="shared" ca="1" si="579"/>
        <v>0</v>
      </c>
      <c r="AN361">
        <f t="shared" ca="1" si="579"/>
        <v>0</v>
      </c>
      <c r="AO361">
        <f t="shared" ca="1" si="579"/>
        <v>0</v>
      </c>
      <c r="AP361">
        <f t="shared" ca="1" si="579"/>
        <v>0</v>
      </c>
      <c r="AQ361">
        <f t="shared" ca="1" si="579"/>
        <v>0</v>
      </c>
      <c r="AR361">
        <f t="shared" ca="1" si="579"/>
        <v>0</v>
      </c>
      <c r="AS361">
        <f t="shared" ca="1" si="579"/>
        <v>0</v>
      </c>
      <c r="AT361">
        <f t="shared" ca="1" si="579"/>
        <v>0</v>
      </c>
      <c r="AU361">
        <f t="shared" ca="1" si="579"/>
        <v>0</v>
      </c>
      <c r="AV361">
        <f t="shared" ca="1" si="579"/>
        <v>0</v>
      </c>
      <c r="AW361">
        <f t="shared" ca="1" si="579"/>
        <v>0</v>
      </c>
      <c r="AX361">
        <f t="shared" ca="1" si="579"/>
        <v>0</v>
      </c>
      <c r="AY361">
        <f t="shared" ca="1" si="580"/>
        <v>0</v>
      </c>
      <c r="AZ361">
        <f t="shared" ca="1" si="580"/>
        <v>0</v>
      </c>
      <c r="BA361">
        <f t="shared" ca="1" si="580"/>
        <v>0</v>
      </c>
      <c r="BB361">
        <f t="shared" ca="1" si="580"/>
        <v>0</v>
      </c>
      <c r="BC361">
        <f t="shared" ca="1" si="580"/>
        <v>0</v>
      </c>
      <c r="BD361">
        <f t="shared" ca="1" si="580"/>
        <v>0</v>
      </c>
      <c r="BE361">
        <f t="shared" ca="1" si="580"/>
        <v>0</v>
      </c>
      <c r="BF361">
        <f t="shared" ca="1" si="580"/>
        <v>0</v>
      </c>
      <c r="BG361">
        <f t="shared" ca="1" si="580"/>
        <v>0</v>
      </c>
      <c r="BH361">
        <f t="shared" ca="1" si="580"/>
        <v>0</v>
      </c>
      <c r="BI361">
        <f t="shared" ca="1" si="580"/>
        <v>0</v>
      </c>
    </row>
    <row r="362" spans="1:61" x14ac:dyDescent="0.25">
      <c r="A362" s="57">
        <f t="shared" si="571"/>
        <v>2023.75</v>
      </c>
      <c r="B362">
        <f t="shared" si="573"/>
        <v>36</v>
      </c>
      <c r="C362">
        <f t="shared" ca="1" si="582"/>
        <v>0</v>
      </c>
      <c r="D362">
        <f t="shared" ca="1" si="582"/>
        <v>0</v>
      </c>
      <c r="E362">
        <f t="shared" ca="1" si="582"/>
        <v>0</v>
      </c>
      <c r="F362">
        <f t="shared" ca="1" si="582"/>
        <v>0</v>
      </c>
      <c r="G362">
        <f t="shared" ca="1" si="582"/>
        <v>0</v>
      </c>
      <c r="H362">
        <f t="shared" ca="1" si="582"/>
        <v>0</v>
      </c>
      <c r="I362">
        <f t="shared" ca="1" si="582"/>
        <v>0</v>
      </c>
      <c r="J362">
        <f t="shared" ca="1" si="582"/>
        <v>0</v>
      </c>
      <c r="K362">
        <f t="shared" ca="1" si="582"/>
        <v>0</v>
      </c>
      <c r="L362">
        <f t="shared" ca="1" si="582"/>
        <v>0</v>
      </c>
      <c r="M362">
        <f t="shared" ca="1" si="582"/>
        <v>0</v>
      </c>
      <c r="N362">
        <f t="shared" ca="1" si="582"/>
        <v>0</v>
      </c>
      <c r="O362">
        <f t="shared" ca="1" si="582"/>
        <v>0</v>
      </c>
      <c r="P362">
        <f t="shared" ca="1" si="582"/>
        <v>0</v>
      </c>
      <c r="Q362">
        <f t="shared" ca="1" si="582"/>
        <v>0</v>
      </c>
      <c r="R362">
        <f t="shared" ca="1" si="581"/>
        <v>0</v>
      </c>
      <c r="S362">
        <f t="shared" ca="1" si="578"/>
        <v>0</v>
      </c>
      <c r="T362">
        <f t="shared" ca="1" si="578"/>
        <v>0</v>
      </c>
      <c r="U362">
        <f t="shared" ca="1" si="578"/>
        <v>0</v>
      </c>
      <c r="V362">
        <f t="shared" ca="1" si="578"/>
        <v>0</v>
      </c>
      <c r="W362">
        <f t="shared" ca="1" si="578"/>
        <v>0</v>
      </c>
      <c r="X362">
        <f t="shared" ca="1" si="578"/>
        <v>0</v>
      </c>
      <c r="Y362">
        <f t="shared" ca="1" si="578"/>
        <v>0</v>
      </c>
      <c r="Z362">
        <f t="shared" ca="1" si="578"/>
        <v>0</v>
      </c>
      <c r="AA362">
        <f t="shared" ca="1" si="578"/>
        <v>0</v>
      </c>
      <c r="AB362">
        <f t="shared" ca="1" si="578"/>
        <v>0</v>
      </c>
      <c r="AC362">
        <f t="shared" ca="1" si="578"/>
        <v>0</v>
      </c>
      <c r="AD362">
        <f t="shared" ca="1" si="578"/>
        <v>0</v>
      </c>
      <c r="AE362">
        <f t="shared" ca="1" si="578"/>
        <v>0</v>
      </c>
      <c r="AF362">
        <f t="shared" ca="1" si="578"/>
        <v>0</v>
      </c>
      <c r="AG362">
        <f t="shared" ca="1" si="578"/>
        <v>0</v>
      </c>
      <c r="AH362">
        <f t="shared" ca="1" si="578"/>
        <v>0</v>
      </c>
      <c r="AI362">
        <f t="shared" ca="1" si="579"/>
        <v>0</v>
      </c>
      <c r="AJ362">
        <f t="shared" ca="1" si="579"/>
        <v>0</v>
      </c>
      <c r="AK362">
        <f t="shared" ca="1" si="579"/>
        <v>0</v>
      </c>
      <c r="AL362">
        <f t="shared" ca="1" si="579"/>
        <v>0.66666666666666663</v>
      </c>
      <c r="AM362">
        <f t="shared" ca="1" si="579"/>
        <v>0</v>
      </c>
      <c r="AN362">
        <f t="shared" ca="1" si="579"/>
        <v>0</v>
      </c>
      <c r="AO362">
        <f t="shared" ca="1" si="579"/>
        <v>0</v>
      </c>
      <c r="AP362">
        <f t="shared" ca="1" si="579"/>
        <v>0</v>
      </c>
      <c r="AQ362">
        <f t="shared" ca="1" si="579"/>
        <v>0</v>
      </c>
      <c r="AR362">
        <f t="shared" ca="1" si="579"/>
        <v>0</v>
      </c>
      <c r="AS362">
        <f t="shared" ca="1" si="579"/>
        <v>0</v>
      </c>
      <c r="AT362">
        <f t="shared" ca="1" si="579"/>
        <v>0</v>
      </c>
      <c r="AU362">
        <f t="shared" ca="1" si="579"/>
        <v>0</v>
      </c>
      <c r="AV362">
        <f t="shared" ca="1" si="579"/>
        <v>0</v>
      </c>
      <c r="AW362">
        <f t="shared" ca="1" si="579"/>
        <v>0</v>
      </c>
      <c r="AX362">
        <f t="shared" ca="1" si="579"/>
        <v>0</v>
      </c>
      <c r="AY362">
        <f t="shared" ca="1" si="580"/>
        <v>0</v>
      </c>
      <c r="AZ362">
        <f t="shared" ca="1" si="580"/>
        <v>0</v>
      </c>
      <c r="BA362">
        <f t="shared" ca="1" si="580"/>
        <v>0</v>
      </c>
      <c r="BB362">
        <f t="shared" ca="1" si="580"/>
        <v>0</v>
      </c>
      <c r="BC362">
        <f t="shared" ca="1" si="580"/>
        <v>0</v>
      </c>
      <c r="BD362">
        <f t="shared" ca="1" si="580"/>
        <v>0</v>
      </c>
      <c r="BE362">
        <f t="shared" ca="1" si="580"/>
        <v>0</v>
      </c>
      <c r="BF362">
        <f t="shared" ca="1" si="580"/>
        <v>0</v>
      </c>
      <c r="BG362">
        <f t="shared" ca="1" si="580"/>
        <v>0</v>
      </c>
      <c r="BH362">
        <f t="shared" ca="1" si="580"/>
        <v>0</v>
      </c>
      <c r="BI362">
        <f t="shared" ca="1" si="580"/>
        <v>0</v>
      </c>
    </row>
    <row r="363" spans="1:61" x14ac:dyDescent="0.25">
      <c r="A363" s="57">
        <f t="shared" si="571"/>
        <v>2024</v>
      </c>
      <c r="B363">
        <f t="shared" si="573"/>
        <v>37</v>
      </c>
      <c r="C363">
        <f t="shared" ca="1" si="582"/>
        <v>0</v>
      </c>
      <c r="D363">
        <f t="shared" ca="1" si="582"/>
        <v>0</v>
      </c>
      <c r="E363">
        <f t="shared" ca="1" si="582"/>
        <v>0</v>
      </c>
      <c r="F363">
        <f t="shared" ca="1" si="582"/>
        <v>0</v>
      </c>
      <c r="G363">
        <f t="shared" ca="1" si="582"/>
        <v>0</v>
      </c>
      <c r="H363">
        <f t="shared" ca="1" si="582"/>
        <v>0</v>
      </c>
      <c r="I363">
        <f t="shared" ca="1" si="582"/>
        <v>0</v>
      </c>
      <c r="J363">
        <f t="shared" ca="1" si="582"/>
        <v>0</v>
      </c>
      <c r="K363">
        <f t="shared" ca="1" si="582"/>
        <v>0</v>
      </c>
      <c r="L363">
        <f t="shared" ca="1" si="582"/>
        <v>0</v>
      </c>
      <c r="M363">
        <f t="shared" ca="1" si="582"/>
        <v>0</v>
      </c>
      <c r="N363">
        <f t="shared" ca="1" si="582"/>
        <v>0</v>
      </c>
      <c r="O363">
        <f t="shared" ca="1" si="582"/>
        <v>0</v>
      </c>
      <c r="P363">
        <f t="shared" ca="1" si="582"/>
        <v>0</v>
      </c>
      <c r="Q363">
        <f t="shared" ca="1" si="582"/>
        <v>0</v>
      </c>
      <c r="R363">
        <f t="shared" ca="1" si="581"/>
        <v>0</v>
      </c>
      <c r="S363">
        <f t="shared" ca="1" si="578"/>
        <v>0</v>
      </c>
      <c r="T363">
        <f t="shared" ca="1" si="578"/>
        <v>0</v>
      </c>
      <c r="U363">
        <f t="shared" ca="1" si="578"/>
        <v>0</v>
      </c>
      <c r="V363">
        <f t="shared" ca="1" si="578"/>
        <v>0</v>
      </c>
      <c r="W363">
        <f t="shared" ca="1" si="578"/>
        <v>0</v>
      </c>
      <c r="X363">
        <f t="shared" ca="1" si="578"/>
        <v>0</v>
      </c>
      <c r="Y363">
        <f t="shared" ca="1" si="578"/>
        <v>0</v>
      </c>
      <c r="Z363">
        <f t="shared" ca="1" si="578"/>
        <v>0</v>
      </c>
      <c r="AA363">
        <f t="shared" ca="1" si="578"/>
        <v>0</v>
      </c>
      <c r="AB363">
        <f t="shared" ca="1" si="578"/>
        <v>0</v>
      </c>
      <c r="AC363">
        <f t="shared" ca="1" si="578"/>
        <v>0</v>
      </c>
      <c r="AD363">
        <f t="shared" ca="1" si="578"/>
        <v>0</v>
      </c>
      <c r="AE363">
        <f t="shared" ca="1" si="578"/>
        <v>0</v>
      </c>
      <c r="AF363">
        <f t="shared" ca="1" si="578"/>
        <v>0</v>
      </c>
      <c r="AG363">
        <f t="shared" ca="1" si="578"/>
        <v>0</v>
      </c>
      <c r="AH363">
        <f t="shared" ca="1" si="578"/>
        <v>0</v>
      </c>
      <c r="AI363">
        <f t="shared" ca="1" si="579"/>
        <v>0</v>
      </c>
      <c r="AJ363">
        <f t="shared" ca="1" si="579"/>
        <v>0</v>
      </c>
      <c r="AK363">
        <f t="shared" ca="1" si="579"/>
        <v>0</v>
      </c>
      <c r="AL363">
        <f t="shared" ca="1" si="579"/>
        <v>0</v>
      </c>
      <c r="AM363">
        <f t="shared" ca="1" si="579"/>
        <v>0.66666666666666663</v>
      </c>
      <c r="AN363">
        <f t="shared" ca="1" si="579"/>
        <v>0</v>
      </c>
      <c r="AO363">
        <f t="shared" ca="1" si="579"/>
        <v>0</v>
      </c>
      <c r="AP363">
        <f t="shared" ca="1" si="579"/>
        <v>0</v>
      </c>
      <c r="AQ363">
        <f t="shared" ca="1" si="579"/>
        <v>0</v>
      </c>
      <c r="AR363">
        <f t="shared" ca="1" si="579"/>
        <v>0</v>
      </c>
      <c r="AS363">
        <f t="shared" ca="1" si="579"/>
        <v>0</v>
      </c>
      <c r="AT363">
        <f t="shared" ca="1" si="579"/>
        <v>0</v>
      </c>
      <c r="AU363">
        <f t="shared" ca="1" si="579"/>
        <v>0</v>
      </c>
      <c r="AV363">
        <f t="shared" ca="1" si="579"/>
        <v>0</v>
      </c>
      <c r="AW363">
        <f t="shared" ca="1" si="579"/>
        <v>0</v>
      </c>
      <c r="AX363">
        <f t="shared" ca="1" si="579"/>
        <v>0</v>
      </c>
      <c r="AY363">
        <f t="shared" ca="1" si="580"/>
        <v>0</v>
      </c>
      <c r="AZ363">
        <f t="shared" ca="1" si="580"/>
        <v>0</v>
      </c>
      <c r="BA363">
        <f t="shared" ca="1" si="580"/>
        <v>0</v>
      </c>
      <c r="BB363">
        <f t="shared" ca="1" si="580"/>
        <v>0</v>
      </c>
      <c r="BC363">
        <f t="shared" ca="1" si="580"/>
        <v>0</v>
      </c>
      <c r="BD363">
        <f t="shared" ca="1" si="580"/>
        <v>0</v>
      </c>
      <c r="BE363">
        <f t="shared" ca="1" si="580"/>
        <v>0</v>
      </c>
      <c r="BF363">
        <f t="shared" ca="1" si="580"/>
        <v>0</v>
      </c>
      <c r="BG363">
        <f t="shared" ca="1" si="580"/>
        <v>0</v>
      </c>
      <c r="BH363">
        <f t="shared" ca="1" si="580"/>
        <v>0</v>
      </c>
      <c r="BI363">
        <f t="shared" ca="1" si="580"/>
        <v>0</v>
      </c>
    </row>
    <row r="364" spans="1:61" x14ac:dyDescent="0.25">
      <c r="A364" s="57">
        <f t="shared" si="571"/>
        <v>2024.25</v>
      </c>
      <c r="B364">
        <f t="shared" si="573"/>
        <v>38</v>
      </c>
      <c r="C364">
        <f t="shared" ca="1" si="582"/>
        <v>0</v>
      </c>
      <c r="D364">
        <f t="shared" ca="1" si="582"/>
        <v>0</v>
      </c>
      <c r="E364">
        <f t="shared" ca="1" si="582"/>
        <v>0</v>
      </c>
      <c r="F364">
        <f t="shared" ca="1" si="582"/>
        <v>0</v>
      </c>
      <c r="G364">
        <f t="shared" ca="1" si="582"/>
        <v>0</v>
      </c>
      <c r="H364">
        <f t="shared" ca="1" si="582"/>
        <v>0</v>
      </c>
      <c r="I364">
        <f t="shared" ca="1" si="582"/>
        <v>0</v>
      </c>
      <c r="J364">
        <f t="shared" ca="1" si="582"/>
        <v>0</v>
      </c>
      <c r="K364">
        <f t="shared" ca="1" si="582"/>
        <v>0</v>
      </c>
      <c r="L364">
        <f t="shared" ca="1" si="582"/>
        <v>0</v>
      </c>
      <c r="M364">
        <f t="shared" ca="1" si="582"/>
        <v>0</v>
      </c>
      <c r="N364">
        <f t="shared" ca="1" si="582"/>
        <v>0</v>
      </c>
      <c r="O364">
        <f t="shared" ca="1" si="582"/>
        <v>0</v>
      </c>
      <c r="P364">
        <f t="shared" ca="1" si="582"/>
        <v>0</v>
      </c>
      <c r="Q364">
        <f t="shared" ca="1" si="582"/>
        <v>0</v>
      </c>
      <c r="R364">
        <f t="shared" ca="1" si="581"/>
        <v>0</v>
      </c>
      <c r="S364">
        <f t="shared" ca="1" si="578"/>
        <v>0</v>
      </c>
      <c r="T364">
        <f t="shared" ca="1" si="578"/>
        <v>0</v>
      </c>
      <c r="U364">
        <f t="shared" ca="1" si="578"/>
        <v>0</v>
      </c>
      <c r="V364">
        <f t="shared" ca="1" si="578"/>
        <v>0</v>
      </c>
      <c r="W364">
        <f t="shared" ca="1" si="578"/>
        <v>0</v>
      </c>
      <c r="X364">
        <f t="shared" ca="1" si="578"/>
        <v>0</v>
      </c>
      <c r="Y364">
        <f t="shared" ca="1" si="578"/>
        <v>0</v>
      </c>
      <c r="Z364">
        <f t="shared" ca="1" si="578"/>
        <v>0</v>
      </c>
      <c r="AA364">
        <f t="shared" ca="1" si="578"/>
        <v>0</v>
      </c>
      <c r="AB364">
        <f t="shared" ca="1" si="578"/>
        <v>0</v>
      </c>
      <c r="AC364">
        <f t="shared" ca="1" si="578"/>
        <v>0</v>
      </c>
      <c r="AD364">
        <f t="shared" ca="1" si="578"/>
        <v>0</v>
      </c>
      <c r="AE364">
        <f t="shared" ca="1" si="578"/>
        <v>0</v>
      </c>
      <c r="AF364">
        <f t="shared" ca="1" si="578"/>
        <v>0</v>
      </c>
      <c r="AG364">
        <f t="shared" ca="1" si="578"/>
        <v>0</v>
      </c>
      <c r="AH364">
        <f t="shared" ca="1" si="578"/>
        <v>0</v>
      </c>
      <c r="AI364">
        <f t="shared" ca="1" si="579"/>
        <v>0</v>
      </c>
      <c r="AJ364">
        <f t="shared" ca="1" si="579"/>
        <v>0</v>
      </c>
      <c r="AK364">
        <f t="shared" ca="1" si="579"/>
        <v>0</v>
      </c>
      <c r="AL364">
        <f t="shared" ca="1" si="579"/>
        <v>0</v>
      </c>
      <c r="AM364">
        <f t="shared" ca="1" si="579"/>
        <v>0</v>
      </c>
      <c r="AN364">
        <f t="shared" ca="1" si="579"/>
        <v>0.66666666666666663</v>
      </c>
      <c r="AO364">
        <f t="shared" ca="1" si="579"/>
        <v>0</v>
      </c>
      <c r="AP364">
        <f t="shared" ca="1" si="579"/>
        <v>0</v>
      </c>
      <c r="AQ364">
        <f t="shared" ca="1" si="579"/>
        <v>0</v>
      </c>
      <c r="AR364">
        <f t="shared" ca="1" si="579"/>
        <v>0</v>
      </c>
      <c r="AS364">
        <f t="shared" ca="1" si="579"/>
        <v>0</v>
      </c>
      <c r="AT364">
        <f t="shared" ca="1" si="579"/>
        <v>0</v>
      </c>
      <c r="AU364">
        <f t="shared" ca="1" si="579"/>
        <v>0</v>
      </c>
      <c r="AV364">
        <f t="shared" ca="1" si="579"/>
        <v>0</v>
      </c>
      <c r="AW364">
        <f t="shared" ca="1" si="579"/>
        <v>0</v>
      </c>
      <c r="AX364">
        <f t="shared" ca="1" si="579"/>
        <v>0</v>
      </c>
      <c r="AY364">
        <f t="shared" ca="1" si="580"/>
        <v>0</v>
      </c>
      <c r="AZ364">
        <f t="shared" ca="1" si="580"/>
        <v>0</v>
      </c>
      <c r="BA364">
        <f t="shared" ca="1" si="580"/>
        <v>0</v>
      </c>
      <c r="BB364">
        <f t="shared" ca="1" si="580"/>
        <v>0</v>
      </c>
      <c r="BC364">
        <f t="shared" ca="1" si="580"/>
        <v>0</v>
      </c>
      <c r="BD364">
        <f t="shared" ca="1" si="580"/>
        <v>0</v>
      </c>
      <c r="BE364">
        <f t="shared" ca="1" si="580"/>
        <v>0</v>
      </c>
      <c r="BF364">
        <f t="shared" ca="1" si="580"/>
        <v>0</v>
      </c>
      <c r="BG364">
        <f t="shared" ca="1" si="580"/>
        <v>0</v>
      </c>
      <c r="BH364">
        <f t="shared" ca="1" si="580"/>
        <v>0</v>
      </c>
      <c r="BI364">
        <f t="shared" ca="1" si="580"/>
        <v>0</v>
      </c>
    </row>
    <row r="365" spans="1:61" x14ac:dyDescent="0.25">
      <c r="A365" s="57">
        <f t="shared" si="571"/>
        <v>2024.5</v>
      </c>
      <c r="B365">
        <f t="shared" si="573"/>
        <v>39</v>
      </c>
      <c r="C365">
        <f t="shared" ca="1" si="582"/>
        <v>0</v>
      </c>
      <c r="D365">
        <f t="shared" ca="1" si="582"/>
        <v>0</v>
      </c>
      <c r="E365">
        <f t="shared" ca="1" si="582"/>
        <v>0</v>
      </c>
      <c r="F365">
        <f t="shared" ca="1" si="582"/>
        <v>0</v>
      </c>
      <c r="G365">
        <f t="shared" ca="1" si="582"/>
        <v>0</v>
      </c>
      <c r="H365">
        <f t="shared" ca="1" si="582"/>
        <v>0</v>
      </c>
      <c r="I365">
        <f t="shared" ca="1" si="582"/>
        <v>0</v>
      </c>
      <c r="J365">
        <f t="shared" ca="1" si="582"/>
        <v>0</v>
      </c>
      <c r="K365">
        <f t="shared" ca="1" si="582"/>
        <v>0</v>
      </c>
      <c r="L365">
        <f t="shared" ca="1" si="582"/>
        <v>0</v>
      </c>
      <c r="M365">
        <f t="shared" ca="1" si="582"/>
        <v>0</v>
      </c>
      <c r="N365">
        <f t="shared" ca="1" si="582"/>
        <v>0</v>
      </c>
      <c r="O365">
        <f t="shared" ca="1" si="582"/>
        <v>0</v>
      </c>
      <c r="P365">
        <f t="shared" ca="1" si="582"/>
        <v>0</v>
      </c>
      <c r="Q365">
        <f t="shared" ca="1" si="582"/>
        <v>0</v>
      </c>
      <c r="R365">
        <f t="shared" ca="1" si="581"/>
        <v>0</v>
      </c>
      <c r="S365">
        <f t="shared" ca="1" si="578"/>
        <v>0</v>
      </c>
      <c r="T365">
        <f t="shared" ca="1" si="578"/>
        <v>0</v>
      </c>
      <c r="U365">
        <f t="shared" ca="1" si="578"/>
        <v>0</v>
      </c>
      <c r="V365">
        <f t="shared" ca="1" si="578"/>
        <v>0</v>
      </c>
      <c r="W365">
        <f t="shared" ca="1" si="578"/>
        <v>0</v>
      </c>
      <c r="X365">
        <f t="shared" ca="1" si="578"/>
        <v>0</v>
      </c>
      <c r="Y365">
        <f t="shared" ca="1" si="578"/>
        <v>0</v>
      </c>
      <c r="Z365">
        <f t="shared" ca="1" si="578"/>
        <v>0</v>
      </c>
      <c r="AA365">
        <f t="shared" ca="1" si="578"/>
        <v>0</v>
      </c>
      <c r="AB365">
        <f t="shared" ca="1" si="578"/>
        <v>0</v>
      </c>
      <c r="AC365">
        <f t="shared" ca="1" si="578"/>
        <v>0</v>
      </c>
      <c r="AD365">
        <f t="shared" ca="1" si="578"/>
        <v>0</v>
      </c>
      <c r="AE365">
        <f t="shared" ca="1" si="578"/>
        <v>0</v>
      </c>
      <c r="AF365">
        <f t="shared" ca="1" si="578"/>
        <v>0</v>
      </c>
      <c r="AG365">
        <f t="shared" ca="1" si="578"/>
        <v>0</v>
      </c>
      <c r="AH365">
        <f t="shared" ca="1" si="578"/>
        <v>0</v>
      </c>
      <c r="AI365">
        <f t="shared" ca="1" si="579"/>
        <v>0</v>
      </c>
      <c r="AJ365">
        <f t="shared" ca="1" si="579"/>
        <v>0</v>
      </c>
      <c r="AK365">
        <f t="shared" ca="1" si="579"/>
        <v>0</v>
      </c>
      <c r="AL365">
        <f t="shared" ca="1" si="579"/>
        <v>0</v>
      </c>
      <c r="AM365">
        <f t="shared" ca="1" si="579"/>
        <v>0</v>
      </c>
      <c r="AN365">
        <f t="shared" ca="1" si="579"/>
        <v>0</v>
      </c>
      <c r="AO365">
        <f t="shared" ca="1" si="579"/>
        <v>0.66666666666666663</v>
      </c>
      <c r="AP365">
        <f t="shared" ca="1" si="579"/>
        <v>0</v>
      </c>
      <c r="AQ365">
        <f t="shared" ca="1" si="579"/>
        <v>0</v>
      </c>
      <c r="AR365">
        <f t="shared" ca="1" si="579"/>
        <v>0</v>
      </c>
      <c r="AS365">
        <f t="shared" ca="1" si="579"/>
        <v>0</v>
      </c>
      <c r="AT365">
        <f t="shared" ca="1" si="579"/>
        <v>0</v>
      </c>
      <c r="AU365">
        <f t="shared" ca="1" si="579"/>
        <v>0</v>
      </c>
      <c r="AV365">
        <f t="shared" ca="1" si="579"/>
        <v>0</v>
      </c>
      <c r="AW365">
        <f t="shared" ca="1" si="579"/>
        <v>0</v>
      </c>
      <c r="AX365">
        <f t="shared" ca="1" si="579"/>
        <v>0</v>
      </c>
      <c r="AY365">
        <f t="shared" ca="1" si="580"/>
        <v>0</v>
      </c>
      <c r="AZ365">
        <f t="shared" ca="1" si="580"/>
        <v>0</v>
      </c>
      <c r="BA365">
        <f t="shared" ca="1" si="580"/>
        <v>0</v>
      </c>
      <c r="BB365">
        <f t="shared" ca="1" si="580"/>
        <v>0</v>
      </c>
      <c r="BC365">
        <f t="shared" ca="1" si="580"/>
        <v>0</v>
      </c>
      <c r="BD365">
        <f t="shared" ca="1" si="580"/>
        <v>0</v>
      </c>
      <c r="BE365">
        <f t="shared" ca="1" si="580"/>
        <v>0</v>
      </c>
      <c r="BF365">
        <f t="shared" ca="1" si="580"/>
        <v>0</v>
      </c>
      <c r="BG365">
        <f t="shared" ca="1" si="580"/>
        <v>0</v>
      </c>
      <c r="BH365">
        <f t="shared" ca="1" si="580"/>
        <v>0</v>
      </c>
      <c r="BI365">
        <f t="shared" ca="1" si="580"/>
        <v>0</v>
      </c>
    </row>
    <row r="366" spans="1:61" x14ac:dyDescent="0.25">
      <c r="A366" s="57">
        <f t="shared" si="571"/>
        <v>2024.75</v>
      </c>
      <c r="B366">
        <f t="shared" si="573"/>
        <v>40</v>
      </c>
      <c r="C366">
        <f t="shared" ca="1" si="582"/>
        <v>0</v>
      </c>
      <c r="D366">
        <f t="shared" ca="1" si="582"/>
        <v>0</v>
      </c>
      <c r="E366">
        <f t="shared" ca="1" si="582"/>
        <v>0</v>
      </c>
      <c r="F366">
        <f t="shared" ca="1" si="582"/>
        <v>0</v>
      </c>
      <c r="G366">
        <f t="shared" ca="1" si="582"/>
        <v>0</v>
      </c>
      <c r="H366">
        <f t="shared" ca="1" si="582"/>
        <v>0</v>
      </c>
      <c r="I366">
        <f t="shared" ca="1" si="582"/>
        <v>0</v>
      </c>
      <c r="J366">
        <f t="shared" ca="1" si="582"/>
        <v>0</v>
      </c>
      <c r="K366">
        <f t="shared" ca="1" si="582"/>
        <v>0</v>
      </c>
      <c r="L366">
        <f t="shared" ca="1" si="582"/>
        <v>0</v>
      </c>
      <c r="M366">
        <f t="shared" ca="1" si="582"/>
        <v>0</v>
      </c>
      <c r="N366">
        <f t="shared" ca="1" si="582"/>
        <v>0</v>
      </c>
      <c r="O366">
        <f t="shared" ca="1" si="582"/>
        <v>0</v>
      </c>
      <c r="P366">
        <f t="shared" ca="1" si="582"/>
        <v>0</v>
      </c>
      <c r="Q366">
        <f t="shared" ca="1" si="582"/>
        <v>0</v>
      </c>
      <c r="R366">
        <f t="shared" ca="1" si="581"/>
        <v>0</v>
      </c>
      <c r="S366">
        <f t="shared" ca="1" si="578"/>
        <v>0</v>
      </c>
      <c r="T366">
        <f t="shared" ca="1" si="578"/>
        <v>0</v>
      </c>
      <c r="U366">
        <f t="shared" ca="1" si="578"/>
        <v>0</v>
      </c>
      <c r="V366">
        <f t="shared" ca="1" si="578"/>
        <v>0</v>
      </c>
      <c r="W366">
        <f t="shared" ca="1" si="578"/>
        <v>0</v>
      </c>
      <c r="X366">
        <f t="shared" ca="1" si="578"/>
        <v>0</v>
      </c>
      <c r="Y366">
        <f t="shared" ca="1" si="578"/>
        <v>0</v>
      </c>
      <c r="Z366">
        <f t="shared" ca="1" si="578"/>
        <v>0</v>
      </c>
      <c r="AA366">
        <f t="shared" ca="1" si="578"/>
        <v>0</v>
      </c>
      <c r="AB366">
        <f t="shared" ca="1" si="578"/>
        <v>0</v>
      </c>
      <c r="AC366">
        <f t="shared" ca="1" si="578"/>
        <v>0</v>
      </c>
      <c r="AD366">
        <f t="shared" ca="1" si="578"/>
        <v>0</v>
      </c>
      <c r="AE366">
        <f t="shared" ca="1" si="578"/>
        <v>0</v>
      </c>
      <c r="AF366">
        <f t="shared" ca="1" si="578"/>
        <v>0</v>
      </c>
      <c r="AG366">
        <f t="shared" ca="1" si="578"/>
        <v>0</v>
      </c>
      <c r="AH366">
        <f t="shared" ca="1" si="578"/>
        <v>0</v>
      </c>
      <c r="AI366">
        <f t="shared" ca="1" si="579"/>
        <v>0</v>
      </c>
      <c r="AJ366">
        <f t="shared" ca="1" si="579"/>
        <v>0</v>
      </c>
      <c r="AK366">
        <f t="shared" ca="1" si="579"/>
        <v>0</v>
      </c>
      <c r="AL366">
        <f t="shared" ca="1" si="579"/>
        <v>0</v>
      </c>
      <c r="AM366">
        <f t="shared" ca="1" si="579"/>
        <v>0</v>
      </c>
      <c r="AN366">
        <f t="shared" ca="1" si="579"/>
        <v>0</v>
      </c>
      <c r="AO366">
        <f t="shared" ca="1" si="579"/>
        <v>0</v>
      </c>
      <c r="AP366">
        <f t="shared" ca="1" si="579"/>
        <v>0.66666666666666663</v>
      </c>
      <c r="AQ366">
        <f t="shared" ca="1" si="579"/>
        <v>0</v>
      </c>
      <c r="AR366">
        <f t="shared" ca="1" si="579"/>
        <v>0</v>
      </c>
      <c r="AS366">
        <f t="shared" ca="1" si="579"/>
        <v>0</v>
      </c>
      <c r="AT366">
        <f t="shared" ca="1" si="579"/>
        <v>0</v>
      </c>
      <c r="AU366">
        <f t="shared" ca="1" si="579"/>
        <v>0</v>
      </c>
      <c r="AV366">
        <f t="shared" ca="1" si="579"/>
        <v>0</v>
      </c>
      <c r="AW366">
        <f t="shared" ca="1" si="579"/>
        <v>0</v>
      </c>
      <c r="AX366">
        <f t="shared" ca="1" si="579"/>
        <v>0</v>
      </c>
      <c r="AY366">
        <f t="shared" ca="1" si="580"/>
        <v>0</v>
      </c>
      <c r="AZ366">
        <f t="shared" ca="1" si="580"/>
        <v>0</v>
      </c>
      <c r="BA366">
        <f t="shared" ca="1" si="580"/>
        <v>0</v>
      </c>
      <c r="BB366">
        <f t="shared" ca="1" si="580"/>
        <v>0</v>
      </c>
      <c r="BC366">
        <f t="shared" ca="1" si="580"/>
        <v>0</v>
      </c>
      <c r="BD366">
        <f t="shared" ca="1" si="580"/>
        <v>0</v>
      </c>
      <c r="BE366">
        <f t="shared" ca="1" si="580"/>
        <v>0</v>
      </c>
      <c r="BF366">
        <f t="shared" ca="1" si="580"/>
        <v>0</v>
      </c>
      <c r="BG366">
        <f t="shared" ca="1" si="580"/>
        <v>0</v>
      </c>
      <c r="BH366">
        <f t="shared" ca="1" si="580"/>
        <v>0</v>
      </c>
      <c r="BI366">
        <f t="shared" ca="1" si="580"/>
        <v>0</v>
      </c>
    </row>
    <row r="367" spans="1:61" x14ac:dyDescent="0.25">
      <c r="A367" s="57">
        <f t="shared" si="571"/>
        <v>2025</v>
      </c>
      <c r="B367">
        <f t="shared" si="573"/>
        <v>41</v>
      </c>
      <c r="C367">
        <f t="shared" ca="1" si="582"/>
        <v>0</v>
      </c>
      <c r="D367">
        <f t="shared" ca="1" si="582"/>
        <v>0</v>
      </c>
      <c r="E367">
        <f t="shared" ca="1" si="582"/>
        <v>0</v>
      </c>
      <c r="F367">
        <f t="shared" ca="1" si="582"/>
        <v>0</v>
      </c>
      <c r="G367">
        <f t="shared" ca="1" si="582"/>
        <v>0</v>
      </c>
      <c r="H367">
        <f t="shared" ca="1" si="582"/>
        <v>0</v>
      </c>
      <c r="I367">
        <f t="shared" ca="1" si="582"/>
        <v>0</v>
      </c>
      <c r="J367">
        <f t="shared" ca="1" si="582"/>
        <v>0</v>
      </c>
      <c r="K367">
        <f t="shared" ca="1" si="582"/>
        <v>0</v>
      </c>
      <c r="L367">
        <f t="shared" ca="1" si="582"/>
        <v>0</v>
      </c>
      <c r="M367">
        <f t="shared" ca="1" si="582"/>
        <v>0</v>
      </c>
      <c r="N367">
        <f t="shared" ca="1" si="582"/>
        <v>0</v>
      </c>
      <c r="O367">
        <f t="shared" ca="1" si="582"/>
        <v>0</v>
      </c>
      <c r="P367">
        <f t="shared" ca="1" si="582"/>
        <v>0</v>
      </c>
      <c r="Q367">
        <f t="shared" ca="1" si="582"/>
        <v>0</v>
      </c>
      <c r="R367">
        <f t="shared" ca="1" si="581"/>
        <v>0</v>
      </c>
      <c r="S367">
        <f t="shared" ca="1" si="578"/>
        <v>0</v>
      </c>
      <c r="T367">
        <f t="shared" ca="1" si="578"/>
        <v>0</v>
      </c>
      <c r="U367">
        <f t="shared" ca="1" si="578"/>
        <v>0</v>
      </c>
      <c r="V367">
        <f t="shared" ca="1" si="578"/>
        <v>0</v>
      </c>
      <c r="W367">
        <f t="shared" ca="1" si="578"/>
        <v>0</v>
      </c>
      <c r="X367">
        <f t="shared" ca="1" si="578"/>
        <v>0</v>
      </c>
      <c r="Y367">
        <f t="shared" ca="1" si="578"/>
        <v>0</v>
      </c>
      <c r="Z367">
        <f t="shared" ca="1" si="578"/>
        <v>0</v>
      </c>
      <c r="AA367">
        <f t="shared" ca="1" si="578"/>
        <v>0</v>
      </c>
      <c r="AB367">
        <f t="shared" ca="1" si="578"/>
        <v>0</v>
      </c>
      <c r="AC367">
        <f t="shared" ca="1" si="578"/>
        <v>0</v>
      </c>
      <c r="AD367">
        <f t="shared" ca="1" si="578"/>
        <v>0</v>
      </c>
      <c r="AE367">
        <f t="shared" ca="1" si="578"/>
        <v>0</v>
      </c>
      <c r="AF367">
        <f t="shared" ca="1" si="578"/>
        <v>0</v>
      </c>
      <c r="AG367">
        <f t="shared" ca="1" si="578"/>
        <v>0</v>
      </c>
      <c r="AH367">
        <f t="shared" ca="1" si="578"/>
        <v>0</v>
      </c>
      <c r="AI367">
        <f t="shared" ca="1" si="579"/>
        <v>0</v>
      </c>
      <c r="AJ367">
        <f t="shared" ca="1" si="579"/>
        <v>0</v>
      </c>
      <c r="AK367">
        <f t="shared" ca="1" si="579"/>
        <v>0</v>
      </c>
      <c r="AL367">
        <f t="shared" ca="1" si="579"/>
        <v>0</v>
      </c>
      <c r="AM367">
        <f t="shared" ca="1" si="579"/>
        <v>0</v>
      </c>
      <c r="AN367">
        <f t="shared" ca="1" si="579"/>
        <v>0</v>
      </c>
      <c r="AO367">
        <f t="shared" ca="1" si="579"/>
        <v>0</v>
      </c>
      <c r="AP367">
        <f t="shared" ca="1" si="579"/>
        <v>0</v>
      </c>
      <c r="AQ367">
        <f t="shared" ca="1" si="579"/>
        <v>0.66666666666666663</v>
      </c>
      <c r="AR367">
        <f t="shared" ca="1" si="579"/>
        <v>0</v>
      </c>
      <c r="AS367">
        <f t="shared" ca="1" si="579"/>
        <v>0</v>
      </c>
      <c r="AT367">
        <f t="shared" ca="1" si="579"/>
        <v>0</v>
      </c>
      <c r="AU367">
        <f t="shared" ca="1" si="579"/>
        <v>0</v>
      </c>
      <c r="AV367">
        <f t="shared" ca="1" si="579"/>
        <v>0</v>
      </c>
      <c r="AW367">
        <f t="shared" ca="1" si="579"/>
        <v>0</v>
      </c>
      <c r="AX367">
        <f t="shared" ca="1" si="579"/>
        <v>0</v>
      </c>
      <c r="AY367">
        <f t="shared" ca="1" si="580"/>
        <v>0</v>
      </c>
      <c r="AZ367">
        <f t="shared" ca="1" si="580"/>
        <v>0</v>
      </c>
      <c r="BA367">
        <f t="shared" ca="1" si="580"/>
        <v>0</v>
      </c>
      <c r="BB367">
        <f t="shared" ca="1" si="580"/>
        <v>0</v>
      </c>
      <c r="BC367">
        <f t="shared" ca="1" si="580"/>
        <v>0</v>
      </c>
      <c r="BD367">
        <f t="shared" ca="1" si="580"/>
        <v>0</v>
      </c>
      <c r="BE367">
        <f t="shared" ca="1" si="580"/>
        <v>0</v>
      </c>
      <c r="BF367">
        <f t="shared" ca="1" si="580"/>
        <v>0</v>
      </c>
      <c r="BG367">
        <f t="shared" ca="1" si="580"/>
        <v>0</v>
      </c>
      <c r="BH367">
        <f t="shared" ca="1" si="580"/>
        <v>0</v>
      </c>
      <c r="BI367">
        <f t="shared" ca="1" si="580"/>
        <v>0</v>
      </c>
    </row>
    <row r="368" spans="1:61" x14ac:dyDescent="0.25">
      <c r="A368" s="57">
        <f t="shared" si="571"/>
        <v>2025.25</v>
      </c>
      <c r="B368">
        <f t="shared" si="573"/>
        <v>42</v>
      </c>
      <c r="C368">
        <f t="shared" ca="1" si="582"/>
        <v>0</v>
      </c>
      <c r="D368">
        <f t="shared" ca="1" si="582"/>
        <v>0</v>
      </c>
      <c r="E368">
        <f t="shared" ca="1" si="582"/>
        <v>0</v>
      </c>
      <c r="F368">
        <f t="shared" ca="1" si="582"/>
        <v>0</v>
      </c>
      <c r="G368">
        <f t="shared" ca="1" si="582"/>
        <v>0</v>
      </c>
      <c r="H368">
        <f t="shared" ca="1" si="582"/>
        <v>0</v>
      </c>
      <c r="I368">
        <f t="shared" ca="1" si="582"/>
        <v>0</v>
      </c>
      <c r="J368">
        <f t="shared" ca="1" si="582"/>
        <v>0</v>
      </c>
      <c r="K368">
        <f t="shared" ca="1" si="582"/>
        <v>0</v>
      </c>
      <c r="L368">
        <f t="shared" ca="1" si="582"/>
        <v>0</v>
      </c>
      <c r="M368">
        <f t="shared" ca="1" si="582"/>
        <v>0</v>
      </c>
      <c r="N368">
        <f t="shared" ca="1" si="582"/>
        <v>0</v>
      </c>
      <c r="O368">
        <f t="shared" ca="1" si="582"/>
        <v>0</v>
      </c>
      <c r="P368">
        <f t="shared" ca="1" si="582"/>
        <v>0</v>
      </c>
      <c r="Q368">
        <f t="shared" ca="1" si="582"/>
        <v>0</v>
      </c>
      <c r="R368">
        <f t="shared" ca="1" si="581"/>
        <v>0</v>
      </c>
      <c r="S368">
        <f t="shared" ca="1" si="578"/>
        <v>0</v>
      </c>
      <c r="T368">
        <f t="shared" ca="1" si="578"/>
        <v>0</v>
      </c>
      <c r="U368">
        <f t="shared" ca="1" si="578"/>
        <v>0</v>
      </c>
      <c r="V368">
        <f t="shared" ca="1" si="578"/>
        <v>0</v>
      </c>
      <c r="W368">
        <f t="shared" ca="1" si="578"/>
        <v>0</v>
      </c>
      <c r="X368">
        <f t="shared" ca="1" si="578"/>
        <v>0</v>
      </c>
      <c r="Y368">
        <f t="shared" ca="1" si="578"/>
        <v>0</v>
      </c>
      <c r="Z368">
        <f t="shared" ca="1" si="578"/>
        <v>0</v>
      </c>
      <c r="AA368">
        <f t="shared" ca="1" si="578"/>
        <v>0</v>
      </c>
      <c r="AB368">
        <f t="shared" ca="1" si="578"/>
        <v>0</v>
      </c>
      <c r="AC368">
        <f t="shared" ca="1" si="578"/>
        <v>0</v>
      </c>
      <c r="AD368">
        <f t="shared" ca="1" si="578"/>
        <v>0</v>
      </c>
      <c r="AE368">
        <f t="shared" ca="1" si="578"/>
        <v>0</v>
      </c>
      <c r="AF368">
        <f t="shared" ca="1" si="578"/>
        <v>0</v>
      </c>
      <c r="AG368">
        <f t="shared" ca="1" si="578"/>
        <v>0</v>
      </c>
      <c r="AH368">
        <f t="shared" ca="1" si="578"/>
        <v>0</v>
      </c>
      <c r="AI368">
        <f t="shared" ca="1" si="579"/>
        <v>0</v>
      </c>
      <c r="AJ368">
        <f t="shared" ca="1" si="579"/>
        <v>0</v>
      </c>
      <c r="AK368">
        <f t="shared" ca="1" si="579"/>
        <v>0</v>
      </c>
      <c r="AL368">
        <f t="shared" ca="1" si="579"/>
        <v>0</v>
      </c>
      <c r="AM368">
        <f t="shared" ca="1" si="579"/>
        <v>0</v>
      </c>
      <c r="AN368">
        <f t="shared" ca="1" si="579"/>
        <v>0</v>
      </c>
      <c r="AO368">
        <f t="shared" ca="1" si="579"/>
        <v>0</v>
      </c>
      <c r="AP368">
        <f t="shared" ca="1" si="579"/>
        <v>0</v>
      </c>
      <c r="AQ368">
        <f t="shared" ca="1" si="579"/>
        <v>0</v>
      </c>
      <c r="AR368">
        <f t="shared" ca="1" si="579"/>
        <v>0.66666666666666663</v>
      </c>
      <c r="AS368">
        <f t="shared" ca="1" si="579"/>
        <v>0</v>
      </c>
      <c r="AT368">
        <f t="shared" ca="1" si="579"/>
        <v>0</v>
      </c>
      <c r="AU368">
        <f t="shared" ca="1" si="579"/>
        <v>0</v>
      </c>
      <c r="AV368">
        <f t="shared" ca="1" si="579"/>
        <v>0</v>
      </c>
      <c r="AW368">
        <f t="shared" ca="1" si="579"/>
        <v>0</v>
      </c>
      <c r="AX368">
        <f t="shared" ca="1" si="579"/>
        <v>0</v>
      </c>
      <c r="AY368">
        <f t="shared" ca="1" si="580"/>
        <v>0</v>
      </c>
      <c r="AZ368">
        <f t="shared" ca="1" si="580"/>
        <v>0</v>
      </c>
      <c r="BA368">
        <f t="shared" ca="1" si="580"/>
        <v>0</v>
      </c>
      <c r="BB368">
        <f t="shared" ca="1" si="580"/>
        <v>0</v>
      </c>
      <c r="BC368">
        <f t="shared" ca="1" si="580"/>
        <v>0</v>
      </c>
      <c r="BD368">
        <f t="shared" ca="1" si="580"/>
        <v>0</v>
      </c>
      <c r="BE368">
        <f t="shared" ca="1" si="580"/>
        <v>0</v>
      </c>
      <c r="BF368">
        <f t="shared" ca="1" si="580"/>
        <v>0</v>
      </c>
      <c r="BG368">
        <f t="shared" ca="1" si="580"/>
        <v>0</v>
      </c>
      <c r="BH368">
        <f t="shared" ca="1" si="580"/>
        <v>0</v>
      </c>
      <c r="BI368">
        <f t="shared" ca="1" si="580"/>
        <v>0</v>
      </c>
    </row>
    <row r="369" spans="1:61" x14ac:dyDescent="0.25">
      <c r="A369" s="57">
        <f t="shared" si="571"/>
        <v>2025.5</v>
      </c>
      <c r="B369">
        <f t="shared" si="573"/>
        <v>43</v>
      </c>
      <c r="C369">
        <f t="shared" ca="1" si="582"/>
        <v>0</v>
      </c>
      <c r="D369">
        <f t="shared" ca="1" si="582"/>
        <v>0</v>
      </c>
      <c r="E369">
        <f t="shared" ca="1" si="582"/>
        <v>0</v>
      </c>
      <c r="F369">
        <f t="shared" ca="1" si="582"/>
        <v>0</v>
      </c>
      <c r="G369">
        <f t="shared" ca="1" si="582"/>
        <v>0</v>
      </c>
      <c r="H369">
        <f t="shared" ca="1" si="582"/>
        <v>0</v>
      </c>
      <c r="I369">
        <f t="shared" ca="1" si="582"/>
        <v>0</v>
      </c>
      <c r="J369">
        <f t="shared" ca="1" si="582"/>
        <v>0</v>
      </c>
      <c r="K369">
        <f t="shared" ca="1" si="582"/>
        <v>0</v>
      </c>
      <c r="L369">
        <f t="shared" ca="1" si="582"/>
        <v>0</v>
      </c>
      <c r="M369">
        <f t="shared" ca="1" si="582"/>
        <v>0</v>
      </c>
      <c r="N369">
        <f t="shared" ca="1" si="582"/>
        <v>0</v>
      </c>
      <c r="O369">
        <f t="shared" ca="1" si="582"/>
        <v>0</v>
      </c>
      <c r="P369">
        <f t="shared" ca="1" si="582"/>
        <v>0</v>
      </c>
      <c r="Q369">
        <f t="shared" ca="1" si="582"/>
        <v>0</v>
      </c>
      <c r="R369">
        <f t="shared" ca="1" si="581"/>
        <v>0</v>
      </c>
      <c r="S369">
        <f t="shared" ca="1" si="578"/>
        <v>0</v>
      </c>
      <c r="T369">
        <f t="shared" ca="1" si="578"/>
        <v>0</v>
      </c>
      <c r="U369">
        <f t="shared" ca="1" si="578"/>
        <v>0</v>
      </c>
      <c r="V369">
        <f t="shared" ca="1" si="578"/>
        <v>0</v>
      </c>
      <c r="W369">
        <f t="shared" ca="1" si="578"/>
        <v>0</v>
      </c>
      <c r="X369">
        <f t="shared" ca="1" si="578"/>
        <v>0</v>
      </c>
      <c r="Y369">
        <f t="shared" ca="1" si="578"/>
        <v>0</v>
      </c>
      <c r="Z369">
        <f t="shared" ca="1" si="578"/>
        <v>0</v>
      </c>
      <c r="AA369">
        <f t="shared" ca="1" si="578"/>
        <v>0</v>
      </c>
      <c r="AB369">
        <f t="shared" ca="1" si="578"/>
        <v>0</v>
      </c>
      <c r="AC369">
        <f t="shared" ca="1" si="578"/>
        <v>0</v>
      </c>
      <c r="AD369">
        <f t="shared" ca="1" si="578"/>
        <v>0</v>
      </c>
      <c r="AE369">
        <f t="shared" ca="1" si="578"/>
        <v>0</v>
      </c>
      <c r="AF369">
        <f t="shared" ca="1" si="578"/>
        <v>0</v>
      </c>
      <c r="AG369">
        <f t="shared" ca="1" si="578"/>
        <v>0</v>
      </c>
      <c r="AH369">
        <f t="shared" ca="1" si="578"/>
        <v>0</v>
      </c>
      <c r="AI369">
        <f t="shared" ca="1" si="579"/>
        <v>0</v>
      </c>
      <c r="AJ369">
        <f t="shared" ca="1" si="579"/>
        <v>0</v>
      </c>
      <c r="AK369">
        <f t="shared" ca="1" si="579"/>
        <v>0</v>
      </c>
      <c r="AL369">
        <f t="shared" ca="1" si="579"/>
        <v>0</v>
      </c>
      <c r="AM369">
        <f t="shared" ca="1" si="579"/>
        <v>0</v>
      </c>
      <c r="AN369">
        <f t="shared" ca="1" si="579"/>
        <v>0</v>
      </c>
      <c r="AO369">
        <f t="shared" ca="1" si="579"/>
        <v>0</v>
      </c>
      <c r="AP369">
        <f t="shared" ca="1" si="579"/>
        <v>0</v>
      </c>
      <c r="AQ369">
        <f t="shared" ca="1" si="579"/>
        <v>0</v>
      </c>
      <c r="AR369">
        <f t="shared" ca="1" si="579"/>
        <v>0</v>
      </c>
      <c r="AS369">
        <f t="shared" ca="1" si="579"/>
        <v>0.66666666666666663</v>
      </c>
      <c r="AT369">
        <f t="shared" ca="1" si="579"/>
        <v>0</v>
      </c>
      <c r="AU369">
        <f t="shared" ca="1" si="579"/>
        <v>0</v>
      </c>
      <c r="AV369">
        <f t="shared" ca="1" si="579"/>
        <v>0</v>
      </c>
      <c r="AW369">
        <f t="shared" ca="1" si="579"/>
        <v>0</v>
      </c>
      <c r="AX369">
        <f t="shared" ca="1" si="579"/>
        <v>0</v>
      </c>
      <c r="AY369">
        <f t="shared" ca="1" si="580"/>
        <v>0</v>
      </c>
      <c r="AZ369">
        <f t="shared" ca="1" si="580"/>
        <v>0</v>
      </c>
      <c r="BA369">
        <f t="shared" ca="1" si="580"/>
        <v>0</v>
      </c>
      <c r="BB369">
        <f t="shared" ca="1" si="580"/>
        <v>0</v>
      </c>
      <c r="BC369">
        <f t="shared" ca="1" si="580"/>
        <v>0</v>
      </c>
      <c r="BD369">
        <f t="shared" ca="1" si="580"/>
        <v>0</v>
      </c>
      <c r="BE369">
        <f t="shared" ca="1" si="580"/>
        <v>0</v>
      </c>
      <c r="BF369">
        <f t="shared" ca="1" si="580"/>
        <v>0</v>
      </c>
      <c r="BG369">
        <f t="shared" ca="1" si="580"/>
        <v>0</v>
      </c>
      <c r="BH369">
        <f t="shared" ca="1" si="580"/>
        <v>0</v>
      </c>
      <c r="BI369">
        <f t="shared" ca="1" si="580"/>
        <v>0</v>
      </c>
    </row>
    <row r="370" spans="1:61" x14ac:dyDescent="0.25">
      <c r="A370" s="57">
        <f t="shared" si="571"/>
        <v>2025.75</v>
      </c>
      <c r="B370">
        <f t="shared" si="573"/>
        <v>44</v>
      </c>
      <c r="C370">
        <f t="shared" ca="1" si="582"/>
        <v>0</v>
      </c>
      <c r="D370">
        <f t="shared" ca="1" si="582"/>
        <v>0</v>
      </c>
      <c r="E370">
        <f t="shared" ca="1" si="582"/>
        <v>0</v>
      </c>
      <c r="F370">
        <f t="shared" ca="1" si="582"/>
        <v>0</v>
      </c>
      <c r="G370">
        <f t="shared" ca="1" si="582"/>
        <v>0</v>
      </c>
      <c r="H370">
        <f t="shared" ca="1" si="582"/>
        <v>0</v>
      </c>
      <c r="I370">
        <f t="shared" ca="1" si="582"/>
        <v>0</v>
      </c>
      <c r="J370">
        <f t="shared" ca="1" si="582"/>
        <v>0</v>
      </c>
      <c r="K370">
        <f t="shared" ca="1" si="582"/>
        <v>0</v>
      </c>
      <c r="L370">
        <f t="shared" ca="1" si="582"/>
        <v>0</v>
      </c>
      <c r="M370">
        <f t="shared" ca="1" si="582"/>
        <v>0</v>
      </c>
      <c r="N370">
        <f t="shared" ca="1" si="582"/>
        <v>0</v>
      </c>
      <c r="O370">
        <f t="shared" ca="1" si="582"/>
        <v>0</v>
      </c>
      <c r="P370">
        <f t="shared" ca="1" si="582"/>
        <v>0</v>
      </c>
      <c r="Q370">
        <f t="shared" ca="1" si="582"/>
        <v>0</v>
      </c>
      <c r="R370">
        <f t="shared" ca="1" si="581"/>
        <v>0</v>
      </c>
      <c r="S370">
        <f t="shared" ca="1" si="578"/>
        <v>0</v>
      </c>
      <c r="T370">
        <f t="shared" ca="1" si="578"/>
        <v>0</v>
      </c>
      <c r="U370">
        <f t="shared" ca="1" si="578"/>
        <v>0</v>
      </c>
      <c r="V370">
        <f t="shared" ca="1" si="578"/>
        <v>0</v>
      </c>
      <c r="W370">
        <f t="shared" ca="1" si="578"/>
        <v>0</v>
      </c>
      <c r="X370">
        <f t="shared" ca="1" si="578"/>
        <v>0</v>
      </c>
      <c r="Y370">
        <f t="shared" ca="1" si="578"/>
        <v>0</v>
      </c>
      <c r="Z370">
        <f t="shared" ca="1" si="578"/>
        <v>0</v>
      </c>
      <c r="AA370">
        <f t="shared" ca="1" si="578"/>
        <v>0</v>
      </c>
      <c r="AB370">
        <f t="shared" ca="1" si="578"/>
        <v>0</v>
      </c>
      <c r="AC370">
        <f t="shared" ca="1" si="578"/>
        <v>0</v>
      </c>
      <c r="AD370">
        <f t="shared" ca="1" si="578"/>
        <v>0</v>
      </c>
      <c r="AE370">
        <f t="shared" ca="1" si="578"/>
        <v>0</v>
      </c>
      <c r="AF370">
        <f t="shared" ca="1" si="578"/>
        <v>0</v>
      </c>
      <c r="AG370">
        <f t="shared" ca="1" si="578"/>
        <v>0</v>
      </c>
      <c r="AH370">
        <f t="shared" ca="1" si="578"/>
        <v>0</v>
      </c>
      <c r="AI370">
        <f t="shared" ca="1" si="579"/>
        <v>0</v>
      </c>
      <c r="AJ370">
        <f t="shared" ca="1" si="579"/>
        <v>0</v>
      </c>
      <c r="AK370">
        <f t="shared" ca="1" si="579"/>
        <v>0</v>
      </c>
      <c r="AL370">
        <f t="shared" ca="1" si="579"/>
        <v>0</v>
      </c>
      <c r="AM370">
        <f t="shared" ca="1" si="579"/>
        <v>0</v>
      </c>
      <c r="AN370">
        <f t="shared" ca="1" si="579"/>
        <v>0</v>
      </c>
      <c r="AO370">
        <f t="shared" ca="1" si="579"/>
        <v>0</v>
      </c>
      <c r="AP370">
        <f t="shared" ca="1" si="579"/>
        <v>0</v>
      </c>
      <c r="AQ370">
        <f t="shared" ca="1" si="579"/>
        <v>0</v>
      </c>
      <c r="AR370">
        <f t="shared" ca="1" si="579"/>
        <v>0</v>
      </c>
      <c r="AS370">
        <f t="shared" ca="1" si="579"/>
        <v>0</v>
      </c>
      <c r="AT370">
        <f t="shared" ca="1" si="579"/>
        <v>0.66666666666666663</v>
      </c>
      <c r="AU370">
        <f t="shared" ca="1" si="579"/>
        <v>0</v>
      </c>
      <c r="AV370">
        <f t="shared" ca="1" si="579"/>
        <v>0</v>
      </c>
      <c r="AW370">
        <f t="shared" ca="1" si="579"/>
        <v>0</v>
      </c>
      <c r="AX370">
        <f t="shared" ca="1" si="579"/>
        <v>0</v>
      </c>
      <c r="AY370">
        <f t="shared" ca="1" si="580"/>
        <v>0</v>
      </c>
      <c r="AZ370">
        <f t="shared" ca="1" si="580"/>
        <v>0</v>
      </c>
      <c r="BA370">
        <f t="shared" ca="1" si="580"/>
        <v>0</v>
      </c>
      <c r="BB370">
        <f t="shared" ca="1" si="580"/>
        <v>0</v>
      </c>
      <c r="BC370">
        <f t="shared" ca="1" si="580"/>
        <v>0</v>
      </c>
      <c r="BD370">
        <f t="shared" ca="1" si="580"/>
        <v>0</v>
      </c>
      <c r="BE370">
        <f t="shared" ca="1" si="580"/>
        <v>0</v>
      </c>
      <c r="BF370">
        <f t="shared" ca="1" si="580"/>
        <v>0</v>
      </c>
      <c r="BG370">
        <f t="shared" ca="1" si="580"/>
        <v>0</v>
      </c>
      <c r="BH370">
        <f t="shared" ca="1" si="580"/>
        <v>0</v>
      </c>
      <c r="BI370">
        <f t="shared" ca="1" si="580"/>
        <v>0</v>
      </c>
    </row>
    <row r="371" spans="1:61" x14ac:dyDescent="0.25">
      <c r="A371" s="57">
        <f t="shared" si="571"/>
        <v>2026</v>
      </c>
      <c r="B371">
        <f t="shared" si="573"/>
        <v>45</v>
      </c>
      <c r="C371">
        <f t="shared" ca="1" si="582"/>
        <v>0</v>
      </c>
      <c r="D371">
        <f t="shared" ca="1" si="582"/>
        <v>0</v>
      </c>
      <c r="E371">
        <f t="shared" ca="1" si="582"/>
        <v>0</v>
      </c>
      <c r="F371">
        <f t="shared" ca="1" si="582"/>
        <v>0</v>
      </c>
      <c r="G371">
        <f t="shared" ca="1" si="582"/>
        <v>0</v>
      </c>
      <c r="H371">
        <f t="shared" ca="1" si="582"/>
        <v>0</v>
      </c>
      <c r="I371">
        <f t="shared" ca="1" si="582"/>
        <v>0</v>
      </c>
      <c r="J371">
        <f t="shared" ca="1" si="582"/>
        <v>0</v>
      </c>
      <c r="K371">
        <f t="shared" ca="1" si="582"/>
        <v>0</v>
      </c>
      <c r="L371">
        <f t="shared" ca="1" si="582"/>
        <v>0</v>
      </c>
      <c r="M371">
        <f t="shared" ca="1" si="582"/>
        <v>0</v>
      </c>
      <c r="N371">
        <f t="shared" ca="1" si="582"/>
        <v>0</v>
      </c>
      <c r="O371">
        <f t="shared" ca="1" si="582"/>
        <v>0</v>
      </c>
      <c r="P371">
        <f t="shared" ca="1" si="582"/>
        <v>0</v>
      </c>
      <c r="Q371">
        <f t="shared" ca="1" si="582"/>
        <v>0</v>
      </c>
      <c r="R371">
        <f t="shared" ca="1" si="581"/>
        <v>0</v>
      </c>
      <c r="S371">
        <f t="shared" ca="1" si="578"/>
        <v>0</v>
      </c>
      <c r="T371">
        <f t="shared" ca="1" si="578"/>
        <v>0</v>
      </c>
      <c r="U371">
        <f t="shared" ca="1" si="578"/>
        <v>0</v>
      </c>
      <c r="V371">
        <f t="shared" ca="1" si="578"/>
        <v>0</v>
      </c>
      <c r="W371">
        <f t="shared" ca="1" si="578"/>
        <v>0</v>
      </c>
      <c r="X371">
        <f t="shared" ca="1" si="578"/>
        <v>0</v>
      </c>
      <c r="Y371">
        <f t="shared" ca="1" si="578"/>
        <v>0</v>
      </c>
      <c r="Z371">
        <f t="shared" ca="1" si="578"/>
        <v>0</v>
      </c>
      <c r="AA371">
        <f t="shared" ca="1" si="578"/>
        <v>0</v>
      </c>
      <c r="AB371">
        <f t="shared" ca="1" si="578"/>
        <v>0</v>
      </c>
      <c r="AC371">
        <f t="shared" ca="1" si="578"/>
        <v>0</v>
      </c>
      <c r="AD371">
        <f t="shared" ca="1" si="578"/>
        <v>0</v>
      </c>
      <c r="AE371">
        <f t="shared" ca="1" si="578"/>
        <v>0</v>
      </c>
      <c r="AF371">
        <f t="shared" ca="1" si="578"/>
        <v>0</v>
      </c>
      <c r="AG371">
        <f t="shared" ca="1" si="578"/>
        <v>0</v>
      </c>
      <c r="AH371">
        <f t="shared" ca="1" si="578"/>
        <v>0</v>
      </c>
      <c r="AI371">
        <f t="shared" ca="1" si="579"/>
        <v>0</v>
      </c>
      <c r="AJ371">
        <f t="shared" ca="1" si="579"/>
        <v>0</v>
      </c>
      <c r="AK371">
        <f t="shared" ca="1" si="579"/>
        <v>0</v>
      </c>
      <c r="AL371">
        <f t="shared" ca="1" si="579"/>
        <v>0</v>
      </c>
      <c r="AM371">
        <f t="shared" ca="1" si="579"/>
        <v>0</v>
      </c>
      <c r="AN371">
        <f t="shared" ca="1" si="579"/>
        <v>0</v>
      </c>
      <c r="AO371">
        <f t="shared" ca="1" si="579"/>
        <v>0</v>
      </c>
      <c r="AP371">
        <f t="shared" ca="1" si="579"/>
        <v>0</v>
      </c>
      <c r="AQ371">
        <f t="shared" ca="1" si="579"/>
        <v>0</v>
      </c>
      <c r="AR371">
        <f t="shared" ca="1" si="579"/>
        <v>0</v>
      </c>
      <c r="AS371">
        <f t="shared" ca="1" si="579"/>
        <v>0</v>
      </c>
      <c r="AT371">
        <f t="shared" ca="1" si="579"/>
        <v>0</v>
      </c>
      <c r="AU371">
        <f t="shared" ca="1" si="579"/>
        <v>0.66666666666666663</v>
      </c>
      <c r="AV371">
        <f t="shared" ca="1" si="579"/>
        <v>0</v>
      </c>
      <c r="AW371">
        <f t="shared" ca="1" si="579"/>
        <v>0</v>
      </c>
      <c r="AX371">
        <f t="shared" ca="1" si="579"/>
        <v>0</v>
      </c>
      <c r="AY371">
        <f t="shared" ca="1" si="580"/>
        <v>0</v>
      </c>
      <c r="AZ371">
        <f t="shared" ca="1" si="580"/>
        <v>0</v>
      </c>
      <c r="BA371">
        <f t="shared" ca="1" si="580"/>
        <v>0</v>
      </c>
      <c r="BB371">
        <f t="shared" ca="1" si="580"/>
        <v>0</v>
      </c>
      <c r="BC371">
        <f t="shared" ca="1" si="580"/>
        <v>0</v>
      </c>
      <c r="BD371">
        <f t="shared" ca="1" si="580"/>
        <v>0</v>
      </c>
      <c r="BE371">
        <f t="shared" ca="1" si="580"/>
        <v>0</v>
      </c>
      <c r="BF371">
        <f t="shared" ca="1" si="580"/>
        <v>0</v>
      </c>
      <c r="BG371">
        <f t="shared" ca="1" si="580"/>
        <v>0</v>
      </c>
      <c r="BH371">
        <f t="shared" ca="1" si="580"/>
        <v>0</v>
      </c>
      <c r="BI371">
        <f t="shared" ca="1" si="580"/>
        <v>0</v>
      </c>
    </row>
    <row r="372" spans="1:61" x14ac:dyDescent="0.25">
      <c r="A372" s="57">
        <f t="shared" si="571"/>
        <v>2026.25</v>
      </c>
      <c r="B372">
        <f t="shared" si="573"/>
        <v>46</v>
      </c>
      <c r="C372">
        <f t="shared" ca="1" si="582"/>
        <v>0</v>
      </c>
      <c r="D372">
        <f t="shared" ca="1" si="582"/>
        <v>0</v>
      </c>
      <c r="E372">
        <f t="shared" ca="1" si="582"/>
        <v>0</v>
      </c>
      <c r="F372">
        <f t="shared" ca="1" si="582"/>
        <v>0</v>
      </c>
      <c r="G372">
        <f t="shared" ca="1" si="582"/>
        <v>0</v>
      </c>
      <c r="H372">
        <f t="shared" ca="1" si="582"/>
        <v>0</v>
      </c>
      <c r="I372">
        <f t="shared" ca="1" si="582"/>
        <v>0</v>
      </c>
      <c r="J372">
        <f t="shared" ca="1" si="582"/>
        <v>0</v>
      </c>
      <c r="K372">
        <f t="shared" ca="1" si="582"/>
        <v>0</v>
      </c>
      <c r="L372">
        <f t="shared" ca="1" si="582"/>
        <v>0</v>
      </c>
      <c r="M372">
        <f t="shared" ca="1" si="582"/>
        <v>0</v>
      </c>
      <c r="N372">
        <f t="shared" ca="1" si="582"/>
        <v>0</v>
      </c>
      <c r="O372">
        <f t="shared" ca="1" si="582"/>
        <v>0</v>
      </c>
      <c r="P372">
        <f t="shared" ca="1" si="582"/>
        <v>0</v>
      </c>
      <c r="Q372">
        <f t="shared" ca="1" si="582"/>
        <v>0</v>
      </c>
      <c r="R372">
        <f t="shared" ca="1" si="581"/>
        <v>0</v>
      </c>
      <c r="S372">
        <f t="shared" ca="1" si="578"/>
        <v>0</v>
      </c>
      <c r="T372">
        <f t="shared" ca="1" si="578"/>
        <v>0</v>
      </c>
      <c r="U372">
        <f t="shared" ca="1" si="578"/>
        <v>0</v>
      </c>
      <c r="V372">
        <f t="shared" ca="1" si="578"/>
        <v>0</v>
      </c>
      <c r="W372">
        <f t="shared" ca="1" si="578"/>
        <v>0</v>
      </c>
      <c r="X372">
        <f t="shared" ca="1" si="578"/>
        <v>0</v>
      </c>
      <c r="Y372">
        <f t="shared" ca="1" si="578"/>
        <v>0</v>
      </c>
      <c r="Z372">
        <f t="shared" ca="1" si="578"/>
        <v>0</v>
      </c>
      <c r="AA372">
        <f t="shared" ca="1" si="578"/>
        <v>0</v>
      </c>
      <c r="AB372">
        <f t="shared" ca="1" si="578"/>
        <v>0</v>
      </c>
      <c r="AC372">
        <f t="shared" ca="1" si="578"/>
        <v>0</v>
      </c>
      <c r="AD372">
        <f t="shared" ca="1" si="578"/>
        <v>0</v>
      </c>
      <c r="AE372">
        <f t="shared" ca="1" si="578"/>
        <v>0</v>
      </c>
      <c r="AF372">
        <f t="shared" ca="1" si="578"/>
        <v>0</v>
      </c>
      <c r="AG372">
        <f t="shared" ca="1" si="578"/>
        <v>0</v>
      </c>
      <c r="AH372">
        <f t="shared" ca="1" si="578"/>
        <v>0</v>
      </c>
      <c r="AI372">
        <f t="shared" ca="1" si="579"/>
        <v>0</v>
      </c>
      <c r="AJ372">
        <f t="shared" ca="1" si="579"/>
        <v>0</v>
      </c>
      <c r="AK372">
        <f t="shared" ca="1" si="579"/>
        <v>0</v>
      </c>
      <c r="AL372">
        <f t="shared" ca="1" si="579"/>
        <v>0</v>
      </c>
      <c r="AM372">
        <f t="shared" ca="1" si="579"/>
        <v>0</v>
      </c>
      <c r="AN372">
        <f t="shared" ca="1" si="579"/>
        <v>0</v>
      </c>
      <c r="AO372">
        <f t="shared" ca="1" si="579"/>
        <v>0</v>
      </c>
      <c r="AP372">
        <f t="shared" ca="1" si="579"/>
        <v>0</v>
      </c>
      <c r="AQ372">
        <f t="shared" ca="1" si="579"/>
        <v>0</v>
      </c>
      <c r="AR372">
        <f t="shared" ca="1" si="579"/>
        <v>0</v>
      </c>
      <c r="AS372">
        <f t="shared" ca="1" si="579"/>
        <v>0</v>
      </c>
      <c r="AT372">
        <f t="shared" ca="1" si="579"/>
        <v>0</v>
      </c>
      <c r="AU372">
        <f t="shared" ca="1" si="579"/>
        <v>0</v>
      </c>
      <c r="AV372">
        <f t="shared" ca="1" si="579"/>
        <v>0.66666666666666663</v>
      </c>
      <c r="AW372">
        <f t="shared" ca="1" si="579"/>
        <v>0</v>
      </c>
      <c r="AX372">
        <f t="shared" ca="1" si="579"/>
        <v>0</v>
      </c>
      <c r="AY372">
        <f t="shared" ca="1" si="580"/>
        <v>0</v>
      </c>
      <c r="AZ372">
        <f t="shared" ca="1" si="580"/>
        <v>0</v>
      </c>
      <c r="BA372">
        <f t="shared" ca="1" si="580"/>
        <v>0</v>
      </c>
      <c r="BB372">
        <f t="shared" ca="1" si="580"/>
        <v>0</v>
      </c>
      <c r="BC372">
        <f t="shared" ca="1" si="580"/>
        <v>0</v>
      </c>
      <c r="BD372">
        <f t="shared" ca="1" si="580"/>
        <v>0</v>
      </c>
      <c r="BE372">
        <f t="shared" ca="1" si="580"/>
        <v>0</v>
      </c>
      <c r="BF372">
        <f t="shared" ca="1" si="580"/>
        <v>0</v>
      </c>
      <c r="BG372">
        <f t="shared" ca="1" si="580"/>
        <v>0</v>
      </c>
      <c r="BH372">
        <f t="shared" ca="1" si="580"/>
        <v>0</v>
      </c>
      <c r="BI372">
        <f t="shared" ca="1" si="580"/>
        <v>0</v>
      </c>
    </row>
    <row r="373" spans="1:61" x14ac:dyDescent="0.25">
      <c r="A373" s="57">
        <f t="shared" si="571"/>
        <v>2026.5</v>
      </c>
      <c r="B373">
        <f t="shared" si="573"/>
        <v>47</v>
      </c>
      <c r="C373">
        <f t="shared" ca="1" si="582"/>
        <v>0</v>
      </c>
      <c r="D373">
        <f t="shared" ca="1" si="582"/>
        <v>0</v>
      </c>
      <c r="E373">
        <f t="shared" ca="1" si="582"/>
        <v>0</v>
      </c>
      <c r="F373">
        <f t="shared" ca="1" si="582"/>
        <v>0</v>
      </c>
      <c r="G373">
        <f t="shared" ca="1" si="582"/>
        <v>0</v>
      </c>
      <c r="H373">
        <f t="shared" ca="1" si="582"/>
        <v>0</v>
      </c>
      <c r="I373">
        <f t="shared" ca="1" si="582"/>
        <v>0</v>
      </c>
      <c r="J373">
        <f t="shared" ca="1" si="582"/>
        <v>0</v>
      </c>
      <c r="K373">
        <f t="shared" ca="1" si="582"/>
        <v>0</v>
      </c>
      <c r="L373">
        <f t="shared" ca="1" si="582"/>
        <v>0</v>
      </c>
      <c r="M373">
        <f t="shared" ca="1" si="582"/>
        <v>0</v>
      </c>
      <c r="N373">
        <f t="shared" ca="1" si="582"/>
        <v>0</v>
      </c>
      <c r="O373">
        <f t="shared" ca="1" si="582"/>
        <v>0</v>
      </c>
      <c r="P373">
        <f t="shared" ca="1" si="582"/>
        <v>0</v>
      </c>
      <c r="Q373">
        <f t="shared" ca="1" si="582"/>
        <v>0</v>
      </c>
      <c r="R373">
        <f t="shared" ca="1" si="581"/>
        <v>0</v>
      </c>
      <c r="S373">
        <f t="shared" ca="1" si="578"/>
        <v>0</v>
      </c>
      <c r="T373">
        <f t="shared" ca="1" si="578"/>
        <v>0</v>
      </c>
      <c r="U373">
        <f t="shared" ca="1" si="578"/>
        <v>0</v>
      </c>
      <c r="V373">
        <f t="shared" ca="1" si="578"/>
        <v>0</v>
      </c>
      <c r="W373">
        <f t="shared" ca="1" si="578"/>
        <v>0</v>
      </c>
      <c r="X373">
        <f t="shared" ca="1" si="578"/>
        <v>0</v>
      </c>
      <c r="Y373">
        <f t="shared" ca="1" si="578"/>
        <v>0</v>
      </c>
      <c r="Z373">
        <f t="shared" ca="1" si="578"/>
        <v>0</v>
      </c>
      <c r="AA373">
        <f t="shared" ca="1" si="578"/>
        <v>0</v>
      </c>
      <c r="AB373">
        <f t="shared" ca="1" si="578"/>
        <v>0</v>
      </c>
      <c r="AC373">
        <f t="shared" ca="1" si="578"/>
        <v>0</v>
      </c>
      <c r="AD373">
        <f t="shared" ca="1" si="578"/>
        <v>0</v>
      </c>
      <c r="AE373">
        <f t="shared" ca="1" si="578"/>
        <v>0</v>
      </c>
      <c r="AF373">
        <f t="shared" ca="1" si="578"/>
        <v>0</v>
      </c>
      <c r="AG373">
        <f t="shared" ca="1" si="578"/>
        <v>0</v>
      </c>
      <c r="AH373">
        <f t="shared" ref="AH373:AW385" ca="1" si="583">IF(AH$326&gt;=$B373,OFFSET($B$324,0,AH$326-$B373),0)</f>
        <v>0</v>
      </c>
      <c r="AI373">
        <f t="shared" ca="1" si="579"/>
        <v>0</v>
      </c>
      <c r="AJ373">
        <f t="shared" ca="1" si="579"/>
        <v>0</v>
      </c>
      <c r="AK373">
        <f t="shared" ca="1" si="579"/>
        <v>0</v>
      </c>
      <c r="AL373">
        <f t="shared" ca="1" si="579"/>
        <v>0</v>
      </c>
      <c r="AM373">
        <f t="shared" ca="1" si="579"/>
        <v>0</v>
      </c>
      <c r="AN373">
        <f t="shared" ca="1" si="579"/>
        <v>0</v>
      </c>
      <c r="AO373">
        <f t="shared" ca="1" si="579"/>
        <v>0</v>
      </c>
      <c r="AP373">
        <f t="shared" ca="1" si="579"/>
        <v>0</v>
      </c>
      <c r="AQ373">
        <f t="shared" ca="1" si="579"/>
        <v>0</v>
      </c>
      <c r="AR373">
        <f t="shared" ca="1" si="579"/>
        <v>0</v>
      </c>
      <c r="AS373">
        <f t="shared" ca="1" si="579"/>
        <v>0</v>
      </c>
      <c r="AT373">
        <f t="shared" ca="1" si="579"/>
        <v>0</v>
      </c>
      <c r="AU373">
        <f t="shared" ca="1" si="579"/>
        <v>0</v>
      </c>
      <c r="AV373">
        <f t="shared" ca="1" si="579"/>
        <v>0</v>
      </c>
      <c r="AW373">
        <f t="shared" ca="1" si="579"/>
        <v>0.66666666666666663</v>
      </c>
      <c r="AX373">
        <f t="shared" ref="AX373:BI385" ca="1" si="584">IF(AX$326&gt;=$B373,OFFSET($B$324,0,AX$326-$B373),0)</f>
        <v>0</v>
      </c>
      <c r="AY373">
        <f t="shared" ca="1" si="580"/>
        <v>0</v>
      </c>
      <c r="AZ373">
        <f t="shared" ca="1" si="580"/>
        <v>0</v>
      </c>
      <c r="BA373">
        <f t="shared" ca="1" si="580"/>
        <v>0</v>
      </c>
      <c r="BB373">
        <f t="shared" ca="1" si="580"/>
        <v>0</v>
      </c>
      <c r="BC373">
        <f t="shared" ca="1" si="580"/>
        <v>0</v>
      </c>
      <c r="BD373">
        <f t="shared" ca="1" si="580"/>
        <v>0</v>
      </c>
      <c r="BE373">
        <f t="shared" ca="1" si="580"/>
        <v>0</v>
      </c>
      <c r="BF373">
        <f t="shared" ca="1" si="580"/>
        <v>0</v>
      </c>
      <c r="BG373">
        <f t="shared" ca="1" si="580"/>
        <v>0</v>
      </c>
      <c r="BH373">
        <f t="shared" ca="1" si="580"/>
        <v>0</v>
      </c>
      <c r="BI373">
        <f t="shared" ca="1" si="580"/>
        <v>0</v>
      </c>
    </row>
    <row r="374" spans="1:61" x14ac:dyDescent="0.25">
      <c r="A374" s="57">
        <f t="shared" si="571"/>
        <v>2026.75</v>
      </c>
      <c r="B374">
        <f t="shared" si="573"/>
        <v>48</v>
      </c>
      <c r="C374">
        <f t="shared" ca="1" si="582"/>
        <v>0</v>
      </c>
      <c r="D374">
        <f t="shared" ca="1" si="582"/>
        <v>0</v>
      </c>
      <c r="E374">
        <f t="shared" ca="1" si="582"/>
        <v>0</v>
      </c>
      <c r="F374">
        <f t="shared" ca="1" si="582"/>
        <v>0</v>
      </c>
      <c r="G374">
        <f t="shared" ca="1" si="582"/>
        <v>0</v>
      </c>
      <c r="H374">
        <f t="shared" ca="1" si="582"/>
        <v>0</v>
      </c>
      <c r="I374">
        <f t="shared" ca="1" si="582"/>
        <v>0</v>
      </c>
      <c r="J374">
        <f t="shared" ca="1" si="582"/>
        <v>0</v>
      </c>
      <c r="K374">
        <f t="shared" ca="1" si="582"/>
        <v>0</v>
      </c>
      <c r="L374">
        <f t="shared" ca="1" si="582"/>
        <v>0</v>
      </c>
      <c r="M374">
        <f t="shared" ca="1" si="582"/>
        <v>0</v>
      </c>
      <c r="N374">
        <f t="shared" ca="1" si="582"/>
        <v>0</v>
      </c>
      <c r="O374">
        <f t="shared" ca="1" si="582"/>
        <v>0</v>
      </c>
      <c r="P374">
        <f t="shared" ca="1" si="582"/>
        <v>0</v>
      </c>
      <c r="Q374">
        <f t="shared" ca="1" si="582"/>
        <v>0</v>
      </c>
      <c r="R374">
        <f t="shared" ca="1" si="581"/>
        <v>0</v>
      </c>
      <c r="S374">
        <f t="shared" ca="1" si="581"/>
        <v>0</v>
      </c>
      <c r="T374">
        <f t="shared" ca="1" si="581"/>
        <v>0</v>
      </c>
      <c r="U374">
        <f t="shared" ca="1" si="581"/>
        <v>0</v>
      </c>
      <c r="V374">
        <f t="shared" ca="1" si="581"/>
        <v>0</v>
      </c>
      <c r="W374">
        <f t="shared" ca="1" si="581"/>
        <v>0</v>
      </c>
      <c r="X374">
        <f t="shared" ca="1" si="581"/>
        <v>0</v>
      </c>
      <c r="Y374">
        <f t="shared" ca="1" si="581"/>
        <v>0</v>
      </c>
      <c r="Z374">
        <f t="shared" ca="1" si="581"/>
        <v>0</v>
      </c>
      <c r="AA374">
        <f t="shared" ca="1" si="581"/>
        <v>0</v>
      </c>
      <c r="AB374">
        <f t="shared" ca="1" si="581"/>
        <v>0</v>
      </c>
      <c r="AC374">
        <f t="shared" ca="1" si="581"/>
        <v>0</v>
      </c>
      <c r="AD374">
        <f t="shared" ca="1" si="581"/>
        <v>0</v>
      </c>
      <c r="AE374">
        <f t="shared" ca="1" si="581"/>
        <v>0</v>
      </c>
      <c r="AF374">
        <f t="shared" ca="1" si="581"/>
        <v>0</v>
      </c>
      <c r="AG374">
        <f t="shared" ca="1" si="581"/>
        <v>0</v>
      </c>
      <c r="AH374">
        <f t="shared" ca="1" si="583"/>
        <v>0</v>
      </c>
      <c r="AI374">
        <f t="shared" ca="1" si="583"/>
        <v>0</v>
      </c>
      <c r="AJ374">
        <f t="shared" ca="1" si="583"/>
        <v>0</v>
      </c>
      <c r="AK374">
        <f t="shared" ca="1" si="583"/>
        <v>0</v>
      </c>
      <c r="AL374">
        <f t="shared" ca="1" si="583"/>
        <v>0</v>
      </c>
      <c r="AM374">
        <f t="shared" ca="1" si="583"/>
        <v>0</v>
      </c>
      <c r="AN374">
        <f t="shared" ca="1" si="583"/>
        <v>0</v>
      </c>
      <c r="AO374">
        <f t="shared" ca="1" si="583"/>
        <v>0</v>
      </c>
      <c r="AP374">
        <f t="shared" ca="1" si="583"/>
        <v>0</v>
      </c>
      <c r="AQ374">
        <f t="shared" ca="1" si="583"/>
        <v>0</v>
      </c>
      <c r="AR374">
        <f t="shared" ca="1" si="583"/>
        <v>0</v>
      </c>
      <c r="AS374">
        <f t="shared" ca="1" si="583"/>
        <v>0</v>
      </c>
      <c r="AT374">
        <f t="shared" ca="1" si="583"/>
        <v>0</v>
      </c>
      <c r="AU374">
        <f t="shared" ca="1" si="583"/>
        <v>0</v>
      </c>
      <c r="AV374">
        <f t="shared" ca="1" si="583"/>
        <v>0</v>
      </c>
      <c r="AW374">
        <f t="shared" ca="1" si="583"/>
        <v>0</v>
      </c>
      <c r="AX374">
        <f t="shared" ca="1" si="584"/>
        <v>0.66666666666666663</v>
      </c>
      <c r="AY374">
        <f t="shared" ca="1" si="584"/>
        <v>0</v>
      </c>
      <c r="AZ374">
        <f t="shared" ca="1" si="584"/>
        <v>0</v>
      </c>
      <c r="BA374">
        <f t="shared" ca="1" si="584"/>
        <v>0</v>
      </c>
      <c r="BB374">
        <f t="shared" ca="1" si="584"/>
        <v>0</v>
      </c>
      <c r="BC374">
        <f t="shared" ca="1" si="584"/>
        <v>0</v>
      </c>
      <c r="BD374">
        <f t="shared" ca="1" si="584"/>
        <v>0</v>
      </c>
      <c r="BE374">
        <f t="shared" ca="1" si="584"/>
        <v>0</v>
      </c>
      <c r="BF374">
        <f t="shared" ca="1" si="584"/>
        <v>0</v>
      </c>
      <c r="BG374">
        <f t="shared" ca="1" si="584"/>
        <v>0</v>
      </c>
      <c r="BH374">
        <f t="shared" ca="1" si="584"/>
        <v>0</v>
      </c>
      <c r="BI374">
        <f t="shared" ca="1" si="584"/>
        <v>0</v>
      </c>
    </row>
    <row r="375" spans="1:61" x14ac:dyDescent="0.25">
      <c r="A375" s="57">
        <f t="shared" si="571"/>
        <v>2027</v>
      </c>
      <c r="B375">
        <f t="shared" si="573"/>
        <v>49</v>
      </c>
      <c r="C375">
        <f t="shared" ca="1" si="582"/>
        <v>0</v>
      </c>
      <c r="D375">
        <f t="shared" ca="1" si="582"/>
        <v>0</v>
      </c>
      <c r="E375">
        <f t="shared" ca="1" si="582"/>
        <v>0</v>
      </c>
      <c r="F375">
        <f t="shared" ca="1" si="582"/>
        <v>0</v>
      </c>
      <c r="G375">
        <f t="shared" ca="1" si="582"/>
        <v>0</v>
      </c>
      <c r="H375">
        <f t="shared" ca="1" si="582"/>
        <v>0</v>
      </c>
      <c r="I375">
        <f t="shared" ca="1" si="582"/>
        <v>0</v>
      </c>
      <c r="J375">
        <f t="shared" ca="1" si="582"/>
        <v>0</v>
      </c>
      <c r="K375">
        <f t="shared" ca="1" si="582"/>
        <v>0</v>
      </c>
      <c r="L375">
        <f t="shared" ca="1" si="582"/>
        <v>0</v>
      </c>
      <c r="M375">
        <f t="shared" ca="1" si="582"/>
        <v>0</v>
      </c>
      <c r="N375">
        <f t="shared" ca="1" si="582"/>
        <v>0</v>
      </c>
      <c r="O375">
        <f t="shared" ca="1" si="582"/>
        <v>0</v>
      </c>
      <c r="P375">
        <f t="shared" ca="1" si="582"/>
        <v>0</v>
      </c>
      <c r="Q375">
        <f t="shared" ca="1" si="582"/>
        <v>0</v>
      </c>
      <c r="R375">
        <f t="shared" ca="1" si="582"/>
        <v>0</v>
      </c>
      <c r="S375">
        <f t="shared" ref="S375:AG385" ca="1" si="585">IF(S$326&gt;=$B375,OFFSET($B$324,0,S$326-$B375),0)</f>
        <v>0</v>
      </c>
      <c r="T375">
        <f t="shared" ca="1" si="585"/>
        <v>0</v>
      </c>
      <c r="U375">
        <f t="shared" ca="1" si="585"/>
        <v>0</v>
      </c>
      <c r="V375">
        <f t="shared" ca="1" si="585"/>
        <v>0</v>
      </c>
      <c r="W375">
        <f t="shared" ca="1" si="585"/>
        <v>0</v>
      </c>
      <c r="X375">
        <f t="shared" ca="1" si="585"/>
        <v>0</v>
      </c>
      <c r="Y375">
        <f t="shared" ca="1" si="585"/>
        <v>0</v>
      </c>
      <c r="Z375">
        <f t="shared" ca="1" si="585"/>
        <v>0</v>
      </c>
      <c r="AA375">
        <f t="shared" ca="1" si="585"/>
        <v>0</v>
      </c>
      <c r="AB375">
        <f t="shared" ca="1" si="585"/>
        <v>0</v>
      </c>
      <c r="AC375">
        <f t="shared" ca="1" si="585"/>
        <v>0</v>
      </c>
      <c r="AD375">
        <f t="shared" ca="1" si="585"/>
        <v>0</v>
      </c>
      <c r="AE375">
        <f t="shared" ca="1" si="585"/>
        <v>0</v>
      </c>
      <c r="AF375">
        <f t="shared" ca="1" si="585"/>
        <v>0</v>
      </c>
      <c r="AG375">
        <f t="shared" ca="1" si="585"/>
        <v>0</v>
      </c>
      <c r="AH375">
        <f t="shared" ca="1" si="583"/>
        <v>0</v>
      </c>
      <c r="AI375">
        <f t="shared" ca="1" si="583"/>
        <v>0</v>
      </c>
      <c r="AJ375">
        <f t="shared" ca="1" si="583"/>
        <v>0</v>
      </c>
      <c r="AK375">
        <f t="shared" ca="1" si="583"/>
        <v>0</v>
      </c>
      <c r="AL375">
        <f t="shared" ca="1" si="583"/>
        <v>0</v>
      </c>
      <c r="AM375">
        <f t="shared" ca="1" si="583"/>
        <v>0</v>
      </c>
      <c r="AN375">
        <f t="shared" ca="1" si="583"/>
        <v>0</v>
      </c>
      <c r="AO375">
        <f t="shared" ca="1" si="583"/>
        <v>0</v>
      </c>
      <c r="AP375">
        <f t="shared" ca="1" si="583"/>
        <v>0</v>
      </c>
      <c r="AQ375">
        <f t="shared" ca="1" si="583"/>
        <v>0</v>
      </c>
      <c r="AR375">
        <f t="shared" ca="1" si="583"/>
        <v>0</v>
      </c>
      <c r="AS375">
        <f t="shared" ca="1" si="583"/>
        <v>0</v>
      </c>
      <c r="AT375">
        <f t="shared" ca="1" si="583"/>
        <v>0</v>
      </c>
      <c r="AU375">
        <f t="shared" ca="1" si="583"/>
        <v>0</v>
      </c>
      <c r="AV375">
        <f t="shared" ca="1" si="583"/>
        <v>0</v>
      </c>
      <c r="AW375">
        <f t="shared" ca="1" si="583"/>
        <v>0</v>
      </c>
      <c r="AX375">
        <f t="shared" ca="1" si="584"/>
        <v>0</v>
      </c>
      <c r="AY375">
        <f t="shared" ca="1" si="584"/>
        <v>0.66666666666666663</v>
      </c>
      <c r="AZ375">
        <f t="shared" ca="1" si="584"/>
        <v>0</v>
      </c>
      <c r="BA375">
        <f t="shared" ca="1" si="584"/>
        <v>0</v>
      </c>
      <c r="BB375">
        <f t="shared" ca="1" si="584"/>
        <v>0</v>
      </c>
      <c r="BC375">
        <f t="shared" ca="1" si="584"/>
        <v>0</v>
      </c>
      <c r="BD375">
        <f t="shared" ca="1" si="584"/>
        <v>0</v>
      </c>
      <c r="BE375">
        <f t="shared" ca="1" si="584"/>
        <v>0</v>
      </c>
      <c r="BF375">
        <f t="shared" ca="1" si="584"/>
        <v>0</v>
      </c>
      <c r="BG375">
        <f t="shared" ca="1" si="584"/>
        <v>0</v>
      </c>
      <c r="BH375">
        <f t="shared" ca="1" si="584"/>
        <v>0</v>
      </c>
      <c r="BI375">
        <f t="shared" ca="1" si="584"/>
        <v>0</v>
      </c>
    </row>
    <row r="376" spans="1:61" x14ac:dyDescent="0.25">
      <c r="A376" s="57">
        <f t="shared" si="571"/>
        <v>2027.25</v>
      </c>
      <c r="B376">
        <f t="shared" si="573"/>
        <v>50</v>
      </c>
      <c r="C376">
        <f t="shared" ref="C376:R385" ca="1" si="586">IF(C$326&gt;=$B376,OFFSET($B$324,0,C$326-$B376),0)</f>
        <v>0</v>
      </c>
      <c r="D376">
        <f t="shared" ca="1" si="586"/>
        <v>0</v>
      </c>
      <c r="E376">
        <f t="shared" ca="1" si="586"/>
        <v>0</v>
      </c>
      <c r="F376">
        <f t="shared" ca="1" si="586"/>
        <v>0</v>
      </c>
      <c r="G376">
        <f t="shared" ca="1" si="586"/>
        <v>0</v>
      </c>
      <c r="H376">
        <f t="shared" ca="1" si="586"/>
        <v>0</v>
      </c>
      <c r="I376">
        <f t="shared" ca="1" si="586"/>
        <v>0</v>
      </c>
      <c r="J376">
        <f t="shared" ca="1" si="586"/>
        <v>0</v>
      </c>
      <c r="K376">
        <f t="shared" ca="1" si="586"/>
        <v>0</v>
      </c>
      <c r="L376">
        <f t="shared" ca="1" si="586"/>
        <v>0</v>
      </c>
      <c r="M376">
        <f t="shared" ca="1" si="586"/>
        <v>0</v>
      </c>
      <c r="N376">
        <f t="shared" ca="1" si="586"/>
        <v>0</v>
      </c>
      <c r="O376">
        <f t="shared" ca="1" si="586"/>
        <v>0</v>
      </c>
      <c r="P376">
        <f t="shared" ca="1" si="586"/>
        <v>0</v>
      </c>
      <c r="Q376">
        <f t="shared" ca="1" si="586"/>
        <v>0</v>
      </c>
      <c r="R376">
        <f t="shared" ca="1" si="586"/>
        <v>0</v>
      </c>
      <c r="S376">
        <f t="shared" ca="1" si="585"/>
        <v>0</v>
      </c>
      <c r="T376">
        <f t="shared" ca="1" si="585"/>
        <v>0</v>
      </c>
      <c r="U376">
        <f t="shared" ca="1" si="585"/>
        <v>0</v>
      </c>
      <c r="V376">
        <f t="shared" ca="1" si="585"/>
        <v>0</v>
      </c>
      <c r="W376">
        <f t="shared" ca="1" si="585"/>
        <v>0</v>
      </c>
      <c r="X376">
        <f t="shared" ca="1" si="585"/>
        <v>0</v>
      </c>
      <c r="Y376">
        <f t="shared" ca="1" si="585"/>
        <v>0</v>
      </c>
      <c r="Z376">
        <f t="shared" ca="1" si="585"/>
        <v>0</v>
      </c>
      <c r="AA376">
        <f t="shared" ca="1" si="585"/>
        <v>0</v>
      </c>
      <c r="AB376">
        <f t="shared" ca="1" si="585"/>
        <v>0</v>
      </c>
      <c r="AC376">
        <f t="shared" ca="1" si="585"/>
        <v>0</v>
      </c>
      <c r="AD376">
        <f t="shared" ca="1" si="585"/>
        <v>0</v>
      </c>
      <c r="AE376">
        <f t="shared" ca="1" si="585"/>
        <v>0</v>
      </c>
      <c r="AF376">
        <f t="shared" ca="1" si="585"/>
        <v>0</v>
      </c>
      <c r="AG376">
        <f t="shared" ca="1" si="585"/>
        <v>0</v>
      </c>
      <c r="AH376">
        <f t="shared" ca="1" si="583"/>
        <v>0</v>
      </c>
      <c r="AI376">
        <f t="shared" ca="1" si="583"/>
        <v>0</v>
      </c>
      <c r="AJ376">
        <f t="shared" ca="1" si="583"/>
        <v>0</v>
      </c>
      <c r="AK376">
        <f t="shared" ca="1" si="583"/>
        <v>0</v>
      </c>
      <c r="AL376">
        <f t="shared" ca="1" si="583"/>
        <v>0</v>
      </c>
      <c r="AM376">
        <f t="shared" ca="1" si="583"/>
        <v>0</v>
      </c>
      <c r="AN376">
        <f t="shared" ca="1" si="583"/>
        <v>0</v>
      </c>
      <c r="AO376">
        <f t="shared" ca="1" si="583"/>
        <v>0</v>
      </c>
      <c r="AP376">
        <f t="shared" ca="1" si="583"/>
        <v>0</v>
      </c>
      <c r="AQ376">
        <f t="shared" ca="1" si="583"/>
        <v>0</v>
      </c>
      <c r="AR376">
        <f t="shared" ca="1" si="583"/>
        <v>0</v>
      </c>
      <c r="AS376">
        <f t="shared" ca="1" si="583"/>
        <v>0</v>
      </c>
      <c r="AT376">
        <f t="shared" ca="1" si="583"/>
        <v>0</v>
      </c>
      <c r="AU376">
        <f t="shared" ca="1" si="583"/>
        <v>0</v>
      </c>
      <c r="AV376">
        <f t="shared" ca="1" si="583"/>
        <v>0</v>
      </c>
      <c r="AW376">
        <f t="shared" ca="1" si="583"/>
        <v>0</v>
      </c>
      <c r="AX376">
        <f t="shared" ca="1" si="584"/>
        <v>0</v>
      </c>
      <c r="AY376">
        <f t="shared" ca="1" si="584"/>
        <v>0</v>
      </c>
      <c r="AZ376">
        <f t="shared" ca="1" si="584"/>
        <v>0.66666666666666663</v>
      </c>
      <c r="BA376">
        <f t="shared" ca="1" si="584"/>
        <v>0</v>
      </c>
      <c r="BB376">
        <f t="shared" ca="1" si="584"/>
        <v>0</v>
      </c>
      <c r="BC376">
        <f t="shared" ca="1" si="584"/>
        <v>0</v>
      </c>
      <c r="BD376">
        <f t="shared" ca="1" si="584"/>
        <v>0</v>
      </c>
      <c r="BE376">
        <f t="shared" ca="1" si="584"/>
        <v>0</v>
      </c>
      <c r="BF376">
        <f t="shared" ca="1" si="584"/>
        <v>0</v>
      </c>
      <c r="BG376">
        <f t="shared" ca="1" si="584"/>
        <v>0</v>
      </c>
      <c r="BH376">
        <f t="shared" ca="1" si="584"/>
        <v>0</v>
      </c>
      <c r="BI376">
        <f t="shared" ca="1" si="584"/>
        <v>0</v>
      </c>
    </row>
    <row r="377" spans="1:61" x14ac:dyDescent="0.25">
      <c r="A377" s="57">
        <f t="shared" si="571"/>
        <v>2027.5</v>
      </c>
      <c r="B377">
        <f t="shared" si="573"/>
        <v>51</v>
      </c>
      <c r="C377">
        <f t="shared" ca="1" si="586"/>
        <v>0</v>
      </c>
      <c r="D377">
        <f t="shared" ca="1" si="586"/>
        <v>0</v>
      </c>
      <c r="E377">
        <f t="shared" ca="1" si="586"/>
        <v>0</v>
      </c>
      <c r="F377">
        <f t="shared" ca="1" si="586"/>
        <v>0</v>
      </c>
      <c r="G377">
        <f t="shared" ca="1" si="586"/>
        <v>0</v>
      </c>
      <c r="H377">
        <f t="shared" ca="1" si="586"/>
        <v>0</v>
      </c>
      <c r="I377">
        <f t="shared" ca="1" si="586"/>
        <v>0</v>
      </c>
      <c r="J377">
        <f t="shared" ca="1" si="586"/>
        <v>0</v>
      </c>
      <c r="K377">
        <f t="shared" ca="1" si="586"/>
        <v>0</v>
      </c>
      <c r="L377">
        <f t="shared" ca="1" si="586"/>
        <v>0</v>
      </c>
      <c r="M377">
        <f t="shared" ca="1" si="586"/>
        <v>0</v>
      </c>
      <c r="N377">
        <f t="shared" ca="1" si="586"/>
        <v>0</v>
      </c>
      <c r="O377">
        <f t="shared" ca="1" si="586"/>
        <v>0</v>
      </c>
      <c r="P377">
        <f t="shared" ca="1" si="586"/>
        <v>0</v>
      </c>
      <c r="Q377">
        <f t="shared" ca="1" si="586"/>
        <v>0</v>
      </c>
      <c r="R377">
        <f t="shared" ca="1" si="586"/>
        <v>0</v>
      </c>
      <c r="S377">
        <f t="shared" ca="1" si="585"/>
        <v>0</v>
      </c>
      <c r="T377">
        <f t="shared" ca="1" si="585"/>
        <v>0</v>
      </c>
      <c r="U377">
        <f t="shared" ca="1" si="585"/>
        <v>0</v>
      </c>
      <c r="V377">
        <f t="shared" ca="1" si="585"/>
        <v>0</v>
      </c>
      <c r="W377">
        <f t="shared" ca="1" si="585"/>
        <v>0</v>
      </c>
      <c r="X377">
        <f t="shared" ca="1" si="585"/>
        <v>0</v>
      </c>
      <c r="Y377">
        <f t="shared" ca="1" si="585"/>
        <v>0</v>
      </c>
      <c r="Z377">
        <f t="shared" ca="1" si="585"/>
        <v>0</v>
      </c>
      <c r="AA377">
        <f t="shared" ca="1" si="585"/>
        <v>0</v>
      </c>
      <c r="AB377">
        <f t="shared" ca="1" si="585"/>
        <v>0</v>
      </c>
      <c r="AC377">
        <f t="shared" ca="1" si="585"/>
        <v>0</v>
      </c>
      <c r="AD377">
        <f t="shared" ca="1" si="585"/>
        <v>0</v>
      </c>
      <c r="AE377">
        <f t="shared" ca="1" si="585"/>
        <v>0</v>
      </c>
      <c r="AF377">
        <f t="shared" ca="1" si="585"/>
        <v>0</v>
      </c>
      <c r="AG377">
        <f t="shared" ca="1" si="585"/>
        <v>0</v>
      </c>
      <c r="AH377">
        <f t="shared" ca="1" si="583"/>
        <v>0</v>
      </c>
      <c r="AI377">
        <f t="shared" ca="1" si="583"/>
        <v>0</v>
      </c>
      <c r="AJ377">
        <f t="shared" ca="1" si="583"/>
        <v>0</v>
      </c>
      <c r="AK377">
        <f t="shared" ca="1" si="583"/>
        <v>0</v>
      </c>
      <c r="AL377">
        <f t="shared" ca="1" si="583"/>
        <v>0</v>
      </c>
      <c r="AM377">
        <f t="shared" ca="1" si="583"/>
        <v>0</v>
      </c>
      <c r="AN377">
        <f t="shared" ca="1" si="583"/>
        <v>0</v>
      </c>
      <c r="AO377">
        <f t="shared" ca="1" si="583"/>
        <v>0</v>
      </c>
      <c r="AP377">
        <f t="shared" ca="1" si="583"/>
        <v>0</v>
      </c>
      <c r="AQ377">
        <f t="shared" ca="1" si="583"/>
        <v>0</v>
      </c>
      <c r="AR377">
        <f t="shared" ca="1" si="583"/>
        <v>0</v>
      </c>
      <c r="AS377">
        <f t="shared" ca="1" si="583"/>
        <v>0</v>
      </c>
      <c r="AT377">
        <f t="shared" ca="1" si="583"/>
        <v>0</v>
      </c>
      <c r="AU377">
        <f t="shared" ca="1" si="583"/>
        <v>0</v>
      </c>
      <c r="AV377">
        <f t="shared" ca="1" si="583"/>
        <v>0</v>
      </c>
      <c r="AW377">
        <f t="shared" ca="1" si="583"/>
        <v>0</v>
      </c>
      <c r="AX377">
        <f t="shared" ca="1" si="584"/>
        <v>0</v>
      </c>
      <c r="AY377">
        <f t="shared" ca="1" si="584"/>
        <v>0</v>
      </c>
      <c r="AZ377">
        <f t="shared" ca="1" si="584"/>
        <v>0</v>
      </c>
      <c r="BA377">
        <f t="shared" ca="1" si="584"/>
        <v>0.66666666666666663</v>
      </c>
      <c r="BB377">
        <f t="shared" ca="1" si="584"/>
        <v>0</v>
      </c>
      <c r="BC377">
        <f t="shared" ca="1" si="584"/>
        <v>0</v>
      </c>
      <c r="BD377">
        <f t="shared" ca="1" si="584"/>
        <v>0</v>
      </c>
      <c r="BE377">
        <f t="shared" ca="1" si="584"/>
        <v>0</v>
      </c>
      <c r="BF377">
        <f t="shared" ca="1" si="584"/>
        <v>0</v>
      </c>
      <c r="BG377">
        <f t="shared" ca="1" si="584"/>
        <v>0</v>
      </c>
      <c r="BH377">
        <f t="shared" ca="1" si="584"/>
        <v>0</v>
      </c>
      <c r="BI377">
        <f t="shared" ca="1" si="584"/>
        <v>0</v>
      </c>
    </row>
    <row r="378" spans="1:61" x14ac:dyDescent="0.25">
      <c r="A378" s="57">
        <f t="shared" si="571"/>
        <v>2027.75</v>
      </c>
      <c r="B378">
        <f t="shared" si="573"/>
        <v>52</v>
      </c>
      <c r="C378">
        <f t="shared" ca="1" si="586"/>
        <v>0</v>
      </c>
      <c r="D378">
        <f t="shared" ca="1" si="586"/>
        <v>0</v>
      </c>
      <c r="E378">
        <f t="shared" ca="1" si="586"/>
        <v>0</v>
      </c>
      <c r="F378">
        <f t="shared" ca="1" si="586"/>
        <v>0</v>
      </c>
      <c r="G378">
        <f t="shared" ca="1" si="586"/>
        <v>0</v>
      </c>
      <c r="H378">
        <f t="shared" ca="1" si="586"/>
        <v>0</v>
      </c>
      <c r="I378">
        <f t="shared" ca="1" si="586"/>
        <v>0</v>
      </c>
      <c r="J378">
        <f t="shared" ca="1" si="586"/>
        <v>0</v>
      </c>
      <c r="K378">
        <f t="shared" ca="1" si="586"/>
        <v>0</v>
      </c>
      <c r="L378">
        <f t="shared" ca="1" si="586"/>
        <v>0</v>
      </c>
      <c r="M378">
        <f t="shared" ca="1" si="586"/>
        <v>0</v>
      </c>
      <c r="N378">
        <f t="shared" ca="1" si="586"/>
        <v>0</v>
      </c>
      <c r="O378">
        <f t="shared" ca="1" si="586"/>
        <v>0</v>
      </c>
      <c r="P378">
        <f t="shared" ca="1" si="586"/>
        <v>0</v>
      </c>
      <c r="Q378">
        <f t="shared" ca="1" si="586"/>
        <v>0</v>
      </c>
      <c r="R378">
        <f t="shared" ca="1" si="586"/>
        <v>0</v>
      </c>
      <c r="S378">
        <f t="shared" ca="1" si="585"/>
        <v>0</v>
      </c>
      <c r="T378">
        <f t="shared" ca="1" si="585"/>
        <v>0</v>
      </c>
      <c r="U378">
        <f t="shared" ca="1" si="585"/>
        <v>0</v>
      </c>
      <c r="V378">
        <f t="shared" ca="1" si="585"/>
        <v>0</v>
      </c>
      <c r="W378">
        <f t="shared" ca="1" si="585"/>
        <v>0</v>
      </c>
      <c r="X378">
        <f t="shared" ca="1" si="585"/>
        <v>0</v>
      </c>
      <c r="Y378">
        <f t="shared" ca="1" si="585"/>
        <v>0</v>
      </c>
      <c r="Z378">
        <f t="shared" ca="1" si="585"/>
        <v>0</v>
      </c>
      <c r="AA378">
        <f t="shared" ca="1" si="585"/>
        <v>0</v>
      </c>
      <c r="AB378">
        <f t="shared" ca="1" si="585"/>
        <v>0</v>
      </c>
      <c r="AC378">
        <f t="shared" ca="1" si="585"/>
        <v>0</v>
      </c>
      <c r="AD378">
        <f t="shared" ca="1" si="585"/>
        <v>0</v>
      </c>
      <c r="AE378">
        <f t="shared" ca="1" si="585"/>
        <v>0</v>
      </c>
      <c r="AF378">
        <f t="shared" ca="1" si="585"/>
        <v>0</v>
      </c>
      <c r="AG378">
        <f t="shared" ca="1" si="585"/>
        <v>0</v>
      </c>
      <c r="AH378">
        <f t="shared" ca="1" si="583"/>
        <v>0</v>
      </c>
      <c r="AI378">
        <f t="shared" ca="1" si="583"/>
        <v>0</v>
      </c>
      <c r="AJ378">
        <f t="shared" ca="1" si="583"/>
        <v>0</v>
      </c>
      <c r="AK378">
        <f t="shared" ca="1" si="583"/>
        <v>0</v>
      </c>
      <c r="AL378">
        <f t="shared" ca="1" si="583"/>
        <v>0</v>
      </c>
      <c r="AM378">
        <f t="shared" ca="1" si="583"/>
        <v>0</v>
      </c>
      <c r="AN378">
        <f t="shared" ca="1" si="583"/>
        <v>0</v>
      </c>
      <c r="AO378">
        <f t="shared" ca="1" si="583"/>
        <v>0</v>
      </c>
      <c r="AP378">
        <f t="shared" ca="1" si="583"/>
        <v>0</v>
      </c>
      <c r="AQ378">
        <f t="shared" ca="1" si="583"/>
        <v>0</v>
      </c>
      <c r="AR378">
        <f t="shared" ca="1" si="583"/>
        <v>0</v>
      </c>
      <c r="AS378">
        <f t="shared" ca="1" si="583"/>
        <v>0</v>
      </c>
      <c r="AT378">
        <f t="shared" ca="1" si="583"/>
        <v>0</v>
      </c>
      <c r="AU378">
        <f t="shared" ca="1" si="583"/>
        <v>0</v>
      </c>
      <c r="AV378">
        <f t="shared" ca="1" si="583"/>
        <v>0</v>
      </c>
      <c r="AW378">
        <f t="shared" ca="1" si="583"/>
        <v>0</v>
      </c>
      <c r="AX378">
        <f t="shared" ca="1" si="584"/>
        <v>0</v>
      </c>
      <c r="AY378">
        <f t="shared" ca="1" si="584"/>
        <v>0</v>
      </c>
      <c r="AZ378">
        <f t="shared" ca="1" si="584"/>
        <v>0</v>
      </c>
      <c r="BA378">
        <f t="shared" ca="1" si="584"/>
        <v>0</v>
      </c>
      <c r="BB378">
        <f t="shared" ca="1" si="584"/>
        <v>0.66666666666666663</v>
      </c>
      <c r="BC378">
        <f t="shared" ca="1" si="584"/>
        <v>0</v>
      </c>
      <c r="BD378">
        <f t="shared" ca="1" si="584"/>
        <v>0</v>
      </c>
      <c r="BE378">
        <f t="shared" ca="1" si="584"/>
        <v>0</v>
      </c>
      <c r="BF378">
        <f t="shared" ca="1" si="584"/>
        <v>0</v>
      </c>
      <c r="BG378">
        <f t="shared" ca="1" si="584"/>
        <v>0</v>
      </c>
      <c r="BH378">
        <f t="shared" ca="1" si="584"/>
        <v>0</v>
      </c>
      <c r="BI378">
        <f t="shared" ca="1" si="584"/>
        <v>0</v>
      </c>
    </row>
    <row r="379" spans="1:61" x14ac:dyDescent="0.25">
      <c r="A379" s="57">
        <f t="shared" si="571"/>
        <v>2028</v>
      </c>
      <c r="B379">
        <f t="shared" si="573"/>
        <v>53</v>
      </c>
      <c r="C379">
        <f t="shared" ca="1" si="586"/>
        <v>0</v>
      </c>
      <c r="D379">
        <f t="shared" ca="1" si="586"/>
        <v>0</v>
      </c>
      <c r="E379">
        <f t="shared" ca="1" si="586"/>
        <v>0</v>
      </c>
      <c r="F379">
        <f t="shared" ca="1" si="586"/>
        <v>0</v>
      </c>
      <c r="G379">
        <f t="shared" ca="1" si="586"/>
        <v>0</v>
      </c>
      <c r="H379">
        <f t="shared" ca="1" si="586"/>
        <v>0</v>
      </c>
      <c r="I379">
        <f t="shared" ca="1" si="586"/>
        <v>0</v>
      </c>
      <c r="J379">
        <f t="shared" ca="1" si="586"/>
        <v>0</v>
      </c>
      <c r="K379">
        <f t="shared" ca="1" si="586"/>
        <v>0</v>
      </c>
      <c r="L379">
        <f t="shared" ca="1" si="586"/>
        <v>0</v>
      </c>
      <c r="M379">
        <f t="shared" ca="1" si="586"/>
        <v>0</v>
      </c>
      <c r="N379">
        <f t="shared" ca="1" si="586"/>
        <v>0</v>
      </c>
      <c r="O379">
        <f t="shared" ca="1" si="586"/>
        <v>0</v>
      </c>
      <c r="P379">
        <f t="shared" ca="1" si="586"/>
        <v>0</v>
      </c>
      <c r="Q379">
        <f t="shared" ca="1" si="586"/>
        <v>0</v>
      </c>
      <c r="R379">
        <f t="shared" ca="1" si="586"/>
        <v>0</v>
      </c>
      <c r="S379">
        <f t="shared" ca="1" si="585"/>
        <v>0</v>
      </c>
      <c r="T379">
        <f t="shared" ca="1" si="585"/>
        <v>0</v>
      </c>
      <c r="U379">
        <f t="shared" ca="1" si="585"/>
        <v>0</v>
      </c>
      <c r="V379">
        <f t="shared" ca="1" si="585"/>
        <v>0</v>
      </c>
      <c r="W379">
        <f t="shared" ca="1" si="585"/>
        <v>0</v>
      </c>
      <c r="X379">
        <f t="shared" ca="1" si="585"/>
        <v>0</v>
      </c>
      <c r="Y379">
        <f t="shared" ca="1" si="585"/>
        <v>0</v>
      </c>
      <c r="Z379">
        <f t="shared" ca="1" si="585"/>
        <v>0</v>
      </c>
      <c r="AA379">
        <f t="shared" ca="1" si="585"/>
        <v>0</v>
      </c>
      <c r="AB379">
        <f t="shared" ca="1" si="585"/>
        <v>0</v>
      </c>
      <c r="AC379">
        <f t="shared" ca="1" si="585"/>
        <v>0</v>
      </c>
      <c r="AD379">
        <f t="shared" ca="1" si="585"/>
        <v>0</v>
      </c>
      <c r="AE379">
        <f t="shared" ca="1" si="585"/>
        <v>0</v>
      </c>
      <c r="AF379">
        <f t="shared" ca="1" si="585"/>
        <v>0</v>
      </c>
      <c r="AG379">
        <f t="shared" ca="1" si="585"/>
        <v>0</v>
      </c>
      <c r="AH379">
        <f t="shared" ca="1" si="583"/>
        <v>0</v>
      </c>
      <c r="AI379">
        <f t="shared" ca="1" si="583"/>
        <v>0</v>
      </c>
      <c r="AJ379">
        <f t="shared" ca="1" si="583"/>
        <v>0</v>
      </c>
      <c r="AK379">
        <f t="shared" ca="1" si="583"/>
        <v>0</v>
      </c>
      <c r="AL379">
        <f t="shared" ca="1" si="583"/>
        <v>0</v>
      </c>
      <c r="AM379">
        <f t="shared" ca="1" si="583"/>
        <v>0</v>
      </c>
      <c r="AN379">
        <f t="shared" ca="1" si="583"/>
        <v>0</v>
      </c>
      <c r="AO379">
        <f t="shared" ca="1" si="583"/>
        <v>0</v>
      </c>
      <c r="AP379">
        <f t="shared" ca="1" si="583"/>
        <v>0</v>
      </c>
      <c r="AQ379">
        <f t="shared" ca="1" si="583"/>
        <v>0</v>
      </c>
      <c r="AR379">
        <f t="shared" ca="1" si="583"/>
        <v>0</v>
      </c>
      <c r="AS379">
        <f t="shared" ca="1" si="583"/>
        <v>0</v>
      </c>
      <c r="AT379">
        <f t="shared" ca="1" si="583"/>
        <v>0</v>
      </c>
      <c r="AU379">
        <f t="shared" ca="1" si="583"/>
        <v>0</v>
      </c>
      <c r="AV379">
        <f t="shared" ca="1" si="583"/>
        <v>0</v>
      </c>
      <c r="AW379">
        <f t="shared" ca="1" si="583"/>
        <v>0</v>
      </c>
      <c r="AX379">
        <f t="shared" ca="1" si="584"/>
        <v>0</v>
      </c>
      <c r="AY379">
        <f t="shared" ca="1" si="584"/>
        <v>0</v>
      </c>
      <c r="AZ379">
        <f t="shared" ca="1" si="584"/>
        <v>0</v>
      </c>
      <c r="BA379">
        <f t="shared" ca="1" si="584"/>
        <v>0</v>
      </c>
      <c r="BB379">
        <f t="shared" ca="1" si="584"/>
        <v>0</v>
      </c>
      <c r="BC379">
        <f t="shared" ca="1" si="584"/>
        <v>0.66666666666666663</v>
      </c>
      <c r="BD379">
        <f t="shared" ca="1" si="584"/>
        <v>0</v>
      </c>
      <c r="BE379">
        <f t="shared" ca="1" si="584"/>
        <v>0</v>
      </c>
      <c r="BF379">
        <f t="shared" ca="1" si="584"/>
        <v>0</v>
      </c>
      <c r="BG379">
        <f t="shared" ca="1" si="584"/>
        <v>0</v>
      </c>
      <c r="BH379">
        <f t="shared" ca="1" si="584"/>
        <v>0</v>
      </c>
      <c r="BI379">
        <f t="shared" ca="1" si="584"/>
        <v>0</v>
      </c>
    </row>
    <row r="380" spans="1:61" x14ac:dyDescent="0.25">
      <c r="A380" s="57">
        <f t="shared" si="571"/>
        <v>2028.25</v>
      </c>
      <c r="B380">
        <f t="shared" si="573"/>
        <v>54</v>
      </c>
      <c r="C380">
        <f t="shared" ca="1" si="586"/>
        <v>0</v>
      </c>
      <c r="D380">
        <f t="shared" ca="1" si="586"/>
        <v>0</v>
      </c>
      <c r="E380">
        <f t="shared" ca="1" si="586"/>
        <v>0</v>
      </c>
      <c r="F380">
        <f t="shared" ca="1" si="586"/>
        <v>0</v>
      </c>
      <c r="G380">
        <f t="shared" ca="1" si="586"/>
        <v>0</v>
      </c>
      <c r="H380">
        <f t="shared" ca="1" si="586"/>
        <v>0</v>
      </c>
      <c r="I380">
        <f t="shared" ca="1" si="586"/>
        <v>0</v>
      </c>
      <c r="J380">
        <f t="shared" ca="1" si="586"/>
        <v>0</v>
      </c>
      <c r="K380">
        <f t="shared" ca="1" si="586"/>
        <v>0</v>
      </c>
      <c r="L380">
        <f t="shared" ca="1" si="586"/>
        <v>0</v>
      </c>
      <c r="M380">
        <f t="shared" ca="1" si="586"/>
        <v>0</v>
      </c>
      <c r="N380">
        <f t="shared" ca="1" si="586"/>
        <v>0</v>
      </c>
      <c r="O380">
        <f t="shared" ca="1" si="586"/>
        <v>0</v>
      </c>
      <c r="P380">
        <f t="shared" ca="1" si="586"/>
        <v>0</v>
      </c>
      <c r="Q380">
        <f t="shared" ca="1" si="586"/>
        <v>0</v>
      </c>
      <c r="R380">
        <f t="shared" ca="1" si="586"/>
        <v>0</v>
      </c>
      <c r="S380">
        <f t="shared" ca="1" si="585"/>
        <v>0</v>
      </c>
      <c r="T380">
        <f t="shared" ca="1" si="585"/>
        <v>0</v>
      </c>
      <c r="U380">
        <f t="shared" ca="1" si="585"/>
        <v>0</v>
      </c>
      <c r="V380">
        <f t="shared" ca="1" si="585"/>
        <v>0</v>
      </c>
      <c r="W380">
        <f t="shared" ca="1" si="585"/>
        <v>0</v>
      </c>
      <c r="X380">
        <f t="shared" ca="1" si="585"/>
        <v>0</v>
      </c>
      <c r="Y380">
        <f t="shared" ca="1" si="585"/>
        <v>0</v>
      </c>
      <c r="Z380">
        <f t="shared" ca="1" si="585"/>
        <v>0</v>
      </c>
      <c r="AA380">
        <f t="shared" ca="1" si="585"/>
        <v>0</v>
      </c>
      <c r="AB380">
        <f t="shared" ca="1" si="585"/>
        <v>0</v>
      </c>
      <c r="AC380">
        <f t="shared" ca="1" si="585"/>
        <v>0</v>
      </c>
      <c r="AD380">
        <f t="shared" ca="1" si="585"/>
        <v>0</v>
      </c>
      <c r="AE380">
        <f t="shared" ca="1" si="585"/>
        <v>0</v>
      </c>
      <c r="AF380">
        <f t="shared" ca="1" si="585"/>
        <v>0</v>
      </c>
      <c r="AG380">
        <f t="shared" ca="1" si="585"/>
        <v>0</v>
      </c>
      <c r="AH380">
        <f t="shared" ca="1" si="583"/>
        <v>0</v>
      </c>
      <c r="AI380">
        <f t="shared" ca="1" si="583"/>
        <v>0</v>
      </c>
      <c r="AJ380">
        <f t="shared" ca="1" si="583"/>
        <v>0</v>
      </c>
      <c r="AK380">
        <f t="shared" ca="1" si="583"/>
        <v>0</v>
      </c>
      <c r="AL380">
        <f t="shared" ca="1" si="583"/>
        <v>0</v>
      </c>
      <c r="AM380">
        <f t="shared" ca="1" si="583"/>
        <v>0</v>
      </c>
      <c r="AN380">
        <f t="shared" ca="1" si="583"/>
        <v>0</v>
      </c>
      <c r="AO380">
        <f t="shared" ca="1" si="583"/>
        <v>0</v>
      </c>
      <c r="AP380">
        <f t="shared" ca="1" si="583"/>
        <v>0</v>
      </c>
      <c r="AQ380">
        <f t="shared" ca="1" si="583"/>
        <v>0</v>
      </c>
      <c r="AR380">
        <f t="shared" ca="1" si="583"/>
        <v>0</v>
      </c>
      <c r="AS380">
        <f t="shared" ca="1" si="583"/>
        <v>0</v>
      </c>
      <c r="AT380">
        <f t="shared" ca="1" si="583"/>
        <v>0</v>
      </c>
      <c r="AU380">
        <f t="shared" ca="1" si="583"/>
        <v>0</v>
      </c>
      <c r="AV380">
        <f t="shared" ca="1" si="583"/>
        <v>0</v>
      </c>
      <c r="AW380">
        <f t="shared" ca="1" si="583"/>
        <v>0</v>
      </c>
      <c r="AX380">
        <f t="shared" ca="1" si="584"/>
        <v>0</v>
      </c>
      <c r="AY380">
        <f t="shared" ca="1" si="584"/>
        <v>0</v>
      </c>
      <c r="AZ380">
        <f t="shared" ca="1" si="584"/>
        <v>0</v>
      </c>
      <c r="BA380">
        <f t="shared" ca="1" si="584"/>
        <v>0</v>
      </c>
      <c r="BB380">
        <f t="shared" ca="1" si="584"/>
        <v>0</v>
      </c>
      <c r="BC380">
        <f t="shared" ca="1" si="584"/>
        <v>0</v>
      </c>
      <c r="BD380">
        <f t="shared" ca="1" si="584"/>
        <v>0.66666666666666663</v>
      </c>
      <c r="BE380">
        <f t="shared" ca="1" si="584"/>
        <v>0</v>
      </c>
      <c r="BF380">
        <f t="shared" ca="1" si="584"/>
        <v>0</v>
      </c>
      <c r="BG380">
        <f t="shared" ca="1" si="584"/>
        <v>0</v>
      </c>
      <c r="BH380">
        <f t="shared" ca="1" si="584"/>
        <v>0</v>
      </c>
      <c r="BI380">
        <f t="shared" ca="1" si="584"/>
        <v>0</v>
      </c>
    </row>
    <row r="381" spans="1:61" x14ac:dyDescent="0.25">
      <c r="A381" s="57">
        <f t="shared" si="571"/>
        <v>2028.5</v>
      </c>
      <c r="B381">
        <f t="shared" si="573"/>
        <v>55</v>
      </c>
      <c r="C381">
        <f t="shared" ca="1" si="586"/>
        <v>0</v>
      </c>
      <c r="D381">
        <f t="shared" ca="1" si="586"/>
        <v>0</v>
      </c>
      <c r="E381">
        <f t="shared" ca="1" si="586"/>
        <v>0</v>
      </c>
      <c r="F381">
        <f t="shared" ca="1" si="586"/>
        <v>0</v>
      </c>
      <c r="G381">
        <f t="shared" ca="1" si="586"/>
        <v>0</v>
      </c>
      <c r="H381">
        <f t="shared" ca="1" si="586"/>
        <v>0</v>
      </c>
      <c r="I381">
        <f t="shared" ca="1" si="586"/>
        <v>0</v>
      </c>
      <c r="J381">
        <f t="shared" ca="1" si="586"/>
        <v>0</v>
      </c>
      <c r="K381">
        <f t="shared" ca="1" si="586"/>
        <v>0</v>
      </c>
      <c r="L381">
        <f t="shared" ca="1" si="586"/>
        <v>0</v>
      </c>
      <c r="M381">
        <f t="shared" ca="1" si="586"/>
        <v>0</v>
      </c>
      <c r="N381">
        <f t="shared" ca="1" si="586"/>
        <v>0</v>
      </c>
      <c r="O381">
        <f t="shared" ca="1" si="586"/>
        <v>0</v>
      </c>
      <c r="P381">
        <f t="shared" ca="1" si="586"/>
        <v>0</v>
      </c>
      <c r="Q381">
        <f t="shared" ca="1" si="586"/>
        <v>0</v>
      </c>
      <c r="R381">
        <f t="shared" ca="1" si="586"/>
        <v>0</v>
      </c>
      <c r="S381">
        <f t="shared" ca="1" si="585"/>
        <v>0</v>
      </c>
      <c r="T381">
        <f t="shared" ca="1" si="585"/>
        <v>0</v>
      </c>
      <c r="U381">
        <f t="shared" ca="1" si="585"/>
        <v>0</v>
      </c>
      <c r="V381">
        <f t="shared" ca="1" si="585"/>
        <v>0</v>
      </c>
      <c r="W381">
        <f t="shared" ca="1" si="585"/>
        <v>0</v>
      </c>
      <c r="X381">
        <f t="shared" ca="1" si="585"/>
        <v>0</v>
      </c>
      <c r="Y381">
        <f t="shared" ca="1" si="585"/>
        <v>0</v>
      </c>
      <c r="Z381">
        <f t="shared" ca="1" si="585"/>
        <v>0</v>
      </c>
      <c r="AA381">
        <f t="shared" ca="1" si="585"/>
        <v>0</v>
      </c>
      <c r="AB381">
        <f t="shared" ca="1" si="585"/>
        <v>0</v>
      </c>
      <c r="AC381">
        <f t="shared" ca="1" si="585"/>
        <v>0</v>
      </c>
      <c r="AD381">
        <f t="shared" ca="1" si="585"/>
        <v>0</v>
      </c>
      <c r="AE381">
        <f t="shared" ca="1" si="585"/>
        <v>0</v>
      </c>
      <c r="AF381">
        <f t="shared" ca="1" si="585"/>
        <v>0</v>
      </c>
      <c r="AG381">
        <f t="shared" ca="1" si="585"/>
        <v>0</v>
      </c>
      <c r="AH381">
        <f t="shared" ca="1" si="583"/>
        <v>0</v>
      </c>
      <c r="AI381">
        <f t="shared" ca="1" si="583"/>
        <v>0</v>
      </c>
      <c r="AJ381">
        <f t="shared" ca="1" si="583"/>
        <v>0</v>
      </c>
      <c r="AK381">
        <f t="shared" ca="1" si="583"/>
        <v>0</v>
      </c>
      <c r="AL381">
        <f t="shared" ca="1" si="583"/>
        <v>0</v>
      </c>
      <c r="AM381">
        <f t="shared" ca="1" si="583"/>
        <v>0</v>
      </c>
      <c r="AN381">
        <f t="shared" ca="1" si="583"/>
        <v>0</v>
      </c>
      <c r="AO381">
        <f t="shared" ca="1" si="583"/>
        <v>0</v>
      </c>
      <c r="AP381">
        <f t="shared" ca="1" si="583"/>
        <v>0</v>
      </c>
      <c r="AQ381">
        <f t="shared" ca="1" si="583"/>
        <v>0</v>
      </c>
      <c r="AR381">
        <f t="shared" ca="1" si="583"/>
        <v>0</v>
      </c>
      <c r="AS381">
        <f t="shared" ca="1" si="583"/>
        <v>0</v>
      </c>
      <c r="AT381">
        <f t="shared" ca="1" si="583"/>
        <v>0</v>
      </c>
      <c r="AU381">
        <f t="shared" ca="1" si="583"/>
        <v>0</v>
      </c>
      <c r="AV381">
        <f t="shared" ca="1" si="583"/>
        <v>0</v>
      </c>
      <c r="AW381">
        <f t="shared" ca="1" si="583"/>
        <v>0</v>
      </c>
      <c r="AX381">
        <f t="shared" ca="1" si="584"/>
        <v>0</v>
      </c>
      <c r="AY381">
        <f t="shared" ca="1" si="584"/>
        <v>0</v>
      </c>
      <c r="AZ381">
        <f t="shared" ca="1" si="584"/>
        <v>0</v>
      </c>
      <c r="BA381">
        <f t="shared" ca="1" si="584"/>
        <v>0</v>
      </c>
      <c r="BB381">
        <f t="shared" ca="1" si="584"/>
        <v>0</v>
      </c>
      <c r="BC381">
        <f t="shared" ca="1" si="584"/>
        <v>0</v>
      </c>
      <c r="BD381">
        <f t="shared" ca="1" si="584"/>
        <v>0</v>
      </c>
      <c r="BE381">
        <f t="shared" ca="1" si="584"/>
        <v>0.66666666666666663</v>
      </c>
      <c r="BF381">
        <f t="shared" ca="1" si="584"/>
        <v>0</v>
      </c>
      <c r="BG381">
        <f t="shared" ca="1" si="584"/>
        <v>0</v>
      </c>
      <c r="BH381">
        <f t="shared" ca="1" si="584"/>
        <v>0</v>
      </c>
      <c r="BI381">
        <f t="shared" ca="1" si="584"/>
        <v>0</v>
      </c>
    </row>
    <row r="382" spans="1:61" x14ac:dyDescent="0.25">
      <c r="A382" s="57">
        <f t="shared" si="571"/>
        <v>2028.75</v>
      </c>
      <c r="B382">
        <f t="shared" si="573"/>
        <v>56</v>
      </c>
      <c r="C382">
        <f t="shared" ca="1" si="586"/>
        <v>0</v>
      </c>
      <c r="D382">
        <f t="shared" ca="1" si="586"/>
        <v>0</v>
      </c>
      <c r="E382">
        <f t="shared" ca="1" si="586"/>
        <v>0</v>
      </c>
      <c r="F382">
        <f t="shared" ca="1" si="586"/>
        <v>0</v>
      </c>
      <c r="G382">
        <f t="shared" ca="1" si="586"/>
        <v>0</v>
      </c>
      <c r="H382">
        <f t="shared" ca="1" si="586"/>
        <v>0</v>
      </c>
      <c r="I382">
        <f t="shared" ca="1" si="586"/>
        <v>0</v>
      </c>
      <c r="J382">
        <f t="shared" ca="1" si="586"/>
        <v>0</v>
      </c>
      <c r="K382">
        <f t="shared" ca="1" si="586"/>
        <v>0</v>
      </c>
      <c r="L382">
        <f t="shared" ca="1" si="586"/>
        <v>0</v>
      </c>
      <c r="M382">
        <f t="shared" ca="1" si="586"/>
        <v>0</v>
      </c>
      <c r="N382">
        <f t="shared" ca="1" si="586"/>
        <v>0</v>
      </c>
      <c r="O382">
        <f t="shared" ca="1" si="586"/>
        <v>0</v>
      </c>
      <c r="P382">
        <f t="shared" ca="1" si="586"/>
        <v>0</v>
      </c>
      <c r="Q382">
        <f t="shared" ca="1" si="586"/>
        <v>0</v>
      </c>
      <c r="R382">
        <f t="shared" ca="1" si="586"/>
        <v>0</v>
      </c>
      <c r="S382">
        <f t="shared" ca="1" si="585"/>
        <v>0</v>
      </c>
      <c r="T382">
        <f t="shared" ca="1" si="585"/>
        <v>0</v>
      </c>
      <c r="U382">
        <f t="shared" ca="1" si="585"/>
        <v>0</v>
      </c>
      <c r="V382">
        <f t="shared" ca="1" si="585"/>
        <v>0</v>
      </c>
      <c r="W382">
        <f t="shared" ca="1" si="585"/>
        <v>0</v>
      </c>
      <c r="X382">
        <f t="shared" ca="1" si="585"/>
        <v>0</v>
      </c>
      <c r="Y382">
        <f t="shared" ca="1" si="585"/>
        <v>0</v>
      </c>
      <c r="Z382">
        <f t="shared" ca="1" si="585"/>
        <v>0</v>
      </c>
      <c r="AA382">
        <f t="shared" ca="1" si="585"/>
        <v>0</v>
      </c>
      <c r="AB382">
        <f t="shared" ca="1" si="585"/>
        <v>0</v>
      </c>
      <c r="AC382">
        <f t="shared" ca="1" si="585"/>
        <v>0</v>
      </c>
      <c r="AD382">
        <f t="shared" ca="1" si="585"/>
        <v>0</v>
      </c>
      <c r="AE382">
        <f t="shared" ca="1" si="585"/>
        <v>0</v>
      </c>
      <c r="AF382">
        <f t="shared" ca="1" si="585"/>
        <v>0</v>
      </c>
      <c r="AG382">
        <f t="shared" ca="1" si="585"/>
        <v>0</v>
      </c>
      <c r="AH382">
        <f t="shared" ca="1" si="583"/>
        <v>0</v>
      </c>
      <c r="AI382">
        <f t="shared" ca="1" si="583"/>
        <v>0</v>
      </c>
      <c r="AJ382">
        <f t="shared" ca="1" si="583"/>
        <v>0</v>
      </c>
      <c r="AK382">
        <f t="shared" ca="1" si="583"/>
        <v>0</v>
      </c>
      <c r="AL382">
        <f t="shared" ca="1" si="583"/>
        <v>0</v>
      </c>
      <c r="AM382">
        <f t="shared" ca="1" si="583"/>
        <v>0</v>
      </c>
      <c r="AN382">
        <f t="shared" ca="1" si="583"/>
        <v>0</v>
      </c>
      <c r="AO382">
        <f t="shared" ca="1" si="583"/>
        <v>0</v>
      </c>
      <c r="AP382">
        <f t="shared" ca="1" si="583"/>
        <v>0</v>
      </c>
      <c r="AQ382">
        <f t="shared" ca="1" si="583"/>
        <v>0</v>
      </c>
      <c r="AR382">
        <f t="shared" ca="1" si="583"/>
        <v>0</v>
      </c>
      <c r="AS382">
        <f t="shared" ca="1" si="583"/>
        <v>0</v>
      </c>
      <c r="AT382">
        <f t="shared" ca="1" si="583"/>
        <v>0</v>
      </c>
      <c r="AU382">
        <f t="shared" ca="1" si="583"/>
        <v>0</v>
      </c>
      <c r="AV382">
        <f t="shared" ca="1" si="583"/>
        <v>0</v>
      </c>
      <c r="AW382">
        <f t="shared" ca="1" si="583"/>
        <v>0</v>
      </c>
      <c r="AX382">
        <f t="shared" ca="1" si="584"/>
        <v>0</v>
      </c>
      <c r="AY382">
        <f t="shared" ca="1" si="584"/>
        <v>0</v>
      </c>
      <c r="AZ382">
        <f t="shared" ca="1" si="584"/>
        <v>0</v>
      </c>
      <c r="BA382">
        <f t="shared" ca="1" si="584"/>
        <v>0</v>
      </c>
      <c r="BB382">
        <f t="shared" ca="1" si="584"/>
        <v>0</v>
      </c>
      <c r="BC382">
        <f t="shared" ca="1" si="584"/>
        <v>0</v>
      </c>
      <c r="BD382">
        <f t="shared" ca="1" si="584"/>
        <v>0</v>
      </c>
      <c r="BE382">
        <f t="shared" ca="1" si="584"/>
        <v>0</v>
      </c>
      <c r="BF382">
        <f t="shared" ca="1" si="584"/>
        <v>0.66666666666666663</v>
      </c>
      <c r="BG382">
        <f t="shared" ca="1" si="584"/>
        <v>0</v>
      </c>
      <c r="BH382">
        <f t="shared" ca="1" si="584"/>
        <v>0</v>
      </c>
      <c r="BI382">
        <f t="shared" ca="1" si="584"/>
        <v>0</v>
      </c>
    </row>
    <row r="383" spans="1:61" x14ac:dyDescent="0.25">
      <c r="A383" s="57">
        <f t="shared" si="571"/>
        <v>2029</v>
      </c>
      <c r="B383">
        <f t="shared" si="573"/>
        <v>57</v>
      </c>
      <c r="C383">
        <f t="shared" ca="1" si="586"/>
        <v>0</v>
      </c>
      <c r="D383">
        <f t="shared" ca="1" si="586"/>
        <v>0</v>
      </c>
      <c r="E383">
        <f t="shared" ca="1" si="586"/>
        <v>0</v>
      </c>
      <c r="F383">
        <f t="shared" ca="1" si="586"/>
        <v>0</v>
      </c>
      <c r="G383">
        <f t="shared" ca="1" si="586"/>
        <v>0</v>
      </c>
      <c r="H383">
        <f t="shared" ca="1" si="586"/>
        <v>0</v>
      </c>
      <c r="I383">
        <f t="shared" ca="1" si="586"/>
        <v>0</v>
      </c>
      <c r="J383">
        <f t="shared" ca="1" si="586"/>
        <v>0</v>
      </c>
      <c r="K383">
        <f t="shared" ca="1" si="586"/>
        <v>0</v>
      </c>
      <c r="L383">
        <f t="shared" ca="1" si="586"/>
        <v>0</v>
      </c>
      <c r="M383">
        <f t="shared" ca="1" si="586"/>
        <v>0</v>
      </c>
      <c r="N383">
        <f t="shared" ca="1" si="586"/>
        <v>0</v>
      </c>
      <c r="O383">
        <f t="shared" ca="1" si="586"/>
        <v>0</v>
      </c>
      <c r="P383">
        <f t="shared" ca="1" si="586"/>
        <v>0</v>
      </c>
      <c r="Q383">
        <f t="shared" ca="1" si="586"/>
        <v>0</v>
      </c>
      <c r="R383">
        <f t="shared" ca="1" si="586"/>
        <v>0</v>
      </c>
      <c r="S383">
        <f t="shared" ca="1" si="585"/>
        <v>0</v>
      </c>
      <c r="T383">
        <f t="shared" ca="1" si="585"/>
        <v>0</v>
      </c>
      <c r="U383">
        <f t="shared" ca="1" si="585"/>
        <v>0</v>
      </c>
      <c r="V383">
        <f t="shared" ca="1" si="585"/>
        <v>0</v>
      </c>
      <c r="W383">
        <f t="shared" ca="1" si="585"/>
        <v>0</v>
      </c>
      <c r="X383">
        <f t="shared" ca="1" si="585"/>
        <v>0</v>
      </c>
      <c r="Y383">
        <f t="shared" ca="1" si="585"/>
        <v>0</v>
      </c>
      <c r="Z383">
        <f t="shared" ca="1" si="585"/>
        <v>0</v>
      </c>
      <c r="AA383">
        <f t="shared" ca="1" si="585"/>
        <v>0</v>
      </c>
      <c r="AB383">
        <f t="shared" ca="1" si="585"/>
        <v>0</v>
      </c>
      <c r="AC383">
        <f t="shared" ca="1" si="585"/>
        <v>0</v>
      </c>
      <c r="AD383">
        <f t="shared" ca="1" si="585"/>
        <v>0</v>
      </c>
      <c r="AE383">
        <f t="shared" ca="1" si="585"/>
        <v>0</v>
      </c>
      <c r="AF383">
        <f t="shared" ca="1" si="585"/>
        <v>0</v>
      </c>
      <c r="AG383">
        <f t="shared" ca="1" si="585"/>
        <v>0</v>
      </c>
      <c r="AH383">
        <f t="shared" ca="1" si="583"/>
        <v>0</v>
      </c>
      <c r="AI383">
        <f t="shared" ca="1" si="583"/>
        <v>0</v>
      </c>
      <c r="AJ383">
        <f t="shared" ca="1" si="583"/>
        <v>0</v>
      </c>
      <c r="AK383">
        <f t="shared" ca="1" si="583"/>
        <v>0</v>
      </c>
      <c r="AL383">
        <f t="shared" ca="1" si="583"/>
        <v>0</v>
      </c>
      <c r="AM383">
        <f t="shared" ca="1" si="583"/>
        <v>0</v>
      </c>
      <c r="AN383">
        <f t="shared" ca="1" si="583"/>
        <v>0</v>
      </c>
      <c r="AO383">
        <f t="shared" ca="1" si="583"/>
        <v>0</v>
      </c>
      <c r="AP383">
        <f t="shared" ca="1" si="583"/>
        <v>0</v>
      </c>
      <c r="AQ383">
        <f t="shared" ca="1" si="583"/>
        <v>0</v>
      </c>
      <c r="AR383">
        <f t="shared" ca="1" si="583"/>
        <v>0</v>
      </c>
      <c r="AS383">
        <f t="shared" ca="1" si="583"/>
        <v>0</v>
      </c>
      <c r="AT383">
        <f t="shared" ca="1" si="583"/>
        <v>0</v>
      </c>
      <c r="AU383">
        <f t="shared" ca="1" si="583"/>
        <v>0</v>
      </c>
      <c r="AV383">
        <f t="shared" ca="1" si="583"/>
        <v>0</v>
      </c>
      <c r="AW383">
        <f t="shared" ca="1" si="583"/>
        <v>0</v>
      </c>
      <c r="AX383">
        <f t="shared" ca="1" si="584"/>
        <v>0</v>
      </c>
      <c r="AY383">
        <f t="shared" ca="1" si="584"/>
        <v>0</v>
      </c>
      <c r="AZ383">
        <f t="shared" ca="1" si="584"/>
        <v>0</v>
      </c>
      <c r="BA383">
        <f t="shared" ca="1" si="584"/>
        <v>0</v>
      </c>
      <c r="BB383">
        <f t="shared" ca="1" si="584"/>
        <v>0</v>
      </c>
      <c r="BC383">
        <f t="shared" ca="1" si="584"/>
        <v>0</v>
      </c>
      <c r="BD383">
        <f t="shared" ca="1" si="584"/>
        <v>0</v>
      </c>
      <c r="BE383">
        <f t="shared" ca="1" si="584"/>
        <v>0</v>
      </c>
      <c r="BF383">
        <f t="shared" ca="1" si="584"/>
        <v>0</v>
      </c>
      <c r="BG383">
        <f t="shared" ca="1" si="584"/>
        <v>0.66666666666666663</v>
      </c>
      <c r="BH383">
        <f t="shared" ca="1" si="584"/>
        <v>0</v>
      </c>
      <c r="BI383">
        <f t="shared" ca="1" si="584"/>
        <v>0</v>
      </c>
    </row>
    <row r="384" spans="1:61" x14ac:dyDescent="0.25">
      <c r="A384" s="57">
        <f t="shared" si="571"/>
        <v>2029.25</v>
      </c>
      <c r="B384">
        <f t="shared" si="573"/>
        <v>58</v>
      </c>
      <c r="C384">
        <f t="shared" ca="1" si="586"/>
        <v>0</v>
      </c>
      <c r="D384">
        <f t="shared" ca="1" si="586"/>
        <v>0</v>
      </c>
      <c r="E384">
        <f t="shared" ca="1" si="586"/>
        <v>0</v>
      </c>
      <c r="F384">
        <f t="shared" ca="1" si="586"/>
        <v>0</v>
      </c>
      <c r="G384">
        <f t="shared" ca="1" si="586"/>
        <v>0</v>
      </c>
      <c r="H384">
        <f t="shared" ca="1" si="586"/>
        <v>0</v>
      </c>
      <c r="I384">
        <f t="shared" ca="1" si="586"/>
        <v>0</v>
      </c>
      <c r="J384">
        <f t="shared" ca="1" si="586"/>
        <v>0</v>
      </c>
      <c r="K384">
        <f t="shared" ca="1" si="586"/>
        <v>0</v>
      </c>
      <c r="L384">
        <f t="shared" ca="1" si="586"/>
        <v>0</v>
      </c>
      <c r="M384">
        <f t="shared" ca="1" si="586"/>
        <v>0</v>
      </c>
      <c r="N384">
        <f t="shared" ca="1" si="586"/>
        <v>0</v>
      </c>
      <c r="O384">
        <f t="shared" ca="1" si="586"/>
        <v>0</v>
      </c>
      <c r="P384">
        <f t="shared" ca="1" si="586"/>
        <v>0</v>
      </c>
      <c r="Q384">
        <f t="shared" ca="1" si="586"/>
        <v>0</v>
      </c>
      <c r="R384">
        <f t="shared" ca="1" si="586"/>
        <v>0</v>
      </c>
      <c r="S384">
        <f t="shared" ca="1" si="585"/>
        <v>0</v>
      </c>
      <c r="T384">
        <f t="shared" ca="1" si="585"/>
        <v>0</v>
      </c>
      <c r="U384">
        <f t="shared" ca="1" si="585"/>
        <v>0</v>
      </c>
      <c r="V384">
        <f t="shared" ca="1" si="585"/>
        <v>0</v>
      </c>
      <c r="W384">
        <f t="shared" ca="1" si="585"/>
        <v>0</v>
      </c>
      <c r="X384">
        <f t="shared" ca="1" si="585"/>
        <v>0</v>
      </c>
      <c r="Y384">
        <f t="shared" ca="1" si="585"/>
        <v>0</v>
      </c>
      <c r="Z384">
        <f t="shared" ca="1" si="585"/>
        <v>0</v>
      </c>
      <c r="AA384">
        <f t="shared" ca="1" si="585"/>
        <v>0</v>
      </c>
      <c r="AB384">
        <f t="shared" ca="1" si="585"/>
        <v>0</v>
      </c>
      <c r="AC384">
        <f t="shared" ca="1" si="585"/>
        <v>0</v>
      </c>
      <c r="AD384">
        <f t="shared" ca="1" si="585"/>
        <v>0</v>
      </c>
      <c r="AE384">
        <f t="shared" ca="1" si="585"/>
        <v>0</v>
      </c>
      <c r="AF384">
        <f t="shared" ca="1" si="585"/>
        <v>0</v>
      </c>
      <c r="AG384">
        <f t="shared" ca="1" si="585"/>
        <v>0</v>
      </c>
      <c r="AH384">
        <f t="shared" ca="1" si="583"/>
        <v>0</v>
      </c>
      <c r="AI384">
        <f t="shared" ca="1" si="583"/>
        <v>0</v>
      </c>
      <c r="AJ384">
        <f t="shared" ca="1" si="583"/>
        <v>0</v>
      </c>
      <c r="AK384">
        <f t="shared" ca="1" si="583"/>
        <v>0</v>
      </c>
      <c r="AL384">
        <f t="shared" ca="1" si="583"/>
        <v>0</v>
      </c>
      <c r="AM384">
        <f t="shared" ca="1" si="583"/>
        <v>0</v>
      </c>
      <c r="AN384">
        <f t="shared" ca="1" si="583"/>
        <v>0</v>
      </c>
      <c r="AO384">
        <f t="shared" ca="1" si="583"/>
        <v>0</v>
      </c>
      <c r="AP384">
        <f t="shared" ca="1" si="583"/>
        <v>0</v>
      </c>
      <c r="AQ384">
        <f t="shared" ca="1" si="583"/>
        <v>0</v>
      </c>
      <c r="AR384">
        <f t="shared" ca="1" si="583"/>
        <v>0</v>
      </c>
      <c r="AS384">
        <f t="shared" ca="1" si="583"/>
        <v>0</v>
      </c>
      <c r="AT384">
        <f t="shared" ca="1" si="583"/>
        <v>0</v>
      </c>
      <c r="AU384">
        <f t="shared" ca="1" si="583"/>
        <v>0</v>
      </c>
      <c r="AV384">
        <f t="shared" ca="1" si="583"/>
        <v>0</v>
      </c>
      <c r="AW384">
        <f t="shared" ca="1" si="583"/>
        <v>0</v>
      </c>
      <c r="AX384">
        <f t="shared" ca="1" si="584"/>
        <v>0</v>
      </c>
      <c r="AY384">
        <f t="shared" ca="1" si="584"/>
        <v>0</v>
      </c>
      <c r="AZ384">
        <f t="shared" ca="1" si="584"/>
        <v>0</v>
      </c>
      <c r="BA384">
        <f t="shared" ca="1" si="584"/>
        <v>0</v>
      </c>
      <c r="BB384">
        <f t="shared" ca="1" si="584"/>
        <v>0</v>
      </c>
      <c r="BC384">
        <f t="shared" ca="1" si="584"/>
        <v>0</v>
      </c>
      <c r="BD384">
        <f t="shared" ca="1" si="584"/>
        <v>0</v>
      </c>
      <c r="BE384">
        <f t="shared" ca="1" si="584"/>
        <v>0</v>
      </c>
      <c r="BF384">
        <f t="shared" ca="1" si="584"/>
        <v>0</v>
      </c>
      <c r="BG384">
        <f t="shared" ca="1" si="584"/>
        <v>0</v>
      </c>
      <c r="BH384">
        <f t="shared" ca="1" si="584"/>
        <v>0.66666666666666663</v>
      </c>
      <c r="BI384">
        <f t="shared" ca="1" si="584"/>
        <v>0</v>
      </c>
    </row>
    <row r="385" spans="1:61" x14ac:dyDescent="0.25">
      <c r="A385" s="57">
        <f t="shared" si="571"/>
        <v>2029.5</v>
      </c>
      <c r="B385">
        <f t="shared" si="573"/>
        <v>59</v>
      </c>
      <c r="C385">
        <f t="shared" ca="1" si="586"/>
        <v>0</v>
      </c>
      <c r="D385">
        <f t="shared" ca="1" si="586"/>
        <v>0</v>
      </c>
      <c r="E385">
        <f t="shared" ca="1" si="586"/>
        <v>0</v>
      </c>
      <c r="F385">
        <f t="shared" ca="1" si="586"/>
        <v>0</v>
      </c>
      <c r="G385">
        <f t="shared" ca="1" si="586"/>
        <v>0</v>
      </c>
      <c r="H385">
        <f t="shared" ca="1" si="586"/>
        <v>0</v>
      </c>
      <c r="I385">
        <f t="shared" ca="1" si="586"/>
        <v>0</v>
      </c>
      <c r="J385">
        <f t="shared" ca="1" si="586"/>
        <v>0</v>
      </c>
      <c r="K385">
        <f t="shared" ca="1" si="586"/>
        <v>0</v>
      </c>
      <c r="L385">
        <f t="shared" ca="1" si="586"/>
        <v>0</v>
      </c>
      <c r="M385">
        <f t="shared" ca="1" si="586"/>
        <v>0</v>
      </c>
      <c r="N385">
        <f t="shared" ca="1" si="586"/>
        <v>0</v>
      </c>
      <c r="O385">
        <f t="shared" ca="1" si="586"/>
        <v>0</v>
      </c>
      <c r="P385">
        <f t="shared" ca="1" si="586"/>
        <v>0</v>
      </c>
      <c r="Q385">
        <f t="shared" ca="1" si="586"/>
        <v>0</v>
      </c>
      <c r="R385">
        <f t="shared" ca="1" si="586"/>
        <v>0</v>
      </c>
      <c r="S385">
        <f t="shared" ca="1" si="585"/>
        <v>0</v>
      </c>
      <c r="T385">
        <f t="shared" ca="1" si="585"/>
        <v>0</v>
      </c>
      <c r="U385">
        <f t="shared" ca="1" si="585"/>
        <v>0</v>
      </c>
      <c r="V385">
        <f t="shared" ca="1" si="585"/>
        <v>0</v>
      </c>
      <c r="W385">
        <f t="shared" ca="1" si="585"/>
        <v>0</v>
      </c>
      <c r="X385">
        <f t="shared" ca="1" si="585"/>
        <v>0</v>
      </c>
      <c r="Y385">
        <f t="shared" ca="1" si="585"/>
        <v>0</v>
      </c>
      <c r="Z385">
        <f t="shared" ca="1" si="585"/>
        <v>0</v>
      </c>
      <c r="AA385">
        <f t="shared" ca="1" si="585"/>
        <v>0</v>
      </c>
      <c r="AB385">
        <f t="shared" ca="1" si="585"/>
        <v>0</v>
      </c>
      <c r="AC385">
        <f t="shared" ca="1" si="585"/>
        <v>0</v>
      </c>
      <c r="AD385">
        <f t="shared" ca="1" si="585"/>
        <v>0</v>
      </c>
      <c r="AE385">
        <f t="shared" ca="1" si="585"/>
        <v>0</v>
      </c>
      <c r="AF385">
        <f t="shared" ca="1" si="585"/>
        <v>0</v>
      </c>
      <c r="AG385">
        <f t="shared" ca="1" si="585"/>
        <v>0</v>
      </c>
      <c r="AH385">
        <f t="shared" ca="1" si="583"/>
        <v>0</v>
      </c>
      <c r="AI385">
        <f t="shared" ca="1" si="583"/>
        <v>0</v>
      </c>
      <c r="AJ385">
        <f t="shared" ca="1" si="583"/>
        <v>0</v>
      </c>
      <c r="AK385">
        <f t="shared" ca="1" si="583"/>
        <v>0</v>
      </c>
      <c r="AL385">
        <f t="shared" ca="1" si="583"/>
        <v>0</v>
      </c>
      <c r="AM385">
        <f t="shared" ca="1" si="583"/>
        <v>0</v>
      </c>
      <c r="AN385">
        <f t="shared" ca="1" si="583"/>
        <v>0</v>
      </c>
      <c r="AO385">
        <f t="shared" ca="1" si="583"/>
        <v>0</v>
      </c>
      <c r="AP385">
        <f t="shared" ca="1" si="583"/>
        <v>0</v>
      </c>
      <c r="AQ385">
        <f t="shared" ca="1" si="583"/>
        <v>0</v>
      </c>
      <c r="AR385">
        <f t="shared" ca="1" si="583"/>
        <v>0</v>
      </c>
      <c r="AS385">
        <f t="shared" ca="1" si="583"/>
        <v>0</v>
      </c>
      <c r="AT385">
        <f t="shared" ca="1" si="583"/>
        <v>0</v>
      </c>
      <c r="AU385">
        <f t="shared" ca="1" si="583"/>
        <v>0</v>
      </c>
      <c r="AV385">
        <f t="shared" ca="1" si="583"/>
        <v>0</v>
      </c>
      <c r="AW385">
        <f t="shared" ca="1" si="583"/>
        <v>0</v>
      </c>
      <c r="AX385">
        <f t="shared" ca="1" si="584"/>
        <v>0</v>
      </c>
      <c r="AY385">
        <f t="shared" ca="1" si="584"/>
        <v>0</v>
      </c>
      <c r="AZ385">
        <f t="shared" ca="1" si="584"/>
        <v>0</v>
      </c>
      <c r="BA385">
        <f t="shared" ca="1" si="584"/>
        <v>0</v>
      </c>
      <c r="BB385">
        <f t="shared" ca="1" si="584"/>
        <v>0</v>
      </c>
      <c r="BC385">
        <f t="shared" ca="1" si="584"/>
        <v>0</v>
      </c>
      <c r="BD385">
        <f t="shared" ca="1" si="584"/>
        <v>0</v>
      </c>
      <c r="BE385">
        <f t="shared" ca="1" si="584"/>
        <v>0</v>
      </c>
      <c r="BF385">
        <f t="shared" ca="1" si="584"/>
        <v>0</v>
      </c>
      <c r="BG385">
        <f t="shared" ca="1" si="584"/>
        <v>0</v>
      </c>
      <c r="BH385">
        <f t="shared" ca="1" si="584"/>
        <v>0</v>
      </c>
      <c r="BI385">
        <f t="shared" ca="1" si="584"/>
        <v>0.66666666666666663</v>
      </c>
    </row>
    <row r="386" spans="1:61" x14ac:dyDescent="0.25">
      <c r="A386" s="57" t="str">
        <f t="shared" si="571"/>
        <v>Total</v>
      </c>
    </row>
    <row r="387" spans="1:61" x14ac:dyDescent="0.25">
      <c r="A387" s="57"/>
    </row>
    <row r="388" spans="1:61" x14ac:dyDescent="0.25">
      <c r="A388" s="57"/>
    </row>
    <row r="389" spans="1:61" x14ac:dyDescent="0.25">
      <c r="A389" s="110" t="s">
        <v>537</v>
      </c>
    </row>
    <row r="390" spans="1:61" x14ac:dyDescent="0.25">
      <c r="A390" s="57">
        <f>A327</f>
        <v>2015</v>
      </c>
      <c r="C390" s="5">
        <f ca="1">C327*C259</f>
        <v>0</v>
      </c>
      <c r="D390" s="5">
        <f t="shared" ref="D390:BI390" ca="1" si="587">D327*D259</f>
        <v>0</v>
      </c>
      <c r="E390" s="5">
        <f t="shared" ca="1" si="587"/>
        <v>0</v>
      </c>
      <c r="F390" s="5">
        <f t="shared" ca="1" si="587"/>
        <v>0</v>
      </c>
      <c r="G390" s="5">
        <f t="shared" ca="1" si="587"/>
        <v>0</v>
      </c>
      <c r="H390" s="5">
        <f t="shared" ca="1" si="587"/>
        <v>0</v>
      </c>
      <c r="I390" s="5">
        <f t="shared" ca="1" si="587"/>
        <v>0</v>
      </c>
      <c r="J390" s="5">
        <f t="shared" ca="1" si="587"/>
        <v>0</v>
      </c>
      <c r="K390" s="5">
        <f t="shared" ca="1" si="587"/>
        <v>0</v>
      </c>
      <c r="L390" s="5">
        <f t="shared" ca="1" si="587"/>
        <v>0</v>
      </c>
      <c r="M390" s="5">
        <f t="shared" ca="1" si="587"/>
        <v>0</v>
      </c>
      <c r="N390" s="5">
        <f t="shared" ca="1" si="587"/>
        <v>0</v>
      </c>
      <c r="O390" s="5">
        <f t="shared" ca="1" si="587"/>
        <v>0</v>
      </c>
      <c r="P390" s="5">
        <f t="shared" ca="1" si="587"/>
        <v>0</v>
      </c>
      <c r="Q390" s="5">
        <f t="shared" ca="1" si="587"/>
        <v>0</v>
      </c>
      <c r="R390" s="5">
        <f t="shared" ca="1" si="587"/>
        <v>0</v>
      </c>
      <c r="S390" s="5">
        <f t="shared" ca="1" si="587"/>
        <v>0</v>
      </c>
      <c r="T390" s="5">
        <f t="shared" ca="1" si="587"/>
        <v>0</v>
      </c>
      <c r="U390" s="5">
        <f t="shared" ca="1" si="587"/>
        <v>0</v>
      </c>
      <c r="V390" s="5">
        <f t="shared" ca="1" si="587"/>
        <v>0</v>
      </c>
      <c r="W390" s="5">
        <f t="shared" ca="1" si="587"/>
        <v>0</v>
      </c>
      <c r="X390" s="5">
        <f t="shared" ca="1" si="587"/>
        <v>0</v>
      </c>
      <c r="Y390" s="5">
        <f t="shared" ca="1" si="587"/>
        <v>0</v>
      </c>
      <c r="Z390" s="5">
        <f t="shared" ca="1" si="587"/>
        <v>0</v>
      </c>
      <c r="AA390" s="5">
        <f t="shared" ca="1" si="587"/>
        <v>0</v>
      </c>
      <c r="AB390" s="5">
        <f t="shared" ca="1" si="587"/>
        <v>0</v>
      </c>
      <c r="AC390" s="5">
        <f t="shared" ca="1" si="587"/>
        <v>0</v>
      </c>
      <c r="AD390" s="5">
        <f t="shared" ca="1" si="587"/>
        <v>0</v>
      </c>
      <c r="AE390" s="5">
        <f t="shared" ca="1" si="587"/>
        <v>0</v>
      </c>
      <c r="AF390" s="5">
        <f t="shared" ca="1" si="587"/>
        <v>0</v>
      </c>
      <c r="AG390" s="5">
        <f t="shared" ca="1" si="587"/>
        <v>0</v>
      </c>
      <c r="AH390" s="5">
        <f t="shared" ca="1" si="587"/>
        <v>0</v>
      </c>
      <c r="AI390" s="5">
        <f t="shared" ca="1" si="587"/>
        <v>0</v>
      </c>
      <c r="AJ390" s="5">
        <f t="shared" ca="1" si="587"/>
        <v>0</v>
      </c>
      <c r="AK390" s="5">
        <f t="shared" ca="1" si="587"/>
        <v>0</v>
      </c>
      <c r="AL390" s="5">
        <f t="shared" ca="1" si="587"/>
        <v>0</v>
      </c>
      <c r="AM390" s="5">
        <f t="shared" ca="1" si="587"/>
        <v>0</v>
      </c>
      <c r="AN390" s="5">
        <f t="shared" ca="1" si="587"/>
        <v>0</v>
      </c>
      <c r="AO390" s="5">
        <f t="shared" ca="1" si="587"/>
        <v>0</v>
      </c>
      <c r="AP390" s="5">
        <f t="shared" ca="1" si="587"/>
        <v>0</v>
      </c>
      <c r="AQ390" s="5">
        <f t="shared" ca="1" si="587"/>
        <v>0</v>
      </c>
      <c r="AR390" s="5">
        <f t="shared" ca="1" si="587"/>
        <v>0</v>
      </c>
      <c r="AS390" s="5">
        <f t="shared" ca="1" si="587"/>
        <v>0</v>
      </c>
      <c r="AT390" s="5">
        <f t="shared" ca="1" si="587"/>
        <v>0</v>
      </c>
      <c r="AU390" s="5">
        <f t="shared" ca="1" si="587"/>
        <v>0</v>
      </c>
      <c r="AV390" s="5">
        <f t="shared" ca="1" si="587"/>
        <v>0</v>
      </c>
      <c r="AW390" s="5">
        <f t="shared" ca="1" si="587"/>
        <v>0</v>
      </c>
      <c r="AX390" s="5">
        <f t="shared" ca="1" si="587"/>
        <v>0</v>
      </c>
      <c r="AY390" s="5">
        <f t="shared" ca="1" si="587"/>
        <v>0</v>
      </c>
      <c r="AZ390" s="5">
        <f t="shared" ca="1" si="587"/>
        <v>0</v>
      </c>
      <c r="BA390" s="5">
        <f t="shared" ca="1" si="587"/>
        <v>0</v>
      </c>
      <c r="BB390" s="5">
        <f t="shared" ca="1" si="587"/>
        <v>0</v>
      </c>
      <c r="BC390" s="5">
        <f t="shared" ca="1" si="587"/>
        <v>0</v>
      </c>
      <c r="BD390" s="5">
        <f t="shared" ca="1" si="587"/>
        <v>0</v>
      </c>
      <c r="BE390" s="5">
        <f t="shared" ca="1" si="587"/>
        <v>0</v>
      </c>
      <c r="BF390" s="5">
        <f t="shared" ca="1" si="587"/>
        <v>0</v>
      </c>
      <c r="BG390" s="5">
        <f t="shared" ca="1" si="587"/>
        <v>0</v>
      </c>
      <c r="BH390" s="5">
        <f t="shared" ca="1" si="587"/>
        <v>0</v>
      </c>
      <c r="BI390" s="5">
        <f t="shared" ca="1" si="587"/>
        <v>0</v>
      </c>
    </row>
    <row r="391" spans="1:61" x14ac:dyDescent="0.25">
      <c r="A391" s="57">
        <f t="shared" ref="A391:A449" si="588">A328</f>
        <v>2015.25</v>
      </c>
      <c r="C391" s="5">
        <f t="shared" ref="C391:BI391" ca="1" si="589">C328*C260</f>
        <v>0</v>
      </c>
      <c r="D391" s="5">
        <f t="shared" ca="1" si="589"/>
        <v>255002.44629373861</v>
      </c>
      <c r="E391" s="5">
        <f t="shared" ca="1" si="589"/>
        <v>0</v>
      </c>
      <c r="F391" s="5">
        <f t="shared" ca="1" si="589"/>
        <v>0</v>
      </c>
      <c r="G391" s="5">
        <f t="shared" ca="1" si="589"/>
        <v>0</v>
      </c>
      <c r="H391" s="5">
        <f t="shared" ca="1" si="589"/>
        <v>0</v>
      </c>
      <c r="I391" s="5">
        <f t="shared" ca="1" si="589"/>
        <v>0</v>
      </c>
      <c r="J391" s="5">
        <f t="shared" ca="1" si="589"/>
        <v>0</v>
      </c>
      <c r="K391" s="5">
        <f t="shared" ca="1" si="589"/>
        <v>0</v>
      </c>
      <c r="L391" s="5">
        <f t="shared" ca="1" si="589"/>
        <v>0</v>
      </c>
      <c r="M391" s="5">
        <f t="shared" ca="1" si="589"/>
        <v>0</v>
      </c>
      <c r="N391" s="5">
        <f t="shared" ca="1" si="589"/>
        <v>0</v>
      </c>
      <c r="O391" s="5">
        <f t="shared" ca="1" si="589"/>
        <v>0</v>
      </c>
      <c r="P391" s="5">
        <f t="shared" ca="1" si="589"/>
        <v>0</v>
      </c>
      <c r="Q391" s="5">
        <f t="shared" ca="1" si="589"/>
        <v>0</v>
      </c>
      <c r="R391" s="5">
        <f t="shared" ca="1" si="589"/>
        <v>0</v>
      </c>
      <c r="S391" s="5">
        <f t="shared" ca="1" si="589"/>
        <v>0</v>
      </c>
      <c r="T391" s="5">
        <f t="shared" ca="1" si="589"/>
        <v>0</v>
      </c>
      <c r="U391" s="5">
        <f t="shared" ca="1" si="589"/>
        <v>0</v>
      </c>
      <c r="V391" s="5">
        <f t="shared" ca="1" si="589"/>
        <v>0</v>
      </c>
      <c r="W391" s="5">
        <f t="shared" ca="1" si="589"/>
        <v>0</v>
      </c>
      <c r="X391" s="5">
        <f t="shared" ca="1" si="589"/>
        <v>0</v>
      </c>
      <c r="Y391" s="5">
        <f t="shared" ca="1" si="589"/>
        <v>0</v>
      </c>
      <c r="Z391" s="5">
        <f t="shared" ca="1" si="589"/>
        <v>0</v>
      </c>
      <c r="AA391" s="5">
        <f t="shared" ca="1" si="589"/>
        <v>0</v>
      </c>
      <c r="AB391" s="5">
        <f t="shared" ca="1" si="589"/>
        <v>0</v>
      </c>
      <c r="AC391" s="5">
        <f t="shared" ca="1" si="589"/>
        <v>0</v>
      </c>
      <c r="AD391" s="5">
        <f t="shared" ca="1" si="589"/>
        <v>0</v>
      </c>
      <c r="AE391" s="5">
        <f t="shared" ca="1" si="589"/>
        <v>0</v>
      </c>
      <c r="AF391" s="5">
        <f t="shared" ca="1" si="589"/>
        <v>0</v>
      </c>
      <c r="AG391" s="5">
        <f t="shared" ca="1" si="589"/>
        <v>0</v>
      </c>
      <c r="AH391" s="5">
        <f t="shared" ca="1" si="589"/>
        <v>0</v>
      </c>
      <c r="AI391" s="5">
        <f t="shared" ca="1" si="589"/>
        <v>0</v>
      </c>
      <c r="AJ391" s="5">
        <f t="shared" ca="1" si="589"/>
        <v>0</v>
      </c>
      <c r="AK391" s="5">
        <f t="shared" ca="1" si="589"/>
        <v>0</v>
      </c>
      <c r="AL391" s="5">
        <f t="shared" ca="1" si="589"/>
        <v>0</v>
      </c>
      <c r="AM391" s="5">
        <f t="shared" ca="1" si="589"/>
        <v>0</v>
      </c>
      <c r="AN391" s="5">
        <f t="shared" ca="1" si="589"/>
        <v>0</v>
      </c>
      <c r="AO391" s="5">
        <f t="shared" ca="1" si="589"/>
        <v>0</v>
      </c>
      <c r="AP391" s="5">
        <f t="shared" ca="1" si="589"/>
        <v>0</v>
      </c>
      <c r="AQ391" s="5">
        <f t="shared" ca="1" si="589"/>
        <v>0</v>
      </c>
      <c r="AR391" s="5">
        <f t="shared" ca="1" si="589"/>
        <v>0</v>
      </c>
      <c r="AS391" s="5">
        <f t="shared" ca="1" si="589"/>
        <v>0</v>
      </c>
      <c r="AT391" s="5">
        <f t="shared" ca="1" si="589"/>
        <v>0</v>
      </c>
      <c r="AU391" s="5">
        <f t="shared" ca="1" si="589"/>
        <v>0</v>
      </c>
      <c r="AV391" s="5">
        <f t="shared" ca="1" si="589"/>
        <v>0</v>
      </c>
      <c r="AW391" s="5">
        <f t="shared" ca="1" si="589"/>
        <v>0</v>
      </c>
      <c r="AX391" s="5">
        <f t="shared" ca="1" si="589"/>
        <v>0</v>
      </c>
      <c r="AY391" s="5">
        <f t="shared" ca="1" si="589"/>
        <v>0</v>
      </c>
      <c r="AZ391" s="5">
        <f t="shared" ca="1" si="589"/>
        <v>0</v>
      </c>
      <c r="BA391" s="5">
        <f t="shared" ca="1" si="589"/>
        <v>0</v>
      </c>
      <c r="BB391" s="5">
        <f t="shared" ca="1" si="589"/>
        <v>0</v>
      </c>
      <c r="BC391" s="5">
        <f t="shared" ca="1" si="589"/>
        <v>0</v>
      </c>
      <c r="BD391" s="5">
        <f t="shared" ca="1" si="589"/>
        <v>0</v>
      </c>
      <c r="BE391" s="5">
        <f t="shared" ca="1" si="589"/>
        <v>0</v>
      </c>
      <c r="BF391" s="5">
        <f t="shared" ca="1" si="589"/>
        <v>0</v>
      </c>
      <c r="BG391" s="5">
        <f t="shared" ca="1" si="589"/>
        <v>0</v>
      </c>
      <c r="BH391" s="5">
        <f t="shared" ca="1" si="589"/>
        <v>0</v>
      </c>
      <c r="BI391" s="5">
        <f t="shared" ca="1" si="589"/>
        <v>0</v>
      </c>
    </row>
    <row r="392" spans="1:61" x14ac:dyDescent="0.25">
      <c r="A392" s="57">
        <f t="shared" si="588"/>
        <v>2015.5</v>
      </c>
      <c r="C392" s="5">
        <f t="shared" ref="C392:BI392" ca="1" si="590">C329*C261</f>
        <v>0</v>
      </c>
      <c r="D392" s="5">
        <f t="shared" ca="1" si="590"/>
        <v>0</v>
      </c>
      <c r="E392" s="5">
        <f t="shared" ca="1" si="590"/>
        <v>342525.09032186237</v>
      </c>
      <c r="F392" s="5">
        <f t="shared" ca="1" si="590"/>
        <v>0</v>
      </c>
      <c r="G392" s="5">
        <f t="shared" ca="1" si="590"/>
        <v>0</v>
      </c>
      <c r="H392" s="5">
        <f t="shared" ca="1" si="590"/>
        <v>0</v>
      </c>
      <c r="I392" s="5">
        <f t="shared" ca="1" si="590"/>
        <v>0</v>
      </c>
      <c r="J392" s="5">
        <f t="shared" ca="1" si="590"/>
        <v>0</v>
      </c>
      <c r="K392" s="5">
        <f t="shared" ca="1" si="590"/>
        <v>0</v>
      </c>
      <c r="L392" s="5">
        <f t="shared" ca="1" si="590"/>
        <v>0</v>
      </c>
      <c r="M392" s="5">
        <f t="shared" ca="1" si="590"/>
        <v>0</v>
      </c>
      <c r="N392" s="5">
        <f t="shared" ca="1" si="590"/>
        <v>0</v>
      </c>
      <c r="O392" s="5">
        <f t="shared" ca="1" si="590"/>
        <v>0</v>
      </c>
      <c r="P392" s="5">
        <f t="shared" ca="1" si="590"/>
        <v>0</v>
      </c>
      <c r="Q392" s="5">
        <f t="shared" ca="1" si="590"/>
        <v>0</v>
      </c>
      <c r="R392" s="5">
        <f t="shared" ca="1" si="590"/>
        <v>0</v>
      </c>
      <c r="S392" s="5">
        <f t="shared" ca="1" si="590"/>
        <v>0</v>
      </c>
      <c r="T392" s="5">
        <f t="shared" ca="1" si="590"/>
        <v>0</v>
      </c>
      <c r="U392" s="5">
        <f t="shared" ca="1" si="590"/>
        <v>0</v>
      </c>
      <c r="V392" s="5">
        <f t="shared" ca="1" si="590"/>
        <v>0</v>
      </c>
      <c r="W392" s="5">
        <f t="shared" ca="1" si="590"/>
        <v>0</v>
      </c>
      <c r="X392" s="5">
        <f t="shared" ca="1" si="590"/>
        <v>0</v>
      </c>
      <c r="Y392" s="5">
        <f t="shared" ca="1" si="590"/>
        <v>0</v>
      </c>
      <c r="Z392" s="5">
        <f t="shared" ca="1" si="590"/>
        <v>0</v>
      </c>
      <c r="AA392" s="5">
        <f t="shared" ca="1" si="590"/>
        <v>0</v>
      </c>
      <c r="AB392" s="5">
        <f t="shared" ca="1" si="590"/>
        <v>0</v>
      </c>
      <c r="AC392" s="5">
        <f t="shared" ca="1" si="590"/>
        <v>0</v>
      </c>
      <c r="AD392" s="5">
        <f t="shared" ca="1" si="590"/>
        <v>0</v>
      </c>
      <c r="AE392" s="5">
        <f t="shared" ca="1" si="590"/>
        <v>0</v>
      </c>
      <c r="AF392" s="5">
        <f t="shared" ca="1" si="590"/>
        <v>0</v>
      </c>
      <c r="AG392" s="5">
        <f t="shared" ca="1" si="590"/>
        <v>0</v>
      </c>
      <c r="AH392" s="5">
        <f t="shared" ca="1" si="590"/>
        <v>0</v>
      </c>
      <c r="AI392" s="5">
        <f t="shared" ca="1" si="590"/>
        <v>0</v>
      </c>
      <c r="AJ392" s="5">
        <f t="shared" ca="1" si="590"/>
        <v>0</v>
      </c>
      <c r="AK392" s="5">
        <f t="shared" ca="1" si="590"/>
        <v>0</v>
      </c>
      <c r="AL392" s="5">
        <f t="shared" ca="1" si="590"/>
        <v>0</v>
      </c>
      <c r="AM392" s="5">
        <f t="shared" ca="1" si="590"/>
        <v>0</v>
      </c>
      <c r="AN392" s="5">
        <f t="shared" ca="1" si="590"/>
        <v>0</v>
      </c>
      <c r="AO392" s="5">
        <f t="shared" ca="1" si="590"/>
        <v>0</v>
      </c>
      <c r="AP392" s="5">
        <f t="shared" ca="1" si="590"/>
        <v>0</v>
      </c>
      <c r="AQ392" s="5">
        <f t="shared" ca="1" si="590"/>
        <v>0</v>
      </c>
      <c r="AR392" s="5">
        <f t="shared" ca="1" si="590"/>
        <v>0</v>
      </c>
      <c r="AS392" s="5">
        <f t="shared" ca="1" si="590"/>
        <v>0</v>
      </c>
      <c r="AT392" s="5">
        <f t="shared" ca="1" si="590"/>
        <v>0</v>
      </c>
      <c r="AU392" s="5">
        <f t="shared" ca="1" si="590"/>
        <v>0</v>
      </c>
      <c r="AV392" s="5">
        <f t="shared" ca="1" si="590"/>
        <v>0</v>
      </c>
      <c r="AW392" s="5">
        <f t="shared" ca="1" si="590"/>
        <v>0</v>
      </c>
      <c r="AX392" s="5">
        <f t="shared" ca="1" si="590"/>
        <v>0</v>
      </c>
      <c r="AY392" s="5">
        <f t="shared" ca="1" si="590"/>
        <v>0</v>
      </c>
      <c r="AZ392" s="5">
        <f t="shared" ca="1" si="590"/>
        <v>0</v>
      </c>
      <c r="BA392" s="5">
        <f t="shared" ca="1" si="590"/>
        <v>0</v>
      </c>
      <c r="BB392" s="5">
        <f t="shared" ca="1" si="590"/>
        <v>0</v>
      </c>
      <c r="BC392" s="5">
        <f t="shared" ca="1" si="590"/>
        <v>0</v>
      </c>
      <c r="BD392" s="5">
        <f t="shared" ca="1" si="590"/>
        <v>0</v>
      </c>
      <c r="BE392" s="5">
        <f t="shared" ca="1" si="590"/>
        <v>0</v>
      </c>
      <c r="BF392" s="5">
        <f t="shared" ca="1" si="590"/>
        <v>0</v>
      </c>
      <c r="BG392" s="5">
        <f t="shared" ca="1" si="590"/>
        <v>0</v>
      </c>
      <c r="BH392" s="5">
        <f t="shared" ca="1" si="590"/>
        <v>0</v>
      </c>
      <c r="BI392" s="5">
        <f t="shared" ca="1" si="590"/>
        <v>0</v>
      </c>
    </row>
    <row r="393" spans="1:61" x14ac:dyDescent="0.25">
      <c r="A393" s="57">
        <f t="shared" si="588"/>
        <v>2015.75</v>
      </c>
      <c r="C393" s="5">
        <f t="shared" ref="C393:BI393" ca="1" si="591">C330*C262</f>
        <v>0</v>
      </c>
      <c r="D393" s="5">
        <f t="shared" ca="1" si="591"/>
        <v>0</v>
      </c>
      <c r="E393" s="5">
        <f t="shared" ca="1" si="591"/>
        <v>0</v>
      </c>
      <c r="F393" s="5">
        <f t="shared" ca="1" si="591"/>
        <v>345065.62350245402</v>
      </c>
      <c r="G393" s="5">
        <f t="shared" ca="1" si="591"/>
        <v>0</v>
      </c>
      <c r="H393" s="5">
        <f t="shared" ca="1" si="591"/>
        <v>0</v>
      </c>
      <c r="I393" s="5">
        <f t="shared" ca="1" si="591"/>
        <v>0</v>
      </c>
      <c r="J393" s="5">
        <f t="shared" ca="1" si="591"/>
        <v>0</v>
      </c>
      <c r="K393" s="5">
        <f t="shared" ca="1" si="591"/>
        <v>0</v>
      </c>
      <c r="L393" s="5">
        <f t="shared" ca="1" si="591"/>
        <v>0</v>
      </c>
      <c r="M393" s="5">
        <f t="shared" ca="1" si="591"/>
        <v>0</v>
      </c>
      <c r="N393" s="5">
        <f t="shared" ca="1" si="591"/>
        <v>0</v>
      </c>
      <c r="O393" s="5">
        <f t="shared" ca="1" si="591"/>
        <v>0</v>
      </c>
      <c r="P393" s="5">
        <f t="shared" ca="1" si="591"/>
        <v>0</v>
      </c>
      <c r="Q393" s="5">
        <f t="shared" ca="1" si="591"/>
        <v>0</v>
      </c>
      <c r="R393" s="5">
        <f t="shared" ca="1" si="591"/>
        <v>0</v>
      </c>
      <c r="S393" s="5">
        <f t="shared" ca="1" si="591"/>
        <v>0</v>
      </c>
      <c r="T393" s="5">
        <f t="shared" ca="1" si="591"/>
        <v>0</v>
      </c>
      <c r="U393" s="5">
        <f t="shared" ca="1" si="591"/>
        <v>0</v>
      </c>
      <c r="V393" s="5">
        <f t="shared" ca="1" si="591"/>
        <v>0</v>
      </c>
      <c r="W393" s="5">
        <f t="shared" ca="1" si="591"/>
        <v>0</v>
      </c>
      <c r="X393" s="5">
        <f t="shared" ca="1" si="591"/>
        <v>0</v>
      </c>
      <c r="Y393" s="5">
        <f t="shared" ca="1" si="591"/>
        <v>0</v>
      </c>
      <c r="Z393" s="5">
        <f t="shared" ca="1" si="591"/>
        <v>0</v>
      </c>
      <c r="AA393" s="5">
        <f t="shared" ca="1" si="591"/>
        <v>0</v>
      </c>
      <c r="AB393" s="5">
        <f t="shared" ca="1" si="591"/>
        <v>0</v>
      </c>
      <c r="AC393" s="5">
        <f t="shared" ca="1" si="591"/>
        <v>0</v>
      </c>
      <c r="AD393" s="5">
        <f t="shared" ca="1" si="591"/>
        <v>0</v>
      </c>
      <c r="AE393" s="5">
        <f t="shared" ca="1" si="591"/>
        <v>0</v>
      </c>
      <c r="AF393" s="5">
        <f t="shared" ca="1" si="591"/>
        <v>0</v>
      </c>
      <c r="AG393" s="5">
        <f t="shared" ca="1" si="591"/>
        <v>0</v>
      </c>
      <c r="AH393" s="5">
        <f t="shared" ca="1" si="591"/>
        <v>0</v>
      </c>
      <c r="AI393" s="5">
        <f t="shared" ca="1" si="591"/>
        <v>0</v>
      </c>
      <c r="AJ393" s="5">
        <f t="shared" ca="1" si="591"/>
        <v>0</v>
      </c>
      <c r="AK393" s="5">
        <f t="shared" ca="1" si="591"/>
        <v>0</v>
      </c>
      <c r="AL393" s="5">
        <f t="shared" ca="1" si="591"/>
        <v>0</v>
      </c>
      <c r="AM393" s="5">
        <f t="shared" ca="1" si="591"/>
        <v>0</v>
      </c>
      <c r="AN393" s="5">
        <f t="shared" ca="1" si="591"/>
        <v>0</v>
      </c>
      <c r="AO393" s="5">
        <f t="shared" ca="1" si="591"/>
        <v>0</v>
      </c>
      <c r="AP393" s="5">
        <f t="shared" ca="1" si="591"/>
        <v>0</v>
      </c>
      <c r="AQ393" s="5">
        <f t="shared" ca="1" si="591"/>
        <v>0</v>
      </c>
      <c r="AR393" s="5">
        <f t="shared" ca="1" si="591"/>
        <v>0</v>
      </c>
      <c r="AS393" s="5">
        <f t="shared" ca="1" si="591"/>
        <v>0</v>
      </c>
      <c r="AT393" s="5">
        <f t="shared" ca="1" si="591"/>
        <v>0</v>
      </c>
      <c r="AU393" s="5">
        <f t="shared" ca="1" si="591"/>
        <v>0</v>
      </c>
      <c r="AV393" s="5">
        <f t="shared" ca="1" si="591"/>
        <v>0</v>
      </c>
      <c r="AW393" s="5">
        <f t="shared" ca="1" si="591"/>
        <v>0</v>
      </c>
      <c r="AX393" s="5">
        <f t="shared" ca="1" si="591"/>
        <v>0</v>
      </c>
      <c r="AY393" s="5">
        <f t="shared" ca="1" si="591"/>
        <v>0</v>
      </c>
      <c r="AZ393" s="5">
        <f t="shared" ca="1" si="591"/>
        <v>0</v>
      </c>
      <c r="BA393" s="5">
        <f t="shared" ca="1" si="591"/>
        <v>0</v>
      </c>
      <c r="BB393" s="5">
        <f t="shared" ca="1" si="591"/>
        <v>0</v>
      </c>
      <c r="BC393" s="5">
        <f t="shared" ca="1" si="591"/>
        <v>0</v>
      </c>
      <c r="BD393" s="5">
        <f t="shared" ca="1" si="591"/>
        <v>0</v>
      </c>
      <c r="BE393" s="5">
        <f t="shared" ca="1" si="591"/>
        <v>0</v>
      </c>
      <c r="BF393" s="5">
        <f t="shared" ca="1" si="591"/>
        <v>0</v>
      </c>
      <c r="BG393" s="5">
        <f t="shared" ca="1" si="591"/>
        <v>0</v>
      </c>
      <c r="BH393" s="5">
        <f t="shared" ca="1" si="591"/>
        <v>0</v>
      </c>
      <c r="BI393" s="5">
        <f t="shared" ca="1" si="591"/>
        <v>0</v>
      </c>
    </row>
    <row r="394" spans="1:61" x14ac:dyDescent="0.25">
      <c r="A394" s="57">
        <f t="shared" si="588"/>
        <v>2016</v>
      </c>
      <c r="C394" s="5">
        <f t="shared" ref="C394:BI394" ca="1" si="592">C331*C263</f>
        <v>0</v>
      </c>
      <c r="D394" s="5">
        <f t="shared" ca="1" si="592"/>
        <v>0</v>
      </c>
      <c r="E394" s="5">
        <f t="shared" ca="1" si="592"/>
        <v>0</v>
      </c>
      <c r="F394" s="5">
        <f t="shared" ca="1" si="592"/>
        <v>0</v>
      </c>
      <c r="G394" s="5">
        <f t="shared" ca="1" si="592"/>
        <v>347624.99999999988</v>
      </c>
      <c r="H394" s="5">
        <f t="shared" ca="1" si="592"/>
        <v>0</v>
      </c>
      <c r="I394" s="5">
        <f t="shared" ca="1" si="592"/>
        <v>0</v>
      </c>
      <c r="J394" s="5">
        <f t="shared" ca="1" si="592"/>
        <v>0</v>
      </c>
      <c r="K394" s="5">
        <f t="shared" ca="1" si="592"/>
        <v>0</v>
      </c>
      <c r="L394" s="5">
        <f t="shared" ca="1" si="592"/>
        <v>0</v>
      </c>
      <c r="M394" s="5">
        <f t="shared" ca="1" si="592"/>
        <v>0</v>
      </c>
      <c r="N394" s="5">
        <f t="shared" ca="1" si="592"/>
        <v>0</v>
      </c>
      <c r="O394" s="5">
        <f t="shared" ca="1" si="592"/>
        <v>0</v>
      </c>
      <c r="P394" s="5">
        <f t="shared" ca="1" si="592"/>
        <v>0</v>
      </c>
      <c r="Q394" s="5">
        <f t="shared" ca="1" si="592"/>
        <v>0</v>
      </c>
      <c r="R394" s="5">
        <f t="shared" ca="1" si="592"/>
        <v>0</v>
      </c>
      <c r="S394" s="5">
        <f t="shared" ca="1" si="592"/>
        <v>0</v>
      </c>
      <c r="T394" s="5">
        <f t="shared" ca="1" si="592"/>
        <v>0</v>
      </c>
      <c r="U394" s="5">
        <f t="shared" ca="1" si="592"/>
        <v>0</v>
      </c>
      <c r="V394" s="5">
        <f t="shared" ca="1" si="592"/>
        <v>0</v>
      </c>
      <c r="W394" s="5">
        <f t="shared" ca="1" si="592"/>
        <v>0</v>
      </c>
      <c r="X394" s="5">
        <f t="shared" ca="1" si="592"/>
        <v>0</v>
      </c>
      <c r="Y394" s="5">
        <f t="shared" ca="1" si="592"/>
        <v>0</v>
      </c>
      <c r="Z394" s="5">
        <f t="shared" ca="1" si="592"/>
        <v>0</v>
      </c>
      <c r="AA394" s="5">
        <f t="shared" ca="1" si="592"/>
        <v>0</v>
      </c>
      <c r="AB394" s="5">
        <f t="shared" ca="1" si="592"/>
        <v>0</v>
      </c>
      <c r="AC394" s="5">
        <f t="shared" ca="1" si="592"/>
        <v>0</v>
      </c>
      <c r="AD394" s="5">
        <f t="shared" ca="1" si="592"/>
        <v>0</v>
      </c>
      <c r="AE394" s="5">
        <f t="shared" ca="1" si="592"/>
        <v>0</v>
      </c>
      <c r="AF394" s="5">
        <f t="shared" ca="1" si="592"/>
        <v>0</v>
      </c>
      <c r="AG394" s="5">
        <f t="shared" ca="1" si="592"/>
        <v>0</v>
      </c>
      <c r="AH394" s="5">
        <f t="shared" ca="1" si="592"/>
        <v>0</v>
      </c>
      <c r="AI394" s="5">
        <f t="shared" ca="1" si="592"/>
        <v>0</v>
      </c>
      <c r="AJ394" s="5">
        <f t="shared" ca="1" si="592"/>
        <v>0</v>
      </c>
      <c r="AK394" s="5">
        <f t="shared" ca="1" si="592"/>
        <v>0</v>
      </c>
      <c r="AL394" s="5">
        <f t="shared" ca="1" si="592"/>
        <v>0</v>
      </c>
      <c r="AM394" s="5">
        <f t="shared" ca="1" si="592"/>
        <v>0</v>
      </c>
      <c r="AN394" s="5">
        <f t="shared" ca="1" si="592"/>
        <v>0</v>
      </c>
      <c r="AO394" s="5">
        <f t="shared" ca="1" si="592"/>
        <v>0</v>
      </c>
      <c r="AP394" s="5">
        <f t="shared" ca="1" si="592"/>
        <v>0</v>
      </c>
      <c r="AQ394" s="5">
        <f t="shared" ca="1" si="592"/>
        <v>0</v>
      </c>
      <c r="AR394" s="5">
        <f t="shared" ca="1" si="592"/>
        <v>0</v>
      </c>
      <c r="AS394" s="5">
        <f t="shared" ca="1" si="592"/>
        <v>0</v>
      </c>
      <c r="AT394" s="5">
        <f t="shared" ca="1" si="592"/>
        <v>0</v>
      </c>
      <c r="AU394" s="5">
        <f t="shared" ca="1" si="592"/>
        <v>0</v>
      </c>
      <c r="AV394" s="5">
        <f t="shared" ca="1" si="592"/>
        <v>0</v>
      </c>
      <c r="AW394" s="5">
        <f t="shared" ca="1" si="592"/>
        <v>0</v>
      </c>
      <c r="AX394" s="5">
        <f t="shared" ca="1" si="592"/>
        <v>0</v>
      </c>
      <c r="AY394" s="5">
        <f t="shared" ca="1" si="592"/>
        <v>0</v>
      </c>
      <c r="AZ394" s="5">
        <f t="shared" ca="1" si="592"/>
        <v>0</v>
      </c>
      <c r="BA394" s="5">
        <f t="shared" ca="1" si="592"/>
        <v>0</v>
      </c>
      <c r="BB394" s="5">
        <f t="shared" ca="1" si="592"/>
        <v>0</v>
      </c>
      <c r="BC394" s="5">
        <f t="shared" ca="1" si="592"/>
        <v>0</v>
      </c>
      <c r="BD394" s="5">
        <f t="shared" ca="1" si="592"/>
        <v>0</v>
      </c>
      <c r="BE394" s="5">
        <f t="shared" ca="1" si="592"/>
        <v>0</v>
      </c>
      <c r="BF394" s="5">
        <f t="shared" ca="1" si="592"/>
        <v>0</v>
      </c>
      <c r="BG394" s="5">
        <f t="shared" ca="1" si="592"/>
        <v>0</v>
      </c>
      <c r="BH394" s="5">
        <f t="shared" ca="1" si="592"/>
        <v>0</v>
      </c>
      <c r="BI394" s="5">
        <f t="shared" ca="1" si="592"/>
        <v>0</v>
      </c>
    </row>
    <row r="395" spans="1:61" x14ac:dyDescent="0.25">
      <c r="A395" s="57">
        <f t="shared" si="588"/>
        <v>2016.25</v>
      </c>
      <c r="C395" s="5">
        <f t="shared" ref="C395:BI395" ca="1" si="593">C332*C264</f>
        <v>0</v>
      </c>
      <c r="D395" s="5">
        <f t="shared" ca="1" si="593"/>
        <v>0</v>
      </c>
      <c r="E395" s="5">
        <f t="shared" ca="1" si="593"/>
        <v>0</v>
      </c>
      <c r="F395" s="5">
        <f t="shared" ca="1" si="593"/>
        <v>0</v>
      </c>
      <c r="G395" s="5">
        <f t="shared" ca="1" si="593"/>
        <v>0</v>
      </c>
      <c r="H395" s="5">
        <f t="shared" ca="1" si="593"/>
        <v>350203.35957673431</v>
      </c>
      <c r="I395" s="5">
        <f t="shared" ca="1" si="593"/>
        <v>0</v>
      </c>
      <c r="J395" s="5">
        <f t="shared" ca="1" si="593"/>
        <v>0</v>
      </c>
      <c r="K395" s="5">
        <f t="shared" ca="1" si="593"/>
        <v>0</v>
      </c>
      <c r="L395" s="5">
        <f t="shared" ca="1" si="593"/>
        <v>0</v>
      </c>
      <c r="M395" s="5">
        <f t="shared" ca="1" si="593"/>
        <v>0</v>
      </c>
      <c r="N395" s="5">
        <f t="shared" ca="1" si="593"/>
        <v>0</v>
      </c>
      <c r="O395" s="5">
        <f t="shared" ca="1" si="593"/>
        <v>0</v>
      </c>
      <c r="P395" s="5">
        <f t="shared" ca="1" si="593"/>
        <v>0</v>
      </c>
      <c r="Q395" s="5">
        <f t="shared" ca="1" si="593"/>
        <v>0</v>
      </c>
      <c r="R395" s="5">
        <f t="shared" ca="1" si="593"/>
        <v>0</v>
      </c>
      <c r="S395" s="5">
        <f t="shared" ca="1" si="593"/>
        <v>0</v>
      </c>
      <c r="T395" s="5">
        <f t="shared" ca="1" si="593"/>
        <v>0</v>
      </c>
      <c r="U395" s="5">
        <f t="shared" ca="1" si="593"/>
        <v>0</v>
      </c>
      <c r="V395" s="5">
        <f t="shared" ca="1" si="593"/>
        <v>0</v>
      </c>
      <c r="W395" s="5">
        <f t="shared" ca="1" si="593"/>
        <v>0</v>
      </c>
      <c r="X395" s="5">
        <f t="shared" ca="1" si="593"/>
        <v>0</v>
      </c>
      <c r="Y395" s="5">
        <f t="shared" ca="1" si="593"/>
        <v>0</v>
      </c>
      <c r="Z395" s="5">
        <f t="shared" ca="1" si="593"/>
        <v>0</v>
      </c>
      <c r="AA395" s="5">
        <f t="shared" ca="1" si="593"/>
        <v>0</v>
      </c>
      <c r="AB395" s="5">
        <f t="shared" ca="1" si="593"/>
        <v>0</v>
      </c>
      <c r="AC395" s="5">
        <f t="shared" ca="1" si="593"/>
        <v>0</v>
      </c>
      <c r="AD395" s="5">
        <f t="shared" ca="1" si="593"/>
        <v>0</v>
      </c>
      <c r="AE395" s="5">
        <f t="shared" ca="1" si="593"/>
        <v>0</v>
      </c>
      <c r="AF395" s="5">
        <f t="shared" ca="1" si="593"/>
        <v>0</v>
      </c>
      <c r="AG395" s="5">
        <f t="shared" ca="1" si="593"/>
        <v>0</v>
      </c>
      <c r="AH395" s="5">
        <f t="shared" ca="1" si="593"/>
        <v>0</v>
      </c>
      <c r="AI395" s="5">
        <f t="shared" ca="1" si="593"/>
        <v>0</v>
      </c>
      <c r="AJ395" s="5">
        <f t="shared" ca="1" si="593"/>
        <v>0</v>
      </c>
      <c r="AK395" s="5">
        <f t="shared" ca="1" si="593"/>
        <v>0</v>
      </c>
      <c r="AL395" s="5">
        <f t="shared" ca="1" si="593"/>
        <v>0</v>
      </c>
      <c r="AM395" s="5">
        <f t="shared" ca="1" si="593"/>
        <v>0</v>
      </c>
      <c r="AN395" s="5">
        <f t="shared" ca="1" si="593"/>
        <v>0</v>
      </c>
      <c r="AO395" s="5">
        <f t="shared" ca="1" si="593"/>
        <v>0</v>
      </c>
      <c r="AP395" s="5">
        <f t="shared" ca="1" si="593"/>
        <v>0</v>
      </c>
      <c r="AQ395" s="5">
        <f t="shared" ca="1" si="593"/>
        <v>0</v>
      </c>
      <c r="AR395" s="5">
        <f t="shared" ca="1" si="593"/>
        <v>0</v>
      </c>
      <c r="AS395" s="5">
        <f t="shared" ca="1" si="593"/>
        <v>0</v>
      </c>
      <c r="AT395" s="5">
        <f t="shared" ca="1" si="593"/>
        <v>0</v>
      </c>
      <c r="AU395" s="5">
        <f t="shared" ca="1" si="593"/>
        <v>0</v>
      </c>
      <c r="AV395" s="5">
        <f t="shared" ca="1" si="593"/>
        <v>0</v>
      </c>
      <c r="AW395" s="5">
        <f t="shared" ca="1" si="593"/>
        <v>0</v>
      </c>
      <c r="AX395" s="5">
        <f t="shared" ca="1" si="593"/>
        <v>0</v>
      </c>
      <c r="AY395" s="5">
        <f t="shared" ca="1" si="593"/>
        <v>0</v>
      </c>
      <c r="AZ395" s="5">
        <f t="shared" ca="1" si="593"/>
        <v>0</v>
      </c>
      <c r="BA395" s="5">
        <f t="shared" ca="1" si="593"/>
        <v>0</v>
      </c>
      <c r="BB395" s="5">
        <f t="shared" ca="1" si="593"/>
        <v>0</v>
      </c>
      <c r="BC395" s="5">
        <f t="shared" ca="1" si="593"/>
        <v>0</v>
      </c>
      <c r="BD395" s="5">
        <f t="shared" ca="1" si="593"/>
        <v>0</v>
      </c>
      <c r="BE395" s="5">
        <f t="shared" ca="1" si="593"/>
        <v>0</v>
      </c>
      <c r="BF395" s="5">
        <f t="shared" ca="1" si="593"/>
        <v>0</v>
      </c>
      <c r="BG395" s="5">
        <f t="shared" ca="1" si="593"/>
        <v>0</v>
      </c>
      <c r="BH395" s="5">
        <f t="shared" ca="1" si="593"/>
        <v>0</v>
      </c>
      <c r="BI395" s="5">
        <f t="shared" ca="1" si="593"/>
        <v>0</v>
      </c>
    </row>
    <row r="396" spans="1:61" x14ac:dyDescent="0.25">
      <c r="A396" s="57">
        <f t="shared" si="588"/>
        <v>2016.5</v>
      </c>
      <c r="C396" s="5">
        <f t="shared" ref="C396:BI396" ca="1" si="594">C333*C265</f>
        <v>0</v>
      </c>
      <c r="D396" s="5">
        <f t="shared" ca="1" si="594"/>
        <v>0</v>
      </c>
      <c r="E396" s="5">
        <f t="shared" ca="1" si="594"/>
        <v>0</v>
      </c>
      <c r="F396" s="5">
        <f t="shared" ca="1" si="594"/>
        <v>0</v>
      </c>
      <c r="G396" s="5">
        <f t="shared" ca="1" si="594"/>
        <v>0</v>
      </c>
      <c r="H396" s="5">
        <f t="shared" ca="1" si="594"/>
        <v>0</v>
      </c>
      <c r="I396" s="5">
        <f t="shared" ca="1" si="594"/>
        <v>352800.84303151816</v>
      </c>
      <c r="J396" s="5">
        <f t="shared" ca="1" si="594"/>
        <v>0</v>
      </c>
      <c r="K396" s="5">
        <f t="shared" ca="1" si="594"/>
        <v>0</v>
      </c>
      <c r="L396" s="5">
        <f t="shared" ca="1" si="594"/>
        <v>0</v>
      </c>
      <c r="M396" s="5">
        <f t="shared" ca="1" si="594"/>
        <v>0</v>
      </c>
      <c r="N396" s="5">
        <f t="shared" ca="1" si="594"/>
        <v>0</v>
      </c>
      <c r="O396" s="5">
        <f t="shared" ca="1" si="594"/>
        <v>0</v>
      </c>
      <c r="P396" s="5">
        <f t="shared" ca="1" si="594"/>
        <v>0</v>
      </c>
      <c r="Q396" s="5">
        <f t="shared" ca="1" si="594"/>
        <v>0</v>
      </c>
      <c r="R396" s="5">
        <f t="shared" ca="1" si="594"/>
        <v>0</v>
      </c>
      <c r="S396" s="5">
        <f t="shared" ca="1" si="594"/>
        <v>0</v>
      </c>
      <c r="T396" s="5">
        <f t="shared" ca="1" si="594"/>
        <v>0</v>
      </c>
      <c r="U396" s="5">
        <f t="shared" ca="1" si="594"/>
        <v>0</v>
      </c>
      <c r="V396" s="5">
        <f t="shared" ca="1" si="594"/>
        <v>0</v>
      </c>
      <c r="W396" s="5">
        <f t="shared" ca="1" si="594"/>
        <v>0</v>
      </c>
      <c r="X396" s="5">
        <f t="shared" ca="1" si="594"/>
        <v>0</v>
      </c>
      <c r="Y396" s="5">
        <f t="shared" ca="1" si="594"/>
        <v>0</v>
      </c>
      <c r="Z396" s="5">
        <f t="shared" ca="1" si="594"/>
        <v>0</v>
      </c>
      <c r="AA396" s="5">
        <f t="shared" ca="1" si="594"/>
        <v>0</v>
      </c>
      <c r="AB396" s="5">
        <f t="shared" ca="1" si="594"/>
        <v>0</v>
      </c>
      <c r="AC396" s="5">
        <f t="shared" ca="1" si="594"/>
        <v>0</v>
      </c>
      <c r="AD396" s="5">
        <f t="shared" ca="1" si="594"/>
        <v>0</v>
      </c>
      <c r="AE396" s="5">
        <f t="shared" ca="1" si="594"/>
        <v>0</v>
      </c>
      <c r="AF396" s="5">
        <f t="shared" ca="1" si="594"/>
        <v>0</v>
      </c>
      <c r="AG396" s="5">
        <f t="shared" ca="1" si="594"/>
        <v>0</v>
      </c>
      <c r="AH396" s="5">
        <f t="shared" ca="1" si="594"/>
        <v>0</v>
      </c>
      <c r="AI396" s="5">
        <f t="shared" ca="1" si="594"/>
        <v>0</v>
      </c>
      <c r="AJ396" s="5">
        <f t="shared" ca="1" si="594"/>
        <v>0</v>
      </c>
      <c r="AK396" s="5">
        <f t="shared" ca="1" si="594"/>
        <v>0</v>
      </c>
      <c r="AL396" s="5">
        <f t="shared" ca="1" si="594"/>
        <v>0</v>
      </c>
      <c r="AM396" s="5">
        <f t="shared" ca="1" si="594"/>
        <v>0</v>
      </c>
      <c r="AN396" s="5">
        <f t="shared" ca="1" si="594"/>
        <v>0</v>
      </c>
      <c r="AO396" s="5">
        <f t="shared" ca="1" si="594"/>
        <v>0</v>
      </c>
      <c r="AP396" s="5">
        <f t="shared" ca="1" si="594"/>
        <v>0</v>
      </c>
      <c r="AQ396" s="5">
        <f t="shared" ca="1" si="594"/>
        <v>0</v>
      </c>
      <c r="AR396" s="5">
        <f t="shared" ca="1" si="594"/>
        <v>0</v>
      </c>
      <c r="AS396" s="5">
        <f t="shared" ca="1" si="594"/>
        <v>0</v>
      </c>
      <c r="AT396" s="5">
        <f t="shared" ca="1" si="594"/>
        <v>0</v>
      </c>
      <c r="AU396" s="5">
        <f t="shared" ca="1" si="594"/>
        <v>0</v>
      </c>
      <c r="AV396" s="5">
        <f t="shared" ca="1" si="594"/>
        <v>0</v>
      </c>
      <c r="AW396" s="5">
        <f t="shared" ca="1" si="594"/>
        <v>0</v>
      </c>
      <c r="AX396" s="5">
        <f t="shared" ca="1" si="594"/>
        <v>0</v>
      </c>
      <c r="AY396" s="5">
        <f t="shared" ca="1" si="594"/>
        <v>0</v>
      </c>
      <c r="AZ396" s="5">
        <f t="shared" ca="1" si="594"/>
        <v>0</v>
      </c>
      <c r="BA396" s="5">
        <f t="shared" ca="1" si="594"/>
        <v>0</v>
      </c>
      <c r="BB396" s="5">
        <f t="shared" ca="1" si="594"/>
        <v>0</v>
      </c>
      <c r="BC396" s="5">
        <f t="shared" ca="1" si="594"/>
        <v>0</v>
      </c>
      <c r="BD396" s="5">
        <f t="shared" ca="1" si="594"/>
        <v>0</v>
      </c>
      <c r="BE396" s="5">
        <f t="shared" ca="1" si="594"/>
        <v>0</v>
      </c>
      <c r="BF396" s="5">
        <f t="shared" ca="1" si="594"/>
        <v>0</v>
      </c>
      <c r="BG396" s="5">
        <f t="shared" ca="1" si="594"/>
        <v>0</v>
      </c>
      <c r="BH396" s="5">
        <f t="shared" ca="1" si="594"/>
        <v>0</v>
      </c>
      <c r="BI396" s="5">
        <f t="shared" ca="1" si="594"/>
        <v>0</v>
      </c>
    </row>
    <row r="397" spans="1:61" x14ac:dyDescent="0.25">
      <c r="A397" s="57">
        <f t="shared" si="588"/>
        <v>2016.75</v>
      </c>
      <c r="C397" s="5">
        <f t="shared" ref="C397:BI397" ca="1" si="595">C334*C266</f>
        <v>0</v>
      </c>
      <c r="D397" s="5">
        <f t="shared" ca="1" si="595"/>
        <v>0</v>
      </c>
      <c r="E397" s="5">
        <f t="shared" ca="1" si="595"/>
        <v>0</v>
      </c>
      <c r="F397" s="5">
        <f t="shared" ca="1" si="595"/>
        <v>0</v>
      </c>
      <c r="G397" s="5">
        <f t="shared" ca="1" si="595"/>
        <v>0</v>
      </c>
      <c r="H397" s="5">
        <f t="shared" ca="1" si="595"/>
        <v>0</v>
      </c>
      <c r="I397" s="5">
        <f t="shared" ca="1" si="595"/>
        <v>0</v>
      </c>
      <c r="J397" s="5">
        <f t="shared" ca="1" si="595"/>
        <v>355417.59220752754</v>
      </c>
      <c r="K397" s="5">
        <f t="shared" ca="1" si="595"/>
        <v>0</v>
      </c>
      <c r="L397" s="5">
        <f t="shared" ca="1" si="595"/>
        <v>0</v>
      </c>
      <c r="M397" s="5">
        <f t="shared" ca="1" si="595"/>
        <v>0</v>
      </c>
      <c r="N397" s="5">
        <f t="shared" ca="1" si="595"/>
        <v>0</v>
      </c>
      <c r="O397" s="5">
        <f t="shared" ca="1" si="595"/>
        <v>0</v>
      </c>
      <c r="P397" s="5">
        <f t="shared" ca="1" si="595"/>
        <v>0</v>
      </c>
      <c r="Q397" s="5">
        <f t="shared" ca="1" si="595"/>
        <v>0</v>
      </c>
      <c r="R397" s="5">
        <f t="shared" ca="1" si="595"/>
        <v>0</v>
      </c>
      <c r="S397" s="5">
        <f t="shared" ca="1" si="595"/>
        <v>0</v>
      </c>
      <c r="T397" s="5">
        <f t="shared" ca="1" si="595"/>
        <v>0</v>
      </c>
      <c r="U397" s="5">
        <f t="shared" ca="1" si="595"/>
        <v>0</v>
      </c>
      <c r="V397" s="5">
        <f t="shared" ca="1" si="595"/>
        <v>0</v>
      </c>
      <c r="W397" s="5">
        <f t="shared" ca="1" si="595"/>
        <v>0</v>
      </c>
      <c r="X397" s="5">
        <f t="shared" ca="1" si="595"/>
        <v>0</v>
      </c>
      <c r="Y397" s="5">
        <f t="shared" ca="1" si="595"/>
        <v>0</v>
      </c>
      <c r="Z397" s="5">
        <f t="shared" ca="1" si="595"/>
        <v>0</v>
      </c>
      <c r="AA397" s="5">
        <f t="shared" ca="1" si="595"/>
        <v>0</v>
      </c>
      <c r="AB397" s="5">
        <f t="shared" ca="1" si="595"/>
        <v>0</v>
      </c>
      <c r="AC397" s="5">
        <f t="shared" ca="1" si="595"/>
        <v>0</v>
      </c>
      <c r="AD397" s="5">
        <f t="shared" ca="1" si="595"/>
        <v>0</v>
      </c>
      <c r="AE397" s="5">
        <f t="shared" ca="1" si="595"/>
        <v>0</v>
      </c>
      <c r="AF397" s="5">
        <f t="shared" ca="1" si="595"/>
        <v>0</v>
      </c>
      <c r="AG397" s="5">
        <f t="shared" ca="1" si="595"/>
        <v>0</v>
      </c>
      <c r="AH397" s="5">
        <f t="shared" ca="1" si="595"/>
        <v>0</v>
      </c>
      <c r="AI397" s="5">
        <f t="shared" ca="1" si="595"/>
        <v>0</v>
      </c>
      <c r="AJ397" s="5">
        <f t="shared" ca="1" si="595"/>
        <v>0</v>
      </c>
      <c r="AK397" s="5">
        <f t="shared" ca="1" si="595"/>
        <v>0</v>
      </c>
      <c r="AL397" s="5">
        <f t="shared" ca="1" si="595"/>
        <v>0</v>
      </c>
      <c r="AM397" s="5">
        <f t="shared" ca="1" si="595"/>
        <v>0</v>
      </c>
      <c r="AN397" s="5">
        <f t="shared" ca="1" si="595"/>
        <v>0</v>
      </c>
      <c r="AO397" s="5">
        <f t="shared" ca="1" si="595"/>
        <v>0</v>
      </c>
      <c r="AP397" s="5">
        <f t="shared" ca="1" si="595"/>
        <v>0</v>
      </c>
      <c r="AQ397" s="5">
        <f t="shared" ca="1" si="595"/>
        <v>0</v>
      </c>
      <c r="AR397" s="5">
        <f t="shared" ca="1" si="595"/>
        <v>0</v>
      </c>
      <c r="AS397" s="5">
        <f t="shared" ca="1" si="595"/>
        <v>0</v>
      </c>
      <c r="AT397" s="5">
        <f t="shared" ca="1" si="595"/>
        <v>0</v>
      </c>
      <c r="AU397" s="5">
        <f t="shared" ca="1" si="595"/>
        <v>0</v>
      </c>
      <c r="AV397" s="5">
        <f t="shared" ca="1" si="595"/>
        <v>0</v>
      </c>
      <c r="AW397" s="5">
        <f t="shared" ca="1" si="595"/>
        <v>0</v>
      </c>
      <c r="AX397" s="5">
        <f t="shared" ca="1" si="595"/>
        <v>0</v>
      </c>
      <c r="AY397" s="5">
        <f t="shared" ca="1" si="595"/>
        <v>0</v>
      </c>
      <c r="AZ397" s="5">
        <f t="shared" ca="1" si="595"/>
        <v>0</v>
      </c>
      <c r="BA397" s="5">
        <f t="shared" ca="1" si="595"/>
        <v>0</v>
      </c>
      <c r="BB397" s="5">
        <f t="shared" ca="1" si="595"/>
        <v>0</v>
      </c>
      <c r="BC397" s="5">
        <f t="shared" ca="1" si="595"/>
        <v>0</v>
      </c>
      <c r="BD397" s="5">
        <f t="shared" ca="1" si="595"/>
        <v>0</v>
      </c>
      <c r="BE397" s="5">
        <f t="shared" ca="1" si="595"/>
        <v>0</v>
      </c>
      <c r="BF397" s="5">
        <f t="shared" ca="1" si="595"/>
        <v>0</v>
      </c>
      <c r="BG397" s="5">
        <f t="shared" ca="1" si="595"/>
        <v>0</v>
      </c>
      <c r="BH397" s="5">
        <f t="shared" ca="1" si="595"/>
        <v>0</v>
      </c>
      <c r="BI397" s="5">
        <f t="shared" ca="1" si="595"/>
        <v>0</v>
      </c>
    </row>
    <row r="398" spans="1:61" x14ac:dyDescent="0.25">
      <c r="A398" s="57">
        <f t="shared" si="588"/>
        <v>2017</v>
      </c>
      <c r="C398" s="5">
        <f t="shared" ref="C398:BI398" ca="1" si="596">C335*C267</f>
        <v>0</v>
      </c>
      <c r="D398" s="5">
        <f t="shared" ca="1" si="596"/>
        <v>0</v>
      </c>
      <c r="E398" s="5">
        <f t="shared" ca="1" si="596"/>
        <v>0</v>
      </c>
      <c r="F398" s="5">
        <f t="shared" ca="1" si="596"/>
        <v>0</v>
      </c>
      <c r="G398" s="5">
        <f t="shared" ca="1" si="596"/>
        <v>0</v>
      </c>
      <c r="H398" s="5">
        <f t="shared" ca="1" si="596"/>
        <v>0</v>
      </c>
      <c r="I398" s="5">
        <f t="shared" ca="1" si="596"/>
        <v>0</v>
      </c>
      <c r="J398" s="5">
        <f t="shared" ca="1" si="596"/>
        <v>0</v>
      </c>
      <c r="K398" s="5">
        <f t="shared" ca="1" si="596"/>
        <v>358053.74999999977</v>
      </c>
      <c r="L398" s="5">
        <f t="shared" ca="1" si="596"/>
        <v>0</v>
      </c>
      <c r="M398" s="5">
        <f t="shared" ca="1" si="596"/>
        <v>0</v>
      </c>
      <c r="N398" s="5">
        <f t="shared" ca="1" si="596"/>
        <v>0</v>
      </c>
      <c r="O398" s="5">
        <f t="shared" ca="1" si="596"/>
        <v>0</v>
      </c>
      <c r="P398" s="5">
        <f t="shared" ca="1" si="596"/>
        <v>0</v>
      </c>
      <c r="Q398" s="5">
        <f t="shared" ca="1" si="596"/>
        <v>0</v>
      </c>
      <c r="R398" s="5">
        <f t="shared" ca="1" si="596"/>
        <v>0</v>
      </c>
      <c r="S398" s="5">
        <f t="shared" ca="1" si="596"/>
        <v>0</v>
      </c>
      <c r="T398" s="5">
        <f t="shared" ca="1" si="596"/>
        <v>0</v>
      </c>
      <c r="U398" s="5">
        <f t="shared" ca="1" si="596"/>
        <v>0</v>
      </c>
      <c r="V398" s="5">
        <f t="shared" ca="1" si="596"/>
        <v>0</v>
      </c>
      <c r="W398" s="5">
        <f t="shared" ca="1" si="596"/>
        <v>0</v>
      </c>
      <c r="X398" s="5">
        <f t="shared" ca="1" si="596"/>
        <v>0</v>
      </c>
      <c r="Y398" s="5">
        <f t="shared" ca="1" si="596"/>
        <v>0</v>
      </c>
      <c r="Z398" s="5">
        <f t="shared" ca="1" si="596"/>
        <v>0</v>
      </c>
      <c r="AA398" s="5">
        <f t="shared" ca="1" si="596"/>
        <v>0</v>
      </c>
      <c r="AB398" s="5">
        <f t="shared" ca="1" si="596"/>
        <v>0</v>
      </c>
      <c r="AC398" s="5">
        <f t="shared" ca="1" si="596"/>
        <v>0</v>
      </c>
      <c r="AD398" s="5">
        <f t="shared" ca="1" si="596"/>
        <v>0</v>
      </c>
      <c r="AE398" s="5">
        <f t="shared" ca="1" si="596"/>
        <v>0</v>
      </c>
      <c r="AF398" s="5">
        <f t="shared" ca="1" si="596"/>
        <v>0</v>
      </c>
      <c r="AG398" s="5">
        <f t="shared" ca="1" si="596"/>
        <v>0</v>
      </c>
      <c r="AH398" s="5">
        <f t="shared" ca="1" si="596"/>
        <v>0</v>
      </c>
      <c r="AI398" s="5">
        <f t="shared" ca="1" si="596"/>
        <v>0</v>
      </c>
      <c r="AJ398" s="5">
        <f t="shared" ca="1" si="596"/>
        <v>0</v>
      </c>
      <c r="AK398" s="5">
        <f t="shared" ca="1" si="596"/>
        <v>0</v>
      </c>
      <c r="AL398" s="5">
        <f t="shared" ca="1" si="596"/>
        <v>0</v>
      </c>
      <c r="AM398" s="5">
        <f t="shared" ca="1" si="596"/>
        <v>0</v>
      </c>
      <c r="AN398" s="5">
        <f t="shared" ca="1" si="596"/>
        <v>0</v>
      </c>
      <c r="AO398" s="5">
        <f t="shared" ca="1" si="596"/>
        <v>0</v>
      </c>
      <c r="AP398" s="5">
        <f t="shared" ca="1" si="596"/>
        <v>0</v>
      </c>
      <c r="AQ398" s="5">
        <f t="shared" ca="1" si="596"/>
        <v>0</v>
      </c>
      <c r="AR398" s="5">
        <f t="shared" ca="1" si="596"/>
        <v>0</v>
      </c>
      <c r="AS398" s="5">
        <f t="shared" ca="1" si="596"/>
        <v>0</v>
      </c>
      <c r="AT398" s="5">
        <f t="shared" ca="1" si="596"/>
        <v>0</v>
      </c>
      <c r="AU398" s="5">
        <f t="shared" ca="1" si="596"/>
        <v>0</v>
      </c>
      <c r="AV398" s="5">
        <f t="shared" ca="1" si="596"/>
        <v>0</v>
      </c>
      <c r="AW398" s="5">
        <f t="shared" ca="1" si="596"/>
        <v>0</v>
      </c>
      <c r="AX398" s="5">
        <f t="shared" ca="1" si="596"/>
        <v>0</v>
      </c>
      <c r="AY398" s="5">
        <f t="shared" ca="1" si="596"/>
        <v>0</v>
      </c>
      <c r="AZ398" s="5">
        <f t="shared" ca="1" si="596"/>
        <v>0</v>
      </c>
      <c r="BA398" s="5">
        <f t="shared" ca="1" si="596"/>
        <v>0</v>
      </c>
      <c r="BB398" s="5">
        <f t="shared" ca="1" si="596"/>
        <v>0</v>
      </c>
      <c r="BC398" s="5">
        <f t="shared" ca="1" si="596"/>
        <v>0</v>
      </c>
      <c r="BD398" s="5">
        <f t="shared" ca="1" si="596"/>
        <v>0</v>
      </c>
      <c r="BE398" s="5">
        <f t="shared" ca="1" si="596"/>
        <v>0</v>
      </c>
      <c r="BF398" s="5">
        <f t="shared" ca="1" si="596"/>
        <v>0</v>
      </c>
      <c r="BG398" s="5">
        <f t="shared" ca="1" si="596"/>
        <v>0</v>
      </c>
      <c r="BH398" s="5">
        <f t="shared" ca="1" si="596"/>
        <v>0</v>
      </c>
      <c r="BI398" s="5">
        <f t="shared" ca="1" si="596"/>
        <v>0</v>
      </c>
    </row>
    <row r="399" spans="1:61" x14ac:dyDescent="0.25">
      <c r="A399" s="57">
        <f t="shared" si="588"/>
        <v>2017.25</v>
      </c>
      <c r="C399" s="5">
        <f t="shared" ref="C399:BI399" ca="1" si="597">C336*C268</f>
        <v>0</v>
      </c>
      <c r="D399" s="5">
        <f t="shared" ca="1" si="597"/>
        <v>0</v>
      </c>
      <c r="E399" s="5">
        <f t="shared" ca="1" si="597"/>
        <v>0</v>
      </c>
      <c r="F399" s="5">
        <f t="shared" ca="1" si="597"/>
        <v>0</v>
      </c>
      <c r="G399" s="5">
        <f t="shared" ca="1" si="597"/>
        <v>0</v>
      </c>
      <c r="H399" s="5">
        <f t="shared" ca="1" si="597"/>
        <v>0</v>
      </c>
      <c r="I399" s="5">
        <f t="shared" ca="1" si="597"/>
        <v>0</v>
      </c>
      <c r="J399" s="5">
        <f t="shared" ca="1" si="597"/>
        <v>0</v>
      </c>
      <c r="K399" s="5">
        <f t="shared" ca="1" si="597"/>
        <v>0</v>
      </c>
      <c r="L399" s="5">
        <f t="shared" ca="1" si="597"/>
        <v>360709.46036403615</v>
      </c>
      <c r="M399" s="5">
        <f t="shared" ca="1" si="597"/>
        <v>0</v>
      </c>
      <c r="N399" s="5">
        <f t="shared" ca="1" si="597"/>
        <v>0</v>
      </c>
      <c r="O399" s="5">
        <f t="shared" ca="1" si="597"/>
        <v>0</v>
      </c>
      <c r="P399" s="5">
        <f t="shared" ca="1" si="597"/>
        <v>0</v>
      </c>
      <c r="Q399" s="5">
        <f t="shared" ca="1" si="597"/>
        <v>0</v>
      </c>
      <c r="R399" s="5">
        <f t="shared" ca="1" si="597"/>
        <v>0</v>
      </c>
      <c r="S399" s="5">
        <f t="shared" ca="1" si="597"/>
        <v>0</v>
      </c>
      <c r="T399" s="5">
        <f t="shared" ca="1" si="597"/>
        <v>0</v>
      </c>
      <c r="U399" s="5">
        <f t="shared" ca="1" si="597"/>
        <v>0</v>
      </c>
      <c r="V399" s="5">
        <f t="shared" ca="1" si="597"/>
        <v>0</v>
      </c>
      <c r="W399" s="5">
        <f t="shared" ca="1" si="597"/>
        <v>0</v>
      </c>
      <c r="X399" s="5">
        <f t="shared" ca="1" si="597"/>
        <v>0</v>
      </c>
      <c r="Y399" s="5">
        <f t="shared" ca="1" si="597"/>
        <v>0</v>
      </c>
      <c r="Z399" s="5">
        <f t="shared" ca="1" si="597"/>
        <v>0</v>
      </c>
      <c r="AA399" s="5">
        <f t="shared" ca="1" si="597"/>
        <v>0</v>
      </c>
      <c r="AB399" s="5">
        <f t="shared" ca="1" si="597"/>
        <v>0</v>
      </c>
      <c r="AC399" s="5">
        <f t="shared" ca="1" si="597"/>
        <v>0</v>
      </c>
      <c r="AD399" s="5">
        <f t="shared" ca="1" si="597"/>
        <v>0</v>
      </c>
      <c r="AE399" s="5">
        <f t="shared" ca="1" si="597"/>
        <v>0</v>
      </c>
      <c r="AF399" s="5">
        <f t="shared" ca="1" si="597"/>
        <v>0</v>
      </c>
      <c r="AG399" s="5">
        <f t="shared" ca="1" si="597"/>
        <v>0</v>
      </c>
      <c r="AH399" s="5">
        <f t="shared" ca="1" si="597"/>
        <v>0</v>
      </c>
      <c r="AI399" s="5">
        <f t="shared" ca="1" si="597"/>
        <v>0</v>
      </c>
      <c r="AJ399" s="5">
        <f t="shared" ca="1" si="597"/>
        <v>0</v>
      </c>
      <c r="AK399" s="5">
        <f t="shared" ca="1" si="597"/>
        <v>0</v>
      </c>
      <c r="AL399" s="5">
        <f t="shared" ca="1" si="597"/>
        <v>0</v>
      </c>
      <c r="AM399" s="5">
        <f t="shared" ca="1" si="597"/>
        <v>0</v>
      </c>
      <c r="AN399" s="5">
        <f t="shared" ca="1" si="597"/>
        <v>0</v>
      </c>
      <c r="AO399" s="5">
        <f t="shared" ca="1" si="597"/>
        <v>0</v>
      </c>
      <c r="AP399" s="5">
        <f t="shared" ca="1" si="597"/>
        <v>0</v>
      </c>
      <c r="AQ399" s="5">
        <f t="shared" ca="1" si="597"/>
        <v>0</v>
      </c>
      <c r="AR399" s="5">
        <f t="shared" ca="1" si="597"/>
        <v>0</v>
      </c>
      <c r="AS399" s="5">
        <f t="shared" ca="1" si="597"/>
        <v>0</v>
      </c>
      <c r="AT399" s="5">
        <f t="shared" ca="1" si="597"/>
        <v>0</v>
      </c>
      <c r="AU399" s="5">
        <f t="shared" ca="1" si="597"/>
        <v>0</v>
      </c>
      <c r="AV399" s="5">
        <f t="shared" ca="1" si="597"/>
        <v>0</v>
      </c>
      <c r="AW399" s="5">
        <f t="shared" ca="1" si="597"/>
        <v>0</v>
      </c>
      <c r="AX399" s="5">
        <f t="shared" ca="1" si="597"/>
        <v>0</v>
      </c>
      <c r="AY399" s="5">
        <f t="shared" ca="1" si="597"/>
        <v>0</v>
      </c>
      <c r="AZ399" s="5">
        <f t="shared" ca="1" si="597"/>
        <v>0</v>
      </c>
      <c r="BA399" s="5">
        <f t="shared" ca="1" si="597"/>
        <v>0</v>
      </c>
      <c r="BB399" s="5">
        <f t="shared" ca="1" si="597"/>
        <v>0</v>
      </c>
      <c r="BC399" s="5">
        <f t="shared" ca="1" si="597"/>
        <v>0</v>
      </c>
      <c r="BD399" s="5">
        <f t="shared" ca="1" si="597"/>
        <v>0</v>
      </c>
      <c r="BE399" s="5">
        <f t="shared" ca="1" si="597"/>
        <v>0</v>
      </c>
      <c r="BF399" s="5">
        <f t="shared" ca="1" si="597"/>
        <v>0</v>
      </c>
      <c r="BG399" s="5">
        <f t="shared" ca="1" si="597"/>
        <v>0</v>
      </c>
      <c r="BH399" s="5">
        <f t="shared" ca="1" si="597"/>
        <v>0</v>
      </c>
      <c r="BI399" s="5">
        <f t="shared" ca="1" si="597"/>
        <v>0</v>
      </c>
    </row>
    <row r="400" spans="1:61" x14ac:dyDescent="0.25">
      <c r="A400" s="57">
        <f t="shared" si="588"/>
        <v>2017.5</v>
      </c>
      <c r="C400" s="5">
        <f t="shared" ref="C400:BI400" ca="1" si="598">C337*C269</f>
        <v>0</v>
      </c>
      <c r="D400" s="5">
        <f t="shared" ca="1" si="598"/>
        <v>0</v>
      </c>
      <c r="E400" s="5">
        <f t="shared" ca="1" si="598"/>
        <v>0</v>
      </c>
      <c r="F400" s="5">
        <f t="shared" ca="1" si="598"/>
        <v>0</v>
      </c>
      <c r="G400" s="5">
        <f t="shared" ca="1" si="598"/>
        <v>0</v>
      </c>
      <c r="H400" s="5">
        <f t="shared" ca="1" si="598"/>
        <v>0</v>
      </c>
      <c r="I400" s="5">
        <f t="shared" ca="1" si="598"/>
        <v>0</v>
      </c>
      <c r="J400" s="5">
        <f t="shared" ca="1" si="598"/>
        <v>0</v>
      </c>
      <c r="K400" s="5">
        <f t="shared" ca="1" si="598"/>
        <v>0</v>
      </c>
      <c r="L400" s="5">
        <f t="shared" ca="1" si="598"/>
        <v>0</v>
      </c>
      <c r="M400" s="5">
        <f t="shared" ca="1" si="598"/>
        <v>363384.86832246353</v>
      </c>
      <c r="N400" s="5">
        <f t="shared" ca="1" si="598"/>
        <v>0</v>
      </c>
      <c r="O400" s="5">
        <f t="shared" ca="1" si="598"/>
        <v>0</v>
      </c>
      <c r="P400" s="5">
        <f t="shared" ca="1" si="598"/>
        <v>0</v>
      </c>
      <c r="Q400" s="5">
        <f t="shared" ca="1" si="598"/>
        <v>0</v>
      </c>
      <c r="R400" s="5">
        <f t="shared" ca="1" si="598"/>
        <v>0</v>
      </c>
      <c r="S400" s="5">
        <f t="shared" ca="1" si="598"/>
        <v>0</v>
      </c>
      <c r="T400" s="5">
        <f t="shared" ca="1" si="598"/>
        <v>0</v>
      </c>
      <c r="U400" s="5">
        <f t="shared" ca="1" si="598"/>
        <v>0</v>
      </c>
      <c r="V400" s="5">
        <f t="shared" ca="1" si="598"/>
        <v>0</v>
      </c>
      <c r="W400" s="5">
        <f t="shared" ca="1" si="598"/>
        <v>0</v>
      </c>
      <c r="X400" s="5">
        <f t="shared" ca="1" si="598"/>
        <v>0</v>
      </c>
      <c r="Y400" s="5">
        <f t="shared" ca="1" si="598"/>
        <v>0</v>
      </c>
      <c r="Z400" s="5">
        <f t="shared" ca="1" si="598"/>
        <v>0</v>
      </c>
      <c r="AA400" s="5">
        <f t="shared" ca="1" si="598"/>
        <v>0</v>
      </c>
      <c r="AB400" s="5">
        <f t="shared" ca="1" si="598"/>
        <v>0</v>
      </c>
      <c r="AC400" s="5">
        <f t="shared" ca="1" si="598"/>
        <v>0</v>
      </c>
      <c r="AD400" s="5">
        <f t="shared" ca="1" si="598"/>
        <v>0</v>
      </c>
      <c r="AE400" s="5">
        <f t="shared" ca="1" si="598"/>
        <v>0</v>
      </c>
      <c r="AF400" s="5">
        <f t="shared" ca="1" si="598"/>
        <v>0</v>
      </c>
      <c r="AG400" s="5">
        <f t="shared" ca="1" si="598"/>
        <v>0</v>
      </c>
      <c r="AH400" s="5">
        <f t="shared" ca="1" si="598"/>
        <v>0</v>
      </c>
      <c r="AI400" s="5">
        <f t="shared" ca="1" si="598"/>
        <v>0</v>
      </c>
      <c r="AJ400" s="5">
        <f t="shared" ca="1" si="598"/>
        <v>0</v>
      </c>
      <c r="AK400" s="5">
        <f t="shared" ca="1" si="598"/>
        <v>0</v>
      </c>
      <c r="AL400" s="5">
        <f t="shared" ca="1" si="598"/>
        <v>0</v>
      </c>
      <c r="AM400" s="5">
        <f t="shared" ca="1" si="598"/>
        <v>0</v>
      </c>
      <c r="AN400" s="5">
        <f t="shared" ca="1" si="598"/>
        <v>0</v>
      </c>
      <c r="AO400" s="5">
        <f t="shared" ca="1" si="598"/>
        <v>0</v>
      </c>
      <c r="AP400" s="5">
        <f t="shared" ca="1" si="598"/>
        <v>0</v>
      </c>
      <c r="AQ400" s="5">
        <f t="shared" ca="1" si="598"/>
        <v>0</v>
      </c>
      <c r="AR400" s="5">
        <f t="shared" ca="1" si="598"/>
        <v>0</v>
      </c>
      <c r="AS400" s="5">
        <f t="shared" ca="1" si="598"/>
        <v>0</v>
      </c>
      <c r="AT400" s="5">
        <f t="shared" ca="1" si="598"/>
        <v>0</v>
      </c>
      <c r="AU400" s="5">
        <f t="shared" ca="1" si="598"/>
        <v>0</v>
      </c>
      <c r="AV400" s="5">
        <f t="shared" ca="1" si="598"/>
        <v>0</v>
      </c>
      <c r="AW400" s="5">
        <f t="shared" ca="1" si="598"/>
        <v>0</v>
      </c>
      <c r="AX400" s="5">
        <f t="shared" ca="1" si="598"/>
        <v>0</v>
      </c>
      <c r="AY400" s="5">
        <f t="shared" ca="1" si="598"/>
        <v>0</v>
      </c>
      <c r="AZ400" s="5">
        <f t="shared" ca="1" si="598"/>
        <v>0</v>
      </c>
      <c r="BA400" s="5">
        <f t="shared" ca="1" si="598"/>
        <v>0</v>
      </c>
      <c r="BB400" s="5">
        <f t="shared" ca="1" si="598"/>
        <v>0</v>
      </c>
      <c r="BC400" s="5">
        <f t="shared" ca="1" si="598"/>
        <v>0</v>
      </c>
      <c r="BD400" s="5">
        <f t="shared" ca="1" si="598"/>
        <v>0</v>
      </c>
      <c r="BE400" s="5">
        <f t="shared" ca="1" si="598"/>
        <v>0</v>
      </c>
      <c r="BF400" s="5">
        <f t="shared" ca="1" si="598"/>
        <v>0</v>
      </c>
      <c r="BG400" s="5">
        <f t="shared" ca="1" si="598"/>
        <v>0</v>
      </c>
      <c r="BH400" s="5">
        <f t="shared" ca="1" si="598"/>
        <v>0</v>
      </c>
      <c r="BI400" s="5">
        <f t="shared" ca="1" si="598"/>
        <v>0</v>
      </c>
    </row>
    <row r="401" spans="1:61" x14ac:dyDescent="0.25">
      <c r="A401" s="57">
        <f t="shared" si="588"/>
        <v>2017.75</v>
      </c>
      <c r="C401" s="5">
        <f t="shared" ref="C401:BI401" ca="1" si="599">C338*C270</f>
        <v>0</v>
      </c>
      <c r="D401" s="5">
        <f t="shared" ca="1" si="599"/>
        <v>0</v>
      </c>
      <c r="E401" s="5">
        <f t="shared" ca="1" si="599"/>
        <v>0</v>
      </c>
      <c r="F401" s="5">
        <f t="shared" ca="1" si="599"/>
        <v>0</v>
      </c>
      <c r="G401" s="5">
        <f t="shared" ca="1" si="599"/>
        <v>0</v>
      </c>
      <c r="H401" s="5">
        <f t="shared" ca="1" si="599"/>
        <v>0</v>
      </c>
      <c r="I401" s="5">
        <f t="shared" ca="1" si="599"/>
        <v>0</v>
      </c>
      <c r="J401" s="5">
        <f t="shared" ca="1" si="599"/>
        <v>0</v>
      </c>
      <c r="K401" s="5">
        <f t="shared" ca="1" si="599"/>
        <v>0</v>
      </c>
      <c r="L401" s="5">
        <f t="shared" ca="1" si="599"/>
        <v>0</v>
      </c>
      <c r="M401" s="5">
        <f t="shared" ca="1" si="599"/>
        <v>0</v>
      </c>
      <c r="N401" s="5">
        <f t="shared" ca="1" si="599"/>
        <v>366080.11997375323</v>
      </c>
      <c r="O401" s="5">
        <f t="shared" ca="1" si="599"/>
        <v>0</v>
      </c>
      <c r="P401" s="5">
        <f t="shared" ca="1" si="599"/>
        <v>0</v>
      </c>
      <c r="Q401" s="5">
        <f t="shared" ca="1" si="599"/>
        <v>0</v>
      </c>
      <c r="R401" s="5">
        <f t="shared" ca="1" si="599"/>
        <v>0</v>
      </c>
      <c r="S401" s="5">
        <f t="shared" ca="1" si="599"/>
        <v>0</v>
      </c>
      <c r="T401" s="5">
        <f t="shared" ca="1" si="599"/>
        <v>0</v>
      </c>
      <c r="U401" s="5">
        <f t="shared" ca="1" si="599"/>
        <v>0</v>
      </c>
      <c r="V401" s="5">
        <f t="shared" ca="1" si="599"/>
        <v>0</v>
      </c>
      <c r="W401" s="5">
        <f t="shared" ca="1" si="599"/>
        <v>0</v>
      </c>
      <c r="X401" s="5">
        <f t="shared" ca="1" si="599"/>
        <v>0</v>
      </c>
      <c r="Y401" s="5">
        <f t="shared" ca="1" si="599"/>
        <v>0</v>
      </c>
      <c r="Z401" s="5">
        <f t="shared" ca="1" si="599"/>
        <v>0</v>
      </c>
      <c r="AA401" s="5">
        <f t="shared" ca="1" si="599"/>
        <v>0</v>
      </c>
      <c r="AB401" s="5">
        <f t="shared" ca="1" si="599"/>
        <v>0</v>
      </c>
      <c r="AC401" s="5">
        <f t="shared" ca="1" si="599"/>
        <v>0</v>
      </c>
      <c r="AD401" s="5">
        <f t="shared" ca="1" si="599"/>
        <v>0</v>
      </c>
      <c r="AE401" s="5">
        <f t="shared" ca="1" si="599"/>
        <v>0</v>
      </c>
      <c r="AF401" s="5">
        <f t="shared" ca="1" si="599"/>
        <v>0</v>
      </c>
      <c r="AG401" s="5">
        <f t="shared" ca="1" si="599"/>
        <v>0</v>
      </c>
      <c r="AH401" s="5">
        <f t="shared" ca="1" si="599"/>
        <v>0</v>
      </c>
      <c r="AI401" s="5">
        <f t="shared" ca="1" si="599"/>
        <v>0</v>
      </c>
      <c r="AJ401" s="5">
        <f t="shared" ca="1" si="599"/>
        <v>0</v>
      </c>
      <c r="AK401" s="5">
        <f t="shared" ca="1" si="599"/>
        <v>0</v>
      </c>
      <c r="AL401" s="5">
        <f t="shared" ca="1" si="599"/>
        <v>0</v>
      </c>
      <c r="AM401" s="5">
        <f t="shared" ca="1" si="599"/>
        <v>0</v>
      </c>
      <c r="AN401" s="5">
        <f t="shared" ca="1" si="599"/>
        <v>0</v>
      </c>
      <c r="AO401" s="5">
        <f t="shared" ca="1" si="599"/>
        <v>0</v>
      </c>
      <c r="AP401" s="5">
        <f t="shared" ca="1" si="599"/>
        <v>0</v>
      </c>
      <c r="AQ401" s="5">
        <f t="shared" ca="1" si="599"/>
        <v>0</v>
      </c>
      <c r="AR401" s="5">
        <f t="shared" ca="1" si="599"/>
        <v>0</v>
      </c>
      <c r="AS401" s="5">
        <f t="shared" ca="1" si="599"/>
        <v>0</v>
      </c>
      <c r="AT401" s="5">
        <f t="shared" ca="1" si="599"/>
        <v>0</v>
      </c>
      <c r="AU401" s="5">
        <f t="shared" ca="1" si="599"/>
        <v>0</v>
      </c>
      <c r="AV401" s="5">
        <f t="shared" ca="1" si="599"/>
        <v>0</v>
      </c>
      <c r="AW401" s="5">
        <f t="shared" ca="1" si="599"/>
        <v>0</v>
      </c>
      <c r="AX401" s="5">
        <f t="shared" ca="1" si="599"/>
        <v>0</v>
      </c>
      <c r="AY401" s="5">
        <f t="shared" ca="1" si="599"/>
        <v>0</v>
      </c>
      <c r="AZ401" s="5">
        <f t="shared" ca="1" si="599"/>
        <v>0</v>
      </c>
      <c r="BA401" s="5">
        <f t="shared" ca="1" si="599"/>
        <v>0</v>
      </c>
      <c r="BB401" s="5">
        <f t="shared" ca="1" si="599"/>
        <v>0</v>
      </c>
      <c r="BC401" s="5">
        <f t="shared" ca="1" si="599"/>
        <v>0</v>
      </c>
      <c r="BD401" s="5">
        <f t="shared" ca="1" si="599"/>
        <v>0</v>
      </c>
      <c r="BE401" s="5">
        <f t="shared" ca="1" si="599"/>
        <v>0</v>
      </c>
      <c r="BF401" s="5">
        <f t="shared" ca="1" si="599"/>
        <v>0</v>
      </c>
      <c r="BG401" s="5">
        <f t="shared" ca="1" si="599"/>
        <v>0</v>
      </c>
      <c r="BH401" s="5">
        <f t="shared" ca="1" si="599"/>
        <v>0</v>
      </c>
      <c r="BI401" s="5">
        <f t="shared" ca="1" si="599"/>
        <v>0</v>
      </c>
    </row>
    <row r="402" spans="1:61" x14ac:dyDescent="0.25">
      <c r="A402" s="57">
        <f t="shared" si="588"/>
        <v>2018</v>
      </c>
      <c r="C402" s="5">
        <f t="shared" ref="C402:BI402" ca="1" si="600">C339*C271</f>
        <v>0</v>
      </c>
      <c r="D402" s="5">
        <f t="shared" ca="1" si="600"/>
        <v>0</v>
      </c>
      <c r="E402" s="5">
        <f t="shared" ca="1" si="600"/>
        <v>0</v>
      </c>
      <c r="F402" s="5">
        <f t="shared" ca="1" si="600"/>
        <v>0</v>
      </c>
      <c r="G402" s="5">
        <f t="shared" ca="1" si="600"/>
        <v>0</v>
      </c>
      <c r="H402" s="5">
        <f t="shared" ca="1" si="600"/>
        <v>0</v>
      </c>
      <c r="I402" s="5">
        <f t="shared" ca="1" si="600"/>
        <v>0</v>
      </c>
      <c r="J402" s="5">
        <f t="shared" ca="1" si="600"/>
        <v>0</v>
      </c>
      <c r="K402" s="5">
        <f t="shared" ca="1" si="600"/>
        <v>0</v>
      </c>
      <c r="L402" s="5">
        <f t="shared" ca="1" si="600"/>
        <v>0</v>
      </c>
      <c r="M402" s="5">
        <f t="shared" ca="1" si="600"/>
        <v>0</v>
      </c>
      <c r="N402" s="5">
        <f t="shared" ca="1" si="600"/>
        <v>0</v>
      </c>
      <c r="O402" s="5">
        <f t="shared" ca="1" si="600"/>
        <v>295036.28999999969</v>
      </c>
      <c r="P402" s="5">
        <f t="shared" ca="1" si="600"/>
        <v>0</v>
      </c>
      <c r="Q402" s="5">
        <f t="shared" ca="1" si="600"/>
        <v>0</v>
      </c>
      <c r="R402" s="5">
        <f t="shared" ca="1" si="600"/>
        <v>0</v>
      </c>
      <c r="S402" s="5">
        <f t="shared" ca="1" si="600"/>
        <v>0</v>
      </c>
      <c r="T402" s="5">
        <f t="shared" ca="1" si="600"/>
        <v>0</v>
      </c>
      <c r="U402" s="5">
        <f t="shared" ca="1" si="600"/>
        <v>0</v>
      </c>
      <c r="V402" s="5">
        <f t="shared" ca="1" si="600"/>
        <v>0</v>
      </c>
      <c r="W402" s="5">
        <f t="shared" ca="1" si="600"/>
        <v>0</v>
      </c>
      <c r="X402" s="5">
        <f t="shared" ca="1" si="600"/>
        <v>0</v>
      </c>
      <c r="Y402" s="5">
        <f t="shared" ca="1" si="600"/>
        <v>0</v>
      </c>
      <c r="Z402" s="5">
        <f t="shared" ca="1" si="600"/>
        <v>0</v>
      </c>
      <c r="AA402" s="5">
        <f t="shared" ca="1" si="600"/>
        <v>0</v>
      </c>
      <c r="AB402" s="5">
        <f t="shared" ca="1" si="600"/>
        <v>0</v>
      </c>
      <c r="AC402" s="5">
        <f t="shared" ca="1" si="600"/>
        <v>0</v>
      </c>
      <c r="AD402" s="5">
        <f t="shared" ca="1" si="600"/>
        <v>0</v>
      </c>
      <c r="AE402" s="5">
        <f t="shared" ca="1" si="600"/>
        <v>0</v>
      </c>
      <c r="AF402" s="5">
        <f t="shared" ca="1" si="600"/>
        <v>0</v>
      </c>
      <c r="AG402" s="5">
        <f t="shared" ca="1" si="600"/>
        <v>0</v>
      </c>
      <c r="AH402" s="5">
        <f t="shared" ca="1" si="600"/>
        <v>0</v>
      </c>
      <c r="AI402" s="5">
        <f t="shared" ca="1" si="600"/>
        <v>0</v>
      </c>
      <c r="AJ402" s="5">
        <f t="shared" ca="1" si="600"/>
        <v>0</v>
      </c>
      <c r="AK402" s="5">
        <f t="shared" ca="1" si="600"/>
        <v>0</v>
      </c>
      <c r="AL402" s="5">
        <f t="shared" ca="1" si="600"/>
        <v>0</v>
      </c>
      <c r="AM402" s="5">
        <f t="shared" ca="1" si="600"/>
        <v>0</v>
      </c>
      <c r="AN402" s="5">
        <f t="shared" ca="1" si="600"/>
        <v>0</v>
      </c>
      <c r="AO402" s="5">
        <f t="shared" ca="1" si="600"/>
        <v>0</v>
      </c>
      <c r="AP402" s="5">
        <f t="shared" ca="1" si="600"/>
        <v>0</v>
      </c>
      <c r="AQ402" s="5">
        <f t="shared" ca="1" si="600"/>
        <v>0</v>
      </c>
      <c r="AR402" s="5">
        <f t="shared" ca="1" si="600"/>
        <v>0</v>
      </c>
      <c r="AS402" s="5">
        <f t="shared" ca="1" si="600"/>
        <v>0</v>
      </c>
      <c r="AT402" s="5">
        <f t="shared" ca="1" si="600"/>
        <v>0</v>
      </c>
      <c r="AU402" s="5">
        <f t="shared" ca="1" si="600"/>
        <v>0</v>
      </c>
      <c r="AV402" s="5">
        <f t="shared" ca="1" si="600"/>
        <v>0</v>
      </c>
      <c r="AW402" s="5">
        <f t="shared" ca="1" si="600"/>
        <v>0</v>
      </c>
      <c r="AX402" s="5">
        <f t="shared" ca="1" si="600"/>
        <v>0</v>
      </c>
      <c r="AY402" s="5">
        <f t="shared" ca="1" si="600"/>
        <v>0</v>
      </c>
      <c r="AZ402" s="5">
        <f t="shared" ca="1" si="600"/>
        <v>0</v>
      </c>
      <c r="BA402" s="5">
        <f t="shared" ca="1" si="600"/>
        <v>0</v>
      </c>
      <c r="BB402" s="5">
        <f t="shared" ca="1" si="600"/>
        <v>0</v>
      </c>
      <c r="BC402" s="5">
        <f t="shared" ca="1" si="600"/>
        <v>0</v>
      </c>
      <c r="BD402" s="5">
        <f t="shared" ca="1" si="600"/>
        <v>0</v>
      </c>
      <c r="BE402" s="5">
        <f t="shared" ca="1" si="600"/>
        <v>0</v>
      </c>
      <c r="BF402" s="5">
        <f t="shared" ca="1" si="600"/>
        <v>0</v>
      </c>
      <c r="BG402" s="5">
        <f t="shared" ca="1" si="600"/>
        <v>0</v>
      </c>
      <c r="BH402" s="5">
        <f t="shared" ca="1" si="600"/>
        <v>0</v>
      </c>
      <c r="BI402" s="5">
        <f t="shared" ca="1" si="600"/>
        <v>0</v>
      </c>
    </row>
    <row r="403" spans="1:61" x14ac:dyDescent="0.25">
      <c r="A403" s="57">
        <f t="shared" si="588"/>
        <v>2018.25</v>
      </c>
      <c r="C403" s="5">
        <f t="shared" ref="C403:BI403" ca="1" si="601">C340*C272</f>
        <v>0</v>
      </c>
      <c r="D403" s="5">
        <f t="shared" ca="1" si="601"/>
        <v>0</v>
      </c>
      <c r="E403" s="5">
        <f t="shared" ca="1" si="601"/>
        <v>0</v>
      </c>
      <c r="F403" s="5">
        <f t="shared" ca="1" si="601"/>
        <v>0</v>
      </c>
      <c r="G403" s="5">
        <f t="shared" ca="1" si="601"/>
        <v>0</v>
      </c>
      <c r="H403" s="5">
        <f t="shared" ca="1" si="601"/>
        <v>0</v>
      </c>
      <c r="I403" s="5">
        <f t="shared" ca="1" si="601"/>
        <v>0</v>
      </c>
      <c r="J403" s="5">
        <f t="shared" ca="1" si="601"/>
        <v>0</v>
      </c>
      <c r="K403" s="5">
        <f t="shared" ca="1" si="601"/>
        <v>0</v>
      </c>
      <c r="L403" s="5">
        <f t="shared" ca="1" si="601"/>
        <v>0</v>
      </c>
      <c r="M403" s="5">
        <f t="shared" ca="1" si="601"/>
        <v>0</v>
      </c>
      <c r="N403" s="5">
        <f t="shared" ca="1" si="601"/>
        <v>0</v>
      </c>
      <c r="O403" s="5">
        <f t="shared" ca="1" si="601"/>
        <v>0</v>
      </c>
      <c r="P403" s="5">
        <f t="shared" ca="1" si="601"/>
        <v>272455.87906163523</v>
      </c>
      <c r="Q403" s="5">
        <f t="shared" ca="1" si="601"/>
        <v>0</v>
      </c>
      <c r="R403" s="5">
        <f t="shared" ca="1" si="601"/>
        <v>0</v>
      </c>
      <c r="S403" s="5">
        <f t="shared" ca="1" si="601"/>
        <v>0</v>
      </c>
      <c r="T403" s="5">
        <f t="shared" ca="1" si="601"/>
        <v>0</v>
      </c>
      <c r="U403" s="5">
        <f t="shared" ca="1" si="601"/>
        <v>0</v>
      </c>
      <c r="V403" s="5">
        <f t="shared" ca="1" si="601"/>
        <v>0</v>
      </c>
      <c r="W403" s="5">
        <f t="shared" ca="1" si="601"/>
        <v>0</v>
      </c>
      <c r="X403" s="5">
        <f t="shared" ca="1" si="601"/>
        <v>0</v>
      </c>
      <c r="Y403" s="5">
        <f t="shared" ca="1" si="601"/>
        <v>0</v>
      </c>
      <c r="Z403" s="5">
        <f t="shared" ca="1" si="601"/>
        <v>0</v>
      </c>
      <c r="AA403" s="5">
        <f t="shared" ca="1" si="601"/>
        <v>0</v>
      </c>
      <c r="AB403" s="5">
        <f t="shared" ca="1" si="601"/>
        <v>0</v>
      </c>
      <c r="AC403" s="5">
        <f t="shared" ca="1" si="601"/>
        <v>0</v>
      </c>
      <c r="AD403" s="5">
        <f t="shared" ca="1" si="601"/>
        <v>0</v>
      </c>
      <c r="AE403" s="5">
        <f t="shared" ca="1" si="601"/>
        <v>0</v>
      </c>
      <c r="AF403" s="5">
        <f t="shared" ca="1" si="601"/>
        <v>0</v>
      </c>
      <c r="AG403" s="5">
        <f t="shared" ca="1" si="601"/>
        <v>0</v>
      </c>
      <c r="AH403" s="5">
        <f t="shared" ca="1" si="601"/>
        <v>0</v>
      </c>
      <c r="AI403" s="5">
        <f t="shared" ca="1" si="601"/>
        <v>0</v>
      </c>
      <c r="AJ403" s="5">
        <f t="shared" ca="1" si="601"/>
        <v>0</v>
      </c>
      <c r="AK403" s="5">
        <f t="shared" ca="1" si="601"/>
        <v>0</v>
      </c>
      <c r="AL403" s="5">
        <f t="shared" ca="1" si="601"/>
        <v>0</v>
      </c>
      <c r="AM403" s="5">
        <f t="shared" ca="1" si="601"/>
        <v>0</v>
      </c>
      <c r="AN403" s="5">
        <f t="shared" ca="1" si="601"/>
        <v>0</v>
      </c>
      <c r="AO403" s="5">
        <f t="shared" ca="1" si="601"/>
        <v>0</v>
      </c>
      <c r="AP403" s="5">
        <f t="shared" ca="1" si="601"/>
        <v>0</v>
      </c>
      <c r="AQ403" s="5">
        <f t="shared" ca="1" si="601"/>
        <v>0</v>
      </c>
      <c r="AR403" s="5">
        <f t="shared" ca="1" si="601"/>
        <v>0</v>
      </c>
      <c r="AS403" s="5">
        <f t="shared" ca="1" si="601"/>
        <v>0</v>
      </c>
      <c r="AT403" s="5">
        <f t="shared" ca="1" si="601"/>
        <v>0</v>
      </c>
      <c r="AU403" s="5">
        <f t="shared" ca="1" si="601"/>
        <v>0</v>
      </c>
      <c r="AV403" s="5">
        <f t="shared" ca="1" si="601"/>
        <v>0</v>
      </c>
      <c r="AW403" s="5">
        <f t="shared" ca="1" si="601"/>
        <v>0</v>
      </c>
      <c r="AX403" s="5">
        <f t="shared" ca="1" si="601"/>
        <v>0</v>
      </c>
      <c r="AY403" s="5">
        <f t="shared" ca="1" si="601"/>
        <v>0</v>
      </c>
      <c r="AZ403" s="5">
        <f t="shared" ca="1" si="601"/>
        <v>0</v>
      </c>
      <c r="BA403" s="5">
        <f t="shared" ca="1" si="601"/>
        <v>0</v>
      </c>
      <c r="BB403" s="5">
        <f t="shared" ca="1" si="601"/>
        <v>0</v>
      </c>
      <c r="BC403" s="5">
        <f t="shared" ca="1" si="601"/>
        <v>0</v>
      </c>
      <c r="BD403" s="5">
        <f t="shared" ca="1" si="601"/>
        <v>0</v>
      </c>
      <c r="BE403" s="5">
        <f t="shared" ca="1" si="601"/>
        <v>0</v>
      </c>
      <c r="BF403" s="5">
        <f t="shared" ca="1" si="601"/>
        <v>0</v>
      </c>
      <c r="BG403" s="5">
        <f t="shared" ca="1" si="601"/>
        <v>0</v>
      </c>
      <c r="BH403" s="5">
        <f t="shared" ca="1" si="601"/>
        <v>0</v>
      </c>
      <c r="BI403" s="5">
        <f t="shared" ca="1" si="601"/>
        <v>0</v>
      </c>
    </row>
    <row r="404" spans="1:61" x14ac:dyDescent="0.25">
      <c r="A404" s="57">
        <f t="shared" si="588"/>
        <v>2018.5</v>
      </c>
      <c r="C404" s="5">
        <f t="shared" ref="C404:BI404" ca="1" si="602">C341*C273</f>
        <v>0</v>
      </c>
      <c r="D404" s="5">
        <f t="shared" ca="1" si="602"/>
        <v>0</v>
      </c>
      <c r="E404" s="5">
        <f t="shared" ca="1" si="602"/>
        <v>0</v>
      </c>
      <c r="F404" s="5">
        <f t="shared" ca="1" si="602"/>
        <v>0</v>
      </c>
      <c r="G404" s="5">
        <f t="shared" ca="1" si="602"/>
        <v>0</v>
      </c>
      <c r="H404" s="5">
        <f t="shared" ca="1" si="602"/>
        <v>0</v>
      </c>
      <c r="I404" s="5">
        <f t="shared" ca="1" si="602"/>
        <v>0</v>
      </c>
      <c r="J404" s="5">
        <f t="shared" ca="1" si="602"/>
        <v>0</v>
      </c>
      <c r="K404" s="5">
        <f t="shared" ca="1" si="602"/>
        <v>0</v>
      </c>
      <c r="L404" s="5">
        <f t="shared" ca="1" si="602"/>
        <v>0</v>
      </c>
      <c r="M404" s="5">
        <f t="shared" ca="1" si="602"/>
        <v>0</v>
      </c>
      <c r="N404" s="5">
        <f t="shared" ca="1" si="602"/>
        <v>0</v>
      </c>
      <c r="O404" s="5">
        <f t="shared" ca="1" si="602"/>
        <v>0</v>
      </c>
      <c r="P404" s="5">
        <f t="shared" ca="1" si="602"/>
        <v>0</v>
      </c>
      <c r="Q404" s="5">
        <f t="shared" ca="1" si="602"/>
        <v>274476.70387290069</v>
      </c>
      <c r="R404" s="5">
        <f t="shared" ca="1" si="602"/>
        <v>0</v>
      </c>
      <c r="S404" s="5">
        <f t="shared" ca="1" si="602"/>
        <v>0</v>
      </c>
      <c r="T404" s="5">
        <f t="shared" ca="1" si="602"/>
        <v>0</v>
      </c>
      <c r="U404" s="5">
        <f t="shared" ca="1" si="602"/>
        <v>0</v>
      </c>
      <c r="V404" s="5">
        <f t="shared" ca="1" si="602"/>
        <v>0</v>
      </c>
      <c r="W404" s="5">
        <f t="shared" ca="1" si="602"/>
        <v>0</v>
      </c>
      <c r="X404" s="5">
        <f t="shared" ca="1" si="602"/>
        <v>0</v>
      </c>
      <c r="Y404" s="5">
        <f t="shared" ca="1" si="602"/>
        <v>0</v>
      </c>
      <c r="Z404" s="5">
        <f t="shared" ca="1" si="602"/>
        <v>0</v>
      </c>
      <c r="AA404" s="5">
        <f t="shared" ca="1" si="602"/>
        <v>0</v>
      </c>
      <c r="AB404" s="5">
        <f t="shared" ca="1" si="602"/>
        <v>0</v>
      </c>
      <c r="AC404" s="5">
        <f t="shared" ca="1" si="602"/>
        <v>0</v>
      </c>
      <c r="AD404" s="5">
        <f t="shared" ca="1" si="602"/>
        <v>0</v>
      </c>
      <c r="AE404" s="5">
        <f t="shared" ca="1" si="602"/>
        <v>0</v>
      </c>
      <c r="AF404" s="5">
        <f t="shared" ca="1" si="602"/>
        <v>0</v>
      </c>
      <c r="AG404" s="5">
        <f t="shared" ca="1" si="602"/>
        <v>0</v>
      </c>
      <c r="AH404" s="5">
        <f t="shared" ca="1" si="602"/>
        <v>0</v>
      </c>
      <c r="AI404" s="5">
        <f t="shared" ca="1" si="602"/>
        <v>0</v>
      </c>
      <c r="AJ404" s="5">
        <f t="shared" ca="1" si="602"/>
        <v>0</v>
      </c>
      <c r="AK404" s="5">
        <f t="shared" ca="1" si="602"/>
        <v>0</v>
      </c>
      <c r="AL404" s="5">
        <f t="shared" ca="1" si="602"/>
        <v>0</v>
      </c>
      <c r="AM404" s="5">
        <f t="shared" ca="1" si="602"/>
        <v>0</v>
      </c>
      <c r="AN404" s="5">
        <f t="shared" ca="1" si="602"/>
        <v>0</v>
      </c>
      <c r="AO404" s="5">
        <f t="shared" ca="1" si="602"/>
        <v>0</v>
      </c>
      <c r="AP404" s="5">
        <f t="shared" ca="1" si="602"/>
        <v>0</v>
      </c>
      <c r="AQ404" s="5">
        <f t="shared" ca="1" si="602"/>
        <v>0</v>
      </c>
      <c r="AR404" s="5">
        <f t="shared" ca="1" si="602"/>
        <v>0</v>
      </c>
      <c r="AS404" s="5">
        <f t="shared" ca="1" si="602"/>
        <v>0</v>
      </c>
      <c r="AT404" s="5">
        <f t="shared" ca="1" si="602"/>
        <v>0</v>
      </c>
      <c r="AU404" s="5">
        <f t="shared" ca="1" si="602"/>
        <v>0</v>
      </c>
      <c r="AV404" s="5">
        <f t="shared" ca="1" si="602"/>
        <v>0</v>
      </c>
      <c r="AW404" s="5">
        <f t="shared" ca="1" si="602"/>
        <v>0</v>
      </c>
      <c r="AX404" s="5">
        <f t="shared" ca="1" si="602"/>
        <v>0</v>
      </c>
      <c r="AY404" s="5">
        <f t="shared" ca="1" si="602"/>
        <v>0</v>
      </c>
      <c r="AZ404" s="5">
        <f t="shared" ca="1" si="602"/>
        <v>0</v>
      </c>
      <c r="BA404" s="5">
        <f t="shared" ca="1" si="602"/>
        <v>0</v>
      </c>
      <c r="BB404" s="5">
        <f t="shared" ca="1" si="602"/>
        <v>0</v>
      </c>
      <c r="BC404" s="5">
        <f t="shared" ca="1" si="602"/>
        <v>0</v>
      </c>
      <c r="BD404" s="5">
        <f t="shared" ca="1" si="602"/>
        <v>0</v>
      </c>
      <c r="BE404" s="5">
        <f t="shared" ca="1" si="602"/>
        <v>0</v>
      </c>
      <c r="BF404" s="5">
        <f t="shared" ca="1" si="602"/>
        <v>0</v>
      </c>
      <c r="BG404" s="5">
        <f t="shared" ca="1" si="602"/>
        <v>0</v>
      </c>
      <c r="BH404" s="5">
        <f t="shared" ca="1" si="602"/>
        <v>0</v>
      </c>
      <c r="BI404" s="5">
        <f t="shared" ca="1" si="602"/>
        <v>0</v>
      </c>
    </row>
    <row r="405" spans="1:61" x14ac:dyDescent="0.25">
      <c r="A405" s="57">
        <f t="shared" si="588"/>
        <v>2018.75</v>
      </c>
      <c r="C405" s="5">
        <f t="shared" ref="C405:BI405" ca="1" si="603">C342*C274</f>
        <v>0</v>
      </c>
      <c r="D405" s="5">
        <f t="shared" ca="1" si="603"/>
        <v>0</v>
      </c>
      <c r="E405" s="5">
        <f t="shared" ca="1" si="603"/>
        <v>0</v>
      </c>
      <c r="F405" s="5">
        <f t="shared" ca="1" si="603"/>
        <v>0</v>
      </c>
      <c r="G405" s="5">
        <f t="shared" ca="1" si="603"/>
        <v>0</v>
      </c>
      <c r="H405" s="5">
        <f t="shared" ca="1" si="603"/>
        <v>0</v>
      </c>
      <c r="I405" s="5">
        <f t="shared" ca="1" si="603"/>
        <v>0</v>
      </c>
      <c r="J405" s="5">
        <f t="shared" ca="1" si="603"/>
        <v>0</v>
      </c>
      <c r="K405" s="5">
        <f t="shared" ca="1" si="603"/>
        <v>0</v>
      </c>
      <c r="L405" s="5">
        <f t="shared" ca="1" si="603"/>
        <v>0</v>
      </c>
      <c r="M405" s="5">
        <f t="shared" ca="1" si="603"/>
        <v>0</v>
      </c>
      <c r="N405" s="5">
        <f t="shared" ca="1" si="603"/>
        <v>0</v>
      </c>
      <c r="O405" s="5">
        <f t="shared" ca="1" si="603"/>
        <v>0</v>
      </c>
      <c r="P405" s="5">
        <f t="shared" ca="1" si="603"/>
        <v>0</v>
      </c>
      <c r="Q405" s="5">
        <f t="shared" ca="1" si="603"/>
        <v>0</v>
      </c>
      <c r="R405" s="5">
        <f t="shared" ca="1" si="603"/>
        <v>276512.51728684152</v>
      </c>
      <c r="S405" s="5">
        <f t="shared" ca="1" si="603"/>
        <v>0</v>
      </c>
      <c r="T405" s="5">
        <f t="shared" ca="1" si="603"/>
        <v>0</v>
      </c>
      <c r="U405" s="5">
        <f t="shared" ca="1" si="603"/>
        <v>0</v>
      </c>
      <c r="V405" s="5">
        <f t="shared" ca="1" si="603"/>
        <v>0</v>
      </c>
      <c r="W405" s="5">
        <f t="shared" ca="1" si="603"/>
        <v>0</v>
      </c>
      <c r="X405" s="5">
        <f t="shared" ca="1" si="603"/>
        <v>0</v>
      </c>
      <c r="Y405" s="5">
        <f t="shared" ca="1" si="603"/>
        <v>0</v>
      </c>
      <c r="Z405" s="5">
        <f t="shared" ca="1" si="603"/>
        <v>0</v>
      </c>
      <c r="AA405" s="5">
        <f t="shared" ca="1" si="603"/>
        <v>0</v>
      </c>
      <c r="AB405" s="5">
        <f t="shared" ca="1" si="603"/>
        <v>0</v>
      </c>
      <c r="AC405" s="5">
        <f t="shared" ca="1" si="603"/>
        <v>0</v>
      </c>
      <c r="AD405" s="5">
        <f t="shared" ca="1" si="603"/>
        <v>0</v>
      </c>
      <c r="AE405" s="5">
        <f t="shared" ca="1" si="603"/>
        <v>0</v>
      </c>
      <c r="AF405" s="5">
        <f t="shared" ca="1" si="603"/>
        <v>0</v>
      </c>
      <c r="AG405" s="5">
        <f t="shared" ca="1" si="603"/>
        <v>0</v>
      </c>
      <c r="AH405" s="5">
        <f t="shared" ca="1" si="603"/>
        <v>0</v>
      </c>
      <c r="AI405" s="5">
        <f t="shared" ca="1" si="603"/>
        <v>0</v>
      </c>
      <c r="AJ405" s="5">
        <f t="shared" ca="1" si="603"/>
        <v>0</v>
      </c>
      <c r="AK405" s="5">
        <f t="shared" ca="1" si="603"/>
        <v>0</v>
      </c>
      <c r="AL405" s="5">
        <f t="shared" ca="1" si="603"/>
        <v>0</v>
      </c>
      <c r="AM405" s="5">
        <f t="shared" ca="1" si="603"/>
        <v>0</v>
      </c>
      <c r="AN405" s="5">
        <f t="shared" ca="1" si="603"/>
        <v>0</v>
      </c>
      <c r="AO405" s="5">
        <f t="shared" ca="1" si="603"/>
        <v>0</v>
      </c>
      <c r="AP405" s="5">
        <f t="shared" ca="1" si="603"/>
        <v>0</v>
      </c>
      <c r="AQ405" s="5">
        <f t="shared" ca="1" si="603"/>
        <v>0</v>
      </c>
      <c r="AR405" s="5">
        <f t="shared" ca="1" si="603"/>
        <v>0</v>
      </c>
      <c r="AS405" s="5">
        <f t="shared" ca="1" si="603"/>
        <v>0</v>
      </c>
      <c r="AT405" s="5">
        <f t="shared" ca="1" si="603"/>
        <v>0</v>
      </c>
      <c r="AU405" s="5">
        <f t="shared" ca="1" si="603"/>
        <v>0</v>
      </c>
      <c r="AV405" s="5">
        <f t="shared" ca="1" si="603"/>
        <v>0</v>
      </c>
      <c r="AW405" s="5">
        <f t="shared" ca="1" si="603"/>
        <v>0</v>
      </c>
      <c r="AX405" s="5">
        <f t="shared" ca="1" si="603"/>
        <v>0</v>
      </c>
      <c r="AY405" s="5">
        <f t="shared" ca="1" si="603"/>
        <v>0</v>
      </c>
      <c r="AZ405" s="5">
        <f t="shared" ca="1" si="603"/>
        <v>0</v>
      </c>
      <c r="BA405" s="5">
        <f t="shared" ca="1" si="603"/>
        <v>0</v>
      </c>
      <c r="BB405" s="5">
        <f t="shared" ca="1" si="603"/>
        <v>0</v>
      </c>
      <c r="BC405" s="5">
        <f t="shared" ca="1" si="603"/>
        <v>0</v>
      </c>
      <c r="BD405" s="5">
        <f t="shared" ca="1" si="603"/>
        <v>0</v>
      </c>
      <c r="BE405" s="5">
        <f t="shared" ca="1" si="603"/>
        <v>0</v>
      </c>
      <c r="BF405" s="5">
        <f t="shared" ca="1" si="603"/>
        <v>0</v>
      </c>
      <c r="BG405" s="5">
        <f t="shared" ca="1" si="603"/>
        <v>0</v>
      </c>
      <c r="BH405" s="5">
        <f t="shared" ca="1" si="603"/>
        <v>0</v>
      </c>
      <c r="BI405" s="5">
        <f t="shared" ca="1" si="603"/>
        <v>0</v>
      </c>
    </row>
    <row r="406" spans="1:61" x14ac:dyDescent="0.25">
      <c r="A406" s="57">
        <f t="shared" si="588"/>
        <v>2019</v>
      </c>
      <c r="C406" s="5">
        <f t="shared" ref="C406:BI406" ca="1" si="604">C343*C275</f>
        <v>0</v>
      </c>
      <c r="D406" s="5">
        <f t="shared" ca="1" si="604"/>
        <v>0</v>
      </c>
      <c r="E406" s="5">
        <f t="shared" ca="1" si="604"/>
        <v>0</v>
      </c>
      <c r="F406" s="5">
        <f t="shared" ca="1" si="604"/>
        <v>0</v>
      </c>
      <c r="G406" s="5">
        <f t="shared" ca="1" si="604"/>
        <v>0</v>
      </c>
      <c r="H406" s="5">
        <f t="shared" ca="1" si="604"/>
        <v>0</v>
      </c>
      <c r="I406" s="5">
        <f t="shared" ca="1" si="604"/>
        <v>0</v>
      </c>
      <c r="J406" s="5">
        <f t="shared" ca="1" si="604"/>
        <v>0</v>
      </c>
      <c r="K406" s="5">
        <f t="shared" ca="1" si="604"/>
        <v>0</v>
      </c>
      <c r="L406" s="5">
        <f t="shared" ca="1" si="604"/>
        <v>0</v>
      </c>
      <c r="M406" s="5">
        <f t="shared" ca="1" si="604"/>
        <v>0</v>
      </c>
      <c r="N406" s="5">
        <f t="shared" ca="1" si="604"/>
        <v>0</v>
      </c>
      <c r="O406" s="5">
        <f t="shared" ca="1" si="604"/>
        <v>0</v>
      </c>
      <c r="P406" s="5">
        <f t="shared" ca="1" si="604"/>
        <v>0</v>
      </c>
      <c r="Q406" s="5">
        <f t="shared" ca="1" si="604"/>
        <v>0</v>
      </c>
      <c r="R406" s="5">
        <f t="shared" ca="1" si="604"/>
        <v>0</v>
      </c>
      <c r="S406" s="5">
        <f t="shared" ca="1" si="604"/>
        <v>278563.43047499959</v>
      </c>
      <c r="T406" s="5">
        <f t="shared" ca="1" si="604"/>
        <v>0</v>
      </c>
      <c r="U406" s="5">
        <f t="shared" ca="1" si="604"/>
        <v>0</v>
      </c>
      <c r="V406" s="5">
        <f t="shared" ca="1" si="604"/>
        <v>0</v>
      </c>
      <c r="W406" s="5">
        <f t="shared" ca="1" si="604"/>
        <v>0</v>
      </c>
      <c r="X406" s="5">
        <f t="shared" ca="1" si="604"/>
        <v>0</v>
      </c>
      <c r="Y406" s="5">
        <f t="shared" ca="1" si="604"/>
        <v>0</v>
      </c>
      <c r="Z406" s="5">
        <f t="shared" ca="1" si="604"/>
        <v>0</v>
      </c>
      <c r="AA406" s="5">
        <f t="shared" ca="1" si="604"/>
        <v>0</v>
      </c>
      <c r="AB406" s="5">
        <f t="shared" ca="1" si="604"/>
        <v>0</v>
      </c>
      <c r="AC406" s="5">
        <f t="shared" ca="1" si="604"/>
        <v>0</v>
      </c>
      <c r="AD406" s="5">
        <f t="shared" ca="1" si="604"/>
        <v>0</v>
      </c>
      <c r="AE406" s="5">
        <f t="shared" ca="1" si="604"/>
        <v>0</v>
      </c>
      <c r="AF406" s="5">
        <f t="shared" ca="1" si="604"/>
        <v>0</v>
      </c>
      <c r="AG406" s="5">
        <f t="shared" ca="1" si="604"/>
        <v>0</v>
      </c>
      <c r="AH406" s="5">
        <f t="shared" ca="1" si="604"/>
        <v>0</v>
      </c>
      <c r="AI406" s="5">
        <f t="shared" ca="1" si="604"/>
        <v>0</v>
      </c>
      <c r="AJ406" s="5">
        <f t="shared" ca="1" si="604"/>
        <v>0</v>
      </c>
      <c r="AK406" s="5">
        <f t="shared" ca="1" si="604"/>
        <v>0</v>
      </c>
      <c r="AL406" s="5">
        <f t="shared" ca="1" si="604"/>
        <v>0</v>
      </c>
      <c r="AM406" s="5">
        <f t="shared" ca="1" si="604"/>
        <v>0</v>
      </c>
      <c r="AN406" s="5">
        <f t="shared" ca="1" si="604"/>
        <v>0</v>
      </c>
      <c r="AO406" s="5">
        <f t="shared" ca="1" si="604"/>
        <v>0</v>
      </c>
      <c r="AP406" s="5">
        <f t="shared" ca="1" si="604"/>
        <v>0</v>
      </c>
      <c r="AQ406" s="5">
        <f t="shared" ca="1" si="604"/>
        <v>0</v>
      </c>
      <c r="AR406" s="5">
        <f t="shared" ca="1" si="604"/>
        <v>0</v>
      </c>
      <c r="AS406" s="5">
        <f t="shared" ca="1" si="604"/>
        <v>0</v>
      </c>
      <c r="AT406" s="5">
        <f t="shared" ca="1" si="604"/>
        <v>0</v>
      </c>
      <c r="AU406" s="5">
        <f t="shared" ca="1" si="604"/>
        <v>0</v>
      </c>
      <c r="AV406" s="5">
        <f t="shared" ca="1" si="604"/>
        <v>0</v>
      </c>
      <c r="AW406" s="5">
        <f t="shared" ca="1" si="604"/>
        <v>0</v>
      </c>
      <c r="AX406" s="5">
        <f t="shared" ca="1" si="604"/>
        <v>0</v>
      </c>
      <c r="AY406" s="5">
        <f t="shared" ca="1" si="604"/>
        <v>0</v>
      </c>
      <c r="AZ406" s="5">
        <f t="shared" ca="1" si="604"/>
        <v>0</v>
      </c>
      <c r="BA406" s="5">
        <f t="shared" ca="1" si="604"/>
        <v>0</v>
      </c>
      <c r="BB406" s="5">
        <f t="shared" ca="1" si="604"/>
        <v>0</v>
      </c>
      <c r="BC406" s="5">
        <f t="shared" ca="1" si="604"/>
        <v>0</v>
      </c>
      <c r="BD406" s="5">
        <f t="shared" ca="1" si="604"/>
        <v>0</v>
      </c>
      <c r="BE406" s="5">
        <f t="shared" ca="1" si="604"/>
        <v>0</v>
      </c>
      <c r="BF406" s="5">
        <f t="shared" ca="1" si="604"/>
        <v>0</v>
      </c>
      <c r="BG406" s="5">
        <f t="shared" ca="1" si="604"/>
        <v>0</v>
      </c>
      <c r="BH406" s="5">
        <f t="shared" ca="1" si="604"/>
        <v>0</v>
      </c>
      <c r="BI406" s="5">
        <f t="shared" ca="1" si="604"/>
        <v>0</v>
      </c>
    </row>
    <row r="407" spans="1:61" x14ac:dyDescent="0.25">
      <c r="A407" s="57">
        <f t="shared" si="588"/>
        <v>2019.25</v>
      </c>
      <c r="C407" s="5">
        <f t="shared" ref="C407:BI407" ca="1" si="605">C344*C276</f>
        <v>0</v>
      </c>
      <c r="D407" s="5">
        <f t="shared" ca="1" si="605"/>
        <v>0</v>
      </c>
      <c r="E407" s="5">
        <f t="shared" ca="1" si="605"/>
        <v>0</v>
      </c>
      <c r="F407" s="5">
        <f t="shared" ca="1" si="605"/>
        <v>0</v>
      </c>
      <c r="G407" s="5">
        <f t="shared" ca="1" si="605"/>
        <v>0</v>
      </c>
      <c r="H407" s="5">
        <f t="shared" ca="1" si="605"/>
        <v>0</v>
      </c>
      <c r="I407" s="5">
        <f t="shared" ca="1" si="605"/>
        <v>0</v>
      </c>
      <c r="J407" s="5">
        <f t="shared" ca="1" si="605"/>
        <v>0</v>
      </c>
      <c r="K407" s="5">
        <f t="shared" ca="1" si="605"/>
        <v>0</v>
      </c>
      <c r="L407" s="5">
        <f t="shared" ca="1" si="605"/>
        <v>0</v>
      </c>
      <c r="M407" s="5">
        <f t="shared" ca="1" si="605"/>
        <v>0</v>
      </c>
      <c r="N407" s="5">
        <f t="shared" ca="1" si="605"/>
        <v>0</v>
      </c>
      <c r="O407" s="5">
        <f t="shared" ca="1" si="605"/>
        <v>0</v>
      </c>
      <c r="P407" s="5">
        <f t="shared" ca="1" si="605"/>
        <v>0</v>
      </c>
      <c r="Q407" s="5">
        <f t="shared" ca="1" si="605"/>
        <v>0</v>
      </c>
      <c r="R407" s="5">
        <f t="shared" ca="1" si="605"/>
        <v>0</v>
      </c>
      <c r="S407" s="5">
        <f t="shared" ca="1" si="605"/>
        <v>0</v>
      </c>
      <c r="T407" s="5">
        <f t="shared" ca="1" si="605"/>
        <v>280629.55543348414</v>
      </c>
      <c r="U407" s="5">
        <f t="shared" ca="1" si="605"/>
        <v>0</v>
      </c>
      <c r="V407" s="5">
        <f t="shared" ca="1" si="605"/>
        <v>0</v>
      </c>
      <c r="W407" s="5">
        <f t="shared" ca="1" si="605"/>
        <v>0</v>
      </c>
      <c r="X407" s="5">
        <f t="shared" ca="1" si="605"/>
        <v>0</v>
      </c>
      <c r="Y407" s="5">
        <f t="shared" ca="1" si="605"/>
        <v>0</v>
      </c>
      <c r="Z407" s="5">
        <f t="shared" ca="1" si="605"/>
        <v>0</v>
      </c>
      <c r="AA407" s="5">
        <f t="shared" ca="1" si="605"/>
        <v>0</v>
      </c>
      <c r="AB407" s="5">
        <f t="shared" ca="1" si="605"/>
        <v>0</v>
      </c>
      <c r="AC407" s="5">
        <f t="shared" ca="1" si="605"/>
        <v>0</v>
      </c>
      <c r="AD407" s="5">
        <f t="shared" ca="1" si="605"/>
        <v>0</v>
      </c>
      <c r="AE407" s="5">
        <f t="shared" ca="1" si="605"/>
        <v>0</v>
      </c>
      <c r="AF407" s="5">
        <f t="shared" ca="1" si="605"/>
        <v>0</v>
      </c>
      <c r="AG407" s="5">
        <f t="shared" ca="1" si="605"/>
        <v>0</v>
      </c>
      <c r="AH407" s="5">
        <f t="shared" ca="1" si="605"/>
        <v>0</v>
      </c>
      <c r="AI407" s="5">
        <f t="shared" ca="1" si="605"/>
        <v>0</v>
      </c>
      <c r="AJ407" s="5">
        <f t="shared" ca="1" si="605"/>
        <v>0</v>
      </c>
      <c r="AK407" s="5">
        <f t="shared" ca="1" si="605"/>
        <v>0</v>
      </c>
      <c r="AL407" s="5">
        <f t="shared" ca="1" si="605"/>
        <v>0</v>
      </c>
      <c r="AM407" s="5">
        <f t="shared" ca="1" si="605"/>
        <v>0</v>
      </c>
      <c r="AN407" s="5">
        <f t="shared" ca="1" si="605"/>
        <v>0</v>
      </c>
      <c r="AO407" s="5">
        <f t="shared" ca="1" si="605"/>
        <v>0</v>
      </c>
      <c r="AP407" s="5">
        <f t="shared" ca="1" si="605"/>
        <v>0</v>
      </c>
      <c r="AQ407" s="5">
        <f t="shared" ca="1" si="605"/>
        <v>0</v>
      </c>
      <c r="AR407" s="5">
        <f t="shared" ca="1" si="605"/>
        <v>0</v>
      </c>
      <c r="AS407" s="5">
        <f t="shared" ca="1" si="605"/>
        <v>0</v>
      </c>
      <c r="AT407" s="5">
        <f t="shared" ca="1" si="605"/>
        <v>0</v>
      </c>
      <c r="AU407" s="5">
        <f t="shared" ca="1" si="605"/>
        <v>0</v>
      </c>
      <c r="AV407" s="5">
        <f t="shared" ca="1" si="605"/>
        <v>0</v>
      </c>
      <c r="AW407" s="5">
        <f t="shared" ca="1" si="605"/>
        <v>0</v>
      </c>
      <c r="AX407" s="5">
        <f t="shared" ca="1" si="605"/>
        <v>0</v>
      </c>
      <c r="AY407" s="5">
        <f t="shared" ca="1" si="605"/>
        <v>0</v>
      </c>
      <c r="AZ407" s="5">
        <f t="shared" ca="1" si="605"/>
        <v>0</v>
      </c>
      <c r="BA407" s="5">
        <f t="shared" ca="1" si="605"/>
        <v>0</v>
      </c>
      <c r="BB407" s="5">
        <f t="shared" ca="1" si="605"/>
        <v>0</v>
      </c>
      <c r="BC407" s="5">
        <f t="shared" ca="1" si="605"/>
        <v>0</v>
      </c>
      <c r="BD407" s="5">
        <f t="shared" ca="1" si="605"/>
        <v>0</v>
      </c>
      <c r="BE407" s="5">
        <f t="shared" ca="1" si="605"/>
        <v>0</v>
      </c>
      <c r="BF407" s="5">
        <f t="shared" ca="1" si="605"/>
        <v>0</v>
      </c>
      <c r="BG407" s="5">
        <f t="shared" ca="1" si="605"/>
        <v>0</v>
      </c>
      <c r="BH407" s="5">
        <f t="shared" ca="1" si="605"/>
        <v>0</v>
      </c>
      <c r="BI407" s="5">
        <f t="shared" ca="1" si="605"/>
        <v>0</v>
      </c>
    </row>
    <row r="408" spans="1:61" x14ac:dyDescent="0.25">
      <c r="A408" s="57">
        <f t="shared" si="588"/>
        <v>2019.5</v>
      </c>
      <c r="C408" s="5">
        <f t="shared" ref="C408:BI408" ca="1" si="606">C345*C277</f>
        <v>0</v>
      </c>
      <c r="D408" s="5">
        <f t="shared" ca="1" si="606"/>
        <v>0</v>
      </c>
      <c r="E408" s="5">
        <f t="shared" ca="1" si="606"/>
        <v>0</v>
      </c>
      <c r="F408" s="5">
        <f t="shared" ca="1" si="606"/>
        <v>0</v>
      </c>
      <c r="G408" s="5">
        <f t="shared" ca="1" si="606"/>
        <v>0</v>
      </c>
      <c r="H408" s="5">
        <f t="shared" ca="1" si="606"/>
        <v>0</v>
      </c>
      <c r="I408" s="5">
        <f t="shared" ca="1" si="606"/>
        <v>0</v>
      </c>
      <c r="J408" s="5">
        <f t="shared" ca="1" si="606"/>
        <v>0</v>
      </c>
      <c r="K408" s="5">
        <f t="shared" ca="1" si="606"/>
        <v>0</v>
      </c>
      <c r="L408" s="5">
        <f t="shared" ca="1" si="606"/>
        <v>0</v>
      </c>
      <c r="M408" s="5">
        <f t="shared" ca="1" si="606"/>
        <v>0</v>
      </c>
      <c r="N408" s="5">
        <f t="shared" ca="1" si="606"/>
        <v>0</v>
      </c>
      <c r="O408" s="5">
        <f t="shared" ca="1" si="606"/>
        <v>0</v>
      </c>
      <c r="P408" s="5">
        <f t="shared" ca="1" si="606"/>
        <v>0</v>
      </c>
      <c r="Q408" s="5">
        <f t="shared" ca="1" si="606"/>
        <v>0</v>
      </c>
      <c r="R408" s="5">
        <f t="shared" ca="1" si="606"/>
        <v>0</v>
      </c>
      <c r="S408" s="5">
        <f t="shared" ca="1" si="606"/>
        <v>0</v>
      </c>
      <c r="T408" s="5">
        <f t="shared" ca="1" si="606"/>
        <v>0</v>
      </c>
      <c r="U408" s="5">
        <f t="shared" ca="1" si="606"/>
        <v>282711.00498908758</v>
      </c>
      <c r="V408" s="5">
        <f t="shared" ca="1" si="606"/>
        <v>0</v>
      </c>
      <c r="W408" s="5">
        <f t="shared" ca="1" si="606"/>
        <v>0</v>
      </c>
      <c r="X408" s="5">
        <f t="shared" ca="1" si="606"/>
        <v>0</v>
      </c>
      <c r="Y408" s="5">
        <f t="shared" ca="1" si="606"/>
        <v>0</v>
      </c>
      <c r="Z408" s="5">
        <f t="shared" ca="1" si="606"/>
        <v>0</v>
      </c>
      <c r="AA408" s="5">
        <f t="shared" ca="1" si="606"/>
        <v>0</v>
      </c>
      <c r="AB408" s="5">
        <f t="shared" ca="1" si="606"/>
        <v>0</v>
      </c>
      <c r="AC408" s="5">
        <f t="shared" ca="1" si="606"/>
        <v>0</v>
      </c>
      <c r="AD408" s="5">
        <f t="shared" ca="1" si="606"/>
        <v>0</v>
      </c>
      <c r="AE408" s="5">
        <f t="shared" ca="1" si="606"/>
        <v>0</v>
      </c>
      <c r="AF408" s="5">
        <f t="shared" ca="1" si="606"/>
        <v>0</v>
      </c>
      <c r="AG408" s="5">
        <f t="shared" ca="1" si="606"/>
        <v>0</v>
      </c>
      <c r="AH408" s="5">
        <f t="shared" ca="1" si="606"/>
        <v>0</v>
      </c>
      <c r="AI408" s="5">
        <f t="shared" ca="1" si="606"/>
        <v>0</v>
      </c>
      <c r="AJ408" s="5">
        <f t="shared" ca="1" si="606"/>
        <v>0</v>
      </c>
      <c r="AK408" s="5">
        <f t="shared" ca="1" si="606"/>
        <v>0</v>
      </c>
      <c r="AL408" s="5">
        <f t="shared" ca="1" si="606"/>
        <v>0</v>
      </c>
      <c r="AM408" s="5">
        <f t="shared" ca="1" si="606"/>
        <v>0</v>
      </c>
      <c r="AN408" s="5">
        <f t="shared" ca="1" si="606"/>
        <v>0</v>
      </c>
      <c r="AO408" s="5">
        <f t="shared" ca="1" si="606"/>
        <v>0</v>
      </c>
      <c r="AP408" s="5">
        <f t="shared" ca="1" si="606"/>
        <v>0</v>
      </c>
      <c r="AQ408" s="5">
        <f t="shared" ca="1" si="606"/>
        <v>0</v>
      </c>
      <c r="AR408" s="5">
        <f t="shared" ca="1" si="606"/>
        <v>0</v>
      </c>
      <c r="AS408" s="5">
        <f t="shared" ca="1" si="606"/>
        <v>0</v>
      </c>
      <c r="AT408" s="5">
        <f t="shared" ca="1" si="606"/>
        <v>0</v>
      </c>
      <c r="AU408" s="5">
        <f t="shared" ca="1" si="606"/>
        <v>0</v>
      </c>
      <c r="AV408" s="5">
        <f t="shared" ca="1" si="606"/>
        <v>0</v>
      </c>
      <c r="AW408" s="5">
        <f t="shared" ca="1" si="606"/>
        <v>0</v>
      </c>
      <c r="AX408" s="5">
        <f t="shared" ca="1" si="606"/>
        <v>0</v>
      </c>
      <c r="AY408" s="5">
        <f t="shared" ca="1" si="606"/>
        <v>0</v>
      </c>
      <c r="AZ408" s="5">
        <f t="shared" ca="1" si="606"/>
        <v>0</v>
      </c>
      <c r="BA408" s="5">
        <f t="shared" ca="1" si="606"/>
        <v>0</v>
      </c>
      <c r="BB408" s="5">
        <f t="shared" ca="1" si="606"/>
        <v>0</v>
      </c>
      <c r="BC408" s="5">
        <f t="shared" ca="1" si="606"/>
        <v>0</v>
      </c>
      <c r="BD408" s="5">
        <f t="shared" ca="1" si="606"/>
        <v>0</v>
      </c>
      <c r="BE408" s="5">
        <f t="shared" ca="1" si="606"/>
        <v>0</v>
      </c>
      <c r="BF408" s="5">
        <f t="shared" ca="1" si="606"/>
        <v>0</v>
      </c>
      <c r="BG408" s="5">
        <f t="shared" ca="1" si="606"/>
        <v>0</v>
      </c>
      <c r="BH408" s="5">
        <f t="shared" ca="1" si="606"/>
        <v>0</v>
      </c>
      <c r="BI408" s="5">
        <f t="shared" ca="1" si="606"/>
        <v>0</v>
      </c>
    </row>
    <row r="409" spans="1:61" x14ac:dyDescent="0.25">
      <c r="A409" s="57">
        <f t="shared" si="588"/>
        <v>2019.75</v>
      </c>
      <c r="C409" s="5">
        <f t="shared" ref="C409:BI409" ca="1" si="607">C346*C278</f>
        <v>0</v>
      </c>
      <c r="D409" s="5">
        <f t="shared" ca="1" si="607"/>
        <v>0</v>
      </c>
      <c r="E409" s="5">
        <f t="shared" ca="1" si="607"/>
        <v>0</v>
      </c>
      <c r="F409" s="5">
        <f t="shared" ca="1" si="607"/>
        <v>0</v>
      </c>
      <c r="G409" s="5">
        <f t="shared" ca="1" si="607"/>
        <v>0</v>
      </c>
      <c r="H409" s="5">
        <f t="shared" ca="1" si="607"/>
        <v>0</v>
      </c>
      <c r="I409" s="5">
        <f t="shared" ca="1" si="607"/>
        <v>0</v>
      </c>
      <c r="J409" s="5">
        <f t="shared" ca="1" si="607"/>
        <v>0</v>
      </c>
      <c r="K409" s="5">
        <f t="shared" ca="1" si="607"/>
        <v>0</v>
      </c>
      <c r="L409" s="5">
        <f t="shared" ca="1" si="607"/>
        <v>0</v>
      </c>
      <c r="M409" s="5">
        <f t="shared" ca="1" si="607"/>
        <v>0</v>
      </c>
      <c r="N409" s="5">
        <f t="shared" ca="1" si="607"/>
        <v>0</v>
      </c>
      <c r="O409" s="5">
        <f t="shared" ca="1" si="607"/>
        <v>0</v>
      </c>
      <c r="P409" s="5">
        <f t="shared" ca="1" si="607"/>
        <v>0</v>
      </c>
      <c r="Q409" s="5">
        <f t="shared" ca="1" si="607"/>
        <v>0</v>
      </c>
      <c r="R409" s="5">
        <f t="shared" ca="1" si="607"/>
        <v>0</v>
      </c>
      <c r="S409" s="5">
        <f t="shared" ca="1" si="607"/>
        <v>0</v>
      </c>
      <c r="T409" s="5">
        <f t="shared" ca="1" si="607"/>
        <v>0</v>
      </c>
      <c r="U409" s="5">
        <f t="shared" ca="1" si="607"/>
        <v>0</v>
      </c>
      <c r="V409" s="5">
        <f t="shared" ca="1" si="607"/>
        <v>284807.89280544664</v>
      </c>
      <c r="W409" s="5">
        <f t="shared" ca="1" si="607"/>
        <v>0</v>
      </c>
      <c r="X409" s="5">
        <f t="shared" ca="1" si="607"/>
        <v>0</v>
      </c>
      <c r="Y409" s="5">
        <f t="shared" ca="1" si="607"/>
        <v>0</v>
      </c>
      <c r="Z409" s="5">
        <f t="shared" ca="1" si="607"/>
        <v>0</v>
      </c>
      <c r="AA409" s="5">
        <f t="shared" ca="1" si="607"/>
        <v>0</v>
      </c>
      <c r="AB409" s="5">
        <f t="shared" ca="1" si="607"/>
        <v>0</v>
      </c>
      <c r="AC409" s="5">
        <f t="shared" ca="1" si="607"/>
        <v>0</v>
      </c>
      <c r="AD409" s="5">
        <f t="shared" ca="1" si="607"/>
        <v>0</v>
      </c>
      <c r="AE409" s="5">
        <f t="shared" ca="1" si="607"/>
        <v>0</v>
      </c>
      <c r="AF409" s="5">
        <f t="shared" ca="1" si="607"/>
        <v>0</v>
      </c>
      <c r="AG409" s="5">
        <f t="shared" ca="1" si="607"/>
        <v>0</v>
      </c>
      <c r="AH409" s="5">
        <f t="shared" ca="1" si="607"/>
        <v>0</v>
      </c>
      <c r="AI409" s="5">
        <f t="shared" ca="1" si="607"/>
        <v>0</v>
      </c>
      <c r="AJ409" s="5">
        <f t="shared" ca="1" si="607"/>
        <v>0</v>
      </c>
      <c r="AK409" s="5">
        <f t="shared" ca="1" si="607"/>
        <v>0</v>
      </c>
      <c r="AL409" s="5">
        <f t="shared" ca="1" si="607"/>
        <v>0</v>
      </c>
      <c r="AM409" s="5">
        <f t="shared" ca="1" si="607"/>
        <v>0</v>
      </c>
      <c r="AN409" s="5">
        <f t="shared" ca="1" si="607"/>
        <v>0</v>
      </c>
      <c r="AO409" s="5">
        <f t="shared" ca="1" si="607"/>
        <v>0</v>
      </c>
      <c r="AP409" s="5">
        <f t="shared" ca="1" si="607"/>
        <v>0</v>
      </c>
      <c r="AQ409" s="5">
        <f t="shared" ca="1" si="607"/>
        <v>0</v>
      </c>
      <c r="AR409" s="5">
        <f t="shared" ca="1" si="607"/>
        <v>0</v>
      </c>
      <c r="AS409" s="5">
        <f t="shared" ca="1" si="607"/>
        <v>0</v>
      </c>
      <c r="AT409" s="5">
        <f t="shared" ca="1" si="607"/>
        <v>0</v>
      </c>
      <c r="AU409" s="5">
        <f t="shared" ca="1" si="607"/>
        <v>0</v>
      </c>
      <c r="AV409" s="5">
        <f t="shared" ca="1" si="607"/>
        <v>0</v>
      </c>
      <c r="AW409" s="5">
        <f t="shared" ca="1" si="607"/>
        <v>0</v>
      </c>
      <c r="AX409" s="5">
        <f t="shared" ca="1" si="607"/>
        <v>0</v>
      </c>
      <c r="AY409" s="5">
        <f t="shared" ca="1" si="607"/>
        <v>0</v>
      </c>
      <c r="AZ409" s="5">
        <f t="shared" ca="1" si="607"/>
        <v>0</v>
      </c>
      <c r="BA409" s="5">
        <f t="shared" ca="1" si="607"/>
        <v>0</v>
      </c>
      <c r="BB409" s="5">
        <f t="shared" ca="1" si="607"/>
        <v>0</v>
      </c>
      <c r="BC409" s="5">
        <f t="shared" ca="1" si="607"/>
        <v>0</v>
      </c>
      <c r="BD409" s="5">
        <f t="shared" ca="1" si="607"/>
        <v>0</v>
      </c>
      <c r="BE409" s="5">
        <f t="shared" ca="1" si="607"/>
        <v>0</v>
      </c>
      <c r="BF409" s="5">
        <f t="shared" ca="1" si="607"/>
        <v>0</v>
      </c>
      <c r="BG409" s="5">
        <f t="shared" ca="1" si="607"/>
        <v>0</v>
      </c>
      <c r="BH409" s="5">
        <f t="shared" ca="1" si="607"/>
        <v>0</v>
      </c>
      <c r="BI409" s="5">
        <f t="shared" ca="1" si="607"/>
        <v>0</v>
      </c>
    </row>
    <row r="410" spans="1:61" x14ac:dyDescent="0.25">
      <c r="A410" s="57">
        <f t="shared" si="588"/>
        <v>2020</v>
      </c>
      <c r="C410" s="5">
        <f t="shared" ref="C410:BI410" ca="1" si="608">C347*C279</f>
        <v>0</v>
      </c>
      <c r="D410" s="5">
        <f t="shared" ca="1" si="608"/>
        <v>0</v>
      </c>
      <c r="E410" s="5">
        <f t="shared" ca="1" si="608"/>
        <v>0</v>
      </c>
      <c r="F410" s="5">
        <f t="shared" ca="1" si="608"/>
        <v>0</v>
      </c>
      <c r="G410" s="5">
        <f t="shared" ca="1" si="608"/>
        <v>0</v>
      </c>
      <c r="H410" s="5">
        <f t="shared" ca="1" si="608"/>
        <v>0</v>
      </c>
      <c r="I410" s="5">
        <f t="shared" ca="1" si="608"/>
        <v>0</v>
      </c>
      <c r="J410" s="5">
        <f t="shared" ca="1" si="608"/>
        <v>0</v>
      </c>
      <c r="K410" s="5">
        <f t="shared" ca="1" si="608"/>
        <v>0</v>
      </c>
      <c r="L410" s="5">
        <f t="shared" ca="1" si="608"/>
        <v>0</v>
      </c>
      <c r="M410" s="5">
        <f t="shared" ca="1" si="608"/>
        <v>0</v>
      </c>
      <c r="N410" s="5">
        <f t="shared" ca="1" si="608"/>
        <v>0</v>
      </c>
      <c r="O410" s="5">
        <f t="shared" ca="1" si="608"/>
        <v>0</v>
      </c>
      <c r="P410" s="5">
        <f t="shared" ca="1" si="608"/>
        <v>0</v>
      </c>
      <c r="Q410" s="5">
        <f t="shared" ca="1" si="608"/>
        <v>0</v>
      </c>
      <c r="R410" s="5">
        <f t="shared" ca="1" si="608"/>
        <v>0</v>
      </c>
      <c r="S410" s="5">
        <f t="shared" ca="1" si="608"/>
        <v>0</v>
      </c>
      <c r="T410" s="5">
        <f t="shared" ca="1" si="608"/>
        <v>0</v>
      </c>
      <c r="U410" s="5">
        <f t="shared" ca="1" si="608"/>
        <v>0</v>
      </c>
      <c r="V410" s="5">
        <f t="shared" ca="1" si="608"/>
        <v>0</v>
      </c>
      <c r="W410" s="5">
        <f t="shared" ca="1" si="608"/>
        <v>286920.33338924951</v>
      </c>
      <c r="X410" s="5">
        <f t="shared" ca="1" si="608"/>
        <v>0</v>
      </c>
      <c r="Y410" s="5">
        <f t="shared" ca="1" si="608"/>
        <v>0</v>
      </c>
      <c r="Z410" s="5">
        <f t="shared" ca="1" si="608"/>
        <v>0</v>
      </c>
      <c r="AA410" s="5">
        <f t="shared" ca="1" si="608"/>
        <v>0</v>
      </c>
      <c r="AB410" s="5">
        <f t="shared" ca="1" si="608"/>
        <v>0</v>
      </c>
      <c r="AC410" s="5">
        <f t="shared" ca="1" si="608"/>
        <v>0</v>
      </c>
      <c r="AD410" s="5">
        <f t="shared" ca="1" si="608"/>
        <v>0</v>
      </c>
      <c r="AE410" s="5">
        <f t="shared" ca="1" si="608"/>
        <v>0</v>
      </c>
      <c r="AF410" s="5">
        <f t="shared" ca="1" si="608"/>
        <v>0</v>
      </c>
      <c r="AG410" s="5">
        <f t="shared" ca="1" si="608"/>
        <v>0</v>
      </c>
      <c r="AH410" s="5">
        <f t="shared" ca="1" si="608"/>
        <v>0</v>
      </c>
      <c r="AI410" s="5">
        <f t="shared" ca="1" si="608"/>
        <v>0</v>
      </c>
      <c r="AJ410" s="5">
        <f t="shared" ca="1" si="608"/>
        <v>0</v>
      </c>
      <c r="AK410" s="5">
        <f t="shared" ca="1" si="608"/>
        <v>0</v>
      </c>
      <c r="AL410" s="5">
        <f t="shared" ca="1" si="608"/>
        <v>0</v>
      </c>
      <c r="AM410" s="5">
        <f t="shared" ca="1" si="608"/>
        <v>0</v>
      </c>
      <c r="AN410" s="5">
        <f t="shared" ca="1" si="608"/>
        <v>0</v>
      </c>
      <c r="AO410" s="5">
        <f t="shared" ca="1" si="608"/>
        <v>0</v>
      </c>
      <c r="AP410" s="5">
        <f t="shared" ca="1" si="608"/>
        <v>0</v>
      </c>
      <c r="AQ410" s="5">
        <f t="shared" ca="1" si="608"/>
        <v>0</v>
      </c>
      <c r="AR410" s="5">
        <f t="shared" ca="1" si="608"/>
        <v>0</v>
      </c>
      <c r="AS410" s="5">
        <f t="shared" ca="1" si="608"/>
        <v>0</v>
      </c>
      <c r="AT410" s="5">
        <f t="shared" ca="1" si="608"/>
        <v>0</v>
      </c>
      <c r="AU410" s="5">
        <f t="shared" ca="1" si="608"/>
        <v>0</v>
      </c>
      <c r="AV410" s="5">
        <f t="shared" ca="1" si="608"/>
        <v>0</v>
      </c>
      <c r="AW410" s="5">
        <f t="shared" ca="1" si="608"/>
        <v>0</v>
      </c>
      <c r="AX410" s="5">
        <f t="shared" ca="1" si="608"/>
        <v>0</v>
      </c>
      <c r="AY410" s="5">
        <f t="shared" ca="1" si="608"/>
        <v>0</v>
      </c>
      <c r="AZ410" s="5">
        <f t="shared" ca="1" si="608"/>
        <v>0</v>
      </c>
      <c r="BA410" s="5">
        <f t="shared" ca="1" si="608"/>
        <v>0</v>
      </c>
      <c r="BB410" s="5">
        <f t="shared" ca="1" si="608"/>
        <v>0</v>
      </c>
      <c r="BC410" s="5">
        <f t="shared" ca="1" si="608"/>
        <v>0</v>
      </c>
      <c r="BD410" s="5">
        <f t="shared" ca="1" si="608"/>
        <v>0</v>
      </c>
      <c r="BE410" s="5">
        <f t="shared" ca="1" si="608"/>
        <v>0</v>
      </c>
      <c r="BF410" s="5">
        <f t="shared" ca="1" si="608"/>
        <v>0</v>
      </c>
      <c r="BG410" s="5">
        <f t="shared" ca="1" si="608"/>
        <v>0</v>
      </c>
      <c r="BH410" s="5">
        <f t="shared" ca="1" si="608"/>
        <v>0</v>
      </c>
      <c r="BI410" s="5">
        <f t="shared" ca="1" si="608"/>
        <v>0</v>
      </c>
    </row>
    <row r="411" spans="1:61" x14ac:dyDescent="0.25">
      <c r="A411" s="57">
        <f t="shared" si="588"/>
        <v>2020.25</v>
      </c>
      <c r="C411" s="5">
        <f t="shared" ref="C411:BI411" ca="1" si="609">C348*C280</f>
        <v>0</v>
      </c>
      <c r="D411" s="5">
        <f t="shared" ca="1" si="609"/>
        <v>0</v>
      </c>
      <c r="E411" s="5">
        <f t="shared" ca="1" si="609"/>
        <v>0</v>
      </c>
      <c r="F411" s="5">
        <f t="shared" ca="1" si="609"/>
        <v>0</v>
      </c>
      <c r="G411" s="5">
        <f t="shared" ca="1" si="609"/>
        <v>0</v>
      </c>
      <c r="H411" s="5">
        <f t="shared" ca="1" si="609"/>
        <v>0</v>
      </c>
      <c r="I411" s="5">
        <f t="shared" ca="1" si="609"/>
        <v>0</v>
      </c>
      <c r="J411" s="5">
        <f t="shared" ca="1" si="609"/>
        <v>0</v>
      </c>
      <c r="K411" s="5">
        <f t="shared" ca="1" si="609"/>
        <v>0</v>
      </c>
      <c r="L411" s="5">
        <f t="shared" ca="1" si="609"/>
        <v>0</v>
      </c>
      <c r="M411" s="5">
        <f t="shared" ca="1" si="609"/>
        <v>0</v>
      </c>
      <c r="N411" s="5">
        <f t="shared" ca="1" si="609"/>
        <v>0</v>
      </c>
      <c r="O411" s="5">
        <f t="shared" ca="1" si="609"/>
        <v>0</v>
      </c>
      <c r="P411" s="5">
        <f t="shared" ca="1" si="609"/>
        <v>0</v>
      </c>
      <c r="Q411" s="5">
        <f t="shared" ca="1" si="609"/>
        <v>0</v>
      </c>
      <c r="R411" s="5">
        <f t="shared" ca="1" si="609"/>
        <v>0</v>
      </c>
      <c r="S411" s="5">
        <f t="shared" ca="1" si="609"/>
        <v>0</v>
      </c>
      <c r="T411" s="5">
        <f t="shared" ca="1" si="609"/>
        <v>0</v>
      </c>
      <c r="U411" s="5">
        <f t="shared" ca="1" si="609"/>
        <v>0</v>
      </c>
      <c r="V411" s="5">
        <f t="shared" ca="1" si="609"/>
        <v>0</v>
      </c>
      <c r="W411" s="5">
        <f t="shared" ca="1" si="609"/>
        <v>0</v>
      </c>
      <c r="X411" s="5">
        <f t="shared" ca="1" si="609"/>
        <v>289048.44209648861</v>
      </c>
      <c r="Y411" s="5">
        <f t="shared" ca="1" si="609"/>
        <v>0</v>
      </c>
      <c r="Z411" s="5">
        <f t="shared" ca="1" si="609"/>
        <v>0</v>
      </c>
      <c r="AA411" s="5">
        <f t="shared" ca="1" si="609"/>
        <v>0</v>
      </c>
      <c r="AB411" s="5">
        <f t="shared" ca="1" si="609"/>
        <v>0</v>
      </c>
      <c r="AC411" s="5">
        <f t="shared" ca="1" si="609"/>
        <v>0</v>
      </c>
      <c r="AD411" s="5">
        <f t="shared" ca="1" si="609"/>
        <v>0</v>
      </c>
      <c r="AE411" s="5">
        <f t="shared" ca="1" si="609"/>
        <v>0</v>
      </c>
      <c r="AF411" s="5">
        <f t="shared" ca="1" si="609"/>
        <v>0</v>
      </c>
      <c r="AG411" s="5">
        <f t="shared" ca="1" si="609"/>
        <v>0</v>
      </c>
      <c r="AH411" s="5">
        <f t="shared" ca="1" si="609"/>
        <v>0</v>
      </c>
      <c r="AI411" s="5">
        <f t="shared" ca="1" si="609"/>
        <v>0</v>
      </c>
      <c r="AJ411" s="5">
        <f t="shared" ca="1" si="609"/>
        <v>0</v>
      </c>
      <c r="AK411" s="5">
        <f t="shared" ca="1" si="609"/>
        <v>0</v>
      </c>
      <c r="AL411" s="5">
        <f t="shared" ca="1" si="609"/>
        <v>0</v>
      </c>
      <c r="AM411" s="5">
        <f t="shared" ca="1" si="609"/>
        <v>0</v>
      </c>
      <c r="AN411" s="5">
        <f t="shared" ca="1" si="609"/>
        <v>0</v>
      </c>
      <c r="AO411" s="5">
        <f t="shared" ca="1" si="609"/>
        <v>0</v>
      </c>
      <c r="AP411" s="5">
        <f t="shared" ca="1" si="609"/>
        <v>0</v>
      </c>
      <c r="AQ411" s="5">
        <f t="shared" ca="1" si="609"/>
        <v>0</v>
      </c>
      <c r="AR411" s="5">
        <f t="shared" ca="1" si="609"/>
        <v>0</v>
      </c>
      <c r="AS411" s="5">
        <f t="shared" ca="1" si="609"/>
        <v>0</v>
      </c>
      <c r="AT411" s="5">
        <f t="shared" ca="1" si="609"/>
        <v>0</v>
      </c>
      <c r="AU411" s="5">
        <f t="shared" ca="1" si="609"/>
        <v>0</v>
      </c>
      <c r="AV411" s="5">
        <f t="shared" ca="1" si="609"/>
        <v>0</v>
      </c>
      <c r="AW411" s="5">
        <f t="shared" ca="1" si="609"/>
        <v>0</v>
      </c>
      <c r="AX411" s="5">
        <f t="shared" ca="1" si="609"/>
        <v>0</v>
      </c>
      <c r="AY411" s="5">
        <f t="shared" ca="1" si="609"/>
        <v>0</v>
      </c>
      <c r="AZ411" s="5">
        <f t="shared" ca="1" si="609"/>
        <v>0</v>
      </c>
      <c r="BA411" s="5">
        <f t="shared" ca="1" si="609"/>
        <v>0</v>
      </c>
      <c r="BB411" s="5">
        <f t="shared" ca="1" si="609"/>
        <v>0</v>
      </c>
      <c r="BC411" s="5">
        <f t="shared" ca="1" si="609"/>
        <v>0</v>
      </c>
      <c r="BD411" s="5">
        <f t="shared" ca="1" si="609"/>
        <v>0</v>
      </c>
      <c r="BE411" s="5">
        <f t="shared" ca="1" si="609"/>
        <v>0</v>
      </c>
      <c r="BF411" s="5">
        <f t="shared" ca="1" si="609"/>
        <v>0</v>
      </c>
      <c r="BG411" s="5">
        <f t="shared" ca="1" si="609"/>
        <v>0</v>
      </c>
      <c r="BH411" s="5">
        <f t="shared" ca="1" si="609"/>
        <v>0</v>
      </c>
      <c r="BI411" s="5">
        <f t="shared" ca="1" si="609"/>
        <v>0</v>
      </c>
    </row>
    <row r="412" spans="1:61" x14ac:dyDescent="0.25">
      <c r="A412" s="57">
        <f t="shared" si="588"/>
        <v>2020.5</v>
      </c>
      <c r="C412" s="5">
        <f t="shared" ref="C412:BI412" ca="1" si="610">C349*C281</f>
        <v>0</v>
      </c>
      <c r="D412" s="5">
        <f t="shared" ca="1" si="610"/>
        <v>0</v>
      </c>
      <c r="E412" s="5">
        <f t="shared" ca="1" si="610"/>
        <v>0</v>
      </c>
      <c r="F412" s="5">
        <f t="shared" ca="1" si="610"/>
        <v>0</v>
      </c>
      <c r="G412" s="5">
        <f t="shared" ca="1" si="610"/>
        <v>0</v>
      </c>
      <c r="H412" s="5">
        <f t="shared" ca="1" si="610"/>
        <v>0</v>
      </c>
      <c r="I412" s="5">
        <f t="shared" ca="1" si="610"/>
        <v>0</v>
      </c>
      <c r="J412" s="5">
        <f t="shared" ca="1" si="610"/>
        <v>0</v>
      </c>
      <c r="K412" s="5">
        <f t="shared" ca="1" si="610"/>
        <v>0</v>
      </c>
      <c r="L412" s="5">
        <f t="shared" ca="1" si="610"/>
        <v>0</v>
      </c>
      <c r="M412" s="5">
        <f t="shared" ca="1" si="610"/>
        <v>0</v>
      </c>
      <c r="N412" s="5">
        <f t="shared" ca="1" si="610"/>
        <v>0</v>
      </c>
      <c r="O412" s="5">
        <f t="shared" ca="1" si="610"/>
        <v>0</v>
      </c>
      <c r="P412" s="5">
        <f t="shared" ca="1" si="610"/>
        <v>0</v>
      </c>
      <c r="Q412" s="5">
        <f t="shared" ca="1" si="610"/>
        <v>0</v>
      </c>
      <c r="R412" s="5">
        <f t="shared" ca="1" si="610"/>
        <v>0</v>
      </c>
      <c r="S412" s="5">
        <f t="shared" ca="1" si="610"/>
        <v>0</v>
      </c>
      <c r="T412" s="5">
        <f t="shared" ca="1" si="610"/>
        <v>0</v>
      </c>
      <c r="U412" s="5">
        <f t="shared" ca="1" si="610"/>
        <v>0</v>
      </c>
      <c r="V412" s="5">
        <f t="shared" ca="1" si="610"/>
        <v>0</v>
      </c>
      <c r="W412" s="5">
        <f t="shared" ca="1" si="610"/>
        <v>0</v>
      </c>
      <c r="X412" s="5">
        <f t="shared" ca="1" si="610"/>
        <v>0</v>
      </c>
      <c r="Y412" s="5">
        <f t="shared" ca="1" si="610"/>
        <v>291192.33513876016</v>
      </c>
      <c r="Z412" s="5">
        <f t="shared" ca="1" si="610"/>
        <v>0</v>
      </c>
      <c r="AA412" s="5">
        <f t="shared" ca="1" si="610"/>
        <v>0</v>
      </c>
      <c r="AB412" s="5">
        <f t="shared" ca="1" si="610"/>
        <v>0</v>
      </c>
      <c r="AC412" s="5">
        <f t="shared" ca="1" si="610"/>
        <v>0</v>
      </c>
      <c r="AD412" s="5">
        <f t="shared" ca="1" si="610"/>
        <v>0</v>
      </c>
      <c r="AE412" s="5">
        <f t="shared" ca="1" si="610"/>
        <v>0</v>
      </c>
      <c r="AF412" s="5">
        <f t="shared" ca="1" si="610"/>
        <v>0</v>
      </c>
      <c r="AG412" s="5">
        <f t="shared" ca="1" si="610"/>
        <v>0</v>
      </c>
      <c r="AH412" s="5">
        <f t="shared" ca="1" si="610"/>
        <v>0</v>
      </c>
      <c r="AI412" s="5">
        <f t="shared" ca="1" si="610"/>
        <v>0</v>
      </c>
      <c r="AJ412" s="5">
        <f t="shared" ca="1" si="610"/>
        <v>0</v>
      </c>
      <c r="AK412" s="5">
        <f t="shared" ca="1" si="610"/>
        <v>0</v>
      </c>
      <c r="AL412" s="5">
        <f t="shared" ca="1" si="610"/>
        <v>0</v>
      </c>
      <c r="AM412" s="5">
        <f t="shared" ca="1" si="610"/>
        <v>0</v>
      </c>
      <c r="AN412" s="5">
        <f t="shared" ca="1" si="610"/>
        <v>0</v>
      </c>
      <c r="AO412" s="5">
        <f t="shared" ca="1" si="610"/>
        <v>0</v>
      </c>
      <c r="AP412" s="5">
        <f t="shared" ca="1" si="610"/>
        <v>0</v>
      </c>
      <c r="AQ412" s="5">
        <f t="shared" ca="1" si="610"/>
        <v>0</v>
      </c>
      <c r="AR412" s="5">
        <f t="shared" ca="1" si="610"/>
        <v>0</v>
      </c>
      <c r="AS412" s="5">
        <f t="shared" ca="1" si="610"/>
        <v>0</v>
      </c>
      <c r="AT412" s="5">
        <f t="shared" ca="1" si="610"/>
        <v>0</v>
      </c>
      <c r="AU412" s="5">
        <f t="shared" ca="1" si="610"/>
        <v>0</v>
      </c>
      <c r="AV412" s="5">
        <f t="shared" ca="1" si="610"/>
        <v>0</v>
      </c>
      <c r="AW412" s="5">
        <f t="shared" ca="1" si="610"/>
        <v>0</v>
      </c>
      <c r="AX412" s="5">
        <f t="shared" ca="1" si="610"/>
        <v>0</v>
      </c>
      <c r="AY412" s="5">
        <f t="shared" ca="1" si="610"/>
        <v>0</v>
      </c>
      <c r="AZ412" s="5">
        <f t="shared" ca="1" si="610"/>
        <v>0</v>
      </c>
      <c r="BA412" s="5">
        <f t="shared" ca="1" si="610"/>
        <v>0</v>
      </c>
      <c r="BB412" s="5">
        <f t="shared" ca="1" si="610"/>
        <v>0</v>
      </c>
      <c r="BC412" s="5">
        <f t="shared" ca="1" si="610"/>
        <v>0</v>
      </c>
      <c r="BD412" s="5">
        <f t="shared" ca="1" si="610"/>
        <v>0</v>
      </c>
      <c r="BE412" s="5">
        <f t="shared" ca="1" si="610"/>
        <v>0</v>
      </c>
      <c r="BF412" s="5">
        <f t="shared" ca="1" si="610"/>
        <v>0</v>
      </c>
      <c r="BG412" s="5">
        <f t="shared" ca="1" si="610"/>
        <v>0</v>
      </c>
      <c r="BH412" s="5">
        <f t="shared" ca="1" si="610"/>
        <v>0</v>
      </c>
      <c r="BI412" s="5">
        <f t="shared" ca="1" si="610"/>
        <v>0</v>
      </c>
    </row>
    <row r="413" spans="1:61" x14ac:dyDescent="0.25">
      <c r="A413" s="57">
        <f t="shared" si="588"/>
        <v>2020.75</v>
      </c>
      <c r="C413" s="5">
        <f t="shared" ref="C413:BI413" ca="1" si="611">C350*C282</f>
        <v>0</v>
      </c>
      <c r="D413" s="5">
        <f t="shared" ca="1" si="611"/>
        <v>0</v>
      </c>
      <c r="E413" s="5">
        <f t="shared" ca="1" si="611"/>
        <v>0</v>
      </c>
      <c r="F413" s="5">
        <f t="shared" ca="1" si="611"/>
        <v>0</v>
      </c>
      <c r="G413" s="5">
        <f t="shared" ca="1" si="611"/>
        <v>0</v>
      </c>
      <c r="H413" s="5">
        <f t="shared" ca="1" si="611"/>
        <v>0</v>
      </c>
      <c r="I413" s="5">
        <f t="shared" ca="1" si="611"/>
        <v>0</v>
      </c>
      <c r="J413" s="5">
        <f t="shared" ca="1" si="611"/>
        <v>0</v>
      </c>
      <c r="K413" s="5">
        <f t="shared" ca="1" si="611"/>
        <v>0</v>
      </c>
      <c r="L413" s="5">
        <f t="shared" ca="1" si="611"/>
        <v>0</v>
      </c>
      <c r="M413" s="5">
        <f t="shared" ca="1" si="611"/>
        <v>0</v>
      </c>
      <c r="N413" s="5">
        <f t="shared" ca="1" si="611"/>
        <v>0</v>
      </c>
      <c r="O413" s="5">
        <f t="shared" ca="1" si="611"/>
        <v>0</v>
      </c>
      <c r="P413" s="5">
        <f t="shared" ca="1" si="611"/>
        <v>0</v>
      </c>
      <c r="Q413" s="5">
        <f t="shared" ca="1" si="611"/>
        <v>0</v>
      </c>
      <c r="R413" s="5">
        <f t="shared" ca="1" si="611"/>
        <v>0</v>
      </c>
      <c r="S413" s="5">
        <f t="shared" ca="1" si="611"/>
        <v>0</v>
      </c>
      <c r="T413" s="5">
        <f t="shared" ca="1" si="611"/>
        <v>0</v>
      </c>
      <c r="U413" s="5">
        <f t="shared" ca="1" si="611"/>
        <v>0</v>
      </c>
      <c r="V413" s="5">
        <f t="shared" ca="1" si="611"/>
        <v>0</v>
      </c>
      <c r="W413" s="5">
        <f t="shared" ca="1" si="611"/>
        <v>0</v>
      </c>
      <c r="X413" s="5">
        <f t="shared" ca="1" si="611"/>
        <v>0</v>
      </c>
      <c r="Y413" s="5">
        <f t="shared" ca="1" si="611"/>
        <v>0</v>
      </c>
      <c r="Z413" s="5">
        <f t="shared" ca="1" si="611"/>
        <v>293352.12958960998</v>
      </c>
      <c r="AA413" s="5">
        <f t="shared" ca="1" si="611"/>
        <v>0</v>
      </c>
      <c r="AB413" s="5">
        <f t="shared" ca="1" si="611"/>
        <v>0</v>
      </c>
      <c r="AC413" s="5">
        <f t="shared" ca="1" si="611"/>
        <v>0</v>
      </c>
      <c r="AD413" s="5">
        <f t="shared" ca="1" si="611"/>
        <v>0</v>
      </c>
      <c r="AE413" s="5">
        <f t="shared" ca="1" si="611"/>
        <v>0</v>
      </c>
      <c r="AF413" s="5">
        <f t="shared" ca="1" si="611"/>
        <v>0</v>
      </c>
      <c r="AG413" s="5">
        <f t="shared" ca="1" si="611"/>
        <v>0</v>
      </c>
      <c r="AH413" s="5">
        <f t="shared" ca="1" si="611"/>
        <v>0</v>
      </c>
      <c r="AI413" s="5">
        <f t="shared" ca="1" si="611"/>
        <v>0</v>
      </c>
      <c r="AJ413" s="5">
        <f t="shared" ca="1" si="611"/>
        <v>0</v>
      </c>
      <c r="AK413" s="5">
        <f t="shared" ca="1" si="611"/>
        <v>0</v>
      </c>
      <c r="AL413" s="5">
        <f t="shared" ca="1" si="611"/>
        <v>0</v>
      </c>
      <c r="AM413" s="5">
        <f t="shared" ca="1" si="611"/>
        <v>0</v>
      </c>
      <c r="AN413" s="5">
        <f t="shared" ca="1" si="611"/>
        <v>0</v>
      </c>
      <c r="AO413" s="5">
        <f t="shared" ca="1" si="611"/>
        <v>0</v>
      </c>
      <c r="AP413" s="5">
        <f t="shared" ca="1" si="611"/>
        <v>0</v>
      </c>
      <c r="AQ413" s="5">
        <f t="shared" ca="1" si="611"/>
        <v>0</v>
      </c>
      <c r="AR413" s="5">
        <f t="shared" ca="1" si="611"/>
        <v>0</v>
      </c>
      <c r="AS413" s="5">
        <f t="shared" ca="1" si="611"/>
        <v>0</v>
      </c>
      <c r="AT413" s="5">
        <f t="shared" ca="1" si="611"/>
        <v>0</v>
      </c>
      <c r="AU413" s="5">
        <f t="shared" ca="1" si="611"/>
        <v>0</v>
      </c>
      <c r="AV413" s="5">
        <f t="shared" ca="1" si="611"/>
        <v>0</v>
      </c>
      <c r="AW413" s="5">
        <f t="shared" ca="1" si="611"/>
        <v>0</v>
      </c>
      <c r="AX413" s="5">
        <f t="shared" ca="1" si="611"/>
        <v>0</v>
      </c>
      <c r="AY413" s="5">
        <f t="shared" ca="1" si="611"/>
        <v>0</v>
      </c>
      <c r="AZ413" s="5">
        <f t="shared" ca="1" si="611"/>
        <v>0</v>
      </c>
      <c r="BA413" s="5">
        <f t="shared" ca="1" si="611"/>
        <v>0</v>
      </c>
      <c r="BB413" s="5">
        <f t="shared" ca="1" si="611"/>
        <v>0</v>
      </c>
      <c r="BC413" s="5">
        <f t="shared" ca="1" si="611"/>
        <v>0</v>
      </c>
      <c r="BD413" s="5">
        <f t="shared" ca="1" si="611"/>
        <v>0</v>
      </c>
      <c r="BE413" s="5">
        <f t="shared" ca="1" si="611"/>
        <v>0</v>
      </c>
      <c r="BF413" s="5">
        <f t="shared" ca="1" si="611"/>
        <v>0</v>
      </c>
      <c r="BG413" s="5">
        <f t="shared" ca="1" si="611"/>
        <v>0</v>
      </c>
      <c r="BH413" s="5">
        <f t="shared" ca="1" si="611"/>
        <v>0</v>
      </c>
      <c r="BI413" s="5">
        <f t="shared" ca="1" si="611"/>
        <v>0</v>
      </c>
    </row>
    <row r="414" spans="1:61" x14ac:dyDescent="0.25">
      <c r="A414" s="57">
        <f t="shared" si="588"/>
        <v>2021</v>
      </c>
      <c r="C414" s="5">
        <f t="shared" ref="C414:BI414" ca="1" si="612">C351*C283</f>
        <v>0</v>
      </c>
      <c r="D414" s="5">
        <f t="shared" ca="1" si="612"/>
        <v>0</v>
      </c>
      <c r="E414" s="5">
        <f t="shared" ca="1" si="612"/>
        <v>0</v>
      </c>
      <c r="F414" s="5">
        <f t="shared" ca="1" si="612"/>
        <v>0</v>
      </c>
      <c r="G414" s="5">
        <f t="shared" ca="1" si="612"/>
        <v>0</v>
      </c>
      <c r="H414" s="5">
        <f t="shared" ca="1" si="612"/>
        <v>0</v>
      </c>
      <c r="I414" s="5">
        <f t="shared" ca="1" si="612"/>
        <v>0</v>
      </c>
      <c r="J414" s="5">
        <f t="shared" ca="1" si="612"/>
        <v>0</v>
      </c>
      <c r="K414" s="5">
        <f t="shared" ca="1" si="612"/>
        <v>0</v>
      </c>
      <c r="L414" s="5">
        <f t="shared" ca="1" si="612"/>
        <v>0</v>
      </c>
      <c r="M414" s="5">
        <f t="shared" ca="1" si="612"/>
        <v>0</v>
      </c>
      <c r="N414" s="5">
        <f t="shared" ca="1" si="612"/>
        <v>0</v>
      </c>
      <c r="O414" s="5">
        <f t="shared" ca="1" si="612"/>
        <v>0</v>
      </c>
      <c r="P414" s="5">
        <f t="shared" ca="1" si="612"/>
        <v>0</v>
      </c>
      <c r="Q414" s="5">
        <f t="shared" ca="1" si="612"/>
        <v>0</v>
      </c>
      <c r="R414" s="5">
        <f t="shared" ca="1" si="612"/>
        <v>0</v>
      </c>
      <c r="S414" s="5">
        <f t="shared" ca="1" si="612"/>
        <v>0</v>
      </c>
      <c r="T414" s="5">
        <f t="shared" ca="1" si="612"/>
        <v>0</v>
      </c>
      <c r="U414" s="5">
        <f t="shared" ca="1" si="612"/>
        <v>0</v>
      </c>
      <c r="V414" s="5">
        <f t="shared" ca="1" si="612"/>
        <v>0</v>
      </c>
      <c r="W414" s="5">
        <f t="shared" ca="1" si="612"/>
        <v>0</v>
      </c>
      <c r="X414" s="5">
        <f t="shared" ca="1" si="612"/>
        <v>0</v>
      </c>
      <c r="Y414" s="5">
        <f t="shared" ca="1" si="612"/>
        <v>0</v>
      </c>
      <c r="Z414" s="5">
        <f t="shared" ca="1" si="612"/>
        <v>0</v>
      </c>
      <c r="AA414" s="5">
        <f t="shared" ca="1" si="612"/>
        <v>295527.94339092693</v>
      </c>
      <c r="AB414" s="5">
        <f t="shared" ca="1" si="612"/>
        <v>0</v>
      </c>
      <c r="AC414" s="5">
        <f t="shared" ca="1" si="612"/>
        <v>0</v>
      </c>
      <c r="AD414" s="5">
        <f t="shared" ca="1" si="612"/>
        <v>0</v>
      </c>
      <c r="AE414" s="5">
        <f t="shared" ca="1" si="612"/>
        <v>0</v>
      </c>
      <c r="AF414" s="5">
        <f t="shared" ca="1" si="612"/>
        <v>0</v>
      </c>
      <c r="AG414" s="5">
        <f t="shared" ca="1" si="612"/>
        <v>0</v>
      </c>
      <c r="AH414" s="5">
        <f t="shared" ca="1" si="612"/>
        <v>0</v>
      </c>
      <c r="AI414" s="5">
        <f t="shared" ca="1" si="612"/>
        <v>0</v>
      </c>
      <c r="AJ414" s="5">
        <f t="shared" ca="1" si="612"/>
        <v>0</v>
      </c>
      <c r="AK414" s="5">
        <f t="shared" ca="1" si="612"/>
        <v>0</v>
      </c>
      <c r="AL414" s="5">
        <f t="shared" ca="1" si="612"/>
        <v>0</v>
      </c>
      <c r="AM414" s="5">
        <f t="shared" ca="1" si="612"/>
        <v>0</v>
      </c>
      <c r="AN414" s="5">
        <f t="shared" ca="1" si="612"/>
        <v>0</v>
      </c>
      <c r="AO414" s="5">
        <f t="shared" ca="1" si="612"/>
        <v>0</v>
      </c>
      <c r="AP414" s="5">
        <f t="shared" ca="1" si="612"/>
        <v>0</v>
      </c>
      <c r="AQ414" s="5">
        <f t="shared" ca="1" si="612"/>
        <v>0</v>
      </c>
      <c r="AR414" s="5">
        <f t="shared" ca="1" si="612"/>
        <v>0</v>
      </c>
      <c r="AS414" s="5">
        <f t="shared" ca="1" si="612"/>
        <v>0</v>
      </c>
      <c r="AT414" s="5">
        <f t="shared" ca="1" si="612"/>
        <v>0</v>
      </c>
      <c r="AU414" s="5">
        <f t="shared" ca="1" si="612"/>
        <v>0</v>
      </c>
      <c r="AV414" s="5">
        <f t="shared" ca="1" si="612"/>
        <v>0</v>
      </c>
      <c r="AW414" s="5">
        <f t="shared" ca="1" si="612"/>
        <v>0</v>
      </c>
      <c r="AX414" s="5">
        <f t="shared" ca="1" si="612"/>
        <v>0</v>
      </c>
      <c r="AY414" s="5">
        <f t="shared" ca="1" si="612"/>
        <v>0</v>
      </c>
      <c r="AZ414" s="5">
        <f t="shared" ca="1" si="612"/>
        <v>0</v>
      </c>
      <c r="BA414" s="5">
        <f t="shared" ca="1" si="612"/>
        <v>0</v>
      </c>
      <c r="BB414" s="5">
        <f t="shared" ca="1" si="612"/>
        <v>0</v>
      </c>
      <c r="BC414" s="5">
        <f t="shared" ca="1" si="612"/>
        <v>0</v>
      </c>
      <c r="BD414" s="5">
        <f t="shared" ca="1" si="612"/>
        <v>0</v>
      </c>
      <c r="BE414" s="5">
        <f t="shared" ca="1" si="612"/>
        <v>0</v>
      </c>
      <c r="BF414" s="5">
        <f t="shared" ca="1" si="612"/>
        <v>0</v>
      </c>
      <c r="BG414" s="5">
        <f t="shared" ca="1" si="612"/>
        <v>0</v>
      </c>
      <c r="BH414" s="5">
        <f t="shared" ca="1" si="612"/>
        <v>0</v>
      </c>
      <c r="BI414" s="5">
        <f t="shared" ca="1" si="612"/>
        <v>0</v>
      </c>
    </row>
    <row r="415" spans="1:61" x14ac:dyDescent="0.25">
      <c r="A415" s="57">
        <f t="shared" si="588"/>
        <v>2021.25</v>
      </c>
      <c r="C415" s="5">
        <f t="shared" ref="C415:BI415" ca="1" si="613">C352*C284</f>
        <v>0</v>
      </c>
      <c r="D415" s="5">
        <f t="shared" ca="1" si="613"/>
        <v>0</v>
      </c>
      <c r="E415" s="5">
        <f t="shared" ca="1" si="613"/>
        <v>0</v>
      </c>
      <c r="F415" s="5">
        <f t="shared" ca="1" si="613"/>
        <v>0</v>
      </c>
      <c r="G415" s="5">
        <f t="shared" ca="1" si="613"/>
        <v>0</v>
      </c>
      <c r="H415" s="5">
        <f t="shared" ca="1" si="613"/>
        <v>0</v>
      </c>
      <c r="I415" s="5">
        <f t="shared" ca="1" si="613"/>
        <v>0</v>
      </c>
      <c r="J415" s="5">
        <f t="shared" ca="1" si="613"/>
        <v>0</v>
      </c>
      <c r="K415" s="5">
        <f t="shared" ca="1" si="613"/>
        <v>0</v>
      </c>
      <c r="L415" s="5">
        <f t="shared" ca="1" si="613"/>
        <v>0</v>
      </c>
      <c r="M415" s="5">
        <f t="shared" ca="1" si="613"/>
        <v>0</v>
      </c>
      <c r="N415" s="5">
        <f t="shared" ca="1" si="613"/>
        <v>0</v>
      </c>
      <c r="O415" s="5">
        <f t="shared" ca="1" si="613"/>
        <v>0</v>
      </c>
      <c r="P415" s="5">
        <f t="shared" ca="1" si="613"/>
        <v>0</v>
      </c>
      <c r="Q415" s="5">
        <f t="shared" ca="1" si="613"/>
        <v>0</v>
      </c>
      <c r="R415" s="5">
        <f t="shared" ca="1" si="613"/>
        <v>0</v>
      </c>
      <c r="S415" s="5">
        <f t="shared" ca="1" si="613"/>
        <v>0</v>
      </c>
      <c r="T415" s="5">
        <f t="shared" ca="1" si="613"/>
        <v>0</v>
      </c>
      <c r="U415" s="5">
        <f t="shared" ca="1" si="613"/>
        <v>0</v>
      </c>
      <c r="V415" s="5">
        <f t="shared" ca="1" si="613"/>
        <v>0</v>
      </c>
      <c r="W415" s="5">
        <f t="shared" ca="1" si="613"/>
        <v>0</v>
      </c>
      <c r="X415" s="5">
        <f t="shared" ca="1" si="613"/>
        <v>0</v>
      </c>
      <c r="Y415" s="5">
        <f t="shared" ca="1" si="613"/>
        <v>0</v>
      </c>
      <c r="Z415" s="5">
        <f t="shared" ca="1" si="613"/>
        <v>0</v>
      </c>
      <c r="AA415" s="5">
        <f t="shared" ca="1" si="613"/>
        <v>0</v>
      </c>
      <c r="AB415" s="5">
        <f t="shared" ca="1" si="613"/>
        <v>297719.8953593832</v>
      </c>
      <c r="AC415" s="5">
        <f t="shared" ca="1" si="613"/>
        <v>0</v>
      </c>
      <c r="AD415" s="5">
        <f t="shared" ca="1" si="613"/>
        <v>0</v>
      </c>
      <c r="AE415" s="5">
        <f t="shared" ca="1" si="613"/>
        <v>0</v>
      </c>
      <c r="AF415" s="5">
        <f t="shared" ca="1" si="613"/>
        <v>0</v>
      </c>
      <c r="AG415" s="5">
        <f t="shared" ca="1" si="613"/>
        <v>0</v>
      </c>
      <c r="AH415" s="5">
        <f t="shared" ca="1" si="613"/>
        <v>0</v>
      </c>
      <c r="AI415" s="5">
        <f t="shared" ca="1" si="613"/>
        <v>0</v>
      </c>
      <c r="AJ415" s="5">
        <f t="shared" ca="1" si="613"/>
        <v>0</v>
      </c>
      <c r="AK415" s="5">
        <f t="shared" ca="1" si="613"/>
        <v>0</v>
      </c>
      <c r="AL415" s="5">
        <f t="shared" ca="1" si="613"/>
        <v>0</v>
      </c>
      <c r="AM415" s="5">
        <f t="shared" ca="1" si="613"/>
        <v>0</v>
      </c>
      <c r="AN415" s="5">
        <f t="shared" ca="1" si="613"/>
        <v>0</v>
      </c>
      <c r="AO415" s="5">
        <f t="shared" ca="1" si="613"/>
        <v>0</v>
      </c>
      <c r="AP415" s="5">
        <f t="shared" ca="1" si="613"/>
        <v>0</v>
      </c>
      <c r="AQ415" s="5">
        <f t="shared" ca="1" si="613"/>
        <v>0</v>
      </c>
      <c r="AR415" s="5">
        <f t="shared" ca="1" si="613"/>
        <v>0</v>
      </c>
      <c r="AS415" s="5">
        <f t="shared" ca="1" si="613"/>
        <v>0</v>
      </c>
      <c r="AT415" s="5">
        <f t="shared" ca="1" si="613"/>
        <v>0</v>
      </c>
      <c r="AU415" s="5">
        <f t="shared" ca="1" si="613"/>
        <v>0</v>
      </c>
      <c r="AV415" s="5">
        <f t="shared" ca="1" si="613"/>
        <v>0</v>
      </c>
      <c r="AW415" s="5">
        <f t="shared" ca="1" si="613"/>
        <v>0</v>
      </c>
      <c r="AX415" s="5">
        <f t="shared" ca="1" si="613"/>
        <v>0</v>
      </c>
      <c r="AY415" s="5">
        <f t="shared" ca="1" si="613"/>
        <v>0</v>
      </c>
      <c r="AZ415" s="5">
        <f t="shared" ca="1" si="613"/>
        <v>0</v>
      </c>
      <c r="BA415" s="5">
        <f t="shared" ca="1" si="613"/>
        <v>0</v>
      </c>
      <c r="BB415" s="5">
        <f t="shared" ca="1" si="613"/>
        <v>0</v>
      </c>
      <c r="BC415" s="5">
        <f t="shared" ca="1" si="613"/>
        <v>0</v>
      </c>
      <c r="BD415" s="5">
        <f t="shared" ca="1" si="613"/>
        <v>0</v>
      </c>
      <c r="BE415" s="5">
        <f t="shared" ca="1" si="613"/>
        <v>0</v>
      </c>
      <c r="BF415" s="5">
        <f t="shared" ca="1" si="613"/>
        <v>0</v>
      </c>
      <c r="BG415" s="5">
        <f t="shared" ca="1" si="613"/>
        <v>0</v>
      </c>
      <c r="BH415" s="5">
        <f t="shared" ca="1" si="613"/>
        <v>0</v>
      </c>
      <c r="BI415" s="5">
        <f t="shared" ca="1" si="613"/>
        <v>0</v>
      </c>
    </row>
    <row r="416" spans="1:61" x14ac:dyDescent="0.25">
      <c r="A416" s="57">
        <f t="shared" si="588"/>
        <v>2021.5</v>
      </c>
      <c r="C416" s="5">
        <f t="shared" ref="C416:BI416" ca="1" si="614">C353*C285</f>
        <v>0</v>
      </c>
      <c r="D416" s="5">
        <f t="shared" ca="1" si="614"/>
        <v>0</v>
      </c>
      <c r="E416" s="5">
        <f t="shared" ca="1" si="614"/>
        <v>0</v>
      </c>
      <c r="F416" s="5">
        <f t="shared" ca="1" si="614"/>
        <v>0</v>
      </c>
      <c r="G416" s="5">
        <f t="shared" ca="1" si="614"/>
        <v>0</v>
      </c>
      <c r="H416" s="5">
        <f t="shared" ca="1" si="614"/>
        <v>0</v>
      </c>
      <c r="I416" s="5">
        <f t="shared" ca="1" si="614"/>
        <v>0</v>
      </c>
      <c r="J416" s="5">
        <f t="shared" ca="1" si="614"/>
        <v>0</v>
      </c>
      <c r="K416" s="5">
        <f t="shared" ca="1" si="614"/>
        <v>0</v>
      </c>
      <c r="L416" s="5">
        <f t="shared" ca="1" si="614"/>
        <v>0</v>
      </c>
      <c r="M416" s="5">
        <f t="shared" ca="1" si="614"/>
        <v>0</v>
      </c>
      <c r="N416" s="5">
        <f t="shared" ca="1" si="614"/>
        <v>0</v>
      </c>
      <c r="O416" s="5">
        <f t="shared" ca="1" si="614"/>
        <v>0</v>
      </c>
      <c r="P416" s="5">
        <f t="shared" ca="1" si="614"/>
        <v>0</v>
      </c>
      <c r="Q416" s="5">
        <f t="shared" ca="1" si="614"/>
        <v>0</v>
      </c>
      <c r="R416" s="5">
        <f t="shared" ca="1" si="614"/>
        <v>0</v>
      </c>
      <c r="S416" s="5">
        <f t="shared" ca="1" si="614"/>
        <v>0</v>
      </c>
      <c r="T416" s="5">
        <f t="shared" ca="1" si="614"/>
        <v>0</v>
      </c>
      <c r="U416" s="5">
        <f t="shared" ca="1" si="614"/>
        <v>0</v>
      </c>
      <c r="V416" s="5">
        <f t="shared" ca="1" si="614"/>
        <v>0</v>
      </c>
      <c r="W416" s="5">
        <f t="shared" ca="1" si="614"/>
        <v>0</v>
      </c>
      <c r="X416" s="5">
        <f t="shared" ca="1" si="614"/>
        <v>0</v>
      </c>
      <c r="Y416" s="5">
        <f t="shared" ca="1" si="614"/>
        <v>0</v>
      </c>
      <c r="Z416" s="5">
        <f t="shared" ca="1" si="614"/>
        <v>0</v>
      </c>
      <c r="AA416" s="5">
        <f t="shared" ca="1" si="614"/>
        <v>0</v>
      </c>
      <c r="AB416" s="5">
        <f t="shared" ca="1" si="614"/>
        <v>0</v>
      </c>
      <c r="AC416" s="5">
        <f t="shared" ca="1" si="614"/>
        <v>299928.10519292287</v>
      </c>
      <c r="AD416" s="5">
        <f t="shared" ca="1" si="614"/>
        <v>0</v>
      </c>
      <c r="AE416" s="5">
        <f t="shared" ca="1" si="614"/>
        <v>0</v>
      </c>
      <c r="AF416" s="5">
        <f t="shared" ca="1" si="614"/>
        <v>0</v>
      </c>
      <c r="AG416" s="5">
        <f t="shared" ca="1" si="614"/>
        <v>0</v>
      </c>
      <c r="AH416" s="5">
        <f t="shared" ca="1" si="614"/>
        <v>0</v>
      </c>
      <c r="AI416" s="5">
        <f t="shared" ca="1" si="614"/>
        <v>0</v>
      </c>
      <c r="AJ416" s="5">
        <f t="shared" ca="1" si="614"/>
        <v>0</v>
      </c>
      <c r="AK416" s="5">
        <f t="shared" ca="1" si="614"/>
        <v>0</v>
      </c>
      <c r="AL416" s="5">
        <f t="shared" ca="1" si="614"/>
        <v>0</v>
      </c>
      <c r="AM416" s="5">
        <f t="shared" ca="1" si="614"/>
        <v>0</v>
      </c>
      <c r="AN416" s="5">
        <f t="shared" ca="1" si="614"/>
        <v>0</v>
      </c>
      <c r="AO416" s="5">
        <f t="shared" ca="1" si="614"/>
        <v>0</v>
      </c>
      <c r="AP416" s="5">
        <f t="shared" ca="1" si="614"/>
        <v>0</v>
      </c>
      <c r="AQ416" s="5">
        <f t="shared" ca="1" si="614"/>
        <v>0</v>
      </c>
      <c r="AR416" s="5">
        <f t="shared" ca="1" si="614"/>
        <v>0</v>
      </c>
      <c r="AS416" s="5">
        <f t="shared" ca="1" si="614"/>
        <v>0</v>
      </c>
      <c r="AT416" s="5">
        <f t="shared" ca="1" si="614"/>
        <v>0</v>
      </c>
      <c r="AU416" s="5">
        <f t="shared" ca="1" si="614"/>
        <v>0</v>
      </c>
      <c r="AV416" s="5">
        <f t="shared" ca="1" si="614"/>
        <v>0</v>
      </c>
      <c r="AW416" s="5">
        <f t="shared" ca="1" si="614"/>
        <v>0</v>
      </c>
      <c r="AX416" s="5">
        <f t="shared" ca="1" si="614"/>
        <v>0</v>
      </c>
      <c r="AY416" s="5">
        <f t="shared" ca="1" si="614"/>
        <v>0</v>
      </c>
      <c r="AZ416" s="5">
        <f t="shared" ca="1" si="614"/>
        <v>0</v>
      </c>
      <c r="BA416" s="5">
        <f t="shared" ca="1" si="614"/>
        <v>0</v>
      </c>
      <c r="BB416" s="5">
        <f t="shared" ca="1" si="614"/>
        <v>0</v>
      </c>
      <c r="BC416" s="5">
        <f t="shared" ca="1" si="614"/>
        <v>0</v>
      </c>
      <c r="BD416" s="5">
        <f t="shared" ca="1" si="614"/>
        <v>0</v>
      </c>
      <c r="BE416" s="5">
        <f t="shared" ca="1" si="614"/>
        <v>0</v>
      </c>
      <c r="BF416" s="5">
        <f t="shared" ca="1" si="614"/>
        <v>0</v>
      </c>
      <c r="BG416" s="5">
        <f t="shared" ca="1" si="614"/>
        <v>0</v>
      </c>
      <c r="BH416" s="5">
        <f t="shared" ca="1" si="614"/>
        <v>0</v>
      </c>
      <c r="BI416" s="5">
        <f t="shared" ca="1" si="614"/>
        <v>0</v>
      </c>
    </row>
    <row r="417" spans="1:61" x14ac:dyDescent="0.25">
      <c r="A417" s="57">
        <f t="shared" si="588"/>
        <v>2021.75</v>
      </c>
      <c r="C417" s="5">
        <f t="shared" ref="C417:BI417" ca="1" si="615">C354*C286</f>
        <v>0</v>
      </c>
      <c r="D417" s="5">
        <f t="shared" ca="1" si="615"/>
        <v>0</v>
      </c>
      <c r="E417" s="5">
        <f t="shared" ca="1" si="615"/>
        <v>0</v>
      </c>
      <c r="F417" s="5">
        <f t="shared" ca="1" si="615"/>
        <v>0</v>
      </c>
      <c r="G417" s="5">
        <f t="shared" ca="1" si="615"/>
        <v>0</v>
      </c>
      <c r="H417" s="5">
        <f t="shared" ca="1" si="615"/>
        <v>0</v>
      </c>
      <c r="I417" s="5">
        <f t="shared" ca="1" si="615"/>
        <v>0</v>
      </c>
      <c r="J417" s="5">
        <f t="shared" ca="1" si="615"/>
        <v>0</v>
      </c>
      <c r="K417" s="5">
        <f t="shared" ca="1" si="615"/>
        <v>0</v>
      </c>
      <c r="L417" s="5">
        <f t="shared" ca="1" si="615"/>
        <v>0</v>
      </c>
      <c r="M417" s="5">
        <f t="shared" ca="1" si="615"/>
        <v>0</v>
      </c>
      <c r="N417" s="5">
        <f t="shared" ca="1" si="615"/>
        <v>0</v>
      </c>
      <c r="O417" s="5">
        <f t="shared" ca="1" si="615"/>
        <v>0</v>
      </c>
      <c r="P417" s="5">
        <f t="shared" ca="1" si="615"/>
        <v>0</v>
      </c>
      <c r="Q417" s="5">
        <f t="shared" ca="1" si="615"/>
        <v>0</v>
      </c>
      <c r="R417" s="5">
        <f t="shared" ca="1" si="615"/>
        <v>0</v>
      </c>
      <c r="S417" s="5">
        <f t="shared" ca="1" si="615"/>
        <v>0</v>
      </c>
      <c r="T417" s="5">
        <f t="shared" ca="1" si="615"/>
        <v>0</v>
      </c>
      <c r="U417" s="5">
        <f t="shared" ca="1" si="615"/>
        <v>0</v>
      </c>
      <c r="V417" s="5">
        <f t="shared" ca="1" si="615"/>
        <v>0</v>
      </c>
      <c r="W417" s="5">
        <f t="shared" ca="1" si="615"/>
        <v>0</v>
      </c>
      <c r="X417" s="5">
        <f t="shared" ca="1" si="615"/>
        <v>0</v>
      </c>
      <c r="Y417" s="5">
        <f t="shared" ca="1" si="615"/>
        <v>0</v>
      </c>
      <c r="Z417" s="5">
        <f t="shared" ca="1" si="615"/>
        <v>0</v>
      </c>
      <c r="AA417" s="5">
        <f t="shared" ca="1" si="615"/>
        <v>0</v>
      </c>
      <c r="AB417" s="5">
        <f t="shared" ca="1" si="615"/>
        <v>0</v>
      </c>
      <c r="AC417" s="5">
        <f t="shared" ca="1" si="615"/>
        <v>0</v>
      </c>
      <c r="AD417" s="5">
        <f t="shared" ca="1" si="615"/>
        <v>302152.69347729813</v>
      </c>
      <c r="AE417" s="5">
        <f t="shared" ca="1" si="615"/>
        <v>0</v>
      </c>
      <c r="AF417" s="5">
        <f t="shared" ca="1" si="615"/>
        <v>0</v>
      </c>
      <c r="AG417" s="5">
        <f t="shared" ca="1" si="615"/>
        <v>0</v>
      </c>
      <c r="AH417" s="5">
        <f t="shared" ca="1" si="615"/>
        <v>0</v>
      </c>
      <c r="AI417" s="5">
        <f t="shared" ca="1" si="615"/>
        <v>0</v>
      </c>
      <c r="AJ417" s="5">
        <f t="shared" ca="1" si="615"/>
        <v>0</v>
      </c>
      <c r="AK417" s="5">
        <f t="shared" ca="1" si="615"/>
        <v>0</v>
      </c>
      <c r="AL417" s="5">
        <f t="shared" ca="1" si="615"/>
        <v>0</v>
      </c>
      <c r="AM417" s="5">
        <f t="shared" ca="1" si="615"/>
        <v>0</v>
      </c>
      <c r="AN417" s="5">
        <f t="shared" ca="1" si="615"/>
        <v>0</v>
      </c>
      <c r="AO417" s="5">
        <f t="shared" ca="1" si="615"/>
        <v>0</v>
      </c>
      <c r="AP417" s="5">
        <f t="shared" ca="1" si="615"/>
        <v>0</v>
      </c>
      <c r="AQ417" s="5">
        <f t="shared" ca="1" si="615"/>
        <v>0</v>
      </c>
      <c r="AR417" s="5">
        <f t="shared" ca="1" si="615"/>
        <v>0</v>
      </c>
      <c r="AS417" s="5">
        <f t="shared" ca="1" si="615"/>
        <v>0</v>
      </c>
      <c r="AT417" s="5">
        <f t="shared" ca="1" si="615"/>
        <v>0</v>
      </c>
      <c r="AU417" s="5">
        <f t="shared" ca="1" si="615"/>
        <v>0</v>
      </c>
      <c r="AV417" s="5">
        <f t="shared" ca="1" si="615"/>
        <v>0</v>
      </c>
      <c r="AW417" s="5">
        <f t="shared" ca="1" si="615"/>
        <v>0</v>
      </c>
      <c r="AX417" s="5">
        <f t="shared" ca="1" si="615"/>
        <v>0</v>
      </c>
      <c r="AY417" s="5">
        <f t="shared" ca="1" si="615"/>
        <v>0</v>
      </c>
      <c r="AZ417" s="5">
        <f t="shared" ca="1" si="615"/>
        <v>0</v>
      </c>
      <c r="BA417" s="5">
        <f t="shared" ca="1" si="615"/>
        <v>0</v>
      </c>
      <c r="BB417" s="5">
        <f t="shared" ca="1" si="615"/>
        <v>0</v>
      </c>
      <c r="BC417" s="5">
        <f t="shared" ca="1" si="615"/>
        <v>0</v>
      </c>
      <c r="BD417" s="5">
        <f t="shared" ca="1" si="615"/>
        <v>0</v>
      </c>
      <c r="BE417" s="5">
        <f t="shared" ca="1" si="615"/>
        <v>0</v>
      </c>
      <c r="BF417" s="5">
        <f t="shared" ca="1" si="615"/>
        <v>0</v>
      </c>
      <c r="BG417" s="5">
        <f t="shared" ca="1" si="615"/>
        <v>0</v>
      </c>
      <c r="BH417" s="5">
        <f t="shared" ca="1" si="615"/>
        <v>0</v>
      </c>
      <c r="BI417" s="5">
        <f t="shared" ca="1" si="615"/>
        <v>0</v>
      </c>
    </row>
    <row r="418" spans="1:61" x14ac:dyDescent="0.25">
      <c r="A418" s="57">
        <f t="shared" si="588"/>
        <v>2022</v>
      </c>
      <c r="C418" s="5">
        <f t="shared" ref="C418:BI418" ca="1" si="616">C355*C287</f>
        <v>0</v>
      </c>
      <c r="D418" s="5">
        <f t="shared" ca="1" si="616"/>
        <v>0</v>
      </c>
      <c r="E418" s="5">
        <f t="shared" ca="1" si="616"/>
        <v>0</v>
      </c>
      <c r="F418" s="5">
        <f t="shared" ca="1" si="616"/>
        <v>0</v>
      </c>
      <c r="G418" s="5">
        <f t="shared" ca="1" si="616"/>
        <v>0</v>
      </c>
      <c r="H418" s="5">
        <f t="shared" ca="1" si="616"/>
        <v>0</v>
      </c>
      <c r="I418" s="5">
        <f t="shared" ca="1" si="616"/>
        <v>0</v>
      </c>
      <c r="J418" s="5">
        <f t="shared" ca="1" si="616"/>
        <v>0</v>
      </c>
      <c r="K418" s="5">
        <f t="shared" ca="1" si="616"/>
        <v>0</v>
      </c>
      <c r="L418" s="5">
        <f t="shared" ca="1" si="616"/>
        <v>0</v>
      </c>
      <c r="M418" s="5">
        <f t="shared" ca="1" si="616"/>
        <v>0</v>
      </c>
      <c r="N418" s="5">
        <f t="shared" ca="1" si="616"/>
        <v>0</v>
      </c>
      <c r="O418" s="5">
        <f t="shared" ca="1" si="616"/>
        <v>0</v>
      </c>
      <c r="P418" s="5">
        <f t="shared" ca="1" si="616"/>
        <v>0</v>
      </c>
      <c r="Q418" s="5">
        <f t="shared" ca="1" si="616"/>
        <v>0</v>
      </c>
      <c r="R418" s="5">
        <f t="shared" ca="1" si="616"/>
        <v>0</v>
      </c>
      <c r="S418" s="5">
        <f t="shared" ca="1" si="616"/>
        <v>0</v>
      </c>
      <c r="T418" s="5">
        <f t="shared" ca="1" si="616"/>
        <v>0</v>
      </c>
      <c r="U418" s="5">
        <f t="shared" ca="1" si="616"/>
        <v>0</v>
      </c>
      <c r="V418" s="5">
        <f t="shared" ca="1" si="616"/>
        <v>0</v>
      </c>
      <c r="W418" s="5">
        <f t="shared" ca="1" si="616"/>
        <v>0</v>
      </c>
      <c r="X418" s="5">
        <f t="shared" ca="1" si="616"/>
        <v>0</v>
      </c>
      <c r="Y418" s="5">
        <f t="shared" ca="1" si="616"/>
        <v>0</v>
      </c>
      <c r="Z418" s="5">
        <f t="shared" ca="1" si="616"/>
        <v>0</v>
      </c>
      <c r="AA418" s="5">
        <f t="shared" ca="1" si="616"/>
        <v>0</v>
      </c>
      <c r="AB418" s="5">
        <f t="shared" ca="1" si="616"/>
        <v>0</v>
      </c>
      <c r="AC418" s="5">
        <f t="shared" ca="1" si="616"/>
        <v>0</v>
      </c>
      <c r="AD418" s="5">
        <f t="shared" ca="1" si="616"/>
        <v>0</v>
      </c>
      <c r="AE418" s="5">
        <f t="shared" ca="1" si="616"/>
        <v>304393.78169265459</v>
      </c>
      <c r="AF418" s="5">
        <f t="shared" ca="1" si="616"/>
        <v>0</v>
      </c>
      <c r="AG418" s="5">
        <f t="shared" ca="1" si="616"/>
        <v>0</v>
      </c>
      <c r="AH418" s="5">
        <f t="shared" ca="1" si="616"/>
        <v>0</v>
      </c>
      <c r="AI418" s="5">
        <f t="shared" ca="1" si="616"/>
        <v>0</v>
      </c>
      <c r="AJ418" s="5">
        <f t="shared" ca="1" si="616"/>
        <v>0</v>
      </c>
      <c r="AK418" s="5">
        <f t="shared" ca="1" si="616"/>
        <v>0</v>
      </c>
      <c r="AL418" s="5">
        <f t="shared" ca="1" si="616"/>
        <v>0</v>
      </c>
      <c r="AM418" s="5">
        <f t="shared" ca="1" si="616"/>
        <v>0</v>
      </c>
      <c r="AN418" s="5">
        <f t="shared" ca="1" si="616"/>
        <v>0</v>
      </c>
      <c r="AO418" s="5">
        <f t="shared" ca="1" si="616"/>
        <v>0</v>
      </c>
      <c r="AP418" s="5">
        <f t="shared" ca="1" si="616"/>
        <v>0</v>
      </c>
      <c r="AQ418" s="5">
        <f t="shared" ca="1" si="616"/>
        <v>0</v>
      </c>
      <c r="AR418" s="5">
        <f t="shared" ca="1" si="616"/>
        <v>0</v>
      </c>
      <c r="AS418" s="5">
        <f t="shared" ca="1" si="616"/>
        <v>0</v>
      </c>
      <c r="AT418" s="5">
        <f t="shared" ca="1" si="616"/>
        <v>0</v>
      </c>
      <c r="AU418" s="5">
        <f t="shared" ca="1" si="616"/>
        <v>0</v>
      </c>
      <c r="AV418" s="5">
        <f t="shared" ca="1" si="616"/>
        <v>0</v>
      </c>
      <c r="AW418" s="5">
        <f t="shared" ca="1" si="616"/>
        <v>0</v>
      </c>
      <c r="AX418" s="5">
        <f t="shared" ca="1" si="616"/>
        <v>0</v>
      </c>
      <c r="AY418" s="5">
        <f t="shared" ca="1" si="616"/>
        <v>0</v>
      </c>
      <c r="AZ418" s="5">
        <f t="shared" ca="1" si="616"/>
        <v>0</v>
      </c>
      <c r="BA418" s="5">
        <f t="shared" ca="1" si="616"/>
        <v>0</v>
      </c>
      <c r="BB418" s="5">
        <f t="shared" ca="1" si="616"/>
        <v>0</v>
      </c>
      <c r="BC418" s="5">
        <f t="shared" ca="1" si="616"/>
        <v>0</v>
      </c>
      <c r="BD418" s="5">
        <f t="shared" ca="1" si="616"/>
        <v>0</v>
      </c>
      <c r="BE418" s="5">
        <f t="shared" ca="1" si="616"/>
        <v>0</v>
      </c>
      <c r="BF418" s="5">
        <f t="shared" ca="1" si="616"/>
        <v>0</v>
      </c>
      <c r="BG418" s="5">
        <f t="shared" ca="1" si="616"/>
        <v>0</v>
      </c>
      <c r="BH418" s="5">
        <f t="shared" ca="1" si="616"/>
        <v>0</v>
      </c>
      <c r="BI418" s="5">
        <f t="shared" ca="1" si="616"/>
        <v>0</v>
      </c>
    </row>
    <row r="419" spans="1:61" x14ac:dyDescent="0.25">
      <c r="A419" s="57">
        <f t="shared" si="588"/>
        <v>2022.25</v>
      </c>
      <c r="C419" s="5">
        <f t="shared" ref="C419:BI419" ca="1" si="617">C356*C288</f>
        <v>0</v>
      </c>
      <c r="D419" s="5">
        <f t="shared" ca="1" si="617"/>
        <v>0</v>
      </c>
      <c r="E419" s="5">
        <f t="shared" ca="1" si="617"/>
        <v>0</v>
      </c>
      <c r="F419" s="5">
        <f t="shared" ca="1" si="617"/>
        <v>0</v>
      </c>
      <c r="G419" s="5">
        <f t="shared" ca="1" si="617"/>
        <v>0</v>
      </c>
      <c r="H419" s="5">
        <f t="shared" ca="1" si="617"/>
        <v>0</v>
      </c>
      <c r="I419" s="5">
        <f t="shared" ca="1" si="617"/>
        <v>0</v>
      </c>
      <c r="J419" s="5">
        <f t="shared" ca="1" si="617"/>
        <v>0</v>
      </c>
      <c r="K419" s="5">
        <f t="shared" ca="1" si="617"/>
        <v>0</v>
      </c>
      <c r="L419" s="5">
        <f t="shared" ca="1" si="617"/>
        <v>0</v>
      </c>
      <c r="M419" s="5">
        <f t="shared" ca="1" si="617"/>
        <v>0</v>
      </c>
      <c r="N419" s="5">
        <f t="shared" ca="1" si="617"/>
        <v>0</v>
      </c>
      <c r="O419" s="5">
        <f t="shared" ca="1" si="617"/>
        <v>0</v>
      </c>
      <c r="P419" s="5">
        <f t="shared" ca="1" si="617"/>
        <v>0</v>
      </c>
      <c r="Q419" s="5">
        <f t="shared" ca="1" si="617"/>
        <v>0</v>
      </c>
      <c r="R419" s="5">
        <f t="shared" ca="1" si="617"/>
        <v>0</v>
      </c>
      <c r="S419" s="5">
        <f t="shared" ca="1" si="617"/>
        <v>0</v>
      </c>
      <c r="T419" s="5">
        <f t="shared" ca="1" si="617"/>
        <v>0</v>
      </c>
      <c r="U419" s="5">
        <f t="shared" ca="1" si="617"/>
        <v>0</v>
      </c>
      <c r="V419" s="5">
        <f t="shared" ca="1" si="617"/>
        <v>0</v>
      </c>
      <c r="W419" s="5">
        <f t="shared" ca="1" si="617"/>
        <v>0</v>
      </c>
      <c r="X419" s="5">
        <f t="shared" ca="1" si="617"/>
        <v>0</v>
      </c>
      <c r="Y419" s="5">
        <f t="shared" ca="1" si="617"/>
        <v>0</v>
      </c>
      <c r="Z419" s="5">
        <f t="shared" ca="1" si="617"/>
        <v>0</v>
      </c>
      <c r="AA419" s="5">
        <f t="shared" ca="1" si="617"/>
        <v>0</v>
      </c>
      <c r="AB419" s="5">
        <f t="shared" ca="1" si="617"/>
        <v>0</v>
      </c>
      <c r="AC419" s="5">
        <f t="shared" ca="1" si="617"/>
        <v>0</v>
      </c>
      <c r="AD419" s="5">
        <f t="shared" ca="1" si="617"/>
        <v>0</v>
      </c>
      <c r="AE419" s="5">
        <f t="shared" ca="1" si="617"/>
        <v>0</v>
      </c>
      <c r="AF419" s="5">
        <f t="shared" ca="1" si="617"/>
        <v>541867.12545722257</v>
      </c>
      <c r="AG419" s="5">
        <f t="shared" ca="1" si="617"/>
        <v>0</v>
      </c>
      <c r="AH419" s="5">
        <f t="shared" ca="1" si="617"/>
        <v>0</v>
      </c>
      <c r="AI419" s="5">
        <f t="shared" ca="1" si="617"/>
        <v>0</v>
      </c>
      <c r="AJ419" s="5">
        <f t="shared" ca="1" si="617"/>
        <v>0</v>
      </c>
      <c r="AK419" s="5">
        <f t="shared" ca="1" si="617"/>
        <v>0</v>
      </c>
      <c r="AL419" s="5">
        <f t="shared" ca="1" si="617"/>
        <v>0</v>
      </c>
      <c r="AM419" s="5">
        <f t="shared" ca="1" si="617"/>
        <v>0</v>
      </c>
      <c r="AN419" s="5">
        <f t="shared" ca="1" si="617"/>
        <v>0</v>
      </c>
      <c r="AO419" s="5">
        <f t="shared" ca="1" si="617"/>
        <v>0</v>
      </c>
      <c r="AP419" s="5">
        <f t="shared" ca="1" si="617"/>
        <v>0</v>
      </c>
      <c r="AQ419" s="5">
        <f t="shared" ca="1" si="617"/>
        <v>0</v>
      </c>
      <c r="AR419" s="5">
        <f t="shared" ca="1" si="617"/>
        <v>0</v>
      </c>
      <c r="AS419" s="5">
        <f t="shared" ca="1" si="617"/>
        <v>0</v>
      </c>
      <c r="AT419" s="5">
        <f t="shared" ca="1" si="617"/>
        <v>0</v>
      </c>
      <c r="AU419" s="5">
        <f t="shared" ca="1" si="617"/>
        <v>0</v>
      </c>
      <c r="AV419" s="5">
        <f t="shared" ca="1" si="617"/>
        <v>0</v>
      </c>
      <c r="AW419" s="5">
        <f t="shared" ca="1" si="617"/>
        <v>0</v>
      </c>
      <c r="AX419" s="5">
        <f t="shared" ca="1" si="617"/>
        <v>0</v>
      </c>
      <c r="AY419" s="5">
        <f t="shared" ca="1" si="617"/>
        <v>0</v>
      </c>
      <c r="AZ419" s="5">
        <f t="shared" ca="1" si="617"/>
        <v>0</v>
      </c>
      <c r="BA419" s="5">
        <f t="shared" ca="1" si="617"/>
        <v>0</v>
      </c>
      <c r="BB419" s="5">
        <f t="shared" ca="1" si="617"/>
        <v>0</v>
      </c>
      <c r="BC419" s="5">
        <f t="shared" ca="1" si="617"/>
        <v>0</v>
      </c>
      <c r="BD419" s="5">
        <f t="shared" ca="1" si="617"/>
        <v>0</v>
      </c>
      <c r="BE419" s="5">
        <f t="shared" ca="1" si="617"/>
        <v>0</v>
      </c>
      <c r="BF419" s="5">
        <f t="shared" ca="1" si="617"/>
        <v>0</v>
      </c>
      <c r="BG419" s="5">
        <f t="shared" ca="1" si="617"/>
        <v>0</v>
      </c>
      <c r="BH419" s="5">
        <f t="shared" ca="1" si="617"/>
        <v>0</v>
      </c>
      <c r="BI419" s="5">
        <f t="shared" ca="1" si="617"/>
        <v>0</v>
      </c>
    </row>
    <row r="420" spans="1:61" x14ac:dyDescent="0.25">
      <c r="A420" s="57">
        <f t="shared" si="588"/>
        <v>2022.5</v>
      </c>
      <c r="C420" s="5">
        <f t="shared" ref="C420:BI420" ca="1" si="618">C357*C289</f>
        <v>0</v>
      </c>
      <c r="D420" s="5">
        <f t="shared" ca="1" si="618"/>
        <v>0</v>
      </c>
      <c r="E420" s="5">
        <f t="shared" ca="1" si="618"/>
        <v>0</v>
      </c>
      <c r="F420" s="5">
        <f t="shared" ca="1" si="618"/>
        <v>0</v>
      </c>
      <c r="G420" s="5">
        <f t="shared" ca="1" si="618"/>
        <v>0</v>
      </c>
      <c r="H420" s="5">
        <f t="shared" ca="1" si="618"/>
        <v>0</v>
      </c>
      <c r="I420" s="5">
        <f t="shared" ca="1" si="618"/>
        <v>0</v>
      </c>
      <c r="J420" s="5">
        <f t="shared" ca="1" si="618"/>
        <v>0</v>
      </c>
      <c r="K420" s="5">
        <f t="shared" ca="1" si="618"/>
        <v>0</v>
      </c>
      <c r="L420" s="5">
        <f t="shared" ca="1" si="618"/>
        <v>0</v>
      </c>
      <c r="M420" s="5">
        <f t="shared" ca="1" si="618"/>
        <v>0</v>
      </c>
      <c r="N420" s="5">
        <f t="shared" ca="1" si="618"/>
        <v>0</v>
      </c>
      <c r="O420" s="5">
        <f t="shared" ca="1" si="618"/>
        <v>0</v>
      </c>
      <c r="P420" s="5">
        <f t="shared" ca="1" si="618"/>
        <v>0</v>
      </c>
      <c r="Q420" s="5">
        <f t="shared" ca="1" si="618"/>
        <v>0</v>
      </c>
      <c r="R420" s="5">
        <f t="shared" ca="1" si="618"/>
        <v>0</v>
      </c>
      <c r="S420" s="5">
        <f t="shared" ca="1" si="618"/>
        <v>0</v>
      </c>
      <c r="T420" s="5">
        <f t="shared" ca="1" si="618"/>
        <v>0</v>
      </c>
      <c r="U420" s="5">
        <f t="shared" ca="1" si="618"/>
        <v>0</v>
      </c>
      <c r="V420" s="5">
        <f t="shared" ca="1" si="618"/>
        <v>0</v>
      </c>
      <c r="W420" s="5">
        <f t="shared" ca="1" si="618"/>
        <v>0</v>
      </c>
      <c r="X420" s="5">
        <f t="shared" ca="1" si="618"/>
        <v>0</v>
      </c>
      <c r="Y420" s="5">
        <f t="shared" ca="1" si="618"/>
        <v>0</v>
      </c>
      <c r="Z420" s="5">
        <f t="shared" ca="1" si="618"/>
        <v>0</v>
      </c>
      <c r="AA420" s="5">
        <f t="shared" ca="1" si="618"/>
        <v>0</v>
      </c>
      <c r="AB420" s="5">
        <f t="shared" ca="1" si="618"/>
        <v>0</v>
      </c>
      <c r="AC420" s="5">
        <f t="shared" ca="1" si="618"/>
        <v>0</v>
      </c>
      <c r="AD420" s="5">
        <f t="shared" ca="1" si="618"/>
        <v>0</v>
      </c>
      <c r="AE420" s="5">
        <f t="shared" ca="1" si="618"/>
        <v>0</v>
      </c>
      <c r="AF420" s="5">
        <f t="shared" ca="1" si="618"/>
        <v>0</v>
      </c>
      <c r="AG420" s="5">
        <f t="shared" ca="1" si="618"/>
        <v>703859.68913541408</v>
      </c>
      <c r="AH420" s="5">
        <f t="shared" ca="1" si="618"/>
        <v>0</v>
      </c>
      <c r="AI420" s="5">
        <f t="shared" ca="1" si="618"/>
        <v>0</v>
      </c>
      <c r="AJ420" s="5">
        <f t="shared" ca="1" si="618"/>
        <v>0</v>
      </c>
      <c r="AK420" s="5">
        <f t="shared" ca="1" si="618"/>
        <v>0</v>
      </c>
      <c r="AL420" s="5">
        <f t="shared" ca="1" si="618"/>
        <v>0</v>
      </c>
      <c r="AM420" s="5">
        <f t="shared" ca="1" si="618"/>
        <v>0</v>
      </c>
      <c r="AN420" s="5">
        <f t="shared" ca="1" si="618"/>
        <v>0</v>
      </c>
      <c r="AO420" s="5">
        <f t="shared" ca="1" si="618"/>
        <v>0</v>
      </c>
      <c r="AP420" s="5">
        <f t="shared" ca="1" si="618"/>
        <v>0</v>
      </c>
      <c r="AQ420" s="5">
        <f t="shared" ca="1" si="618"/>
        <v>0</v>
      </c>
      <c r="AR420" s="5">
        <f t="shared" ca="1" si="618"/>
        <v>0</v>
      </c>
      <c r="AS420" s="5">
        <f t="shared" ca="1" si="618"/>
        <v>0</v>
      </c>
      <c r="AT420" s="5">
        <f t="shared" ca="1" si="618"/>
        <v>0</v>
      </c>
      <c r="AU420" s="5">
        <f t="shared" ca="1" si="618"/>
        <v>0</v>
      </c>
      <c r="AV420" s="5">
        <f t="shared" ca="1" si="618"/>
        <v>0</v>
      </c>
      <c r="AW420" s="5">
        <f t="shared" ca="1" si="618"/>
        <v>0</v>
      </c>
      <c r="AX420" s="5">
        <f t="shared" ca="1" si="618"/>
        <v>0</v>
      </c>
      <c r="AY420" s="5">
        <f t="shared" ca="1" si="618"/>
        <v>0</v>
      </c>
      <c r="AZ420" s="5">
        <f t="shared" ca="1" si="618"/>
        <v>0</v>
      </c>
      <c r="BA420" s="5">
        <f t="shared" ca="1" si="618"/>
        <v>0</v>
      </c>
      <c r="BB420" s="5">
        <f t="shared" ca="1" si="618"/>
        <v>0</v>
      </c>
      <c r="BC420" s="5">
        <f t="shared" ca="1" si="618"/>
        <v>0</v>
      </c>
      <c r="BD420" s="5">
        <f t="shared" ca="1" si="618"/>
        <v>0</v>
      </c>
      <c r="BE420" s="5">
        <f t="shared" ca="1" si="618"/>
        <v>0</v>
      </c>
      <c r="BF420" s="5">
        <f t="shared" ca="1" si="618"/>
        <v>0</v>
      </c>
      <c r="BG420" s="5">
        <f t="shared" ca="1" si="618"/>
        <v>0</v>
      </c>
      <c r="BH420" s="5">
        <f t="shared" ca="1" si="618"/>
        <v>0</v>
      </c>
      <c r="BI420" s="5">
        <f t="shared" ca="1" si="618"/>
        <v>0</v>
      </c>
    </row>
    <row r="421" spans="1:61" x14ac:dyDescent="0.25">
      <c r="A421" s="57">
        <f t="shared" si="588"/>
        <v>2022.75</v>
      </c>
      <c r="C421" s="5">
        <f t="shared" ref="C421:BI421" ca="1" si="619">C358*C290</f>
        <v>0</v>
      </c>
      <c r="D421" s="5">
        <f t="shared" ca="1" si="619"/>
        <v>0</v>
      </c>
      <c r="E421" s="5">
        <f t="shared" ca="1" si="619"/>
        <v>0</v>
      </c>
      <c r="F421" s="5">
        <f t="shared" ca="1" si="619"/>
        <v>0</v>
      </c>
      <c r="G421" s="5">
        <f t="shared" ca="1" si="619"/>
        <v>0</v>
      </c>
      <c r="H421" s="5">
        <f t="shared" ca="1" si="619"/>
        <v>0</v>
      </c>
      <c r="I421" s="5">
        <f t="shared" ca="1" si="619"/>
        <v>0</v>
      </c>
      <c r="J421" s="5">
        <f t="shared" ca="1" si="619"/>
        <v>0</v>
      </c>
      <c r="K421" s="5">
        <f t="shared" ca="1" si="619"/>
        <v>0</v>
      </c>
      <c r="L421" s="5">
        <f t="shared" ca="1" si="619"/>
        <v>0</v>
      </c>
      <c r="M421" s="5">
        <f t="shared" ca="1" si="619"/>
        <v>0</v>
      </c>
      <c r="N421" s="5">
        <f t="shared" ca="1" si="619"/>
        <v>0</v>
      </c>
      <c r="O421" s="5">
        <f t="shared" ca="1" si="619"/>
        <v>0</v>
      </c>
      <c r="P421" s="5">
        <f t="shared" ca="1" si="619"/>
        <v>0</v>
      </c>
      <c r="Q421" s="5">
        <f t="shared" ca="1" si="619"/>
        <v>0</v>
      </c>
      <c r="R421" s="5">
        <f t="shared" ca="1" si="619"/>
        <v>0</v>
      </c>
      <c r="S421" s="5">
        <f t="shared" ca="1" si="619"/>
        <v>0</v>
      </c>
      <c r="T421" s="5">
        <f t="shared" ca="1" si="619"/>
        <v>0</v>
      </c>
      <c r="U421" s="5">
        <f t="shared" ca="1" si="619"/>
        <v>0</v>
      </c>
      <c r="V421" s="5">
        <f t="shared" ca="1" si="619"/>
        <v>0</v>
      </c>
      <c r="W421" s="5">
        <f t="shared" ca="1" si="619"/>
        <v>0</v>
      </c>
      <c r="X421" s="5">
        <f t="shared" ca="1" si="619"/>
        <v>0</v>
      </c>
      <c r="Y421" s="5">
        <f t="shared" ca="1" si="619"/>
        <v>0</v>
      </c>
      <c r="Z421" s="5">
        <f t="shared" ca="1" si="619"/>
        <v>0</v>
      </c>
      <c r="AA421" s="5">
        <f t="shared" ca="1" si="619"/>
        <v>0</v>
      </c>
      <c r="AB421" s="5">
        <f t="shared" ca="1" si="619"/>
        <v>0</v>
      </c>
      <c r="AC421" s="5">
        <f t="shared" ca="1" si="619"/>
        <v>0</v>
      </c>
      <c r="AD421" s="5">
        <f t="shared" ca="1" si="619"/>
        <v>0</v>
      </c>
      <c r="AE421" s="5">
        <f t="shared" ca="1" si="619"/>
        <v>0</v>
      </c>
      <c r="AF421" s="5">
        <f t="shared" ca="1" si="619"/>
        <v>0</v>
      </c>
      <c r="AG421" s="5">
        <f t="shared" ca="1" si="619"/>
        <v>0</v>
      </c>
      <c r="AH421" s="5">
        <f t="shared" ca="1" si="619"/>
        <v>735604.46648382209</v>
      </c>
      <c r="AI421" s="5">
        <f t="shared" ca="1" si="619"/>
        <v>0</v>
      </c>
      <c r="AJ421" s="5">
        <f t="shared" ca="1" si="619"/>
        <v>0</v>
      </c>
      <c r="AK421" s="5">
        <f t="shared" ca="1" si="619"/>
        <v>0</v>
      </c>
      <c r="AL421" s="5">
        <f t="shared" ca="1" si="619"/>
        <v>0</v>
      </c>
      <c r="AM421" s="5">
        <f t="shared" ca="1" si="619"/>
        <v>0</v>
      </c>
      <c r="AN421" s="5">
        <f t="shared" ca="1" si="619"/>
        <v>0</v>
      </c>
      <c r="AO421" s="5">
        <f t="shared" ca="1" si="619"/>
        <v>0</v>
      </c>
      <c r="AP421" s="5">
        <f t="shared" ca="1" si="619"/>
        <v>0</v>
      </c>
      <c r="AQ421" s="5">
        <f t="shared" ca="1" si="619"/>
        <v>0</v>
      </c>
      <c r="AR421" s="5">
        <f t="shared" ca="1" si="619"/>
        <v>0</v>
      </c>
      <c r="AS421" s="5">
        <f t="shared" ca="1" si="619"/>
        <v>0</v>
      </c>
      <c r="AT421" s="5">
        <f t="shared" ca="1" si="619"/>
        <v>0</v>
      </c>
      <c r="AU421" s="5">
        <f t="shared" ca="1" si="619"/>
        <v>0</v>
      </c>
      <c r="AV421" s="5">
        <f t="shared" ca="1" si="619"/>
        <v>0</v>
      </c>
      <c r="AW421" s="5">
        <f t="shared" ca="1" si="619"/>
        <v>0</v>
      </c>
      <c r="AX421" s="5">
        <f t="shared" ca="1" si="619"/>
        <v>0</v>
      </c>
      <c r="AY421" s="5">
        <f t="shared" ca="1" si="619"/>
        <v>0</v>
      </c>
      <c r="AZ421" s="5">
        <f t="shared" ca="1" si="619"/>
        <v>0</v>
      </c>
      <c r="BA421" s="5">
        <f t="shared" ca="1" si="619"/>
        <v>0</v>
      </c>
      <c r="BB421" s="5">
        <f t="shared" ca="1" si="619"/>
        <v>0</v>
      </c>
      <c r="BC421" s="5">
        <f t="shared" ca="1" si="619"/>
        <v>0</v>
      </c>
      <c r="BD421" s="5">
        <f t="shared" ca="1" si="619"/>
        <v>0</v>
      </c>
      <c r="BE421" s="5">
        <f t="shared" ca="1" si="619"/>
        <v>0</v>
      </c>
      <c r="BF421" s="5">
        <f t="shared" ca="1" si="619"/>
        <v>0</v>
      </c>
      <c r="BG421" s="5">
        <f t="shared" ca="1" si="619"/>
        <v>0</v>
      </c>
      <c r="BH421" s="5">
        <f t="shared" ca="1" si="619"/>
        <v>0</v>
      </c>
      <c r="BI421" s="5">
        <f t="shared" ca="1" si="619"/>
        <v>0</v>
      </c>
    </row>
    <row r="422" spans="1:61" x14ac:dyDescent="0.25">
      <c r="A422" s="57">
        <f t="shared" si="588"/>
        <v>2023</v>
      </c>
      <c r="C422" s="5">
        <f t="shared" ref="C422:BI422" ca="1" si="620">C359*C291</f>
        <v>0</v>
      </c>
      <c r="D422" s="5">
        <f t="shared" ca="1" si="620"/>
        <v>0</v>
      </c>
      <c r="E422" s="5">
        <f t="shared" ca="1" si="620"/>
        <v>0</v>
      </c>
      <c r="F422" s="5">
        <f t="shared" ca="1" si="620"/>
        <v>0</v>
      </c>
      <c r="G422" s="5">
        <f t="shared" ca="1" si="620"/>
        <v>0</v>
      </c>
      <c r="H422" s="5">
        <f t="shared" ca="1" si="620"/>
        <v>0</v>
      </c>
      <c r="I422" s="5">
        <f t="shared" ca="1" si="620"/>
        <v>0</v>
      </c>
      <c r="J422" s="5">
        <f t="shared" ca="1" si="620"/>
        <v>0</v>
      </c>
      <c r="K422" s="5">
        <f t="shared" ca="1" si="620"/>
        <v>0</v>
      </c>
      <c r="L422" s="5">
        <f t="shared" ca="1" si="620"/>
        <v>0</v>
      </c>
      <c r="M422" s="5">
        <f t="shared" ca="1" si="620"/>
        <v>0</v>
      </c>
      <c r="N422" s="5">
        <f t="shared" ca="1" si="620"/>
        <v>0</v>
      </c>
      <c r="O422" s="5">
        <f t="shared" ca="1" si="620"/>
        <v>0</v>
      </c>
      <c r="P422" s="5">
        <f t="shared" ca="1" si="620"/>
        <v>0</v>
      </c>
      <c r="Q422" s="5">
        <f t="shared" ca="1" si="620"/>
        <v>0</v>
      </c>
      <c r="R422" s="5">
        <f t="shared" ca="1" si="620"/>
        <v>0</v>
      </c>
      <c r="S422" s="5">
        <f t="shared" ca="1" si="620"/>
        <v>0</v>
      </c>
      <c r="T422" s="5">
        <f t="shared" ca="1" si="620"/>
        <v>0</v>
      </c>
      <c r="U422" s="5">
        <f t="shared" ca="1" si="620"/>
        <v>0</v>
      </c>
      <c r="V422" s="5">
        <f t="shared" ca="1" si="620"/>
        <v>0</v>
      </c>
      <c r="W422" s="5">
        <f t="shared" ca="1" si="620"/>
        <v>0</v>
      </c>
      <c r="X422" s="5">
        <f t="shared" ca="1" si="620"/>
        <v>0</v>
      </c>
      <c r="Y422" s="5">
        <f t="shared" ca="1" si="620"/>
        <v>0</v>
      </c>
      <c r="Z422" s="5">
        <f t="shared" ca="1" si="620"/>
        <v>0</v>
      </c>
      <c r="AA422" s="5">
        <f t="shared" ca="1" si="620"/>
        <v>0</v>
      </c>
      <c r="AB422" s="5">
        <f t="shared" ca="1" si="620"/>
        <v>0</v>
      </c>
      <c r="AC422" s="5">
        <f t="shared" ca="1" si="620"/>
        <v>0</v>
      </c>
      <c r="AD422" s="5">
        <f t="shared" ca="1" si="620"/>
        <v>0</v>
      </c>
      <c r="AE422" s="5">
        <f t="shared" ca="1" si="620"/>
        <v>0</v>
      </c>
      <c r="AF422" s="5">
        <f t="shared" ca="1" si="620"/>
        <v>0</v>
      </c>
      <c r="AG422" s="5">
        <f t="shared" ca="1" si="620"/>
        <v>0</v>
      </c>
      <c r="AH422" s="5">
        <f t="shared" ca="1" si="620"/>
        <v>0</v>
      </c>
      <c r="AI422" s="5">
        <f t="shared" ca="1" si="620"/>
        <v>741060.49761175341</v>
      </c>
      <c r="AJ422" s="5">
        <f t="shared" ca="1" si="620"/>
        <v>0</v>
      </c>
      <c r="AK422" s="5">
        <f t="shared" ca="1" si="620"/>
        <v>0</v>
      </c>
      <c r="AL422" s="5">
        <f t="shared" ca="1" si="620"/>
        <v>0</v>
      </c>
      <c r="AM422" s="5">
        <f t="shared" ca="1" si="620"/>
        <v>0</v>
      </c>
      <c r="AN422" s="5">
        <f t="shared" ca="1" si="620"/>
        <v>0</v>
      </c>
      <c r="AO422" s="5">
        <f t="shared" ca="1" si="620"/>
        <v>0</v>
      </c>
      <c r="AP422" s="5">
        <f t="shared" ca="1" si="620"/>
        <v>0</v>
      </c>
      <c r="AQ422" s="5">
        <f t="shared" ca="1" si="620"/>
        <v>0</v>
      </c>
      <c r="AR422" s="5">
        <f t="shared" ca="1" si="620"/>
        <v>0</v>
      </c>
      <c r="AS422" s="5">
        <f t="shared" ca="1" si="620"/>
        <v>0</v>
      </c>
      <c r="AT422" s="5">
        <f t="shared" ca="1" si="620"/>
        <v>0</v>
      </c>
      <c r="AU422" s="5">
        <f t="shared" ca="1" si="620"/>
        <v>0</v>
      </c>
      <c r="AV422" s="5">
        <f t="shared" ca="1" si="620"/>
        <v>0</v>
      </c>
      <c r="AW422" s="5">
        <f t="shared" ca="1" si="620"/>
        <v>0</v>
      </c>
      <c r="AX422" s="5">
        <f t="shared" ca="1" si="620"/>
        <v>0</v>
      </c>
      <c r="AY422" s="5">
        <f t="shared" ca="1" si="620"/>
        <v>0</v>
      </c>
      <c r="AZ422" s="5">
        <f t="shared" ca="1" si="620"/>
        <v>0</v>
      </c>
      <c r="BA422" s="5">
        <f t="shared" ca="1" si="620"/>
        <v>0</v>
      </c>
      <c r="BB422" s="5">
        <f t="shared" ca="1" si="620"/>
        <v>0</v>
      </c>
      <c r="BC422" s="5">
        <f t="shared" ca="1" si="620"/>
        <v>0</v>
      </c>
      <c r="BD422" s="5">
        <f t="shared" ca="1" si="620"/>
        <v>0</v>
      </c>
      <c r="BE422" s="5">
        <f t="shared" ca="1" si="620"/>
        <v>0</v>
      </c>
      <c r="BF422" s="5">
        <f t="shared" ca="1" si="620"/>
        <v>0</v>
      </c>
      <c r="BG422" s="5">
        <f t="shared" ca="1" si="620"/>
        <v>0</v>
      </c>
      <c r="BH422" s="5">
        <f t="shared" ca="1" si="620"/>
        <v>0</v>
      </c>
      <c r="BI422" s="5">
        <f t="shared" ca="1" si="620"/>
        <v>0</v>
      </c>
    </row>
    <row r="423" spans="1:61" x14ac:dyDescent="0.25">
      <c r="A423" s="57">
        <f t="shared" si="588"/>
        <v>2023.25</v>
      </c>
      <c r="C423" s="5">
        <f t="shared" ref="C423:BI423" ca="1" si="621">C360*C292</f>
        <v>0</v>
      </c>
      <c r="D423" s="5">
        <f t="shared" ca="1" si="621"/>
        <v>0</v>
      </c>
      <c r="E423" s="5">
        <f t="shared" ca="1" si="621"/>
        <v>0</v>
      </c>
      <c r="F423" s="5">
        <f t="shared" ca="1" si="621"/>
        <v>0</v>
      </c>
      <c r="G423" s="5">
        <f t="shared" ca="1" si="621"/>
        <v>0</v>
      </c>
      <c r="H423" s="5">
        <f t="shared" ca="1" si="621"/>
        <v>0</v>
      </c>
      <c r="I423" s="5">
        <f t="shared" ca="1" si="621"/>
        <v>0</v>
      </c>
      <c r="J423" s="5">
        <f t="shared" ca="1" si="621"/>
        <v>0</v>
      </c>
      <c r="K423" s="5">
        <f t="shared" ca="1" si="621"/>
        <v>0</v>
      </c>
      <c r="L423" s="5">
        <f t="shared" ca="1" si="621"/>
        <v>0</v>
      </c>
      <c r="M423" s="5">
        <f t="shared" ca="1" si="621"/>
        <v>0</v>
      </c>
      <c r="N423" s="5">
        <f t="shared" ca="1" si="621"/>
        <v>0</v>
      </c>
      <c r="O423" s="5">
        <f t="shared" ca="1" si="621"/>
        <v>0</v>
      </c>
      <c r="P423" s="5">
        <f t="shared" ca="1" si="621"/>
        <v>0</v>
      </c>
      <c r="Q423" s="5">
        <f t="shared" ca="1" si="621"/>
        <v>0</v>
      </c>
      <c r="R423" s="5">
        <f t="shared" ca="1" si="621"/>
        <v>0</v>
      </c>
      <c r="S423" s="5">
        <f t="shared" ca="1" si="621"/>
        <v>0</v>
      </c>
      <c r="T423" s="5">
        <f t="shared" ca="1" si="621"/>
        <v>0</v>
      </c>
      <c r="U423" s="5">
        <f t="shared" ca="1" si="621"/>
        <v>0</v>
      </c>
      <c r="V423" s="5">
        <f t="shared" ca="1" si="621"/>
        <v>0</v>
      </c>
      <c r="W423" s="5">
        <f t="shared" ca="1" si="621"/>
        <v>0</v>
      </c>
      <c r="X423" s="5">
        <f t="shared" ca="1" si="621"/>
        <v>0</v>
      </c>
      <c r="Y423" s="5">
        <f t="shared" ca="1" si="621"/>
        <v>0</v>
      </c>
      <c r="Z423" s="5">
        <f t="shared" ca="1" si="621"/>
        <v>0</v>
      </c>
      <c r="AA423" s="5">
        <f t="shared" ca="1" si="621"/>
        <v>0</v>
      </c>
      <c r="AB423" s="5">
        <f t="shared" ca="1" si="621"/>
        <v>0</v>
      </c>
      <c r="AC423" s="5">
        <f t="shared" ca="1" si="621"/>
        <v>0</v>
      </c>
      <c r="AD423" s="5">
        <f t="shared" ca="1" si="621"/>
        <v>0</v>
      </c>
      <c r="AE423" s="5">
        <f t="shared" ca="1" si="621"/>
        <v>0</v>
      </c>
      <c r="AF423" s="5">
        <f t="shared" ca="1" si="621"/>
        <v>0</v>
      </c>
      <c r="AG423" s="5">
        <f t="shared" ca="1" si="621"/>
        <v>0</v>
      </c>
      <c r="AH423" s="5">
        <f t="shared" ca="1" si="621"/>
        <v>0</v>
      </c>
      <c r="AI423" s="5">
        <f t="shared" ca="1" si="621"/>
        <v>0</v>
      </c>
      <c r="AJ423" s="5">
        <f t="shared" ca="1" si="621"/>
        <v>746556.99651418219</v>
      </c>
      <c r="AK423" s="5">
        <f t="shared" ca="1" si="621"/>
        <v>0</v>
      </c>
      <c r="AL423" s="5">
        <f t="shared" ca="1" si="621"/>
        <v>0</v>
      </c>
      <c r="AM423" s="5">
        <f t="shared" ca="1" si="621"/>
        <v>0</v>
      </c>
      <c r="AN423" s="5">
        <f t="shared" ca="1" si="621"/>
        <v>0</v>
      </c>
      <c r="AO423" s="5">
        <f t="shared" ca="1" si="621"/>
        <v>0</v>
      </c>
      <c r="AP423" s="5">
        <f t="shared" ca="1" si="621"/>
        <v>0</v>
      </c>
      <c r="AQ423" s="5">
        <f t="shared" ca="1" si="621"/>
        <v>0</v>
      </c>
      <c r="AR423" s="5">
        <f t="shared" ca="1" si="621"/>
        <v>0</v>
      </c>
      <c r="AS423" s="5">
        <f t="shared" ca="1" si="621"/>
        <v>0</v>
      </c>
      <c r="AT423" s="5">
        <f t="shared" ca="1" si="621"/>
        <v>0</v>
      </c>
      <c r="AU423" s="5">
        <f t="shared" ca="1" si="621"/>
        <v>0</v>
      </c>
      <c r="AV423" s="5">
        <f t="shared" ca="1" si="621"/>
        <v>0</v>
      </c>
      <c r="AW423" s="5">
        <f t="shared" ca="1" si="621"/>
        <v>0</v>
      </c>
      <c r="AX423" s="5">
        <f t="shared" ca="1" si="621"/>
        <v>0</v>
      </c>
      <c r="AY423" s="5">
        <f t="shared" ca="1" si="621"/>
        <v>0</v>
      </c>
      <c r="AZ423" s="5">
        <f t="shared" ca="1" si="621"/>
        <v>0</v>
      </c>
      <c r="BA423" s="5">
        <f t="shared" ca="1" si="621"/>
        <v>0</v>
      </c>
      <c r="BB423" s="5">
        <f t="shared" ca="1" si="621"/>
        <v>0</v>
      </c>
      <c r="BC423" s="5">
        <f t="shared" ca="1" si="621"/>
        <v>0</v>
      </c>
      <c r="BD423" s="5">
        <f t="shared" ca="1" si="621"/>
        <v>0</v>
      </c>
      <c r="BE423" s="5">
        <f t="shared" ca="1" si="621"/>
        <v>0</v>
      </c>
      <c r="BF423" s="5">
        <f t="shared" ca="1" si="621"/>
        <v>0</v>
      </c>
      <c r="BG423" s="5">
        <f t="shared" ca="1" si="621"/>
        <v>0</v>
      </c>
      <c r="BH423" s="5">
        <f t="shared" ca="1" si="621"/>
        <v>0</v>
      </c>
      <c r="BI423" s="5">
        <f t="shared" ca="1" si="621"/>
        <v>0</v>
      </c>
    </row>
    <row r="424" spans="1:61" x14ac:dyDescent="0.25">
      <c r="A424" s="57">
        <f t="shared" si="588"/>
        <v>2023.5</v>
      </c>
      <c r="C424" s="5">
        <f t="shared" ref="C424:BI424" ca="1" si="622">C361*C293</f>
        <v>0</v>
      </c>
      <c r="D424" s="5">
        <f t="shared" ca="1" si="622"/>
        <v>0</v>
      </c>
      <c r="E424" s="5">
        <f t="shared" ca="1" si="622"/>
        <v>0</v>
      </c>
      <c r="F424" s="5">
        <f t="shared" ca="1" si="622"/>
        <v>0</v>
      </c>
      <c r="G424" s="5">
        <f t="shared" ca="1" si="622"/>
        <v>0</v>
      </c>
      <c r="H424" s="5">
        <f t="shared" ca="1" si="622"/>
        <v>0</v>
      </c>
      <c r="I424" s="5">
        <f t="shared" ca="1" si="622"/>
        <v>0</v>
      </c>
      <c r="J424" s="5">
        <f t="shared" ca="1" si="622"/>
        <v>0</v>
      </c>
      <c r="K424" s="5">
        <f t="shared" ca="1" si="622"/>
        <v>0</v>
      </c>
      <c r="L424" s="5">
        <f t="shared" ca="1" si="622"/>
        <v>0</v>
      </c>
      <c r="M424" s="5">
        <f t="shared" ca="1" si="622"/>
        <v>0</v>
      </c>
      <c r="N424" s="5">
        <f t="shared" ca="1" si="622"/>
        <v>0</v>
      </c>
      <c r="O424" s="5">
        <f t="shared" ca="1" si="622"/>
        <v>0</v>
      </c>
      <c r="P424" s="5">
        <f t="shared" ca="1" si="622"/>
        <v>0</v>
      </c>
      <c r="Q424" s="5">
        <f t="shared" ca="1" si="622"/>
        <v>0</v>
      </c>
      <c r="R424" s="5">
        <f t="shared" ca="1" si="622"/>
        <v>0</v>
      </c>
      <c r="S424" s="5">
        <f t="shared" ca="1" si="622"/>
        <v>0</v>
      </c>
      <c r="T424" s="5">
        <f t="shared" ca="1" si="622"/>
        <v>0</v>
      </c>
      <c r="U424" s="5">
        <f t="shared" ca="1" si="622"/>
        <v>0</v>
      </c>
      <c r="V424" s="5">
        <f t="shared" ca="1" si="622"/>
        <v>0</v>
      </c>
      <c r="W424" s="5">
        <f t="shared" ca="1" si="622"/>
        <v>0</v>
      </c>
      <c r="X424" s="5">
        <f t="shared" ca="1" si="622"/>
        <v>0</v>
      </c>
      <c r="Y424" s="5">
        <f t="shared" ca="1" si="622"/>
        <v>0</v>
      </c>
      <c r="Z424" s="5">
        <f t="shared" ca="1" si="622"/>
        <v>0</v>
      </c>
      <c r="AA424" s="5">
        <f t="shared" ca="1" si="622"/>
        <v>0</v>
      </c>
      <c r="AB424" s="5">
        <f t="shared" ca="1" si="622"/>
        <v>0</v>
      </c>
      <c r="AC424" s="5">
        <f t="shared" ca="1" si="622"/>
        <v>0</v>
      </c>
      <c r="AD424" s="5">
        <f t="shared" ca="1" si="622"/>
        <v>0</v>
      </c>
      <c r="AE424" s="5">
        <f t="shared" ca="1" si="622"/>
        <v>0</v>
      </c>
      <c r="AF424" s="5">
        <f t="shared" ca="1" si="622"/>
        <v>0</v>
      </c>
      <c r="AG424" s="5">
        <f t="shared" ca="1" si="622"/>
        <v>0</v>
      </c>
      <c r="AH424" s="5">
        <f t="shared" ca="1" si="622"/>
        <v>0</v>
      </c>
      <c r="AI424" s="5">
        <f t="shared" ca="1" si="622"/>
        <v>0</v>
      </c>
      <c r="AJ424" s="5">
        <f t="shared" ca="1" si="622"/>
        <v>0</v>
      </c>
      <c r="AK424" s="5">
        <f t="shared" ca="1" si="622"/>
        <v>752094.26334349671</v>
      </c>
      <c r="AL424" s="5">
        <f t="shared" ca="1" si="622"/>
        <v>0</v>
      </c>
      <c r="AM424" s="5">
        <f t="shared" ca="1" si="622"/>
        <v>0</v>
      </c>
      <c r="AN424" s="5">
        <f t="shared" ca="1" si="622"/>
        <v>0</v>
      </c>
      <c r="AO424" s="5">
        <f t="shared" ca="1" si="622"/>
        <v>0</v>
      </c>
      <c r="AP424" s="5">
        <f t="shared" ca="1" si="622"/>
        <v>0</v>
      </c>
      <c r="AQ424" s="5">
        <f t="shared" ca="1" si="622"/>
        <v>0</v>
      </c>
      <c r="AR424" s="5">
        <f t="shared" ca="1" si="622"/>
        <v>0</v>
      </c>
      <c r="AS424" s="5">
        <f t="shared" ca="1" si="622"/>
        <v>0</v>
      </c>
      <c r="AT424" s="5">
        <f t="shared" ca="1" si="622"/>
        <v>0</v>
      </c>
      <c r="AU424" s="5">
        <f t="shared" ca="1" si="622"/>
        <v>0</v>
      </c>
      <c r="AV424" s="5">
        <f t="shared" ca="1" si="622"/>
        <v>0</v>
      </c>
      <c r="AW424" s="5">
        <f t="shared" ca="1" si="622"/>
        <v>0</v>
      </c>
      <c r="AX424" s="5">
        <f t="shared" ca="1" si="622"/>
        <v>0</v>
      </c>
      <c r="AY424" s="5">
        <f t="shared" ca="1" si="622"/>
        <v>0</v>
      </c>
      <c r="AZ424" s="5">
        <f t="shared" ca="1" si="622"/>
        <v>0</v>
      </c>
      <c r="BA424" s="5">
        <f t="shared" ca="1" si="622"/>
        <v>0</v>
      </c>
      <c r="BB424" s="5">
        <f t="shared" ca="1" si="622"/>
        <v>0</v>
      </c>
      <c r="BC424" s="5">
        <f t="shared" ca="1" si="622"/>
        <v>0</v>
      </c>
      <c r="BD424" s="5">
        <f t="shared" ca="1" si="622"/>
        <v>0</v>
      </c>
      <c r="BE424" s="5">
        <f t="shared" ca="1" si="622"/>
        <v>0</v>
      </c>
      <c r="BF424" s="5">
        <f t="shared" ca="1" si="622"/>
        <v>0</v>
      </c>
      <c r="BG424" s="5">
        <f t="shared" ca="1" si="622"/>
        <v>0</v>
      </c>
      <c r="BH424" s="5">
        <f t="shared" ca="1" si="622"/>
        <v>0</v>
      </c>
      <c r="BI424" s="5">
        <f t="shared" ca="1" si="622"/>
        <v>0</v>
      </c>
    </row>
    <row r="425" spans="1:61" x14ac:dyDescent="0.25">
      <c r="A425" s="57">
        <f t="shared" si="588"/>
        <v>2023.75</v>
      </c>
      <c r="C425" s="5">
        <f t="shared" ref="C425:BI425" ca="1" si="623">C362*C294</f>
        <v>0</v>
      </c>
      <c r="D425" s="5">
        <f t="shared" ca="1" si="623"/>
        <v>0</v>
      </c>
      <c r="E425" s="5">
        <f t="shared" ca="1" si="623"/>
        <v>0</v>
      </c>
      <c r="F425" s="5">
        <f t="shared" ca="1" si="623"/>
        <v>0</v>
      </c>
      <c r="G425" s="5">
        <f t="shared" ca="1" si="623"/>
        <v>0</v>
      </c>
      <c r="H425" s="5">
        <f t="shared" ca="1" si="623"/>
        <v>0</v>
      </c>
      <c r="I425" s="5">
        <f t="shared" ca="1" si="623"/>
        <v>0</v>
      </c>
      <c r="J425" s="5">
        <f t="shared" ca="1" si="623"/>
        <v>0</v>
      </c>
      <c r="K425" s="5">
        <f t="shared" ca="1" si="623"/>
        <v>0</v>
      </c>
      <c r="L425" s="5">
        <f t="shared" ca="1" si="623"/>
        <v>0</v>
      </c>
      <c r="M425" s="5">
        <f t="shared" ca="1" si="623"/>
        <v>0</v>
      </c>
      <c r="N425" s="5">
        <f t="shared" ca="1" si="623"/>
        <v>0</v>
      </c>
      <c r="O425" s="5">
        <f t="shared" ca="1" si="623"/>
        <v>0</v>
      </c>
      <c r="P425" s="5">
        <f t="shared" ca="1" si="623"/>
        <v>0</v>
      </c>
      <c r="Q425" s="5">
        <f t="shared" ca="1" si="623"/>
        <v>0</v>
      </c>
      <c r="R425" s="5">
        <f t="shared" ca="1" si="623"/>
        <v>0</v>
      </c>
      <c r="S425" s="5">
        <f t="shared" ca="1" si="623"/>
        <v>0</v>
      </c>
      <c r="T425" s="5">
        <f t="shared" ca="1" si="623"/>
        <v>0</v>
      </c>
      <c r="U425" s="5">
        <f t="shared" ca="1" si="623"/>
        <v>0</v>
      </c>
      <c r="V425" s="5">
        <f t="shared" ca="1" si="623"/>
        <v>0</v>
      </c>
      <c r="W425" s="5">
        <f t="shared" ca="1" si="623"/>
        <v>0</v>
      </c>
      <c r="X425" s="5">
        <f t="shared" ca="1" si="623"/>
        <v>0</v>
      </c>
      <c r="Y425" s="5">
        <f t="shared" ca="1" si="623"/>
        <v>0</v>
      </c>
      <c r="Z425" s="5">
        <f t="shared" ca="1" si="623"/>
        <v>0</v>
      </c>
      <c r="AA425" s="5">
        <f t="shared" ca="1" si="623"/>
        <v>0</v>
      </c>
      <c r="AB425" s="5">
        <f t="shared" ca="1" si="623"/>
        <v>0</v>
      </c>
      <c r="AC425" s="5">
        <f t="shared" ca="1" si="623"/>
        <v>0</v>
      </c>
      <c r="AD425" s="5">
        <f t="shared" ca="1" si="623"/>
        <v>0</v>
      </c>
      <c r="AE425" s="5">
        <f t="shared" ca="1" si="623"/>
        <v>0</v>
      </c>
      <c r="AF425" s="5">
        <f t="shared" ca="1" si="623"/>
        <v>0</v>
      </c>
      <c r="AG425" s="5">
        <f t="shared" ca="1" si="623"/>
        <v>0</v>
      </c>
      <c r="AH425" s="5">
        <f t="shared" ca="1" si="623"/>
        <v>0</v>
      </c>
      <c r="AI425" s="5">
        <f t="shared" ca="1" si="623"/>
        <v>0</v>
      </c>
      <c r="AJ425" s="5">
        <f t="shared" ca="1" si="623"/>
        <v>0</v>
      </c>
      <c r="AK425" s="5">
        <f t="shared" ca="1" si="623"/>
        <v>0</v>
      </c>
      <c r="AL425" s="5">
        <f t="shared" ca="1" si="623"/>
        <v>757672.60047833645</v>
      </c>
      <c r="AM425" s="5">
        <f t="shared" ca="1" si="623"/>
        <v>0</v>
      </c>
      <c r="AN425" s="5">
        <f t="shared" ca="1" si="623"/>
        <v>0</v>
      </c>
      <c r="AO425" s="5">
        <f t="shared" ca="1" si="623"/>
        <v>0</v>
      </c>
      <c r="AP425" s="5">
        <f t="shared" ca="1" si="623"/>
        <v>0</v>
      </c>
      <c r="AQ425" s="5">
        <f t="shared" ca="1" si="623"/>
        <v>0</v>
      </c>
      <c r="AR425" s="5">
        <f t="shared" ca="1" si="623"/>
        <v>0</v>
      </c>
      <c r="AS425" s="5">
        <f t="shared" ca="1" si="623"/>
        <v>0</v>
      </c>
      <c r="AT425" s="5">
        <f t="shared" ca="1" si="623"/>
        <v>0</v>
      </c>
      <c r="AU425" s="5">
        <f t="shared" ca="1" si="623"/>
        <v>0</v>
      </c>
      <c r="AV425" s="5">
        <f t="shared" ca="1" si="623"/>
        <v>0</v>
      </c>
      <c r="AW425" s="5">
        <f t="shared" ca="1" si="623"/>
        <v>0</v>
      </c>
      <c r="AX425" s="5">
        <f t="shared" ca="1" si="623"/>
        <v>0</v>
      </c>
      <c r="AY425" s="5">
        <f t="shared" ca="1" si="623"/>
        <v>0</v>
      </c>
      <c r="AZ425" s="5">
        <f t="shared" ca="1" si="623"/>
        <v>0</v>
      </c>
      <c r="BA425" s="5">
        <f t="shared" ca="1" si="623"/>
        <v>0</v>
      </c>
      <c r="BB425" s="5">
        <f t="shared" ca="1" si="623"/>
        <v>0</v>
      </c>
      <c r="BC425" s="5">
        <f t="shared" ca="1" si="623"/>
        <v>0</v>
      </c>
      <c r="BD425" s="5">
        <f t="shared" ca="1" si="623"/>
        <v>0</v>
      </c>
      <c r="BE425" s="5">
        <f t="shared" ca="1" si="623"/>
        <v>0</v>
      </c>
      <c r="BF425" s="5">
        <f t="shared" ca="1" si="623"/>
        <v>0</v>
      </c>
      <c r="BG425" s="5">
        <f t="shared" ca="1" si="623"/>
        <v>0</v>
      </c>
      <c r="BH425" s="5">
        <f t="shared" ca="1" si="623"/>
        <v>0</v>
      </c>
      <c r="BI425" s="5">
        <f t="shared" ca="1" si="623"/>
        <v>0</v>
      </c>
    </row>
    <row r="426" spans="1:61" x14ac:dyDescent="0.25">
      <c r="A426" s="57">
        <f t="shared" si="588"/>
        <v>2024</v>
      </c>
      <c r="C426" s="5">
        <f t="shared" ref="C426:BI426" ca="1" si="624">C363*C295</f>
        <v>0</v>
      </c>
      <c r="D426" s="5">
        <f t="shared" ca="1" si="624"/>
        <v>0</v>
      </c>
      <c r="E426" s="5">
        <f t="shared" ca="1" si="624"/>
        <v>0</v>
      </c>
      <c r="F426" s="5">
        <f t="shared" ca="1" si="624"/>
        <v>0</v>
      </c>
      <c r="G426" s="5">
        <f t="shared" ca="1" si="624"/>
        <v>0</v>
      </c>
      <c r="H426" s="5">
        <f t="shared" ca="1" si="624"/>
        <v>0</v>
      </c>
      <c r="I426" s="5">
        <f t="shared" ca="1" si="624"/>
        <v>0</v>
      </c>
      <c r="J426" s="5">
        <f t="shared" ca="1" si="624"/>
        <v>0</v>
      </c>
      <c r="K426" s="5">
        <f t="shared" ca="1" si="624"/>
        <v>0</v>
      </c>
      <c r="L426" s="5">
        <f t="shared" ca="1" si="624"/>
        <v>0</v>
      </c>
      <c r="M426" s="5">
        <f t="shared" ca="1" si="624"/>
        <v>0</v>
      </c>
      <c r="N426" s="5">
        <f t="shared" ca="1" si="624"/>
        <v>0</v>
      </c>
      <c r="O426" s="5">
        <f t="shared" ca="1" si="624"/>
        <v>0</v>
      </c>
      <c r="P426" s="5">
        <f t="shared" ca="1" si="624"/>
        <v>0</v>
      </c>
      <c r="Q426" s="5">
        <f t="shared" ca="1" si="624"/>
        <v>0</v>
      </c>
      <c r="R426" s="5">
        <f t="shared" ca="1" si="624"/>
        <v>0</v>
      </c>
      <c r="S426" s="5">
        <f t="shared" ca="1" si="624"/>
        <v>0</v>
      </c>
      <c r="T426" s="5">
        <f t="shared" ca="1" si="624"/>
        <v>0</v>
      </c>
      <c r="U426" s="5">
        <f t="shared" ca="1" si="624"/>
        <v>0</v>
      </c>
      <c r="V426" s="5">
        <f t="shared" ca="1" si="624"/>
        <v>0</v>
      </c>
      <c r="W426" s="5">
        <f t="shared" ca="1" si="624"/>
        <v>0</v>
      </c>
      <c r="X426" s="5">
        <f t="shared" ca="1" si="624"/>
        <v>0</v>
      </c>
      <c r="Y426" s="5">
        <f t="shared" ca="1" si="624"/>
        <v>0</v>
      </c>
      <c r="Z426" s="5">
        <f t="shared" ca="1" si="624"/>
        <v>0</v>
      </c>
      <c r="AA426" s="5">
        <f t="shared" ca="1" si="624"/>
        <v>0</v>
      </c>
      <c r="AB426" s="5">
        <f t="shared" ca="1" si="624"/>
        <v>0</v>
      </c>
      <c r="AC426" s="5">
        <f t="shared" ca="1" si="624"/>
        <v>0</v>
      </c>
      <c r="AD426" s="5">
        <f t="shared" ca="1" si="624"/>
        <v>0</v>
      </c>
      <c r="AE426" s="5">
        <f t="shared" ca="1" si="624"/>
        <v>0</v>
      </c>
      <c r="AF426" s="5">
        <f t="shared" ca="1" si="624"/>
        <v>0</v>
      </c>
      <c r="AG426" s="5">
        <f t="shared" ca="1" si="624"/>
        <v>0</v>
      </c>
      <c r="AH426" s="5">
        <f t="shared" ca="1" si="624"/>
        <v>0</v>
      </c>
      <c r="AI426" s="5">
        <f t="shared" ca="1" si="624"/>
        <v>0</v>
      </c>
      <c r="AJ426" s="5">
        <f t="shared" ca="1" si="624"/>
        <v>0</v>
      </c>
      <c r="AK426" s="5">
        <f t="shared" ca="1" si="624"/>
        <v>0</v>
      </c>
      <c r="AL426" s="5">
        <f t="shared" ca="1" si="624"/>
        <v>0</v>
      </c>
      <c r="AM426" s="5">
        <f t="shared" ca="1" si="624"/>
        <v>763292.31254010578</v>
      </c>
      <c r="AN426" s="5">
        <f t="shared" ca="1" si="624"/>
        <v>0</v>
      </c>
      <c r="AO426" s="5">
        <f t="shared" ca="1" si="624"/>
        <v>0</v>
      </c>
      <c r="AP426" s="5">
        <f t="shared" ca="1" si="624"/>
        <v>0</v>
      </c>
      <c r="AQ426" s="5">
        <f t="shared" ca="1" si="624"/>
        <v>0</v>
      </c>
      <c r="AR426" s="5">
        <f t="shared" ca="1" si="624"/>
        <v>0</v>
      </c>
      <c r="AS426" s="5">
        <f t="shared" ca="1" si="624"/>
        <v>0</v>
      </c>
      <c r="AT426" s="5">
        <f t="shared" ca="1" si="624"/>
        <v>0</v>
      </c>
      <c r="AU426" s="5">
        <f t="shared" ca="1" si="624"/>
        <v>0</v>
      </c>
      <c r="AV426" s="5">
        <f t="shared" ca="1" si="624"/>
        <v>0</v>
      </c>
      <c r="AW426" s="5">
        <f t="shared" ca="1" si="624"/>
        <v>0</v>
      </c>
      <c r="AX426" s="5">
        <f t="shared" ca="1" si="624"/>
        <v>0</v>
      </c>
      <c r="AY426" s="5">
        <f t="shared" ca="1" si="624"/>
        <v>0</v>
      </c>
      <c r="AZ426" s="5">
        <f t="shared" ca="1" si="624"/>
        <v>0</v>
      </c>
      <c r="BA426" s="5">
        <f t="shared" ca="1" si="624"/>
        <v>0</v>
      </c>
      <c r="BB426" s="5">
        <f t="shared" ca="1" si="624"/>
        <v>0</v>
      </c>
      <c r="BC426" s="5">
        <f t="shared" ca="1" si="624"/>
        <v>0</v>
      </c>
      <c r="BD426" s="5">
        <f t="shared" ca="1" si="624"/>
        <v>0</v>
      </c>
      <c r="BE426" s="5">
        <f t="shared" ca="1" si="624"/>
        <v>0</v>
      </c>
      <c r="BF426" s="5">
        <f t="shared" ca="1" si="624"/>
        <v>0</v>
      </c>
      <c r="BG426" s="5">
        <f t="shared" ca="1" si="624"/>
        <v>0</v>
      </c>
      <c r="BH426" s="5">
        <f t="shared" ca="1" si="624"/>
        <v>0</v>
      </c>
      <c r="BI426" s="5">
        <f t="shared" ca="1" si="624"/>
        <v>0</v>
      </c>
    </row>
    <row r="427" spans="1:61" x14ac:dyDescent="0.25">
      <c r="A427" s="57">
        <f t="shared" si="588"/>
        <v>2024.25</v>
      </c>
      <c r="C427" s="5">
        <f t="shared" ref="C427:BI427" ca="1" si="625">C364*C296</f>
        <v>0</v>
      </c>
      <c r="D427" s="5">
        <f t="shared" ca="1" si="625"/>
        <v>0</v>
      </c>
      <c r="E427" s="5">
        <f t="shared" ca="1" si="625"/>
        <v>0</v>
      </c>
      <c r="F427" s="5">
        <f t="shared" ca="1" si="625"/>
        <v>0</v>
      </c>
      <c r="G427" s="5">
        <f t="shared" ca="1" si="625"/>
        <v>0</v>
      </c>
      <c r="H427" s="5">
        <f t="shared" ca="1" si="625"/>
        <v>0</v>
      </c>
      <c r="I427" s="5">
        <f t="shared" ca="1" si="625"/>
        <v>0</v>
      </c>
      <c r="J427" s="5">
        <f t="shared" ca="1" si="625"/>
        <v>0</v>
      </c>
      <c r="K427" s="5">
        <f t="shared" ca="1" si="625"/>
        <v>0</v>
      </c>
      <c r="L427" s="5">
        <f t="shared" ca="1" si="625"/>
        <v>0</v>
      </c>
      <c r="M427" s="5">
        <f t="shared" ca="1" si="625"/>
        <v>0</v>
      </c>
      <c r="N427" s="5">
        <f t="shared" ca="1" si="625"/>
        <v>0</v>
      </c>
      <c r="O427" s="5">
        <f t="shared" ca="1" si="625"/>
        <v>0</v>
      </c>
      <c r="P427" s="5">
        <f t="shared" ca="1" si="625"/>
        <v>0</v>
      </c>
      <c r="Q427" s="5">
        <f t="shared" ca="1" si="625"/>
        <v>0</v>
      </c>
      <c r="R427" s="5">
        <f t="shared" ca="1" si="625"/>
        <v>0</v>
      </c>
      <c r="S427" s="5">
        <f t="shared" ca="1" si="625"/>
        <v>0</v>
      </c>
      <c r="T427" s="5">
        <f t="shared" ca="1" si="625"/>
        <v>0</v>
      </c>
      <c r="U427" s="5">
        <f t="shared" ca="1" si="625"/>
        <v>0</v>
      </c>
      <c r="V427" s="5">
        <f t="shared" ca="1" si="625"/>
        <v>0</v>
      </c>
      <c r="W427" s="5">
        <f t="shared" ca="1" si="625"/>
        <v>0</v>
      </c>
      <c r="X427" s="5">
        <f t="shared" ca="1" si="625"/>
        <v>0</v>
      </c>
      <c r="Y427" s="5">
        <f t="shared" ca="1" si="625"/>
        <v>0</v>
      </c>
      <c r="Z427" s="5">
        <f t="shared" ca="1" si="625"/>
        <v>0</v>
      </c>
      <c r="AA427" s="5">
        <f t="shared" ca="1" si="625"/>
        <v>0</v>
      </c>
      <c r="AB427" s="5">
        <f t="shared" ca="1" si="625"/>
        <v>0</v>
      </c>
      <c r="AC427" s="5">
        <f t="shared" ca="1" si="625"/>
        <v>0</v>
      </c>
      <c r="AD427" s="5">
        <f t="shared" ca="1" si="625"/>
        <v>0</v>
      </c>
      <c r="AE427" s="5">
        <f t="shared" ca="1" si="625"/>
        <v>0</v>
      </c>
      <c r="AF427" s="5">
        <f t="shared" ca="1" si="625"/>
        <v>0</v>
      </c>
      <c r="AG427" s="5">
        <f t="shared" ca="1" si="625"/>
        <v>0</v>
      </c>
      <c r="AH427" s="5">
        <f t="shared" ca="1" si="625"/>
        <v>0</v>
      </c>
      <c r="AI427" s="5">
        <f t="shared" ca="1" si="625"/>
        <v>0</v>
      </c>
      <c r="AJ427" s="5">
        <f t="shared" ca="1" si="625"/>
        <v>0</v>
      </c>
      <c r="AK427" s="5">
        <f t="shared" ca="1" si="625"/>
        <v>0</v>
      </c>
      <c r="AL427" s="5">
        <f t="shared" ca="1" si="625"/>
        <v>0</v>
      </c>
      <c r="AM427" s="5">
        <f t="shared" ca="1" si="625"/>
        <v>0</v>
      </c>
      <c r="AN427" s="5">
        <f t="shared" ca="1" si="625"/>
        <v>768953.70640960755</v>
      </c>
      <c r="AO427" s="5">
        <f t="shared" ca="1" si="625"/>
        <v>0</v>
      </c>
      <c r="AP427" s="5">
        <f t="shared" ca="1" si="625"/>
        <v>0</v>
      </c>
      <c r="AQ427" s="5">
        <f t="shared" ca="1" si="625"/>
        <v>0</v>
      </c>
      <c r="AR427" s="5">
        <f t="shared" ca="1" si="625"/>
        <v>0</v>
      </c>
      <c r="AS427" s="5">
        <f t="shared" ca="1" si="625"/>
        <v>0</v>
      </c>
      <c r="AT427" s="5">
        <f t="shared" ca="1" si="625"/>
        <v>0</v>
      </c>
      <c r="AU427" s="5">
        <f t="shared" ca="1" si="625"/>
        <v>0</v>
      </c>
      <c r="AV427" s="5">
        <f t="shared" ca="1" si="625"/>
        <v>0</v>
      </c>
      <c r="AW427" s="5">
        <f t="shared" ca="1" si="625"/>
        <v>0</v>
      </c>
      <c r="AX427" s="5">
        <f t="shared" ca="1" si="625"/>
        <v>0</v>
      </c>
      <c r="AY427" s="5">
        <f t="shared" ca="1" si="625"/>
        <v>0</v>
      </c>
      <c r="AZ427" s="5">
        <f t="shared" ca="1" si="625"/>
        <v>0</v>
      </c>
      <c r="BA427" s="5">
        <f t="shared" ca="1" si="625"/>
        <v>0</v>
      </c>
      <c r="BB427" s="5">
        <f t="shared" ca="1" si="625"/>
        <v>0</v>
      </c>
      <c r="BC427" s="5">
        <f t="shared" ca="1" si="625"/>
        <v>0</v>
      </c>
      <c r="BD427" s="5">
        <f t="shared" ca="1" si="625"/>
        <v>0</v>
      </c>
      <c r="BE427" s="5">
        <f t="shared" ca="1" si="625"/>
        <v>0</v>
      </c>
      <c r="BF427" s="5">
        <f t="shared" ca="1" si="625"/>
        <v>0</v>
      </c>
      <c r="BG427" s="5">
        <f t="shared" ca="1" si="625"/>
        <v>0</v>
      </c>
      <c r="BH427" s="5">
        <f t="shared" ca="1" si="625"/>
        <v>0</v>
      </c>
      <c r="BI427" s="5">
        <f t="shared" ca="1" si="625"/>
        <v>0</v>
      </c>
    </row>
    <row r="428" spans="1:61" x14ac:dyDescent="0.25">
      <c r="A428" s="57">
        <f t="shared" si="588"/>
        <v>2024.5</v>
      </c>
      <c r="C428" s="5">
        <f t="shared" ref="C428:BI428" ca="1" si="626">C365*C297</f>
        <v>0</v>
      </c>
      <c r="D428" s="5">
        <f t="shared" ca="1" si="626"/>
        <v>0</v>
      </c>
      <c r="E428" s="5">
        <f t="shared" ca="1" si="626"/>
        <v>0</v>
      </c>
      <c r="F428" s="5">
        <f t="shared" ca="1" si="626"/>
        <v>0</v>
      </c>
      <c r="G428" s="5">
        <f t="shared" ca="1" si="626"/>
        <v>0</v>
      </c>
      <c r="H428" s="5">
        <f t="shared" ca="1" si="626"/>
        <v>0</v>
      </c>
      <c r="I428" s="5">
        <f t="shared" ca="1" si="626"/>
        <v>0</v>
      </c>
      <c r="J428" s="5">
        <f t="shared" ca="1" si="626"/>
        <v>0</v>
      </c>
      <c r="K428" s="5">
        <f t="shared" ca="1" si="626"/>
        <v>0</v>
      </c>
      <c r="L428" s="5">
        <f t="shared" ca="1" si="626"/>
        <v>0</v>
      </c>
      <c r="M428" s="5">
        <f t="shared" ca="1" si="626"/>
        <v>0</v>
      </c>
      <c r="N428" s="5">
        <f t="shared" ca="1" si="626"/>
        <v>0</v>
      </c>
      <c r="O428" s="5">
        <f t="shared" ca="1" si="626"/>
        <v>0</v>
      </c>
      <c r="P428" s="5">
        <f t="shared" ca="1" si="626"/>
        <v>0</v>
      </c>
      <c r="Q428" s="5">
        <f t="shared" ca="1" si="626"/>
        <v>0</v>
      </c>
      <c r="R428" s="5">
        <f t="shared" ca="1" si="626"/>
        <v>0</v>
      </c>
      <c r="S428" s="5">
        <f t="shared" ca="1" si="626"/>
        <v>0</v>
      </c>
      <c r="T428" s="5">
        <f t="shared" ca="1" si="626"/>
        <v>0</v>
      </c>
      <c r="U428" s="5">
        <f t="shared" ca="1" si="626"/>
        <v>0</v>
      </c>
      <c r="V428" s="5">
        <f t="shared" ca="1" si="626"/>
        <v>0</v>
      </c>
      <c r="W428" s="5">
        <f t="shared" ca="1" si="626"/>
        <v>0</v>
      </c>
      <c r="X428" s="5">
        <f t="shared" ca="1" si="626"/>
        <v>0</v>
      </c>
      <c r="Y428" s="5">
        <f t="shared" ca="1" si="626"/>
        <v>0</v>
      </c>
      <c r="Z428" s="5">
        <f t="shared" ca="1" si="626"/>
        <v>0</v>
      </c>
      <c r="AA428" s="5">
        <f t="shared" ca="1" si="626"/>
        <v>0</v>
      </c>
      <c r="AB428" s="5">
        <f t="shared" ca="1" si="626"/>
        <v>0</v>
      </c>
      <c r="AC428" s="5">
        <f t="shared" ca="1" si="626"/>
        <v>0</v>
      </c>
      <c r="AD428" s="5">
        <f t="shared" ca="1" si="626"/>
        <v>0</v>
      </c>
      <c r="AE428" s="5">
        <f t="shared" ca="1" si="626"/>
        <v>0</v>
      </c>
      <c r="AF428" s="5">
        <f t="shared" ca="1" si="626"/>
        <v>0</v>
      </c>
      <c r="AG428" s="5">
        <f t="shared" ca="1" si="626"/>
        <v>0</v>
      </c>
      <c r="AH428" s="5">
        <f t="shared" ca="1" si="626"/>
        <v>0</v>
      </c>
      <c r="AI428" s="5">
        <f t="shared" ca="1" si="626"/>
        <v>0</v>
      </c>
      <c r="AJ428" s="5">
        <f t="shared" ca="1" si="626"/>
        <v>0</v>
      </c>
      <c r="AK428" s="5">
        <f t="shared" ca="1" si="626"/>
        <v>0</v>
      </c>
      <c r="AL428" s="5">
        <f t="shared" ca="1" si="626"/>
        <v>0</v>
      </c>
      <c r="AM428" s="5">
        <f t="shared" ca="1" si="626"/>
        <v>0</v>
      </c>
      <c r="AN428" s="5">
        <f t="shared" ca="1" si="626"/>
        <v>0</v>
      </c>
      <c r="AO428" s="5">
        <f t="shared" ca="1" si="626"/>
        <v>774657.09124380129</v>
      </c>
      <c r="AP428" s="5">
        <f t="shared" ca="1" si="626"/>
        <v>0</v>
      </c>
      <c r="AQ428" s="5">
        <f t="shared" ca="1" si="626"/>
        <v>0</v>
      </c>
      <c r="AR428" s="5">
        <f t="shared" ca="1" si="626"/>
        <v>0</v>
      </c>
      <c r="AS428" s="5">
        <f t="shared" ca="1" si="626"/>
        <v>0</v>
      </c>
      <c r="AT428" s="5">
        <f t="shared" ca="1" si="626"/>
        <v>0</v>
      </c>
      <c r="AU428" s="5">
        <f t="shared" ca="1" si="626"/>
        <v>0</v>
      </c>
      <c r="AV428" s="5">
        <f t="shared" ca="1" si="626"/>
        <v>0</v>
      </c>
      <c r="AW428" s="5">
        <f t="shared" ca="1" si="626"/>
        <v>0</v>
      </c>
      <c r="AX428" s="5">
        <f t="shared" ca="1" si="626"/>
        <v>0</v>
      </c>
      <c r="AY428" s="5">
        <f t="shared" ca="1" si="626"/>
        <v>0</v>
      </c>
      <c r="AZ428" s="5">
        <f t="shared" ca="1" si="626"/>
        <v>0</v>
      </c>
      <c r="BA428" s="5">
        <f t="shared" ca="1" si="626"/>
        <v>0</v>
      </c>
      <c r="BB428" s="5">
        <f t="shared" ca="1" si="626"/>
        <v>0</v>
      </c>
      <c r="BC428" s="5">
        <f t="shared" ca="1" si="626"/>
        <v>0</v>
      </c>
      <c r="BD428" s="5">
        <f t="shared" ca="1" si="626"/>
        <v>0</v>
      </c>
      <c r="BE428" s="5">
        <f t="shared" ca="1" si="626"/>
        <v>0</v>
      </c>
      <c r="BF428" s="5">
        <f t="shared" ca="1" si="626"/>
        <v>0</v>
      </c>
      <c r="BG428" s="5">
        <f t="shared" ca="1" si="626"/>
        <v>0</v>
      </c>
      <c r="BH428" s="5">
        <f t="shared" ca="1" si="626"/>
        <v>0</v>
      </c>
      <c r="BI428" s="5">
        <f t="shared" ca="1" si="626"/>
        <v>0</v>
      </c>
    </row>
    <row r="429" spans="1:61" x14ac:dyDescent="0.25">
      <c r="A429" s="57">
        <f t="shared" si="588"/>
        <v>2024.75</v>
      </c>
      <c r="C429" s="5">
        <f t="shared" ref="C429:BI429" ca="1" si="627">C366*C298</f>
        <v>0</v>
      </c>
      <c r="D429" s="5">
        <f t="shared" ca="1" si="627"/>
        <v>0</v>
      </c>
      <c r="E429" s="5">
        <f t="shared" ca="1" si="627"/>
        <v>0</v>
      </c>
      <c r="F429" s="5">
        <f t="shared" ca="1" si="627"/>
        <v>0</v>
      </c>
      <c r="G429" s="5">
        <f t="shared" ca="1" si="627"/>
        <v>0</v>
      </c>
      <c r="H429" s="5">
        <f t="shared" ca="1" si="627"/>
        <v>0</v>
      </c>
      <c r="I429" s="5">
        <f t="shared" ca="1" si="627"/>
        <v>0</v>
      </c>
      <c r="J429" s="5">
        <f t="shared" ca="1" si="627"/>
        <v>0</v>
      </c>
      <c r="K429" s="5">
        <f t="shared" ca="1" si="627"/>
        <v>0</v>
      </c>
      <c r="L429" s="5">
        <f t="shared" ca="1" si="627"/>
        <v>0</v>
      </c>
      <c r="M429" s="5">
        <f t="shared" ca="1" si="627"/>
        <v>0</v>
      </c>
      <c r="N429" s="5">
        <f t="shared" ca="1" si="627"/>
        <v>0</v>
      </c>
      <c r="O429" s="5">
        <f t="shared" ca="1" si="627"/>
        <v>0</v>
      </c>
      <c r="P429" s="5">
        <f t="shared" ca="1" si="627"/>
        <v>0</v>
      </c>
      <c r="Q429" s="5">
        <f t="shared" ca="1" si="627"/>
        <v>0</v>
      </c>
      <c r="R429" s="5">
        <f t="shared" ca="1" si="627"/>
        <v>0</v>
      </c>
      <c r="S429" s="5">
        <f t="shared" ca="1" si="627"/>
        <v>0</v>
      </c>
      <c r="T429" s="5">
        <f t="shared" ca="1" si="627"/>
        <v>0</v>
      </c>
      <c r="U429" s="5">
        <f t="shared" ca="1" si="627"/>
        <v>0</v>
      </c>
      <c r="V429" s="5">
        <f t="shared" ca="1" si="627"/>
        <v>0</v>
      </c>
      <c r="W429" s="5">
        <f t="shared" ca="1" si="627"/>
        <v>0</v>
      </c>
      <c r="X429" s="5">
        <f t="shared" ca="1" si="627"/>
        <v>0</v>
      </c>
      <c r="Y429" s="5">
        <f t="shared" ca="1" si="627"/>
        <v>0</v>
      </c>
      <c r="Z429" s="5">
        <f t="shared" ca="1" si="627"/>
        <v>0</v>
      </c>
      <c r="AA429" s="5">
        <f t="shared" ca="1" si="627"/>
        <v>0</v>
      </c>
      <c r="AB429" s="5">
        <f t="shared" ca="1" si="627"/>
        <v>0</v>
      </c>
      <c r="AC429" s="5">
        <f t="shared" ca="1" si="627"/>
        <v>0</v>
      </c>
      <c r="AD429" s="5">
        <f t="shared" ca="1" si="627"/>
        <v>0</v>
      </c>
      <c r="AE429" s="5">
        <f t="shared" ca="1" si="627"/>
        <v>0</v>
      </c>
      <c r="AF429" s="5">
        <f t="shared" ca="1" si="627"/>
        <v>0</v>
      </c>
      <c r="AG429" s="5">
        <f t="shared" ca="1" si="627"/>
        <v>0</v>
      </c>
      <c r="AH429" s="5">
        <f t="shared" ca="1" si="627"/>
        <v>0</v>
      </c>
      <c r="AI429" s="5">
        <f t="shared" ca="1" si="627"/>
        <v>0</v>
      </c>
      <c r="AJ429" s="5">
        <f t="shared" ca="1" si="627"/>
        <v>0</v>
      </c>
      <c r="AK429" s="5">
        <f t="shared" ca="1" si="627"/>
        <v>0</v>
      </c>
      <c r="AL429" s="5">
        <f t="shared" ca="1" si="627"/>
        <v>0</v>
      </c>
      <c r="AM429" s="5">
        <f t="shared" ca="1" si="627"/>
        <v>0</v>
      </c>
      <c r="AN429" s="5">
        <f t="shared" ca="1" si="627"/>
        <v>0</v>
      </c>
      <c r="AO429" s="5">
        <f t="shared" ca="1" si="627"/>
        <v>0</v>
      </c>
      <c r="AP429" s="5">
        <f t="shared" ca="1" si="627"/>
        <v>780402.77849268634</v>
      </c>
      <c r="AQ429" s="5">
        <f t="shared" ca="1" si="627"/>
        <v>0</v>
      </c>
      <c r="AR429" s="5">
        <f t="shared" ca="1" si="627"/>
        <v>0</v>
      </c>
      <c r="AS429" s="5">
        <f t="shared" ca="1" si="627"/>
        <v>0</v>
      </c>
      <c r="AT429" s="5">
        <f t="shared" ca="1" si="627"/>
        <v>0</v>
      </c>
      <c r="AU429" s="5">
        <f t="shared" ca="1" si="627"/>
        <v>0</v>
      </c>
      <c r="AV429" s="5">
        <f t="shared" ca="1" si="627"/>
        <v>0</v>
      </c>
      <c r="AW429" s="5">
        <f t="shared" ca="1" si="627"/>
        <v>0</v>
      </c>
      <c r="AX429" s="5">
        <f t="shared" ca="1" si="627"/>
        <v>0</v>
      </c>
      <c r="AY429" s="5">
        <f t="shared" ca="1" si="627"/>
        <v>0</v>
      </c>
      <c r="AZ429" s="5">
        <f t="shared" ca="1" si="627"/>
        <v>0</v>
      </c>
      <c r="BA429" s="5">
        <f t="shared" ca="1" si="627"/>
        <v>0</v>
      </c>
      <c r="BB429" s="5">
        <f t="shared" ca="1" si="627"/>
        <v>0</v>
      </c>
      <c r="BC429" s="5">
        <f t="shared" ca="1" si="627"/>
        <v>0</v>
      </c>
      <c r="BD429" s="5">
        <f t="shared" ca="1" si="627"/>
        <v>0</v>
      </c>
      <c r="BE429" s="5">
        <f t="shared" ca="1" si="627"/>
        <v>0</v>
      </c>
      <c r="BF429" s="5">
        <f t="shared" ca="1" si="627"/>
        <v>0</v>
      </c>
      <c r="BG429" s="5">
        <f t="shared" ca="1" si="627"/>
        <v>0</v>
      </c>
      <c r="BH429" s="5">
        <f t="shared" ca="1" si="627"/>
        <v>0</v>
      </c>
      <c r="BI429" s="5">
        <f t="shared" ca="1" si="627"/>
        <v>0</v>
      </c>
    </row>
    <row r="430" spans="1:61" x14ac:dyDescent="0.25">
      <c r="A430" s="57">
        <f t="shared" si="588"/>
        <v>2025</v>
      </c>
      <c r="C430" s="5">
        <f t="shared" ref="C430:BI430" ca="1" si="628">C367*C299</f>
        <v>0</v>
      </c>
      <c r="D430" s="5">
        <f t="shared" ca="1" si="628"/>
        <v>0</v>
      </c>
      <c r="E430" s="5">
        <f t="shared" ca="1" si="628"/>
        <v>0</v>
      </c>
      <c r="F430" s="5">
        <f t="shared" ca="1" si="628"/>
        <v>0</v>
      </c>
      <c r="G430" s="5">
        <f t="shared" ca="1" si="628"/>
        <v>0</v>
      </c>
      <c r="H430" s="5">
        <f t="shared" ca="1" si="628"/>
        <v>0</v>
      </c>
      <c r="I430" s="5">
        <f t="shared" ca="1" si="628"/>
        <v>0</v>
      </c>
      <c r="J430" s="5">
        <f t="shared" ca="1" si="628"/>
        <v>0</v>
      </c>
      <c r="K430" s="5">
        <f t="shared" ca="1" si="628"/>
        <v>0</v>
      </c>
      <c r="L430" s="5">
        <f t="shared" ca="1" si="628"/>
        <v>0</v>
      </c>
      <c r="M430" s="5">
        <f t="shared" ca="1" si="628"/>
        <v>0</v>
      </c>
      <c r="N430" s="5">
        <f t="shared" ca="1" si="628"/>
        <v>0</v>
      </c>
      <c r="O430" s="5">
        <f t="shared" ca="1" si="628"/>
        <v>0</v>
      </c>
      <c r="P430" s="5">
        <f t="shared" ca="1" si="628"/>
        <v>0</v>
      </c>
      <c r="Q430" s="5">
        <f t="shared" ca="1" si="628"/>
        <v>0</v>
      </c>
      <c r="R430" s="5">
        <f t="shared" ca="1" si="628"/>
        <v>0</v>
      </c>
      <c r="S430" s="5">
        <f t="shared" ca="1" si="628"/>
        <v>0</v>
      </c>
      <c r="T430" s="5">
        <f t="shared" ca="1" si="628"/>
        <v>0</v>
      </c>
      <c r="U430" s="5">
        <f t="shared" ca="1" si="628"/>
        <v>0</v>
      </c>
      <c r="V430" s="5">
        <f t="shared" ca="1" si="628"/>
        <v>0</v>
      </c>
      <c r="W430" s="5">
        <f t="shared" ca="1" si="628"/>
        <v>0</v>
      </c>
      <c r="X430" s="5">
        <f t="shared" ca="1" si="628"/>
        <v>0</v>
      </c>
      <c r="Y430" s="5">
        <f t="shared" ca="1" si="628"/>
        <v>0</v>
      </c>
      <c r="Z430" s="5">
        <f t="shared" ca="1" si="628"/>
        <v>0</v>
      </c>
      <c r="AA430" s="5">
        <f t="shared" ca="1" si="628"/>
        <v>0</v>
      </c>
      <c r="AB430" s="5">
        <f t="shared" ca="1" si="628"/>
        <v>0</v>
      </c>
      <c r="AC430" s="5">
        <f t="shared" ca="1" si="628"/>
        <v>0</v>
      </c>
      <c r="AD430" s="5">
        <f t="shared" ca="1" si="628"/>
        <v>0</v>
      </c>
      <c r="AE430" s="5">
        <f t="shared" ca="1" si="628"/>
        <v>0</v>
      </c>
      <c r="AF430" s="5">
        <f t="shared" ca="1" si="628"/>
        <v>0</v>
      </c>
      <c r="AG430" s="5">
        <f t="shared" ca="1" si="628"/>
        <v>0</v>
      </c>
      <c r="AH430" s="5">
        <f t="shared" ca="1" si="628"/>
        <v>0</v>
      </c>
      <c r="AI430" s="5">
        <f t="shared" ca="1" si="628"/>
        <v>0</v>
      </c>
      <c r="AJ430" s="5">
        <f t="shared" ca="1" si="628"/>
        <v>0</v>
      </c>
      <c r="AK430" s="5">
        <f t="shared" ca="1" si="628"/>
        <v>0</v>
      </c>
      <c r="AL430" s="5">
        <f t="shared" ca="1" si="628"/>
        <v>0</v>
      </c>
      <c r="AM430" s="5">
        <f t="shared" ca="1" si="628"/>
        <v>0</v>
      </c>
      <c r="AN430" s="5">
        <f t="shared" ca="1" si="628"/>
        <v>0</v>
      </c>
      <c r="AO430" s="5">
        <f t="shared" ca="1" si="628"/>
        <v>0</v>
      </c>
      <c r="AP430" s="5">
        <f t="shared" ca="1" si="628"/>
        <v>0</v>
      </c>
      <c r="AQ430" s="5">
        <f t="shared" ca="1" si="628"/>
        <v>718155.31521201285</v>
      </c>
      <c r="AR430" s="5">
        <f t="shared" ca="1" si="628"/>
        <v>0</v>
      </c>
      <c r="AS430" s="5">
        <f t="shared" ca="1" si="628"/>
        <v>0</v>
      </c>
      <c r="AT430" s="5">
        <f t="shared" ca="1" si="628"/>
        <v>0</v>
      </c>
      <c r="AU430" s="5">
        <f t="shared" ca="1" si="628"/>
        <v>0</v>
      </c>
      <c r="AV430" s="5">
        <f t="shared" ca="1" si="628"/>
        <v>0</v>
      </c>
      <c r="AW430" s="5">
        <f t="shared" ca="1" si="628"/>
        <v>0</v>
      </c>
      <c r="AX430" s="5">
        <f t="shared" ca="1" si="628"/>
        <v>0</v>
      </c>
      <c r="AY430" s="5">
        <f t="shared" ca="1" si="628"/>
        <v>0</v>
      </c>
      <c r="AZ430" s="5">
        <f t="shared" ca="1" si="628"/>
        <v>0</v>
      </c>
      <c r="BA430" s="5">
        <f t="shared" ca="1" si="628"/>
        <v>0</v>
      </c>
      <c r="BB430" s="5">
        <f t="shared" ca="1" si="628"/>
        <v>0</v>
      </c>
      <c r="BC430" s="5">
        <f t="shared" ca="1" si="628"/>
        <v>0</v>
      </c>
      <c r="BD430" s="5">
        <f t="shared" ca="1" si="628"/>
        <v>0</v>
      </c>
      <c r="BE430" s="5">
        <f t="shared" ca="1" si="628"/>
        <v>0</v>
      </c>
      <c r="BF430" s="5">
        <f t="shared" ca="1" si="628"/>
        <v>0</v>
      </c>
      <c r="BG430" s="5">
        <f t="shared" ca="1" si="628"/>
        <v>0</v>
      </c>
      <c r="BH430" s="5">
        <f t="shared" ca="1" si="628"/>
        <v>0</v>
      </c>
      <c r="BI430" s="5">
        <f t="shared" ca="1" si="628"/>
        <v>0</v>
      </c>
    </row>
    <row r="431" spans="1:61" x14ac:dyDescent="0.25">
      <c r="A431" s="57">
        <f t="shared" si="588"/>
        <v>2025.25</v>
      </c>
      <c r="C431" s="5">
        <f t="shared" ref="C431:BI431" ca="1" si="629">C368*C300</f>
        <v>0</v>
      </c>
      <c r="D431" s="5">
        <f t="shared" ca="1" si="629"/>
        <v>0</v>
      </c>
      <c r="E431" s="5">
        <f t="shared" ca="1" si="629"/>
        <v>0</v>
      </c>
      <c r="F431" s="5">
        <f t="shared" ca="1" si="629"/>
        <v>0</v>
      </c>
      <c r="G431" s="5">
        <f t="shared" ca="1" si="629"/>
        <v>0</v>
      </c>
      <c r="H431" s="5">
        <f t="shared" ca="1" si="629"/>
        <v>0</v>
      </c>
      <c r="I431" s="5">
        <f t="shared" ca="1" si="629"/>
        <v>0</v>
      </c>
      <c r="J431" s="5">
        <f t="shared" ca="1" si="629"/>
        <v>0</v>
      </c>
      <c r="K431" s="5">
        <f t="shared" ca="1" si="629"/>
        <v>0</v>
      </c>
      <c r="L431" s="5">
        <f t="shared" ca="1" si="629"/>
        <v>0</v>
      </c>
      <c r="M431" s="5">
        <f t="shared" ca="1" si="629"/>
        <v>0</v>
      </c>
      <c r="N431" s="5">
        <f t="shared" ca="1" si="629"/>
        <v>0</v>
      </c>
      <c r="O431" s="5">
        <f t="shared" ca="1" si="629"/>
        <v>0</v>
      </c>
      <c r="P431" s="5">
        <f t="shared" ca="1" si="629"/>
        <v>0</v>
      </c>
      <c r="Q431" s="5">
        <f t="shared" ca="1" si="629"/>
        <v>0</v>
      </c>
      <c r="R431" s="5">
        <f t="shared" ca="1" si="629"/>
        <v>0</v>
      </c>
      <c r="S431" s="5">
        <f t="shared" ca="1" si="629"/>
        <v>0</v>
      </c>
      <c r="T431" s="5">
        <f t="shared" ca="1" si="629"/>
        <v>0</v>
      </c>
      <c r="U431" s="5">
        <f t="shared" ca="1" si="629"/>
        <v>0</v>
      </c>
      <c r="V431" s="5">
        <f t="shared" ca="1" si="629"/>
        <v>0</v>
      </c>
      <c r="W431" s="5">
        <f t="shared" ca="1" si="629"/>
        <v>0</v>
      </c>
      <c r="X431" s="5">
        <f t="shared" ca="1" si="629"/>
        <v>0</v>
      </c>
      <c r="Y431" s="5">
        <f t="shared" ca="1" si="629"/>
        <v>0</v>
      </c>
      <c r="Z431" s="5">
        <f t="shared" ca="1" si="629"/>
        <v>0</v>
      </c>
      <c r="AA431" s="5">
        <f t="shared" ca="1" si="629"/>
        <v>0</v>
      </c>
      <c r="AB431" s="5">
        <f t="shared" ca="1" si="629"/>
        <v>0</v>
      </c>
      <c r="AC431" s="5">
        <f t="shared" ca="1" si="629"/>
        <v>0</v>
      </c>
      <c r="AD431" s="5">
        <f t="shared" ca="1" si="629"/>
        <v>0</v>
      </c>
      <c r="AE431" s="5">
        <f t="shared" ca="1" si="629"/>
        <v>0</v>
      </c>
      <c r="AF431" s="5">
        <f t="shared" ca="1" si="629"/>
        <v>0</v>
      </c>
      <c r="AG431" s="5">
        <f t="shared" ca="1" si="629"/>
        <v>0</v>
      </c>
      <c r="AH431" s="5">
        <f t="shared" ca="1" si="629"/>
        <v>0</v>
      </c>
      <c r="AI431" s="5">
        <f t="shared" ca="1" si="629"/>
        <v>0</v>
      </c>
      <c r="AJ431" s="5">
        <f t="shared" ca="1" si="629"/>
        <v>0</v>
      </c>
      <c r="AK431" s="5">
        <f t="shared" ca="1" si="629"/>
        <v>0</v>
      </c>
      <c r="AL431" s="5">
        <f t="shared" ca="1" si="629"/>
        <v>0</v>
      </c>
      <c r="AM431" s="5">
        <f t="shared" ca="1" si="629"/>
        <v>0</v>
      </c>
      <c r="AN431" s="5">
        <f t="shared" ca="1" si="629"/>
        <v>0</v>
      </c>
      <c r="AO431" s="5">
        <f t="shared" ca="1" si="629"/>
        <v>0</v>
      </c>
      <c r="AP431" s="5">
        <f t="shared" ca="1" si="629"/>
        <v>0</v>
      </c>
      <c r="AQ431" s="5">
        <f t="shared" ca="1" si="629"/>
        <v>0</v>
      </c>
      <c r="AR431" s="5">
        <f t="shared" ca="1" si="629"/>
        <v>677788.32948623761</v>
      </c>
      <c r="AS431" s="5">
        <f t="shared" ca="1" si="629"/>
        <v>0</v>
      </c>
      <c r="AT431" s="5">
        <f t="shared" ca="1" si="629"/>
        <v>0</v>
      </c>
      <c r="AU431" s="5">
        <f t="shared" ca="1" si="629"/>
        <v>0</v>
      </c>
      <c r="AV431" s="5">
        <f t="shared" ca="1" si="629"/>
        <v>0</v>
      </c>
      <c r="AW431" s="5">
        <f t="shared" ca="1" si="629"/>
        <v>0</v>
      </c>
      <c r="AX431" s="5">
        <f t="shared" ca="1" si="629"/>
        <v>0</v>
      </c>
      <c r="AY431" s="5">
        <f t="shared" ca="1" si="629"/>
        <v>0</v>
      </c>
      <c r="AZ431" s="5">
        <f t="shared" ca="1" si="629"/>
        <v>0</v>
      </c>
      <c r="BA431" s="5">
        <f t="shared" ca="1" si="629"/>
        <v>0</v>
      </c>
      <c r="BB431" s="5">
        <f t="shared" ca="1" si="629"/>
        <v>0</v>
      </c>
      <c r="BC431" s="5">
        <f t="shared" ca="1" si="629"/>
        <v>0</v>
      </c>
      <c r="BD431" s="5">
        <f t="shared" ca="1" si="629"/>
        <v>0</v>
      </c>
      <c r="BE431" s="5">
        <f t="shared" ca="1" si="629"/>
        <v>0</v>
      </c>
      <c r="BF431" s="5">
        <f t="shared" ca="1" si="629"/>
        <v>0</v>
      </c>
      <c r="BG431" s="5">
        <f t="shared" ca="1" si="629"/>
        <v>0</v>
      </c>
      <c r="BH431" s="5">
        <f t="shared" ca="1" si="629"/>
        <v>0</v>
      </c>
      <c r="BI431" s="5">
        <f t="shared" ca="1" si="629"/>
        <v>0</v>
      </c>
    </row>
    <row r="432" spans="1:61" x14ac:dyDescent="0.25">
      <c r="A432" s="57">
        <f t="shared" si="588"/>
        <v>2025.5</v>
      </c>
      <c r="C432" s="5">
        <f t="shared" ref="C432:BI432" ca="1" si="630">C369*C301</f>
        <v>0</v>
      </c>
      <c r="D432" s="5">
        <f t="shared" ca="1" si="630"/>
        <v>0</v>
      </c>
      <c r="E432" s="5">
        <f t="shared" ca="1" si="630"/>
        <v>0</v>
      </c>
      <c r="F432" s="5">
        <f t="shared" ca="1" si="630"/>
        <v>0</v>
      </c>
      <c r="G432" s="5">
        <f t="shared" ca="1" si="630"/>
        <v>0</v>
      </c>
      <c r="H432" s="5">
        <f t="shared" ca="1" si="630"/>
        <v>0</v>
      </c>
      <c r="I432" s="5">
        <f t="shared" ca="1" si="630"/>
        <v>0</v>
      </c>
      <c r="J432" s="5">
        <f t="shared" ca="1" si="630"/>
        <v>0</v>
      </c>
      <c r="K432" s="5">
        <f t="shared" ca="1" si="630"/>
        <v>0</v>
      </c>
      <c r="L432" s="5">
        <f t="shared" ca="1" si="630"/>
        <v>0</v>
      </c>
      <c r="M432" s="5">
        <f t="shared" ca="1" si="630"/>
        <v>0</v>
      </c>
      <c r="N432" s="5">
        <f t="shared" ca="1" si="630"/>
        <v>0</v>
      </c>
      <c r="O432" s="5">
        <f t="shared" ca="1" si="630"/>
        <v>0</v>
      </c>
      <c r="P432" s="5">
        <f t="shared" ca="1" si="630"/>
        <v>0</v>
      </c>
      <c r="Q432" s="5">
        <f t="shared" ca="1" si="630"/>
        <v>0</v>
      </c>
      <c r="R432" s="5">
        <f t="shared" ca="1" si="630"/>
        <v>0</v>
      </c>
      <c r="S432" s="5">
        <f t="shared" ca="1" si="630"/>
        <v>0</v>
      </c>
      <c r="T432" s="5">
        <f t="shared" ca="1" si="630"/>
        <v>0</v>
      </c>
      <c r="U432" s="5">
        <f t="shared" ca="1" si="630"/>
        <v>0</v>
      </c>
      <c r="V432" s="5">
        <f t="shared" ca="1" si="630"/>
        <v>0</v>
      </c>
      <c r="W432" s="5">
        <f t="shared" ca="1" si="630"/>
        <v>0</v>
      </c>
      <c r="X432" s="5">
        <f t="shared" ca="1" si="630"/>
        <v>0</v>
      </c>
      <c r="Y432" s="5">
        <f t="shared" ca="1" si="630"/>
        <v>0</v>
      </c>
      <c r="Z432" s="5">
        <f t="shared" ca="1" si="630"/>
        <v>0</v>
      </c>
      <c r="AA432" s="5">
        <f t="shared" ca="1" si="630"/>
        <v>0</v>
      </c>
      <c r="AB432" s="5">
        <f t="shared" ca="1" si="630"/>
        <v>0</v>
      </c>
      <c r="AC432" s="5">
        <f t="shared" ca="1" si="630"/>
        <v>0</v>
      </c>
      <c r="AD432" s="5">
        <f t="shared" ca="1" si="630"/>
        <v>0</v>
      </c>
      <c r="AE432" s="5">
        <f t="shared" ca="1" si="630"/>
        <v>0</v>
      </c>
      <c r="AF432" s="5">
        <f t="shared" ca="1" si="630"/>
        <v>0</v>
      </c>
      <c r="AG432" s="5">
        <f t="shared" ca="1" si="630"/>
        <v>0</v>
      </c>
      <c r="AH432" s="5">
        <f t="shared" ca="1" si="630"/>
        <v>0</v>
      </c>
      <c r="AI432" s="5">
        <f t="shared" ca="1" si="630"/>
        <v>0</v>
      </c>
      <c r="AJ432" s="5">
        <f t="shared" ca="1" si="630"/>
        <v>0</v>
      </c>
      <c r="AK432" s="5">
        <f t="shared" ca="1" si="630"/>
        <v>0</v>
      </c>
      <c r="AL432" s="5">
        <f t="shared" ca="1" si="630"/>
        <v>0</v>
      </c>
      <c r="AM432" s="5">
        <f t="shared" ca="1" si="630"/>
        <v>0</v>
      </c>
      <c r="AN432" s="5">
        <f t="shared" ca="1" si="630"/>
        <v>0</v>
      </c>
      <c r="AO432" s="5">
        <f t="shared" ca="1" si="630"/>
        <v>0</v>
      </c>
      <c r="AP432" s="5">
        <f t="shared" ca="1" si="630"/>
        <v>0</v>
      </c>
      <c r="AQ432" s="5">
        <f t="shared" ca="1" si="630"/>
        <v>0</v>
      </c>
      <c r="AR432" s="5">
        <f t="shared" ca="1" si="630"/>
        <v>0</v>
      </c>
      <c r="AS432" s="5">
        <f t="shared" ca="1" si="630"/>
        <v>675143.449522482</v>
      </c>
      <c r="AT432" s="5">
        <f t="shared" ca="1" si="630"/>
        <v>0</v>
      </c>
      <c r="AU432" s="5">
        <f t="shared" ca="1" si="630"/>
        <v>0</v>
      </c>
      <c r="AV432" s="5">
        <f t="shared" ca="1" si="630"/>
        <v>0</v>
      </c>
      <c r="AW432" s="5">
        <f t="shared" ca="1" si="630"/>
        <v>0</v>
      </c>
      <c r="AX432" s="5">
        <f t="shared" ca="1" si="630"/>
        <v>0</v>
      </c>
      <c r="AY432" s="5">
        <f t="shared" ca="1" si="630"/>
        <v>0</v>
      </c>
      <c r="AZ432" s="5">
        <f t="shared" ca="1" si="630"/>
        <v>0</v>
      </c>
      <c r="BA432" s="5">
        <f t="shared" ca="1" si="630"/>
        <v>0</v>
      </c>
      <c r="BB432" s="5">
        <f t="shared" ca="1" si="630"/>
        <v>0</v>
      </c>
      <c r="BC432" s="5">
        <f t="shared" ca="1" si="630"/>
        <v>0</v>
      </c>
      <c r="BD432" s="5">
        <f t="shared" ca="1" si="630"/>
        <v>0</v>
      </c>
      <c r="BE432" s="5">
        <f t="shared" ca="1" si="630"/>
        <v>0</v>
      </c>
      <c r="BF432" s="5">
        <f t="shared" ca="1" si="630"/>
        <v>0</v>
      </c>
      <c r="BG432" s="5">
        <f t="shared" ca="1" si="630"/>
        <v>0</v>
      </c>
      <c r="BH432" s="5">
        <f t="shared" ca="1" si="630"/>
        <v>0</v>
      </c>
      <c r="BI432" s="5">
        <f t="shared" ca="1" si="630"/>
        <v>0</v>
      </c>
    </row>
    <row r="433" spans="1:61" x14ac:dyDescent="0.25">
      <c r="A433" s="57">
        <f t="shared" si="588"/>
        <v>2025.75</v>
      </c>
      <c r="C433" s="5">
        <f t="shared" ref="C433:BI433" ca="1" si="631">C370*C302</f>
        <v>0</v>
      </c>
      <c r="D433" s="5">
        <f t="shared" ca="1" si="631"/>
        <v>0</v>
      </c>
      <c r="E433" s="5">
        <f t="shared" ca="1" si="631"/>
        <v>0</v>
      </c>
      <c r="F433" s="5">
        <f t="shared" ca="1" si="631"/>
        <v>0</v>
      </c>
      <c r="G433" s="5">
        <f t="shared" ca="1" si="631"/>
        <v>0</v>
      </c>
      <c r="H433" s="5">
        <f t="shared" ca="1" si="631"/>
        <v>0</v>
      </c>
      <c r="I433" s="5">
        <f t="shared" ca="1" si="631"/>
        <v>0</v>
      </c>
      <c r="J433" s="5">
        <f t="shared" ca="1" si="631"/>
        <v>0</v>
      </c>
      <c r="K433" s="5">
        <f t="shared" ca="1" si="631"/>
        <v>0</v>
      </c>
      <c r="L433" s="5">
        <f t="shared" ca="1" si="631"/>
        <v>0</v>
      </c>
      <c r="M433" s="5">
        <f t="shared" ca="1" si="631"/>
        <v>0</v>
      </c>
      <c r="N433" s="5">
        <f t="shared" ca="1" si="631"/>
        <v>0</v>
      </c>
      <c r="O433" s="5">
        <f t="shared" ca="1" si="631"/>
        <v>0</v>
      </c>
      <c r="P433" s="5">
        <f t="shared" ca="1" si="631"/>
        <v>0</v>
      </c>
      <c r="Q433" s="5">
        <f t="shared" ca="1" si="631"/>
        <v>0</v>
      </c>
      <c r="R433" s="5">
        <f t="shared" ca="1" si="631"/>
        <v>0</v>
      </c>
      <c r="S433" s="5">
        <f t="shared" ca="1" si="631"/>
        <v>0</v>
      </c>
      <c r="T433" s="5">
        <f t="shared" ca="1" si="631"/>
        <v>0</v>
      </c>
      <c r="U433" s="5">
        <f t="shared" ca="1" si="631"/>
        <v>0</v>
      </c>
      <c r="V433" s="5">
        <f t="shared" ca="1" si="631"/>
        <v>0</v>
      </c>
      <c r="W433" s="5">
        <f t="shared" ca="1" si="631"/>
        <v>0</v>
      </c>
      <c r="X433" s="5">
        <f t="shared" ca="1" si="631"/>
        <v>0</v>
      </c>
      <c r="Y433" s="5">
        <f t="shared" ca="1" si="631"/>
        <v>0</v>
      </c>
      <c r="Z433" s="5">
        <f t="shared" ca="1" si="631"/>
        <v>0</v>
      </c>
      <c r="AA433" s="5">
        <f t="shared" ca="1" si="631"/>
        <v>0</v>
      </c>
      <c r="AB433" s="5">
        <f t="shared" ca="1" si="631"/>
        <v>0</v>
      </c>
      <c r="AC433" s="5">
        <f t="shared" ca="1" si="631"/>
        <v>0</v>
      </c>
      <c r="AD433" s="5">
        <f t="shared" ca="1" si="631"/>
        <v>0</v>
      </c>
      <c r="AE433" s="5">
        <f t="shared" ca="1" si="631"/>
        <v>0</v>
      </c>
      <c r="AF433" s="5">
        <f t="shared" ca="1" si="631"/>
        <v>0</v>
      </c>
      <c r="AG433" s="5">
        <f t="shared" ca="1" si="631"/>
        <v>0</v>
      </c>
      <c r="AH433" s="5">
        <f t="shared" ca="1" si="631"/>
        <v>0</v>
      </c>
      <c r="AI433" s="5">
        <f t="shared" ca="1" si="631"/>
        <v>0</v>
      </c>
      <c r="AJ433" s="5">
        <f t="shared" ca="1" si="631"/>
        <v>0</v>
      </c>
      <c r="AK433" s="5">
        <f t="shared" ca="1" si="631"/>
        <v>0</v>
      </c>
      <c r="AL433" s="5">
        <f t="shared" ca="1" si="631"/>
        <v>0</v>
      </c>
      <c r="AM433" s="5">
        <f t="shared" ca="1" si="631"/>
        <v>0</v>
      </c>
      <c r="AN433" s="5">
        <f t="shared" ca="1" si="631"/>
        <v>0</v>
      </c>
      <c r="AO433" s="5">
        <f t="shared" ca="1" si="631"/>
        <v>0</v>
      </c>
      <c r="AP433" s="5">
        <f t="shared" ca="1" si="631"/>
        <v>0</v>
      </c>
      <c r="AQ433" s="5">
        <f t="shared" ca="1" si="631"/>
        <v>0</v>
      </c>
      <c r="AR433" s="5">
        <f t="shared" ca="1" si="631"/>
        <v>0</v>
      </c>
      <c r="AS433" s="5">
        <f t="shared" ca="1" si="631"/>
        <v>0</v>
      </c>
      <c r="AT433" s="5">
        <f t="shared" ca="1" si="631"/>
        <v>680151.03694785642</v>
      </c>
      <c r="AU433" s="5">
        <f t="shared" ca="1" si="631"/>
        <v>0</v>
      </c>
      <c r="AV433" s="5">
        <f t="shared" ca="1" si="631"/>
        <v>0</v>
      </c>
      <c r="AW433" s="5">
        <f t="shared" ca="1" si="631"/>
        <v>0</v>
      </c>
      <c r="AX433" s="5">
        <f t="shared" ca="1" si="631"/>
        <v>0</v>
      </c>
      <c r="AY433" s="5">
        <f t="shared" ca="1" si="631"/>
        <v>0</v>
      </c>
      <c r="AZ433" s="5">
        <f t="shared" ca="1" si="631"/>
        <v>0</v>
      </c>
      <c r="BA433" s="5">
        <f t="shared" ca="1" si="631"/>
        <v>0</v>
      </c>
      <c r="BB433" s="5">
        <f t="shared" ca="1" si="631"/>
        <v>0</v>
      </c>
      <c r="BC433" s="5">
        <f t="shared" ca="1" si="631"/>
        <v>0</v>
      </c>
      <c r="BD433" s="5">
        <f t="shared" ca="1" si="631"/>
        <v>0</v>
      </c>
      <c r="BE433" s="5">
        <f t="shared" ca="1" si="631"/>
        <v>0</v>
      </c>
      <c r="BF433" s="5">
        <f t="shared" ca="1" si="631"/>
        <v>0</v>
      </c>
      <c r="BG433" s="5">
        <f t="shared" ca="1" si="631"/>
        <v>0</v>
      </c>
      <c r="BH433" s="5">
        <f t="shared" ca="1" si="631"/>
        <v>0</v>
      </c>
      <c r="BI433" s="5">
        <f t="shared" ca="1" si="631"/>
        <v>0</v>
      </c>
    </row>
    <row r="434" spans="1:61" x14ac:dyDescent="0.25">
      <c r="A434" s="57">
        <f t="shared" si="588"/>
        <v>2026</v>
      </c>
      <c r="C434" s="5">
        <f t="shared" ref="C434:BI434" ca="1" si="632">C371*C303</f>
        <v>0</v>
      </c>
      <c r="D434" s="5">
        <f t="shared" ca="1" si="632"/>
        <v>0</v>
      </c>
      <c r="E434" s="5">
        <f t="shared" ca="1" si="632"/>
        <v>0</v>
      </c>
      <c r="F434" s="5">
        <f t="shared" ca="1" si="632"/>
        <v>0</v>
      </c>
      <c r="G434" s="5">
        <f t="shared" ca="1" si="632"/>
        <v>0</v>
      </c>
      <c r="H434" s="5">
        <f t="shared" ca="1" si="632"/>
        <v>0</v>
      </c>
      <c r="I434" s="5">
        <f t="shared" ca="1" si="632"/>
        <v>0</v>
      </c>
      <c r="J434" s="5">
        <f t="shared" ca="1" si="632"/>
        <v>0</v>
      </c>
      <c r="K434" s="5">
        <f t="shared" ca="1" si="632"/>
        <v>0</v>
      </c>
      <c r="L434" s="5">
        <f t="shared" ca="1" si="632"/>
        <v>0</v>
      </c>
      <c r="M434" s="5">
        <f t="shared" ca="1" si="632"/>
        <v>0</v>
      </c>
      <c r="N434" s="5">
        <f t="shared" ca="1" si="632"/>
        <v>0</v>
      </c>
      <c r="O434" s="5">
        <f t="shared" ca="1" si="632"/>
        <v>0</v>
      </c>
      <c r="P434" s="5">
        <f t="shared" ca="1" si="632"/>
        <v>0</v>
      </c>
      <c r="Q434" s="5">
        <f t="shared" ca="1" si="632"/>
        <v>0</v>
      </c>
      <c r="R434" s="5">
        <f t="shared" ca="1" si="632"/>
        <v>0</v>
      </c>
      <c r="S434" s="5">
        <f t="shared" ca="1" si="632"/>
        <v>0</v>
      </c>
      <c r="T434" s="5">
        <f t="shared" ca="1" si="632"/>
        <v>0</v>
      </c>
      <c r="U434" s="5">
        <f t="shared" ca="1" si="632"/>
        <v>0</v>
      </c>
      <c r="V434" s="5">
        <f t="shared" ca="1" si="632"/>
        <v>0</v>
      </c>
      <c r="W434" s="5">
        <f t="shared" ca="1" si="632"/>
        <v>0</v>
      </c>
      <c r="X434" s="5">
        <f t="shared" ca="1" si="632"/>
        <v>0</v>
      </c>
      <c r="Y434" s="5">
        <f t="shared" ca="1" si="632"/>
        <v>0</v>
      </c>
      <c r="Z434" s="5">
        <f t="shared" ca="1" si="632"/>
        <v>0</v>
      </c>
      <c r="AA434" s="5">
        <f t="shared" ca="1" si="632"/>
        <v>0</v>
      </c>
      <c r="AB434" s="5">
        <f t="shared" ca="1" si="632"/>
        <v>0</v>
      </c>
      <c r="AC434" s="5">
        <f t="shared" ca="1" si="632"/>
        <v>0</v>
      </c>
      <c r="AD434" s="5">
        <f t="shared" ca="1" si="632"/>
        <v>0</v>
      </c>
      <c r="AE434" s="5">
        <f t="shared" ca="1" si="632"/>
        <v>0</v>
      </c>
      <c r="AF434" s="5">
        <f t="shared" ca="1" si="632"/>
        <v>0</v>
      </c>
      <c r="AG434" s="5">
        <f t="shared" ca="1" si="632"/>
        <v>0</v>
      </c>
      <c r="AH434" s="5">
        <f t="shared" ca="1" si="632"/>
        <v>0</v>
      </c>
      <c r="AI434" s="5">
        <f t="shared" ca="1" si="632"/>
        <v>0</v>
      </c>
      <c r="AJ434" s="5">
        <f t="shared" ca="1" si="632"/>
        <v>0</v>
      </c>
      <c r="AK434" s="5">
        <f t="shared" ca="1" si="632"/>
        <v>0</v>
      </c>
      <c r="AL434" s="5">
        <f t="shared" ca="1" si="632"/>
        <v>0</v>
      </c>
      <c r="AM434" s="5">
        <f t="shared" ca="1" si="632"/>
        <v>0</v>
      </c>
      <c r="AN434" s="5">
        <f t="shared" ca="1" si="632"/>
        <v>0</v>
      </c>
      <c r="AO434" s="5">
        <f t="shared" ca="1" si="632"/>
        <v>0</v>
      </c>
      <c r="AP434" s="5">
        <f t="shared" ca="1" si="632"/>
        <v>0</v>
      </c>
      <c r="AQ434" s="5">
        <f t="shared" ca="1" si="632"/>
        <v>0</v>
      </c>
      <c r="AR434" s="5">
        <f t="shared" ca="1" si="632"/>
        <v>0</v>
      </c>
      <c r="AS434" s="5">
        <f t="shared" ca="1" si="632"/>
        <v>0</v>
      </c>
      <c r="AT434" s="5">
        <f t="shared" ca="1" si="632"/>
        <v>0</v>
      </c>
      <c r="AU434" s="5">
        <f t="shared" ca="1" si="632"/>
        <v>685195.76600859826</v>
      </c>
      <c r="AV434" s="5">
        <f t="shared" ca="1" si="632"/>
        <v>0</v>
      </c>
      <c r="AW434" s="5">
        <f t="shared" ca="1" si="632"/>
        <v>0</v>
      </c>
      <c r="AX434" s="5">
        <f t="shared" ca="1" si="632"/>
        <v>0</v>
      </c>
      <c r="AY434" s="5">
        <f t="shared" ca="1" si="632"/>
        <v>0</v>
      </c>
      <c r="AZ434" s="5">
        <f t="shared" ca="1" si="632"/>
        <v>0</v>
      </c>
      <c r="BA434" s="5">
        <f t="shared" ca="1" si="632"/>
        <v>0</v>
      </c>
      <c r="BB434" s="5">
        <f t="shared" ca="1" si="632"/>
        <v>0</v>
      </c>
      <c r="BC434" s="5">
        <f t="shared" ca="1" si="632"/>
        <v>0</v>
      </c>
      <c r="BD434" s="5">
        <f t="shared" ca="1" si="632"/>
        <v>0</v>
      </c>
      <c r="BE434" s="5">
        <f t="shared" ca="1" si="632"/>
        <v>0</v>
      </c>
      <c r="BF434" s="5">
        <f t="shared" ca="1" si="632"/>
        <v>0</v>
      </c>
      <c r="BG434" s="5">
        <f t="shared" ca="1" si="632"/>
        <v>0</v>
      </c>
      <c r="BH434" s="5">
        <f t="shared" ca="1" si="632"/>
        <v>0</v>
      </c>
      <c r="BI434" s="5">
        <f t="shared" ca="1" si="632"/>
        <v>0</v>
      </c>
    </row>
    <row r="435" spans="1:61" x14ac:dyDescent="0.25">
      <c r="A435" s="57">
        <f t="shared" si="588"/>
        <v>2026.25</v>
      </c>
      <c r="C435" s="5">
        <f t="shared" ref="C435:BI435" ca="1" si="633">C372*C304</f>
        <v>0</v>
      </c>
      <c r="D435" s="5">
        <f t="shared" ca="1" si="633"/>
        <v>0</v>
      </c>
      <c r="E435" s="5">
        <f t="shared" ca="1" si="633"/>
        <v>0</v>
      </c>
      <c r="F435" s="5">
        <f t="shared" ca="1" si="633"/>
        <v>0</v>
      </c>
      <c r="G435" s="5">
        <f t="shared" ca="1" si="633"/>
        <v>0</v>
      </c>
      <c r="H435" s="5">
        <f t="shared" ca="1" si="633"/>
        <v>0</v>
      </c>
      <c r="I435" s="5">
        <f t="shared" ca="1" si="633"/>
        <v>0</v>
      </c>
      <c r="J435" s="5">
        <f t="shared" ca="1" si="633"/>
        <v>0</v>
      </c>
      <c r="K435" s="5">
        <f t="shared" ca="1" si="633"/>
        <v>0</v>
      </c>
      <c r="L435" s="5">
        <f t="shared" ca="1" si="633"/>
        <v>0</v>
      </c>
      <c r="M435" s="5">
        <f t="shared" ca="1" si="633"/>
        <v>0</v>
      </c>
      <c r="N435" s="5">
        <f t="shared" ca="1" si="633"/>
        <v>0</v>
      </c>
      <c r="O435" s="5">
        <f t="shared" ca="1" si="633"/>
        <v>0</v>
      </c>
      <c r="P435" s="5">
        <f t="shared" ca="1" si="633"/>
        <v>0</v>
      </c>
      <c r="Q435" s="5">
        <f t="shared" ca="1" si="633"/>
        <v>0</v>
      </c>
      <c r="R435" s="5">
        <f t="shared" ca="1" si="633"/>
        <v>0</v>
      </c>
      <c r="S435" s="5">
        <f t="shared" ca="1" si="633"/>
        <v>0</v>
      </c>
      <c r="T435" s="5">
        <f t="shared" ca="1" si="633"/>
        <v>0</v>
      </c>
      <c r="U435" s="5">
        <f t="shared" ca="1" si="633"/>
        <v>0</v>
      </c>
      <c r="V435" s="5">
        <f t="shared" ca="1" si="633"/>
        <v>0</v>
      </c>
      <c r="W435" s="5">
        <f t="shared" ca="1" si="633"/>
        <v>0</v>
      </c>
      <c r="X435" s="5">
        <f t="shared" ca="1" si="633"/>
        <v>0</v>
      </c>
      <c r="Y435" s="5">
        <f t="shared" ca="1" si="633"/>
        <v>0</v>
      </c>
      <c r="Z435" s="5">
        <f t="shared" ca="1" si="633"/>
        <v>0</v>
      </c>
      <c r="AA435" s="5">
        <f t="shared" ca="1" si="633"/>
        <v>0</v>
      </c>
      <c r="AB435" s="5">
        <f t="shared" ca="1" si="633"/>
        <v>0</v>
      </c>
      <c r="AC435" s="5">
        <f t="shared" ca="1" si="633"/>
        <v>0</v>
      </c>
      <c r="AD435" s="5">
        <f t="shared" ca="1" si="633"/>
        <v>0</v>
      </c>
      <c r="AE435" s="5">
        <f t="shared" ca="1" si="633"/>
        <v>0</v>
      </c>
      <c r="AF435" s="5">
        <f t="shared" ca="1" si="633"/>
        <v>0</v>
      </c>
      <c r="AG435" s="5">
        <f t="shared" ca="1" si="633"/>
        <v>0</v>
      </c>
      <c r="AH435" s="5">
        <f t="shared" ca="1" si="633"/>
        <v>0</v>
      </c>
      <c r="AI435" s="5">
        <f t="shared" ca="1" si="633"/>
        <v>0</v>
      </c>
      <c r="AJ435" s="5">
        <f t="shared" ca="1" si="633"/>
        <v>0</v>
      </c>
      <c r="AK435" s="5">
        <f t="shared" ca="1" si="633"/>
        <v>0</v>
      </c>
      <c r="AL435" s="5">
        <f t="shared" ca="1" si="633"/>
        <v>0</v>
      </c>
      <c r="AM435" s="5">
        <f t="shared" ca="1" si="633"/>
        <v>0</v>
      </c>
      <c r="AN435" s="5">
        <f t="shared" ca="1" si="633"/>
        <v>0</v>
      </c>
      <c r="AO435" s="5">
        <f t="shared" ca="1" si="633"/>
        <v>0</v>
      </c>
      <c r="AP435" s="5">
        <f t="shared" ca="1" si="633"/>
        <v>0</v>
      </c>
      <c r="AQ435" s="5">
        <f t="shared" ca="1" si="633"/>
        <v>0</v>
      </c>
      <c r="AR435" s="5">
        <f t="shared" ca="1" si="633"/>
        <v>0</v>
      </c>
      <c r="AS435" s="5">
        <f t="shared" ca="1" si="633"/>
        <v>0</v>
      </c>
      <c r="AT435" s="5">
        <f t="shared" ca="1" si="633"/>
        <v>0</v>
      </c>
      <c r="AU435" s="5">
        <f t="shared" ca="1" si="633"/>
        <v>0</v>
      </c>
      <c r="AV435" s="5">
        <f t="shared" ca="1" si="633"/>
        <v>690277.91218688258</v>
      </c>
      <c r="AW435" s="5">
        <f t="shared" ca="1" si="633"/>
        <v>0</v>
      </c>
      <c r="AX435" s="5">
        <f t="shared" ca="1" si="633"/>
        <v>0</v>
      </c>
      <c r="AY435" s="5">
        <f t="shared" ca="1" si="633"/>
        <v>0</v>
      </c>
      <c r="AZ435" s="5">
        <f t="shared" ca="1" si="633"/>
        <v>0</v>
      </c>
      <c r="BA435" s="5">
        <f t="shared" ca="1" si="633"/>
        <v>0</v>
      </c>
      <c r="BB435" s="5">
        <f t="shared" ca="1" si="633"/>
        <v>0</v>
      </c>
      <c r="BC435" s="5">
        <f t="shared" ca="1" si="633"/>
        <v>0</v>
      </c>
      <c r="BD435" s="5">
        <f t="shared" ca="1" si="633"/>
        <v>0</v>
      </c>
      <c r="BE435" s="5">
        <f t="shared" ca="1" si="633"/>
        <v>0</v>
      </c>
      <c r="BF435" s="5">
        <f t="shared" ca="1" si="633"/>
        <v>0</v>
      </c>
      <c r="BG435" s="5">
        <f t="shared" ca="1" si="633"/>
        <v>0</v>
      </c>
      <c r="BH435" s="5">
        <f t="shared" ca="1" si="633"/>
        <v>0</v>
      </c>
      <c r="BI435" s="5">
        <f t="shared" ca="1" si="633"/>
        <v>0</v>
      </c>
    </row>
    <row r="436" spans="1:61" x14ac:dyDescent="0.25">
      <c r="A436" s="57">
        <f t="shared" si="588"/>
        <v>2026.5</v>
      </c>
      <c r="C436" s="5">
        <f t="shared" ref="C436:BI436" ca="1" si="634">C373*C305</f>
        <v>0</v>
      </c>
      <c r="D436" s="5">
        <f t="shared" ca="1" si="634"/>
        <v>0</v>
      </c>
      <c r="E436" s="5">
        <f t="shared" ca="1" si="634"/>
        <v>0</v>
      </c>
      <c r="F436" s="5">
        <f t="shared" ca="1" si="634"/>
        <v>0</v>
      </c>
      <c r="G436" s="5">
        <f t="shared" ca="1" si="634"/>
        <v>0</v>
      </c>
      <c r="H436" s="5">
        <f t="shared" ca="1" si="634"/>
        <v>0</v>
      </c>
      <c r="I436" s="5">
        <f t="shared" ca="1" si="634"/>
        <v>0</v>
      </c>
      <c r="J436" s="5">
        <f t="shared" ca="1" si="634"/>
        <v>0</v>
      </c>
      <c r="K436" s="5">
        <f t="shared" ca="1" si="634"/>
        <v>0</v>
      </c>
      <c r="L436" s="5">
        <f t="shared" ca="1" si="634"/>
        <v>0</v>
      </c>
      <c r="M436" s="5">
        <f t="shared" ca="1" si="634"/>
        <v>0</v>
      </c>
      <c r="N436" s="5">
        <f t="shared" ca="1" si="634"/>
        <v>0</v>
      </c>
      <c r="O436" s="5">
        <f t="shared" ca="1" si="634"/>
        <v>0</v>
      </c>
      <c r="P436" s="5">
        <f t="shared" ca="1" si="634"/>
        <v>0</v>
      </c>
      <c r="Q436" s="5">
        <f t="shared" ca="1" si="634"/>
        <v>0</v>
      </c>
      <c r="R436" s="5">
        <f t="shared" ca="1" si="634"/>
        <v>0</v>
      </c>
      <c r="S436" s="5">
        <f t="shared" ca="1" si="634"/>
        <v>0</v>
      </c>
      <c r="T436" s="5">
        <f t="shared" ca="1" si="634"/>
        <v>0</v>
      </c>
      <c r="U436" s="5">
        <f t="shared" ca="1" si="634"/>
        <v>0</v>
      </c>
      <c r="V436" s="5">
        <f t="shared" ca="1" si="634"/>
        <v>0</v>
      </c>
      <c r="W436" s="5">
        <f t="shared" ca="1" si="634"/>
        <v>0</v>
      </c>
      <c r="X436" s="5">
        <f t="shared" ca="1" si="634"/>
        <v>0</v>
      </c>
      <c r="Y436" s="5">
        <f t="shared" ca="1" si="634"/>
        <v>0</v>
      </c>
      <c r="Z436" s="5">
        <f t="shared" ca="1" si="634"/>
        <v>0</v>
      </c>
      <c r="AA436" s="5">
        <f t="shared" ca="1" si="634"/>
        <v>0</v>
      </c>
      <c r="AB436" s="5">
        <f t="shared" ca="1" si="634"/>
        <v>0</v>
      </c>
      <c r="AC436" s="5">
        <f t="shared" ca="1" si="634"/>
        <v>0</v>
      </c>
      <c r="AD436" s="5">
        <f t="shared" ca="1" si="634"/>
        <v>0</v>
      </c>
      <c r="AE436" s="5">
        <f t="shared" ca="1" si="634"/>
        <v>0</v>
      </c>
      <c r="AF436" s="5">
        <f t="shared" ca="1" si="634"/>
        <v>0</v>
      </c>
      <c r="AG436" s="5">
        <f t="shared" ca="1" si="634"/>
        <v>0</v>
      </c>
      <c r="AH436" s="5">
        <f t="shared" ca="1" si="634"/>
        <v>0</v>
      </c>
      <c r="AI436" s="5">
        <f t="shared" ca="1" si="634"/>
        <v>0</v>
      </c>
      <c r="AJ436" s="5">
        <f t="shared" ca="1" si="634"/>
        <v>0</v>
      </c>
      <c r="AK436" s="5">
        <f t="shared" ca="1" si="634"/>
        <v>0</v>
      </c>
      <c r="AL436" s="5">
        <f t="shared" ca="1" si="634"/>
        <v>0</v>
      </c>
      <c r="AM436" s="5">
        <f t="shared" ca="1" si="634"/>
        <v>0</v>
      </c>
      <c r="AN436" s="5">
        <f t="shared" ca="1" si="634"/>
        <v>0</v>
      </c>
      <c r="AO436" s="5">
        <f t="shared" ca="1" si="634"/>
        <v>0</v>
      </c>
      <c r="AP436" s="5">
        <f t="shared" ca="1" si="634"/>
        <v>0</v>
      </c>
      <c r="AQ436" s="5">
        <f t="shared" ca="1" si="634"/>
        <v>0</v>
      </c>
      <c r="AR436" s="5">
        <f t="shared" ca="1" si="634"/>
        <v>0</v>
      </c>
      <c r="AS436" s="5">
        <f t="shared" ca="1" si="634"/>
        <v>0</v>
      </c>
      <c r="AT436" s="5">
        <f t="shared" ca="1" si="634"/>
        <v>0</v>
      </c>
      <c r="AU436" s="5">
        <f t="shared" ca="1" si="634"/>
        <v>0</v>
      </c>
      <c r="AV436" s="5">
        <f t="shared" ca="1" si="634"/>
        <v>0</v>
      </c>
      <c r="AW436" s="5">
        <f t="shared" ca="1" si="634"/>
        <v>695397.75300815632</v>
      </c>
      <c r="AX436" s="5">
        <f t="shared" ca="1" si="634"/>
        <v>0</v>
      </c>
      <c r="AY436" s="5">
        <f t="shared" ca="1" si="634"/>
        <v>0</v>
      </c>
      <c r="AZ436" s="5">
        <f t="shared" ca="1" si="634"/>
        <v>0</v>
      </c>
      <c r="BA436" s="5">
        <f t="shared" ca="1" si="634"/>
        <v>0</v>
      </c>
      <c r="BB436" s="5">
        <f t="shared" ca="1" si="634"/>
        <v>0</v>
      </c>
      <c r="BC436" s="5">
        <f t="shared" ca="1" si="634"/>
        <v>0</v>
      </c>
      <c r="BD436" s="5">
        <f t="shared" ca="1" si="634"/>
        <v>0</v>
      </c>
      <c r="BE436" s="5">
        <f t="shared" ca="1" si="634"/>
        <v>0</v>
      </c>
      <c r="BF436" s="5">
        <f t="shared" ca="1" si="634"/>
        <v>0</v>
      </c>
      <c r="BG436" s="5">
        <f t="shared" ca="1" si="634"/>
        <v>0</v>
      </c>
      <c r="BH436" s="5">
        <f t="shared" ca="1" si="634"/>
        <v>0</v>
      </c>
      <c r="BI436" s="5">
        <f t="shared" ca="1" si="634"/>
        <v>0</v>
      </c>
    </row>
    <row r="437" spans="1:61" x14ac:dyDescent="0.25">
      <c r="A437" s="57">
        <f t="shared" si="588"/>
        <v>2026.75</v>
      </c>
      <c r="C437" s="5">
        <f t="shared" ref="C437:BI437" ca="1" si="635">C374*C306</f>
        <v>0</v>
      </c>
      <c r="D437" s="5">
        <f t="shared" ca="1" si="635"/>
        <v>0</v>
      </c>
      <c r="E437" s="5">
        <f t="shared" ca="1" si="635"/>
        <v>0</v>
      </c>
      <c r="F437" s="5">
        <f t="shared" ca="1" si="635"/>
        <v>0</v>
      </c>
      <c r="G437" s="5">
        <f t="shared" ca="1" si="635"/>
        <v>0</v>
      </c>
      <c r="H437" s="5">
        <f t="shared" ca="1" si="635"/>
        <v>0</v>
      </c>
      <c r="I437" s="5">
        <f t="shared" ca="1" si="635"/>
        <v>0</v>
      </c>
      <c r="J437" s="5">
        <f t="shared" ca="1" si="635"/>
        <v>0</v>
      </c>
      <c r="K437" s="5">
        <f t="shared" ca="1" si="635"/>
        <v>0</v>
      </c>
      <c r="L437" s="5">
        <f t="shared" ca="1" si="635"/>
        <v>0</v>
      </c>
      <c r="M437" s="5">
        <f t="shared" ca="1" si="635"/>
        <v>0</v>
      </c>
      <c r="N437" s="5">
        <f t="shared" ca="1" si="635"/>
        <v>0</v>
      </c>
      <c r="O437" s="5">
        <f t="shared" ca="1" si="635"/>
        <v>0</v>
      </c>
      <c r="P437" s="5">
        <f t="shared" ca="1" si="635"/>
        <v>0</v>
      </c>
      <c r="Q437" s="5">
        <f t="shared" ca="1" si="635"/>
        <v>0</v>
      </c>
      <c r="R437" s="5">
        <f t="shared" ca="1" si="635"/>
        <v>0</v>
      </c>
      <c r="S437" s="5">
        <f t="shared" ca="1" si="635"/>
        <v>0</v>
      </c>
      <c r="T437" s="5">
        <f t="shared" ca="1" si="635"/>
        <v>0</v>
      </c>
      <c r="U437" s="5">
        <f t="shared" ca="1" si="635"/>
        <v>0</v>
      </c>
      <c r="V437" s="5">
        <f t="shared" ca="1" si="635"/>
        <v>0</v>
      </c>
      <c r="W437" s="5">
        <f t="shared" ca="1" si="635"/>
        <v>0</v>
      </c>
      <c r="X437" s="5">
        <f t="shared" ca="1" si="635"/>
        <v>0</v>
      </c>
      <c r="Y437" s="5">
        <f t="shared" ca="1" si="635"/>
        <v>0</v>
      </c>
      <c r="Z437" s="5">
        <f t="shared" ca="1" si="635"/>
        <v>0</v>
      </c>
      <c r="AA437" s="5">
        <f t="shared" ca="1" si="635"/>
        <v>0</v>
      </c>
      <c r="AB437" s="5">
        <f t="shared" ca="1" si="635"/>
        <v>0</v>
      </c>
      <c r="AC437" s="5">
        <f t="shared" ca="1" si="635"/>
        <v>0</v>
      </c>
      <c r="AD437" s="5">
        <f t="shared" ca="1" si="635"/>
        <v>0</v>
      </c>
      <c r="AE437" s="5">
        <f t="shared" ca="1" si="635"/>
        <v>0</v>
      </c>
      <c r="AF437" s="5">
        <f t="shared" ca="1" si="635"/>
        <v>0</v>
      </c>
      <c r="AG437" s="5">
        <f t="shared" ca="1" si="635"/>
        <v>0</v>
      </c>
      <c r="AH437" s="5">
        <f t="shared" ca="1" si="635"/>
        <v>0</v>
      </c>
      <c r="AI437" s="5">
        <f t="shared" ca="1" si="635"/>
        <v>0</v>
      </c>
      <c r="AJ437" s="5">
        <f t="shared" ca="1" si="635"/>
        <v>0</v>
      </c>
      <c r="AK437" s="5">
        <f t="shared" ca="1" si="635"/>
        <v>0</v>
      </c>
      <c r="AL437" s="5">
        <f t="shared" ca="1" si="635"/>
        <v>0</v>
      </c>
      <c r="AM437" s="5">
        <f t="shared" ca="1" si="635"/>
        <v>0</v>
      </c>
      <c r="AN437" s="5">
        <f t="shared" ca="1" si="635"/>
        <v>0</v>
      </c>
      <c r="AO437" s="5">
        <f t="shared" ca="1" si="635"/>
        <v>0</v>
      </c>
      <c r="AP437" s="5">
        <f t="shared" ca="1" si="635"/>
        <v>0</v>
      </c>
      <c r="AQ437" s="5">
        <f t="shared" ca="1" si="635"/>
        <v>0</v>
      </c>
      <c r="AR437" s="5">
        <f t="shared" ca="1" si="635"/>
        <v>0</v>
      </c>
      <c r="AS437" s="5">
        <f t="shared" ca="1" si="635"/>
        <v>0</v>
      </c>
      <c r="AT437" s="5">
        <f t="shared" ca="1" si="635"/>
        <v>0</v>
      </c>
      <c r="AU437" s="5">
        <f t="shared" ca="1" si="635"/>
        <v>0</v>
      </c>
      <c r="AV437" s="5">
        <f t="shared" ca="1" si="635"/>
        <v>0</v>
      </c>
      <c r="AW437" s="5">
        <f t="shared" ca="1" si="635"/>
        <v>0</v>
      </c>
      <c r="AX437" s="5">
        <f t="shared" ca="1" si="635"/>
        <v>700555.56805629202</v>
      </c>
      <c r="AY437" s="5">
        <f t="shared" ca="1" si="635"/>
        <v>0</v>
      </c>
      <c r="AZ437" s="5">
        <f t="shared" ca="1" si="635"/>
        <v>0</v>
      </c>
      <c r="BA437" s="5">
        <f t="shared" ca="1" si="635"/>
        <v>0</v>
      </c>
      <c r="BB437" s="5">
        <f t="shared" ca="1" si="635"/>
        <v>0</v>
      </c>
      <c r="BC437" s="5">
        <f t="shared" ca="1" si="635"/>
        <v>0</v>
      </c>
      <c r="BD437" s="5">
        <f t="shared" ca="1" si="635"/>
        <v>0</v>
      </c>
      <c r="BE437" s="5">
        <f t="shared" ca="1" si="635"/>
        <v>0</v>
      </c>
      <c r="BF437" s="5">
        <f t="shared" ca="1" si="635"/>
        <v>0</v>
      </c>
      <c r="BG437" s="5">
        <f t="shared" ca="1" si="635"/>
        <v>0</v>
      </c>
      <c r="BH437" s="5">
        <f t="shared" ca="1" si="635"/>
        <v>0</v>
      </c>
      <c r="BI437" s="5">
        <f t="shared" ca="1" si="635"/>
        <v>0</v>
      </c>
    </row>
    <row r="438" spans="1:61" x14ac:dyDescent="0.25">
      <c r="A438" s="57">
        <f t="shared" si="588"/>
        <v>2027</v>
      </c>
      <c r="C438" s="5">
        <f t="shared" ref="C438:BI438" ca="1" si="636">C375*C307</f>
        <v>0</v>
      </c>
      <c r="D438" s="5">
        <f t="shared" ca="1" si="636"/>
        <v>0</v>
      </c>
      <c r="E438" s="5">
        <f t="shared" ca="1" si="636"/>
        <v>0</v>
      </c>
      <c r="F438" s="5">
        <f t="shared" ca="1" si="636"/>
        <v>0</v>
      </c>
      <c r="G438" s="5">
        <f t="shared" ca="1" si="636"/>
        <v>0</v>
      </c>
      <c r="H438" s="5">
        <f t="shared" ca="1" si="636"/>
        <v>0</v>
      </c>
      <c r="I438" s="5">
        <f t="shared" ca="1" si="636"/>
        <v>0</v>
      </c>
      <c r="J438" s="5">
        <f t="shared" ca="1" si="636"/>
        <v>0</v>
      </c>
      <c r="K438" s="5">
        <f t="shared" ca="1" si="636"/>
        <v>0</v>
      </c>
      <c r="L438" s="5">
        <f t="shared" ca="1" si="636"/>
        <v>0</v>
      </c>
      <c r="M438" s="5">
        <f t="shared" ca="1" si="636"/>
        <v>0</v>
      </c>
      <c r="N438" s="5">
        <f t="shared" ca="1" si="636"/>
        <v>0</v>
      </c>
      <c r="O438" s="5">
        <f t="shared" ca="1" si="636"/>
        <v>0</v>
      </c>
      <c r="P438" s="5">
        <f t="shared" ca="1" si="636"/>
        <v>0</v>
      </c>
      <c r="Q438" s="5">
        <f t="shared" ca="1" si="636"/>
        <v>0</v>
      </c>
      <c r="R438" s="5">
        <f t="shared" ca="1" si="636"/>
        <v>0</v>
      </c>
      <c r="S438" s="5">
        <f t="shared" ca="1" si="636"/>
        <v>0</v>
      </c>
      <c r="T438" s="5">
        <f t="shared" ca="1" si="636"/>
        <v>0</v>
      </c>
      <c r="U438" s="5">
        <f t="shared" ca="1" si="636"/>
        <v>0</v>
      </c>
      <c r="V438" s="5">
        <f t="shared" ca="1" si="636"/>
        <v>0</v>
      </c>
      <c r="W438" s="5">
        <f t="shared" ca="1" si="636"/>
        <v>0</v>
      </c>
      <c r="X438" s="5">
        <f t="shared" ca="1" si="636"/>
        <v>0</v>
      </c>
      <c r="Y438" s="5">
        <f t="shared" ca="1" si="636"/>
        <v>0</v>
      </c>
      <c r="Z438" s="5">
        <f t="shared" ca="1" si="636"/>
        <v>0</v>
      </c>
      <c r="AA438" s="5">
        <f t="shared" ca="1" si="636"/>
        <v>0</v>
      </c>
      <c r="AB438" s="5">
        <f t="shared" ca="1" si="636"/>
        <v>0</v>
      </c>
      <c r="AC438" s="5">
        <f t="shared" ca="1" si="636"/>
        <v>0</v>
      </c>
      <c r="AD438" s="5">
        <f t="shared" ca="1" si="636"/>
        <v>0</v>
      </c>
      <c r="AE438" s="5">
        <f t="shared" ca="1" si="636"/>
        <v>0</v>
      </c>
      <c r="AF438" s="5">
        <f t="shared" ca="1" si="636"/>
        <v>0</v>
      </c>
      <c r="AG438" s="5">
        <f t="shared" ca="1" si="636"/>
        <v>0</v>
      </c>
      <c r="AH438" s="5">
        <f t="shared" ca="1" si="636"/>
        <v>0</v>
      </c>
      <c r="AI438" s="5">
        <f t="shared" ca="1" si="636"/>
        <v>0</v>
      </c>
      <c r="AJ438" s="5">
        <f t="shared" ca="1" si="636"/>
        <v>0</v>
      </c>
      <c r="AK438" s="5">
        <f t="shared" ca="1" si="636"/>
        <v>0</v>
      </c>
      <c r="AL438" s="5">
        <f t="shared" ca="1" si="636"/>
        <v>0</v>
      </c>
      <c r="AM438" s="5">
        <f t="shared" ca="1" si="636"/>
        <v>0</v>
      </c>
      <c r="AN438" s="5">
        <f t="shared" ca="1" si="636"/>
        <v>0</v>
      </c>
      <c r="AO438" s="5">
        <f t="shared" ca="1" si="636"/>
        <v>0</v>
      </c>
      <c r="AP438" s="5">
        <f t="shared" ca="1" si="636"/>
        <v>0</v>
      </c>
      <c r="AQ438" s="5">
        <f t="shared" ca="1" si="636"/>
        <v>0</v>
      </c>
      <c r="AR438" s="5">
        <f t="shared" ca="1" si="636"/>
        <v>0</v>
      </c>
      <c r="AS438" s="5">
        <f t="shared" ca="1" si="636"/>
        <v>0</v>
      </c>
      <c r="AT438" s="5">
        <f t="shared" ca="1" si="636"/>
        <v>0</v>
      </c>
      <c r="AU438" s="5">
        <f t="shared" ca="1" si="636"/>
        <v>0</v>
      </c>
      <c r="AV438" s="5">
        <f t="shared" ca="1" si="636"/>
        <v>0</v>
      </c>
      <c r="AW438" s="5">
        <f t="shared" ca="1" si="636"/>
        <v>0</v>
      </c>
      <c r="AX438" s="5">
        <f t="shared" ca="1" si="636"/>
        <v>0</v>
      </c>
      <c r="AY438" s="5">
        <f t="shared" ca="1" si="636"/>
        <v>705751.63898885599</v>
      </c>
      <c r="AZ438" s="5">
        <f t="shared" ca="1" si="636"/>
        <v>0</v>
      </c>
      <c r="BA438" s="5">
        <f t="shared" ca="1" si="636"/>
        <v>0</v>
      </c>
      <c r="BB438" s="5">
        <f t="shared" ca="1" si="636"/>
        <v>0</v>
      </c>
      <c r="BC438" s="5">
        <f t="shared" ca="1" si="636"/>
        <v>0</v>
      </c>
      <c r="BD438" s="5">
        <f t="shared" ca="1" si="636"/>
        <v>0</v>
      </c>
      <c r="BE438" s="5">
        <f t="shared" ca="1" si="636"/>
        <v>0</v>
      </c>
      <c r="BF438" s="5">
        <f t="shared" ca="1" si="636"/>
        <v>0</v>
      </c>
      <c r="BG438" s="5">
        <f t="shared" ca="1" si="636"/>
        <v>0</v>
      </c>
      <c r="BH438" s="5">
        <f t="shared" ca="1" si="636"/>
        <v>0</v>
      </c>
      <c r="BI438" s="5">
        <f t="shared" ca="1" si="636"/>
        <v>0</v>
      </c>
    </row>
    <row r="439" spans="1:61" x14ac:dyDescent="0.25">
      <c r="A439" s="57">
        <f t="shared" si="588"/>
        <v>2027.25</v>
      </c>
      <c r="C439" s="5">
        <f t="shared" ref="C439:BI439" ca="1" si="637">C376*C308</f>
        <v>0</v>
      </c>
      <c r="D439" s="5">
        <f t="shared" ca="1" si="637"/>
        <v>0</v>
      </c>
      <c r="E439" s="5">
        <f t="shared" ca="1" si="637"/>
        <v>0</v>
      </c>
      <c r="F439" s="5">
        <f t="shared" ca="1" si="637"/>
        <v>0</v>
      </c>
      <c r="G439" s="5">
        <f t="shared" ca="1" si="637"/>
        <v>0</v>
      </c>
      <c r="H439" s="5">
        <f t="shared" ca="1" si="637"/>
        <v>0</v>
      </c>
      <c r="I439" s="5">
        <f t="shared" ca="1" si="637"/>
        <v>0</v>
      </c>
      <c r="J439" s="5">
        <f t="shared" ca="1" si="637"/>
        <v>0</v>
      </c>
      <c r="K439" s="5">
        <f t="shared" ca="1" si="637"/>
        <v>0</v>
      </c>
      <c r="L439" s="5">
        <f t="shared" ca="1" si="637"/>
        <v>0</v>
      </c>
      <c r="M439" s="5">
        <f t="shared" ca="1" si="637"/>
        <v>0</v>
      </c>
      <c r="N439" s="5">
        <f t="shared" ca="1" si="637"/>
        <v>0</v>
      </c>
      <c r="O439" s="5">
        <f t="shared" ca="1" si="637"/>
        <v>0</v>
      </c>
      <c r="P439" s="5">
        <f t="shared" ca="1" si="637"/>
        <v>0</v>
      </c>
      <c r="Q439" s="5">
        <f t="shared" ca="1" si="637"/>
        <v>0</v>
      </c>
      <c r="R439" s="5">
        <f t="shared" ca="1" si="637"/>
        <v>0</v>
      </c>
      <c r="S439" s="5">
        <f t="shared" ca="1" si="637"/>
        <v>0</v>
      </c>
      <c r="T439" s="5">
        <f t="shared" ca="1" si="637"/>
        <v>0</v>
      </c>
      <c r="U439" s="5">
        <f t="shared" ca="1" si="637"/>
        <v>0</v>
      </c>
      <c r="V439" s="5">
        <f t="shared" ca="1" si="637"/>
        <v>0</v>
      </c>
      <c r="W439" s="5">
        <f t="shared" ca="1" si="637"/>
        <v>0</v>
      </c>
      <c r="X439" s="5">
        <f t="shared" ca="1" si="637"/>
        <v>0</v>
      </c>
      <c r="Y439" s="5">
        <f t="shared" ca="1" si="637"/>
        <v>0</v>
      </c>
      <c r="Z439" s="5">
        <f t="shared" ca="1" si="637"/>
        <v>0</v>
      </c>
      <c r="AA439" s="5">
        <f t="shared" ca="1" si="637"/>
        <v>0</v>
      </c>
      <c r="AB439" s="5">
        <f t="shared" ca="1" si="637"/>
        <v>0</v>
      </c>
      <c r="AC439" s="5">
        <f t="shared" ca="1" si="637"/>
        <v>0</v>
      </c>
      <c r="AD439" s="5">
        <f t="shared" ca="1" si="637"/>
        <v>0</v>
      </c>
      <c r="AE439" s="5">
        <f t="shared" ca="1" si="637"/>
        <v>0</v>
      </c>
      <c r="AF439" s="5">
        <f t="shared" ca="1" si="637"/>
        <v>0</v>
      </c>
      <c r="AG439" s="5">
        <f t="shared" ca="1" si="637"/>
        <v>0</v>
      </c>
      <c r="AH439" s="5">
        <f t="shared" ca="1" si="637"/>
        <v>0</v>
      </c>
      <c r="AI439" s="5">
        <f t="shared" ca="1" si="637"/>
        <v>0</v>
      </c>
      <c r="AJ439" s="5">
        <f t="shared" ca="1" si="637"/>
        <v>0</v>
      </c>
      <c r="AK439" s="5">
        <f t="shared" ca="1" si="637"/>
        <v>0</v>
      </c>
      <c r="AL439" s="5">
        <f t="shared" ca="1" si="637"/>
        <v>0</v>
      </c>
      <c r="AM439" s="5">
        <f t="shared" ca="1" si="637"/>
        <v>0</v>
      </c>
      <c r="AN439" s="5">
        <f t="shared" ca="1" si="637"/>
        <v>0</v>
      </c>
      <c r="AO439" s="5">
        <f t="shared" ca="1" si="637"/>
        <v>0</v>
      </c>
      <c r="AP439" s="5">
        <f t="shared" ca="1" si="637"/>
        <v>0</v>
      </c>
      <c r="AQ439" s="5">
        <f t="shared" ca="1" si="637"/>
        <v>0</v>
      </c>
      <c r="AR439" s="5">
        <f t="shared" ca="1" si="637"/>
        <v>0</v>
      </c>
      <c r="AS439" s="5">
        <f t="shared" ca="1" si="637"/>
        <v>0</v>
      </c>
      <c r="AT439" s="5">
        <f t="shared" ca="1" si="637"/>
        <v>0</v>
      </c>
      <c r="AU439" s="5">
        <f t="shared" ca="1" si="637"/>
        <v>0</v>
      </c>
      <c r="AV439" s="5">
        <f t="shared" ca="1" si="637"/>
        <v>0</v>
      </c>
      <c r="AW439" s="5">
        <f t="shared" ca="1" si="637"/>
        <v>0</v>
      </c>
      <c r="AX439" s="5">
        <f t="shared" ca="1" si="637"/>
        <v>0</v>
      </c>
      <c r="AY439" s="5">
        <f t="shared" ca="1" si="637"/>
        <v>0</v>
      </c>
      <c r="AZ439" s="5">
        <f t="shared" ca="1" si="637"/>
        <v>710986.24955248903</v>
      </c>
      <c r="BA439" s="5">
        <f t="shared" ca="1" si="637"/>
        <v>0</v>
      </c>
      <c r="BB439" s="5">
        <f t="shared" ca="1" si="637"/>
        <v>0</v>
      </c>
      <c r="BC439" s="5">
        <f t="shared" ca="1" si="637"/>
        <v>0</v>
      </c>
      <c r="BD439" s="5">
        <f t="shared" ca="1" si="637"/>
        <v>0</v>
      </c>
      <c r="BE439" s="5">
        <f t="shared" ca="1" si="637"/>
        <v>0</v>
      </c>
      <c r="BF439" s="5">
        <f t="shared" ca="1" si="637"/>
        <v>0</v>
      </c>
      <c r="BG439" s="5">
        <f t="shared" ca="1" si="637"/>
        <v>0</v>
      </c>
      <c r="BH439" s="5">
        <f t="shared" ca="1" si="637"/>
        <v>0</v>
      </c>
      <c r="BI439" s="5">
        <f t="shared" ca="1" si="637"/>
        <v>0</v>
      </c>
    </row>
    <row r="440" spans="1:61" x14ac:dyDescent="0.25">
      <c r="A440" s="57">
        <f t="shared" si="588"/>
        <v>2027.5</v>
      </c>
      <c r="C440" s="5">
        <f t="shared" ref="C440:BI440" ca="1" si="638">C377*C309</f>
        <v>0</v>
      </c>
      <c r="D440" s="5">
        <f t="shared" ca="1" si="638"/>
        <v>0</v>
      </c>
      <c r="E440" s="5">
        <f t="shared" ca="1" si="638"/>
        <v>0</v>
      </c>
      <c r="F440" s="5">
        <f t="shared" ca="1" si="638"/>
        <v>0</v>
      </c>
      <c r="G440" s="5">
        <f t="shared" ca="1" si="638"/>
        <v>0</v>
      </c>
      <c r="H440" s="5">
        <f t="shared" ca="1" si="638"/>
        <v>0</v>
      </c>
      <c r="I440" s="5">
        <f t="shared" ca="1" si="638"/>
        <v>0</v>
      </c>
      <c r="J440" s="5">
        <f t="shared" ca="1" si="638"/>
        <v>0</v>
      </c>
      <c r="K440" s="5">
        <f t="shared" ca="1" si="638"/>
        <v>0</v>
      </c>
      <c r="L440" s="5">
        <f t="shared" ca="1" si="638"/>
        <v>0</v>
      </c>
      <c r="M440" s="5">
        <f t="shared" ca="1" si="638"/>
        <v>0</v>
      </c>
      <c r="N440" s="5">
        <f t="shared" ca="1" si="638"/>
        <v>0</v>
      </c>
      <c r="O440" s="5">
        <f t="shared" ca="1" si="638"/>
        <v>0</v>
      </c>
      <c r="P440" s="5">
        <f t="shared" ca="1" si="638"/>
        <v>0</v>
      </c>
      <c r="Q440" s="5">
        <f t="shared" ca="1" si="638"/>
        <v>0</v>
      </c>
      <c r="R440" s="5">
        <f t="shared" ca="1" si="638"/>
        <v>0</v>
      </c>
      <c r="S440" s="5">
        <f t="shared" ca="1" si="638"/>
        <v>0</v>
      </c>
      <c r="T440" s="5">
        <f t="shared" ca="1" si="638"/>
        <v>0</v>
      </c>
      <c r="U440" s="5">
        <f t="shared" ca="1" si="638"/>
        <v>0</v>
      </c>
      <c r="V440" s="5">
        <f t="shared" ca="1" si="638"/>
        <v>0</v>
      </c>
      <c r="W440" s="5">
        <f t="shared" ca="1" si="638"/>
        <v>0</v>
      </c>
      <c r="X440" s="5">
        <f t="shared" ca="1" si="638"/>
        <v>0</v>
      </c>
      <c r="Y440" s="5">
        <f t="shared" ca="1" si="638"/>
        <v>0</v>
      </c>
      <c r="Z440" s="5">
        <f t="shared" ca="1" si="638"/>
        <v>0</v>
      </c>
      <c r="AA440" s="5">
        <f t="shared" ca="1" si="638"/>
        <v>0</v>
      </c>
      <c r="AB440" s="5">
        <f t="shared" ca="1" si="638"/>
        <v>0</v>
      </c>
      <c r="AC440" s="5">
        <f t="shared" ca="1" si="638"/>
        <v>0</v>
      </c>
      <c r="AD440" s="5">
        <f t="shared" ca="1" si="638"/>
        <v>0</v>
      </c>
      <c r="AE440" s="5">
        <f t="shared" ca="1" si="638"/>
        <v>0</v>
      </c>
      <c r="AF440" s="5">
        <f t="shared" ca="1" si="638"/>
        <v>0</v>
      </c>
      <c r="AG440" s="5">
        <f t="shared" ca="1" si="638"/>
        <v>0</v>
      </c>
      <c r="AH440" s="5">
        <f t="shared" ca="1" si="638"/>
        <v>0</v>
      </c>
      <c r="AI440" s="5">
        <f t="shared" ca="1" si="638"/>
        <v>0</v>
      </c>
      <c r="AJ440" s="5">
        <f t="shared" ca="1" si="638"/>
        <v>0</v>
      </c>
      <c r="AK440" s="5">
        <f t="shared" ca="1" si="638"/>
        <v>0</v>
      </c>
      <c r="AL440" s="5">
        <f t="shared" ca="1" si="638"/>
        <v>0</v>
      </c>
      <c r="AM440" s="5">
        <f t="shared" ca="1" si="638"/>
        <v>0</v>
      </c>
      <c r="AN440" s="5">
        <f t="shared" ca="1" si="638"/>
        <v>0</v>
      </c>
      <c r="AO440" s="5">
        <f t="shared" ca="1" si="638"/>
        <v>0</v>
      </c>
      <c r="AP440" s="5">
        <f t="shared" ca="1" si="638"/>
        <v>0</v>
      </c>
      <c r="AQ440" s="5">
        <f t="shared" ca="1" si="638"/>
        <v>0</v>
      </c>
      <c r="AR440" s="5">
        <f t="shared" ca="1" si="638"/>
        <v>0</v>
      </c>
      <c r="AS440" s="5">
        <f t="shared" ca="1" si="638"/>
        <v>0</v>
      </c>
      <c r="AT440" s="5">
        <f t="shared" ca="1" si="638"/>
        <v>0</v>
      </c>
      <c r="AU440" s="5">
        <f t="shared" ca="1" si="638"/>
        <v>0</v>
      </c>
      <c r="AV440" s="5">
        <f t="shared" ca="1" si="638"/>
        <v>0</v>
      </c>
      <c r="AW440" s="5">
        <f t="shared" ca="1" si="638"/>
        <v>0</v>
      </c>
      <c r="AX440" s="5">
        <f t="shared" ca="1" si="638"/>
        <v>0</v>
      </c>
      <c r="AY440" s="5">
        <f t="shared" ca="1" si="638"/>
        <v>0</v>
      </c>
      <c r="AZ440" s="5">
        <f t="shared" ca="1" si="638"/>
        <v>0</v>
      </c>
      <c r="BA440" s="5">
        <f t="shared" ca="1" si="638"/>
        <v>716259.68559840089</v>
      </c>
      <c r="BB440" s="5">
        <f t="shared" ca="1" si="638"/>
        <v>0</v>
      </c>
      <c r="BC440" s="5">
        <f t="shared" ca="1" si="638"/>
        <v>0</v>
      </c>
      <c r="BD440" s="5">
        <f t="shared" ca="1" si="638"/>
        <v>0</v>
      </c>
      <c r="BE440" s="5">
        <f t="shared" ca="1" si="638"/>
        <v>0</v>
      </c>
      <c r="BF440" s="5">
        <f t="shared" ca="1" si="638"/>
        <v>0</v>
      </c>
      <c r="BG440" s="5">
        <f t="shared" ca="1" si="638"/>
        <v>0</v>
      </c>
      <c r="BH440" s="5">
        <f t="shared" ca="1" si="638"/>
        <v>0</v>
      </c>
      <c r="BI440" s="5">
        <f t="shared" ca="1" si="638"/>
        <v>0</v>
      </c>
    </row>
    <row r="441" spans="1:61" x14ac:dyDescent="0.25">
      <c r="A441" s="57">
        <f t="shared" si="588"/>
        <v>2027.75</v>
      </c>
      <c r="C441" s="5">
        <f t="shared" ref="C441:BI441" ca="1" si="639">C378*C310</f>
        <v>0</v>
      </c>
      <c r="D441" s="5">
        <f t="shared" ca="1" si="639"/>
        <v>0</v>
      </c>
      <c r="E441" s="5">
        <f t="shared" ca="1" si="639"/>
        <v>0</v>
      </c>
      <c r="F441" s="5">
        <f t="shared" ca="1" si="639"/>
        <v>0</v>
      </c>
      <c r="G441" s="5">
        <f t="shared" ca="1" si="639"/>
        <v>0</v>
      </c>
      <c r="H441" s="5">
        <f t="shared" ca="1" si="639"/>
        <v>0</v>
      </c>
      <c r="I441" s="5">
        <f t="shared" ca="1" si="639"/>
        <v>0</v>
      </c>
      <c r="J441" s="5">
        <f t="shared" ca="1" si="639"/>
        <v>0</v>
      </c>
      <c r="K441" s="5">
        <f t="shared" ca="1" si="639"/>
        <v>0</v>
      </c>
      <c r="L441" s="5">
        <f t="shared" ca="1" si="639"/>
        <v>0</v>
      </c>
      <c r="M441" s="5">
        <f t="shared" ca="1" si="639"/>
        <v>0</v>
      </c>
      <c r="N441" s="5">
        <f t="shared" ca="1" si="639"/>
        <v>0</v>
      </c>
      <c r="O441" s="5">
        <f t="shared" ca="1" si="639"/>
        <v>0</v>
      </c>
      <c r="P441" s="5">
        <f t="shared" ca="1" si="639"/>
        <v>0</v>
      </c>
      <c r="Q441" s="5">
        <f t="shared" ca="1" si="639"/>
        <v>0</v>
      </c>
      <c r="R441" s="5">
        <f t="shared" ca="1" si="639"/>
        <v>0</v>
      </c>
      <c r="S441" s="5">
        <f t="shared" ca="1" si="639"/>
        <v>0</v>
      </c>
      <c r="T441" s="5">
        <f t="shared" ca="1" si="639"/>
        <v>0</v>
      </c>
      <c r="U441" s="5">
        <f t="shared" ca="1" si="639"/>
        <v>0</v>
      </c>
      <c r="V441" s="5">
        <f t="shared" ca="1" si="639"/>
        <v>0</v>
      </c>
      <c r="W441" s="5">
        <f t="shared" ca="1" si="639"/>
        <v>0</v>
      </c>
      <c r="X441" s="5">
        <f t="shared" ca="1" si="639"/>
        <v>0</v>
      </c>
      <c r="Y441" s="5">
        <f t="shared" ca="1" si="639"/>
        <v>0</v>
      </c>
      <c r="Z441" s="5">
        <f t="shared" ca="1" si="639"/>
        <v>0</v>
      </c>
      <c r="AA441" s="5">
        <f t="shared" ca="1" si="639"/>
        <v>0</v>
      </c>
      <c r="AB441" s="5">
        <f t="shared" ca="1" si="639"/>
        <v>0</v>
      </c>
      <c r="AC441" s="5">
        <f t="shared" ca="1" si="639"/>
        <v>0</v>
      </c>
      <c r="AD441" s="5">
        <f t="shared" ca="1" si="639"/>
        <v>0</v>
      </c>
      <c r="AE441" s="5">
        <f t="shared" ca="1" si="639"/>
        <v>0</v>
      </c>
      <c r="AF441" s="5">
        <f t="shared" ca="1" si="639"/>
        <v>0</v>
      </c>
      <c r="AG441" s="5">
        <f t="shared" ca="1" si="639"/>
        <v>0</v>
      </c>
      <c r="AH441" s="5">
        <f t="shared" ca="1" si="639"/>
        <v>0</v>
      </c>
      <c r="AI441" s="5">
        <f t="shared" ca="1" si="639"/>
        <v>0</v>
      </c>
      <c r="AJ441" s="5">
        <f t="shared" ca="1" si="639"/>
        <v>0</v>
      </c>
      <c r="AK441" s="5">
        <f t="shared" ca="1" si="639"/>
        <v>0</v>
      </c>
      <c r="AL441" s="5">
        <f t="shared" ca="1" si="639"/>
        <v>0</v>
      </c>
      <c r="AM441" s="5">
        <f t="shared" ca="1" si="639"/>
        <v>0</v>
      </c>
      <c r="AN441" s="5">
        <f t="shared" ca="1" si="639"/>
        <v>0</v>
      </c>
      <c r="AO441" s="5">
        <f t="shared" ca="1" si="639"/>
        <v>0</v>
      </c>
      <c r="AP441" s="5">
        <f t="shared" ca="1" si="639"/>
        <v>0</v>
      </c>
      <c r="AQ441" s="5">
        <f t="shared" ca="1" si="639"/>
        <v>0</v>
      </c>
      <c r="AR441" s="5">
        <f t="shared" ca="1" si="639"/>
        <v>0</v>
      </c>
      <c r="AS441" s="5">
        <f t="shared" ca="1" si="639"/>
        <v>0</v>
      </c>
      <c r="AT441" s="5">
        <f t="shared" ca="1" si="639"/>
        <v>0</v>
      </c>
      <c r="AU441" s="5">
        <f t="shared" ca="1" si="639"/>
        <v>0</v>
      </c>
      <c r="AV441" s="5">
        <f t="shared" ca="1" si="639"/>
        <v>0</v>
      </c>
      <c r="AW441" s="5">
        <f t="shared" ca="1" si="639"/>
        <v>0</v>
      </c>
      <c r="AX441" s="5">
        <f t="shared" ca="1" si="639"/>
        <v>0</v>
      </c>
      <c r="AY441" s="5">
        <f t="shared" ca="1" si="639"/>
        <v>0</v>
      </c>
      <c r="AZ441" s="5">
        <f t="shared" ca="1" si="639"/>
        <v>0</v>
      </c>
      <c r="BA441" s="5">
        <f t="shared" ca="1" si="639"/>
        <v>0</v>
      </c>
      <c r="BB441" s="5">
        <f t="shared" ca="1" si="639"/>
        <v>721572.23509798059</v>
      </c>
      <c r="BC441" s="5">
        <f t="shared" ca="1" si="639"/>
        <v>0</v>
      </c>
      <c r="BD441" s="5">
        <f t="shared" ca="1" si="639"/>
        <v>0</v>
      </c>
      <c r="BE441" s="5">
        <f t="shared" ca="1" si="639"/>
        <v>0</v>
      </c>
      <c r="BF441" s="5">
        <f t="shared" ca="1" si="639"/>
        <v>0</v>
      </c>
      <c r="BG441" s="5">
        <f t="shared" ca="1" si="639"/>
        <v>0</v>
      </c>
      <c r="BH441" s="5">
        <f t="shared" ca="1" si="639"/>
        <v>0</v>
      </c>
      <c r="BI441" s="5">
        <f t="shared" ca="1" si="639"/>
        <v>0</v>
      </c>
    </row>
    <row r="442" spans="1:61" x14ac:dyDescent="0.25">
      <c r="A442" s="57">
        <f t="shared" si="588"/>
        <v>2028</v>
      </c>
      <c r="C442" s="5">
        <f t="shared" ref="C442:BI442" ca="1" si="640">C379*C311</f>
        <v>0</v>
      </c>
      <c r="D442" s="5">
        <f t="shared" ca="1" si="640"/>
        <v>0</v>
      </c>
      <c r="E442" s="5">
        <f t="shared" ca="1" si="640"/>
        <v>0</v>
      </c>
      <c r="F442" s="5">
        <f t="shared" ca="1" si="640"/>
        <v>0</v>
      </c>
      <c r="G442" s="5">
        <f t="shared" ca="1" si="640"/>
        <v>0</v>
      </c>
      <c r="H442" s="5">
        <f t="shared" ca="1" si="640"/>
        <v>0</v>
      </c>
      <c r="I442" s="5">
        <f t="shared" ca="1" si="640"/>
        <v>0</v>
      </c>
      <c r="J442" s="5">
        <f t="shared" ca="1" si="640"/>
        <v>0</v>
      </c>
      <c r="K442" s="5">
        <f t="shared" ca="1" si="640"/>
        <v>0</v>
      </c>
      <c r="L442" s="5">
        <f t="shared" ca="1" si="640"/>
        <v>0</v>
      </c>
      <c r="M442" s="5">
        <f t="shared" ca="1" si="640"/>
        <v>0</v>
      </c>
      <c r="N442" s="5">
        <f t="shared" ca="1" si="640"/>
        <v>0</v>
      </c>
      <c r="O442" s="5">
        <f t="shared" ca="1" si="640"/>
        <v>0</v>
      </c>
      <c r="P442" s="5">
        <f t="shared" ca="1" si="640"/>
        <v>0</v>
      </c>
      <c r="Q442" s="5">
        <f t="shared" ca="1" si="640"/>
        <v>0</v>
      </c>
      <c r="R442" s="5">
        <f t="shared" ca="1" si="640"/>
        <v>0</v>
      </c>
      <c r="S442" s="5">
        <f t="shared" ca="1" si="640"/>
        <v>0</v>
      </c>
      <c r="T442" s="5">
        <f t="shared" ca="1" si="640"/>
        <v>0</v>
      </c>
      <c r="U442" s="5">
        <f t="shared" ca="1" si="640"/>
        <v>0</v>
      </c>
      <c r="V442" s="5">
        <f t="shared" ca="1" si="640"/>
        <v>0</v>
      </c>
      <c r="W442" s="5">
        <f t="shared" ca="1" si="640"/>
        <v>0</v>
      </c>
      <c r="X442" s="5">
        <f t="shared" ca="1" si="640"/>
        <v>0</v>
      </c>
      <c r="Y442" s="5">
        <f t="shared" ca="1" si="640"/>
        <v>0</v>
      </c>
      <c r="Z442" s="5">
        <f t="shared" ca="1" si="640"/>
        <v>0</v>
      </c>
      <c r="AA442" s="5">
        <f t="shared" ca="1" si="640"/>
        <v>0</v>
      </c>
      <c r="AB442" s="5">
        <f t="shared" ca="1" si="640"/>
        <v>0</v>
      </c>
      <c r="AC442" s="5">
        <f t="shared" ca="1" si="640"/>
        <v>0</v>
      </c>
      <c r="AD442" s="5">
        <f t="shared" ca="1" si="640"/>
        <v>0</v>
      </c>
      <c r="AE442" s="5">
        <f t="shared" ca="1" si="640"/>
        <v>0</v>
      </c>
      <c r="AF442" s="5">
        <f t="shared" ca="1" si="640"/>
        <v>0</v>
      </c>
      <c r="AG442" s="5">
        <f t="shared" ca="1" si="640"/>
        <v>0</v>
      </c>
      <c r="AH442" s="5">
        <f t="shared" ca="1" si="640"/>
        <v>0</v>
      </c>
      <c r="AI442" s="5">
        <f t="shared" ca="1" si="640"/>
        <v>0</v>
      </c>
      <c r="AJ442" s="5">
        <f t="shared" ca="1" si="640"/>
        <v>0</v>
      </c>
      <c r="AK442" s="5">
        <f t="shared" ca="1" si="640"/>
        <v>0</v>
      </c>
      <c r="AL442" s="5">
        <f t="shared" ca="1" si="640"/>
        <v>0</v>
      </c>
      <c r="AM442" s="5">
        <f t="shared" ca="1" si="640"/>
        <v>0</v>
      </c>
      <c r="AN442" s="5">
        <f t="shared" ca="1" si="640"/>
        <v>0</v>
      </c>
      <c r="AO442" s="5">
        <f t="shared" ca="1" si="640"/>
        <v>0</v>
      </c>
      <c r="AP442" s="5">
        <f t="shared" ca="1" si="640"/>
        <v>0</v>
      </c>
      <c r="AQ442" s="5">
        <f t="shared" ca="1" si="640"/>
        <v>0</v>
      </c>
      <c r="AR442" s="5">
        <f t="shared" ca="1" si="640"/>
        <v>0</v>
      </c>
      <c r="AS442" s="5">
        <f t="shared" ca="1" si="640"/>
        <v>0</v>
      </c>
      <c r="AT442" s="5">
        <f t="shared" ca="1" si="640"/>
        <v>0</v>
      </c>
      <c r="AU442" s="5">
        <f t="shared" ca="1" si="640"/>
        <v>0</v>
      </c>
      <c r="AV442" s="5">
        <f t="shared" ca="1" si="640"/>
        <v>0</v>
      </c>
      <c r="AW442" s="5">
        <f t="shared" ca="1" si="640"/>
        <v>0</v>
      </c>
      <c r="AX442" s="5">
        <f t="shared" ca="1" si="640"/>
        <v>0</v>
      </c>
      <c r="AY442" s="5">
        <f t="shared" ca="1" si="640"/>
        <v>0</v>
      </c>
      <c r="AZ442" s="5">
        <f t="shared" ca="1" si="640"/>
        <v>0</v>
      </c>
      <c r="BA442" s="5">
        <f t="shared" ca="1" si="640"/>
        <v>0</v>
      </c>
      <c r="BB442" s="5">
        <f t="shared" ca="1" si="640"/>
        <v>0</v>
      </c>
      <c r="BC442" s="5">
        <f t="shared" ca="1" si="640"/>
        <v>726924.18815852143</v>
      </c>
      <c r="BD442" s="5">
        <f t="shared" ca="1" si="640"/>
        <v>0</v>
      </c>
      <c r="BE442" s="5">
        <f t="shared" ca="1" si="640"/>
        <v>0</v>
      </c>
      <c r="BF442" s="5">
        <f t="shared" ca="1" si="640"/>
        <v>0</v>
      </c>
      <c r="BG442" s="5">
        <f t="shared" ca="1" si="640"/>
        <v>0</v>
      </c>
      <c r="BH442" s="5">
        <f t="shared" ca="1" si="640"/>
        <v>0</v>
      </c>
      <c r="BI442" s="5">
        <f t="shared" ca="1" si="640"/>
        <v>0</v>
      </c>
    </row>
    <row r="443" spans="1:61" x14ac:dyDescent="0.25">
      <c r="A443" s="57">
        <f t="shared" si="588"/>
        <v>2028.25</v>
      </c>
      <c r="C443" s="5">
        <f t="shared" ref="C443:BI443" ca="1" si="641">C380*C312</f>
        <v>0</v>
      </c>
      <c r="D443" s="5">
        <f t="shared" ca="1" si="641"/>
        <v>0</v>
      </c>
      <c r="E443" s="5">
        <f t="shared" ca="1" si="641"/>
        <v>0</v>
      </c>
      <c r="F443" s="5">
        <f t="shared" ca="1" si="641"/>
        <v>0</v>
      </c>
      <c r="G443" s="5">
        <f t="shared" ca="1" si="641"/>
        <v>0</v>
      </c>
      <c r="H443" s="5">
        <f t="shared" ca="1" si="641"/>
        <v>0</v>
      </c>
      <c r="I443" s="5">
        <f t="shared" ca="1" si="641"/>
        <v>0</v>
      </c>
      <c r="J443" s="5">
        <f t="shared" ca="1" si="641"/>
        <v>0</v>
      </c>
      <c r="K443" s="5">
        <f t="shared" ca="1" si="641"/>
        <v>0</v>
      </c>
      <c r="L443" s="5">
        <f t="shared" ca="1" si="641"/>
        <v>0</v>
      </c>
      <c r="M443" s="5">
        <f t="shared" ca="1" si="641"/>
        <v>0</v>
      </c>
      <c r="N443" s="5">
        <f t="shared" ca="1" si="641"/>
        <v>0</v>
      </c>
      <c r="O443" s="5">
        <f t="shared" ca="1" si="641"/>
        <v>0</v>
      </c>
      <c r="P443" s="5">
        <f t="shared" ca="1" si="641"/>
        <v>0</v>
      </c>
      <c r="Q443" s="5">
        <f t="shared" ca="1" si="641"/>
        <v>0</v>
      </c>
      <c r="R443" s="5">
        <f t="shared" ca="1" si="641"/>
        <v>0</v>
      </c>
      <c r="S443" s="5">
        <f t="shared" ca="1" si="641"/>
        <v>0</v>
      </c>
      <c r="T443" s="5">
        <f t="shared" ca="1" si="641"/>
        <v>0</v>
      </c>
      <c r="U443" s="5">
        <f t="shared" ca="1" si="641"/>
        <v>0</v>
      </c>
      <c r="V443" s="5">
        <f t="shared" ca="1" si="641"/>
        <v>0</v>
      </c>
      <c r="W443" s="5">
        <f t="shared" ca="1" si="641"/>
        <v>0</v>
      </c>
      <c r="X443" s="5">
        <f t="shared" ca="1" si="641"/>
        <v>0</v>
      </c>
      <c r="Y443" s="5">
        <f t="shared" ca="1" si="641"/>
        <v>0</v>
      </c>
      <c r="Z443" s="5">
        <f t="shared" ca="1" si="641"/>
        <v>0</v>
      </c>
      <c r="AA443" s="5">
        <f t="shared" ca="1" si="641"/>
        <v>0</v>
      </c>
      <c r="AB443" s="5">
        <f t="shared" ca="1" si="641"/>
        <v>0</v>
      </c>
      <c r="AC443" s="5">
        <f t="shared" ca="1" si="641"/>
        <v>0</v>
      </c>
      <c r="AD443" s="5">
        <f t="shared" ca="1" si="641"/>
        <v>0</v>
      </c>
      <c r="AE443" s="5">
        <f t="shared" ca="1" si="641"/>
        <v>0</v>
      </c>
      <c r="AF443" s="5">
        <f t="shared" ca="1" si="641"/>
        <v>0</v>
      </c>
      <c r="AG443" s="5">
        <f t="shared" ca="1" si="641"/>
        <v>0</v>
      </c>
      <c r="AH443" s="5">
        <f t="shared" ca="1" si="641"/>
        <v>0</v>
      </c>
      <c r="AI443" s="5">
        <f t="shared" ca="1" si="641"/>
        <v>0</v>
      </c>
      <c r="AJ443" s="5">
        <f t="shared" ca="1" si="641"/>
        <v>0</v>
      </c>
      <c r="AK443" s="5">
        <f t="shared" ca="1" si="641"/>
        <v>0</v>
      </c>
      <c r="AL443" s="5">
        <f t="shared" ca="1" si="641"/>
        <v>0</v>
      </c>
      <c r="AM443" s="5">
        <f t="shared" ca="1" si="641"/>
        <v>0</v>
      </c>
      <c r="AN443" s="5">
        <f t="shared" ca="1" si="641"/>
        <v>0</v>
      </c>
      <c r="AO443" s="5">
        <f t="shared" ca="1" si="641"/>
        <v>0</v>
      </c>
      <c r="AP443" s="5">
        <f t="shared" ca="1" si="641"/>
        <v>0</v>
      </c>
      <c r="AQ443" s="5">
        <f t="shared" ca="1" si="641"/>
        <v>0</v>
      </c>
      <c r="AR443" s="5">
        <f t="shared" ca="1" si="641"/>
        <v>0</v>
      </c>
      <c r="AS443" s="5">
        <f t="shared" ca="1" si="641"/>
        <v>0</v>
      </c>
      <c r="AT443" s="5">
        <f t="shared" ca="1" si="641"/>
        <v>0</v>
      </c>
      <c r="AU443" s="5">
        <f t="shared" ca="1" si="641"/>
        <v>0</v>
      </c>
      <c r="AV443" s="5">
        <f t="shared" ca="1" si="641"/>
        <v>0</v>
      </c>
      <c r="AW443" s="5">
        <f t="shared" ca="1" si="641"/>
        <v>0</v>
      </c>
      <c r="AX443" s="5">
        <f t="shared" ca="1" si="641"/>
        <v>0</v>
      </c>
      <c r="AY443" s="5">
        <f t="shared" ca="1" si="641"/>
        <v>0</v>
      </c>
      <c r="AZ443" s="5">
        <f t="shared" ca="1" si="641"/>
        <v>0</v>
      </c>
      <c r="BA443" s="5">
        <f t="shared" ca="1" si="641"/>
        <v>0</v>
      </c>
      <c r="BB443" s="5">
        <f t="shared" ca="1" si="641"/>
        <v>0</v>
      </c>
      <c r="BC443" s="5">
        <f t="shared" ca="1" si="641"/>
        <v>0</v>
      </c>
      <c r="BD443" s="5">
        <f t="shared" ca="1" si="641"/>
        <v>732315.83703906334</v>
      </c>
      <c r="BE443" s="5">
        <f t="shared" ca="1" si="641"/>
        <v>0</v>
      </c>
      <c r="BF443" s="5">
        <f t="shared" ca="1" si="641"/>
        <v>0</v>
      </c>
      <c r="BG443" s="5">
        <f t="shared" ca="1" si="641"/>
        <v>0</v>
      </c>
      <c r="BH443" s="5">
        <f t="shared" ca="1" si="641"/>
        <v>0</v>
      </c>
      <c r="BI443" s="5">
        <f t="shared" ca="1" si="641"/>
        <v>0</v>
      </c>
    </row>
    <row r="444" spans="1:61" x14ac:dyDescent="0.25">
      <c r="A444" s="57">
        <f t="shared" si="588"/>
        <v>2028.5</v>
      </c>
      <c r="C444" s="5">
        <f t="shared" ref="C444:BI444" ca="1" si="642">C381*C313</f>
        <v>0</v>
      </c>
      <c r="D444" s="5">
        <f t="shared" ca="1" si="642"/>
        <v>0</v>
      </c>
      <c r="E444" s="5">
        <f t="shared" ca="1" si="642"/>
        <v>0</v>
      </c>
      <c r="F444" s="5">
        <f t="shared" ca="1" si="642"/>
        <v>0</v>
      </c>
      <c r="G444" s="5">
        <f t="shared" ca="1" si="642"/>
        <v>0</v>
      </c>
      <c r="H444" s="5">
        <f t="shared" ca="1" si="642"/>
        <v>0</v>
      </c>
      <c r="I444" s="5">
        <f t="shared" ca="1" si="642"/>
        <v>0</v>
      </c>
      <c r="J444" s="5">
        <f t="shared" ca="1" si="642"/>
        <v>0</v>
      </c>
      <c r="K444" s="5">
        <f t="shared" ca="1" si="642"/>
        <v>0</v>
      </c>
      <c r="L444" s="5">
        <f t="shared" ca="1" si="642"/>
        <v>0</v>
      </c>
      <c r="M444" s="5">
        <f t="shared" ca="1" si="642"/>
        <v>0</v>
      </c>
      <c r="N444" s="5">
        <f t="shared" ca="1" si="642"/>
        <v>0</v>
      </c>
      <c r="O444" s="5">
        <f t="shared" ca="1" si="642"/>
        <v>0</v>
      </c>
      <c r="P444" s="5">
        <f t="shared" ca="1" si="642"/>
        <v>0</v>
      </c>
      <c r="Q444" s="5">
        <f t="shared" ca="1" si="642"/>
        <v>0</v>
      </c>
      <c r="R444" s="5">
        <f t="shared" ca="1" si="642"/>
        <v>0</v>
      </c>
      <c r="S444" s="5">
        <f t="shared" ca="1" si="642"/>
        <v>0</v>
      </c>
      <c r="T444" s="5">
        <f t="shared" ca="1" si="642"/>
        <v>0</v>
      </c>
      <c r="U444" s="5">
        <f t="shared" ca="1" si="642"/>
        <v>0</v>
      </c>
      <c r="V444" s="5">
        <f t="shared" ca="1" si="642"/>
        <v>0</v>
      </c>
      <c r="W444" s="5">
        <f t="shared" ca="1" si="642"/>
        <v>0</v>
      </c>
      <c r="X444" s="5">
        <f t="shared" ca="1" si="642"/>
        <v>0</v>
      </c>
      <c r="Y444" s="5">
        <f t="shared" ca="1" si="642"/>
        <v>0</v>
      </c>
      <c r="Z444" s="5">
        <f t="shared" ca="1" si="642"/>
        <v>0</v>
      </c>
      <c r="AA444" s="5">
        <f t="shared" ca="1" si="642"/>
        <v>0</v>
      </c>
      <c r="AB444" s="5">
        <f t="shared" ca="1" si="642"/>
        <v>0</v>
      </c>
      <c r="AC444" s="5">
        <f t="shared" ca="1" si="642"/>
        <v>0</v>
      </c>
      <c r="AD444" s="5">
        <f t="shared" ca="1" si="642"/>
        <v>0</v>
      </c>
      <c r="AE444" s="5">
        <f t="shared" ca="1" si="642"/>
        <v>0</v>
      </c>
      <c r="AF444" s="5">
        <f t="shared" ca="1" si="642"/>
        <v>0</v>
      </c>
      <c r="AG444" s="5">
        <f t="shared" ca="1" si="642"/>
        <v>0</v>
      </c>
      <c r="AH444" s="5">
        <f t="shared" ca="1" si="642"/>
        <v>0</v>
      </c>
      <c r="AI444" s="5">
        <f t="shared" ca="1" si="642"/>
        <v>0</v>
      </c>
      <c r="AJ444" s="5">
        <f t="shared" ca="1" si="642"/>
        <v>0</v>
      </c>
      <c r="AK444" s="5">
        <f t="shared" ca="1" si="642"/>
        <v>0</v>
      </c>
      <c r="AL444" s="5">
        <f t="shared" ca="1" si="642"/>
        <v>0</v>
      </c>
      <c r="AM444" s="5">
        <f t="shared" ca="1" si="642"/>
        <v>0</v>
      </c>
      <c r="AN444" s="5">
        <f t="shared" ca="1" si="642"/>
        <v>0</v>
      </c>
      <c r="AO444" s="5">
        <f t="shared" ca="1" si="642"/>
        <v>0</v>
      </c>
      <c r="AP444" s="5">
        <f t="shared" ca="1" si="642"/>
        <v>0</v>
      </c>
      <c r="AQ444" s="5">
        <f t="shared" ca="1" si="642"/>
        <v>0</v>
      </c>
      <c r="AR444" s="5">
        <f t="shared" ca="1" si="642"/>
        <v>0</v>
      </c>
      <c r="AS444" s="5">
        <f t="shared" ca="1" si="642"/>
        <v>0</v>
      </c>
      <c r="AT444" s="5">
        <f t="shared" ca="1" si="642"/>
        <v>0</v>
      </c>
      <c r="AU444" s="5">
        <f t="shared" ca="1" si="642"/>
        <v>0</v>
      </c>
      <c r="AV444" s="5">
        <f t="shared" ca="1" si="642"/>
        <v>0</v>
      </c>
      <c r="AW444" s="5">
        <f t="shared" ca="1" si="642"/>
        <v>0</v>
      </c>
      <c r="AX444" s="5">
        <f t="shared" ca="1" si="642"/>
        <v>0</v>
      </c>
      <c r="AY444" s="5">
        <f t="shared" ca="1" si="642"/>
        <v>0</v>
      </c>
      <c r="AZ444" s="5">
        <f t="shared" ca="1" si="642"/>
        <v>0</v>
      </c>
      <c r="BA444" s="5">
        <f t="shared" ca="1" si="642"/>
        <v>0</v>
      </c>
      <c r="BB444" s="5">
        <f t="shared" ca="1" si="642"/>
        <v>0</v>
      </c>
      <c r="BC444" s="5">
        <f t="shared" ca="1" si="642"/>
        <v>0</v>
      </c>
      <c r="BD444" s="5">
        <f t="shared" ca="1" si="642"/>
        <v>0</v>
      </c>
      <c r="BE444" s="5">
        <f t="shared" ca="1" si="642"/>
        <v>737747.47616635263</v>
      </c>
      <c r="BF444" s="5">
        <f t="shared" ca="1" si="642"/>
        <v>0</v>
      </c>
      <c r="BG444" s="5">
        <f t="shared" ca="1" si="642"/>
        <v>0</v>
      </c>
      <c r="BH444" s="5">
        <f t="shared" ca="1" si="642"/>
        <v>0</v>
      </c>
      <c r="BI444" s="5">
        <f t="shared" ca="1" si="642"/>
        <v>0</v>
      </c>
    </row>
    <row r="445" spans="1:61" x14ac:dyDescent="0.25">
      <c r="A445" s="57">
        <f t="shared" si="588"/>
        <v>2028.75</v>
      </c>
      <c r="C445" s="5">
        <f t="shared" ref="C445:BI445" ca="1" si="643">C382*C314</f>
        <v>0</v>
      </c>
      <c r="D445" s="5">
        <f t="shared" ca="1" si="643"/>
        <v>0</v>
      </c>
      <c r="E445" s="5">
        <f t="shared" ca="1" si="643"/>
        <v>0</v>
      </c>
      <c r="F445" s="5">
        <f t="shared" ca="1" si="643"/>
        <v>0</v>
      </c>
      <c r="G445" s="5">
        <f t="shared" ca="1" si="643"/>
        <v>0</v>
      </c>
      <c r="H445" s="5">
        <f t="shared" ca="1" si="643"/>
        <v>0</v>
      </c>
      <c r="I445" s="5">
        <f t="shared" ca="1" si="643"/>
        <v>0</v>
      </c>
      <c r="J445" s="5">
        <f t="shared" ca="1" si="643"/>
        <v>0</v>
      </c>
      <c r="K445" s="5">
        <f t="shared" ca="1" si="643"/>
        <v>0</v>
      </c>
      <c r="L445" s="5">
        <f t="shared" ca="1" si="643"/>
        <v>0</v>
      </c>
      <c r="M445" s="5">
        <f t="shared" ca="1" si="643"/>
        <v>0</v>
      </c>
      <c r="N445" s="5">
        <f t="shared" ca="1" si="643"/>
        <v>0</v>
      </c>
      <c r="O445" s="5">
        <f t="shared" ca="1" si="643"/>
        <v>0</v>
      </c>
      <c r="P445" s="5">
        <f t="shared" ca="1" si="643"/>
        <v>0</v>
      </c>
      <c r="Q445" s="5">
        <f t="shared" ca="1" si="643"/>
        <v>0</v>
      </c>
      <c r="R445" s="5">
        <f t="shared" ca="1" si="643"/>
        <v>0</v>
      </c>
      <c r="S445" s="5">
        <f t="shared" ca="1" si="643"/>
        <v>0</v>
      </c>
      <c r="T445" s="5">
        <f t="shared" ca="1" si="643"/>
        <v>0</v>
      </c>
      <c r="U445" s="5">
        <f t="shared" ca="1" si="643"/>
        <v>0</v>
      </c>
      <c r="V445" s="5">
        <f t="shared" ca="1" si="643"/>
        <v>0</v>
      </c>
      <c r="W445" s="5">
        <f t="shared" ca="1" si="643"/>
        <v>0</v>
      </c>
      <c r="X445" s="5">
        <f t="shared" ca="1" si="643"/>
        <v>0</v>
      </c>
      <c r="Y445" s="5">
        <f t="shared" ca="1" si="643"/>
        <v>0</v>
      </c>
      <c r="Z445" s="5">
        <f t="shared" ca="1" si="643"/>
        <v>0</v>
      </c>
      <c r="AA445" s="5">
        <f t="shared" ca="1" si="643"/>
        <v>0</v>
      </c>
      <c r="AB445" s="5">
        <f t="shared" ca="1" si="643"/>
        <v>0</v>
      </c>
      <c r="AC445" s="5">
        <f t="shared" ca="1" si="643"/>
        <v>0</v>
      </c>
      <c r="AD445" s="5">
        <f t="shared" ca="1" si="643"/>
        <v>0</v>
      </c>
      <c r="AE445" s="5">
        <f t="shared" ca="1" si="643"/>
        <v>0</v>
      </c>
      <c r="AF445" s="5">
        <f t="shared" ca="1" si="643"/>
        <v>0</v>
      </c>
      <c r="AG445" s="5">
        <f t="shared" ca="1" si="643"/>
        <v>0</v>
      </c>
      <c r="AH445" s="5">
        <f t="shared" ca="1" si="643"/>
        <v>0</v>
      </c>
      <c r="AI445" s="5">
        <f t="shared" ca="1" si="643"/>
        <v>0</v>
      </c>
      <c r="AJ445" s="5">
        <f t="shared" ca="1" si="643"/>
        <v>0</v>
      </c>
      <c r="AK445" s="5">
        <f t="shared" ca="1" si="643"/>
        <v>0</v>
      </c>
      <c r="AL445" s="5">
        <f t="shared" ca="1" si="643"/>
        <v>0</v>
      </c>
      <c r="AM445" s="5">
        <f t="shared" ca="1" si="643"/>
        <v>0</v>
      </c>
      <c r="AN445" s="5">
        <f t="shared" ca="1" si="643"/>
        <v>0</v>
      </c>
      <c r="AO445" s="5">
        <f t="shared" ca="1" si="643"/>
        <v>0</v>
      </c>
      <c r="AP445" s="5">
        <f t="shared" ca="1" si="643"/>
        <v>0</v>
      </c>
      <c r="AQ445" s="5">
        <f t="shared" ca="1" si="643"/>
        <v>0</v>
      </c>
      <c r="AR445" s="5">
        <f t="shared" ca="1" si="643"/>
        <v>0</v>
      </c>
      <c r="AS445" s="5">
        <f t="shared" ca="1" si="643"/>
        <v>0</v>
      </c>
      <c r="AT445" s="5">
        <f t="shared" ca="1" si="643"/>
        <v>0</v>
      </c>
      <c r="AU445" s="5">
        <f t="shared" ca="1" si="643"/>
        <v>0</v>
      </c>
      <c r="AV445" s="5">
        <f t="shared" ca="1" si="643"/>
        <v>0</v>
      </c>
      <c r="AW445" s="5">
        <f t="shared" ca="1" si="643"/>
        <v>0</v>
      </c>
      <c r="AX445" s="5">
        <f t="shared" ca="1" si="643"/>
        <v>0</v>
      </c>
      <c r="AY445" s="5">
        <f t="shared" ca="1" si="643"/>
        <v>0</v>
      </c>
      <c r="AZ445" s="5">
        <f t="shared" ca="1" si="643"/>
        <v>0</v>
      </c>
      <c r="BA445" s="5">
        <f t="shared" ca="1" si="643"/>
        <v>0</v>
      </c>
      <c r="BB445" s="5">
        <f t="shared" ca="1" si="643"/>
        <v>0</v>
      </c>
      <c r="BC445" s="5">
        <f t="shared" ca="1" si="643"/>
        <v>0</v>
      </c>
      <c r="BD445" s="5">
        <f t="shared" ca="1" si="643"/>
        <v>0</v>
      </c>
      <c r="BE445" s="5">
        <f t="shared" ca="1" si="643"/>
        <v>0</v>
      </c>
      <c r="BF445" s="5">
        <f t="shared" ca="1" si="643"/>
        <v>743219.40215091978</v>
      </c>
      <c r="BG445" s="5">
        <f t="shared" ca="1" si="643"/>
        <v>0</v>
      </c>
      <c r="BH445" s="5">
        <f t="shared" ca="1" si="643"/>
        <v>0</v>
      </c>
      <c r="BI445" s="5">
        <f t="shared" ca="1" si="643"/>
        <v>0</v>
      </c>
    </row>
    <row r="446" spans="1:61" x14ac:dyDescent="0.25">
      <c r="A446" s="57">
        <f t="shared" si="588"/>
        <v>2029</v>
      </c>
      <c r="C446" s="5">
        <f t="shared" ref="C446:BI446" ca="1" si="644">C383*C315</f>
        <v>0</v>
      </c>
      <c r="D446" s="5">
        <f t="shared" ca="1" si="644"/>
        <v>0</v>
      </c>
      <c r="E446" s="5">
        <f t="shared" ca="1" si="644"/>
        <v>0</v>
      </c>
      <c r="F446" s="5">
        <f t="shared" ca="1" si="644"/>
        <v>0</v>
      </c>
      <c r="G446" s="5">
        <f t="shared" ca="1" si="644"/>
        <v>0</v>
      </c>
      <c r="H446" s="5">
        <f t="shared" ca="1" si="644"/>
        <v>0</v>
      </c>
      <c r="I446" s="5">
        <f t="shared" ca="1" si="644"/>
        <v>0</v>
      </c>
      <c r="J446" s="5">
        <f t="shared" ca="1" si="644"/>
        <v>0</v>
      </c>
      <c r="K446" s="5">
        <f t="shared" ca="1" si="644"/>
        <v>0</v>
      </c>
      <c r="L446" s="5">
        <f t="shared" ca="1" si="644"/>
        <v>0</v>
      </c>
      <c r="M446" s="5">
        <f t="shared" ca="1" si="644"/>
        <v>0</v>
      </c>
      <c r="N446" s="5">
        <f t="shared" ca="1" si="644"/>
        <v>0</v>
      </c>
      <c r="O446" s="5">
        <f t="shared" ca="1" si="644"/>
        <v>0</v>
      </c>
      <c r="P446" s="5">
        <f t="shared" ca="1" si="644"/>
        <v>0</v>
      </c>
      <c r="Q446" s="5">
        <f t="shared" ca="1" si="644"/>
        <v>0</v>
      </c>
      <c r="R446" s="5">
        <f t="shared" ca="1" si="644"/>
        <v>0</v>
      </c>
      <c r="S446" s="5">
        <f t="shared" ca="1" si="644"/>
        <v>0</v>
      </c>
      <c r="T446" s="5">
        <f t="shared" ca="1" si="644"/>
        <v>0</v>
      </c>
      <c r="U446" s="5">
        <f t="shared" ca="1" si="644"/>
        <v>0</v>
      </c>
      <c r="V446" s="5">
        <f t="shared" ca="1" si="644"/>
        <v>0</v>
      </c>
      <c r="W446" s="5">
        <f t="shared" ca="1" si="644"/>
        <v>0</v>
      </c>
      <c r="X446" s="5">
        <f t="shared" ca="1" si="644"/>
        <v>0</v>
      </c>
      <c r="Y446" s="5">
        <f t="shared" ca="1" si="644"/>
        <v>0</v>
      </c>
      <c r="Z446" s="5">
        <f t="shared" ca="1" si="644"/>
        <v>0</v>
      </c>
      <c r="AA446" s="5">
        <f t="shared" ca="1" si="644"/>
        <v>0</v>
      </c>
      <c r="AB446" s="5">
        <f t="shared" ca="1" si="644"/>
        <v>0</v>
      </c>
      <c r="AC446" s="5">
        <f t="shared" ca="1" si="644"/>
        <v>0</v>
      </c>
      <c r="AD446" s="5">
        <f t="shared" ca="1" si="644"/>
        <v>0</v>
      </c>
      <c r="AE446" s="5">
        <f t="shared" ca="1" si="644"/>
        <v>0</v>
      </c>
      <c r="AF446" s="5">
        <f t="shared" ca="1" si="644"/>
        <v>0</v>
      </c>
      <c r="AG446" s="5">
        <f t="shared" ca="1" si="644"/>
        <v>0</v>
      </c>
      <c r="AH446" s="5">
        <f t="shared" ca="1" si="644"/>
        <v>0</v>
      </c>
      <c r="AI446" s="5">
        <f t="shared" ca="1" si="644"/>
        <v>0</v>
      </c>
      <c r="AJ446" s="5">
        <f t="shared" ca="1" si="644"/>
        <v>0</v>
      </c>
      <c r="AK446" s="5">
        <f t="shared" ca="1" si="644"/>
        <v>0</v>
      </c>
      <c r="AL446" s="5">
        <f t="shared" ca="1" si="644"/>
        <v>0</v>
      </c>
      <c r="AM446" s="5">
        <f t="shared" ca="1" si="644"/>
        <v>0</v>
      </c>
      <c r="AN446" s="5">
        <f t="shared" ca="1" si="644"/>
        <v>0</v>
      </c>
      <c r="AO446" s="5">
        <f t="shared" ca="1" si="644"/>
        <v>0</v>
      </c>
      <c r="AP446" s="5">
        <f t="shared" ca="1" si="644"/>
        <v>0</v>
      </c>
      <c r="AQ446" s="5">
        <f t="shared" ca="1" si="644"/>
        <v>0</v>
      </c>
      <c r="AR446" s="5">
        <f t="shared" ca="1" si="644"/>
        <v>0</v>
      </c>
      <c r="AS446" s="5">
        <f t="shared" ca="1" si="644"/>
        <v>0</v>
      </c>
      <c r="AT446" s="5">
        <f t="shared" ca="1" si="644"/>
        <v>0</v>
      </c>
      <c r="AU446" s="5">
        <f t="shared" ca="1" si="644"/>
        <v>0</v>
      </c>
      <c r="AV446" s="5">
        <f t="shared" ca="1" si="644"/>
        <v>0</v>
      </c>
      <c r="AW446" s="5">
        <f t="shared" ca="1" si="644"/>
        <v>0</v>
      </c>
      <c r="AX446" s="5">
        <f t="shared" ca="1" si="644"/>
        <v>0</v>
      </c>
      <c r="AY446" s="5">
        <f t="shared" ca="1" si="644"/>
        <v>0</v>
      </c>
      <c r="AZ446" s="5">
        <f t="shared" ca="1" si="644"/>
        <v>0</v>
      </c>
      <c r="BA446" s="5">
        <f t="shared" ca="1" si="644"/>
        <v>0</v>
      </c>
      <c r="BB446" s="5">
        <f t="shared" ca="1" si="644"/>
        <v>0</v>
      </c>
      <c r="BC446" s="5">
        <f t="shared" ca="1" si="644"/>
        <v>0</v>
      </c>
      <c r="BD446" s="5">
        <f t="shared" ca="1" si="644"/>
        <v>0</v>
      </c>
      <c r="BE446" s="5">
        <f t="shared" ca="1" si="644"/>
        <v>0</v>
      </c>
      <c r="BF446" s="5">
        <f t="shared" ca="1" si="644"/>
        <v>0</v>
      </c>
      <c r="BG446" s="5">
        <f t="shared" ca="1" si="644"/>
        <v>748731.91380327684</v>
      </c>
      <c r="BH446" s="5">
        <f t="shared" ca="1" si="644"/>
        <v>0</v>
      </c>
      <c r="BI446" s="5">
        <f t="shared" ca="1" si="644"/>
        <v>0</v>
      </c>
    </row>
    <row r="447" spans="1:61" x14ac:dyDescent="0.25">
      <c r="A447" s="57">
        <f t="shared" si="588"/>
        <v>2029.25</v>
      </c>
      <c r="C447" s="5">
        <f t="shared" ref="C447:BI447" ca="1" si="645">C384*C316</f>
        <v>0</v>
      </c>
      <c r="D447" s="5">
        <f t="shared" ca="1" si="645"/>
        <v>0</v>
      </c>
      <c r="E447" s="5">
        <f t="shared" ca="1" si="645"/>
        <v>0</v>
      </c>
      <c r="F447" s="5">
        <f t="shared" ca="1" si="645"/>
        <v>0</v>
      </c>
      <c r="G447" s="5">
        <f t="shared" ca="1" si="645"/>
        <v>0</v>
      </c>
      <c r="H447" s="5">
        <f t="shared" ca="1" si="645"/>
        <v>0</v>
      </c>
      <c r="I447" s="5">
        <f t="shared" ca="1" si="645"/>
        <v>0</v>
      </c>
      <c r="J447" s="5">
        <f t="shared" ca="1" si="645"/>
        <v>0</v>
      </c>
      <c r="K447" s="5">
        <f t="shared" ca="1" si="645"/>
        <v>0</v>
      </c>
      <c r="L447" s="5">
        <f t="shared" ca="1" si="645"/>
        <v>0</v>
      </c>
      <c r="M447" s="5">
        <f t="shared" ca="1" si="645"/>
        <v>0</v>
      </c>
      <c r="N447" s="5">
        <f t="shared" ca="1" si="645"/>
        <v>0</v>
      </c>
      <c r="O447" s="5">
        <f t="shared" ca="1" si="645"/>
        <v>0</v>
      </c>
      <c r="P447" s="5">
        <f t="shared" ca="1" si="645"/>
        <v>0</v>
      </c>
      <c r="Q447" s="5">
        <f t="shared" ca="1" si="645"/>
        <v>0</v>
      </c>
      <c r="R447" s="5">
        <f t="shared" ca="1" si="645"/>
        <v>0</v>
      </c>
      <c r="S447" s="5">
        <f t="shared" ca="1" si="645"/>
        <v>0</v>
      </c>
      <c r="T447" s="5">
        <f t="shared" ca="1" si="645"/>
        <v>0</v>
      </c>
      <c r="U447" s="5">
        <f t="shared" ca="1" si="645"/>
        <v>0</v>
      </c>
      <c r="V447" s="5">
        <f t="shared" ca="1" si="645"/>
        <v>0</v>
      </c>
      <c r="W447" s="5">
        <f t="shared" ca="1" si="645"/>
        <v>0</v>
      </c>
      <c r="X447" s="5">
        <f t="shared" ca="1" si="645"/>
        <v>0</v>
      </c>
      <c r="Y447" s="5">
        <f t="shared" ca="1" si="645"/>
        <v>0</v>
      </c>
      <c r="Z447" s="5">
        <f t="shared" ca="1" si="645"/>
        <v>0</v>
      </c>
      <c r="AA447" s="5">
        <f t="shared" ca="1" si="645"/>
        <v>0</v>
      </c>
      <c r="AB447" s="5">
        <f t="shared" ca="1" si="645"/>
        <v>0</v>
      </c>
      <c r="AC447" s="5">
        <f t="shared" ca="1" si="645"/>
        <v>0</v>
      </c>
      <c r="AD447" s="5">
        <f t="shared" ca="1" si="645"/>
        <v>0</v>
      </c>
      <c r="AE447" s="5">
        <f t="shared" ca="1" si="645"/>
        <v>0</v>
      </c>
      <c r="AF447" s="5">
        <f t="shared" ca="1" si="645"/>
        <v>0</v>
      </c>
      <c r="AG447" s="5">
        <f t="shared" ca="1" si="645"/>
        <v>0</v>
      </c>
      <c r="AH447" s="5">
        <f t="shared" ca="1" si="645"/>
        <v>0</v>
      </c>
      <c r="AI447" s="5">
        <f t="shared" ca="1" si="645"/>
        <v>0</v>
      </c>
      <c r="AJ447" s="5">
        <f t="shared" ca="1" si="645"/>
        <v>0</v>
      </c>
      <c r="AK447" s="5">
        <f t="shared" ca="1" si="645"/>
        <v>0</v>
      </c>
      <c r="AL447" s="5">
        <f t="shared" ca="1" si="645"/>
        <v>0</v>
      </c>
      <c r="AM447" s="5">
        <f t="shared" ca="1" si="645"/>
        <v>0</v>
      </c>
      <c r="AN447" s="5">
        <f t="shared" ca="1" si="645"/>
        <v>0</v>
      </c>
      <c r="AO447" s="5">
        <f t="shared" ca="1" si="645"/>
        <v>0</v>
      </c>
      <c r="AP447" s="5">
        <f t="shared" ca="1" si="645"/>
        <v>0</v>
      </c>
      <c r="AQ447" s="5">
        <f t="shared" ca="1" si="645"/>
        <v>0</v>
      </c>
      <c r="AR447" s="5">
        <f t="shared" ca="1" si="645"/>
        <v>0</v>
      </c>
      <c r="AS447" s="5">
        <f t="shared" ca="1" si="645"/>
        <v>0</v>
      </c>
      <c r="AT447" s="5">
        <f t="shared" ca="1" si="645"/>
        <v>0</v>
      </c>
      <c r="AU447" s="5">
        <f t="shared" ca="1" si="645"/>
        <v>0</v>
      </c>
      <c r="AV447" s="5">
        <f t="shared" ca="1" si="645"/>
        <v>0</v>
      </c>
      <c r="AW447" s="5">
        <f t="shared" ca="1" si="645"/>
        <v>0</v>
      </c>
      <c r="AX447" s="5">
        <f t="shared" ca="1" si="645"/>
        <v>0</v>
      </c>
      <c r="AY447" s="5">
        <f t="shared" ca="1" si="645"/>
        <v>0</v>
      </c>
      <c r="AZ447" s="5">
        <f t="shared" ca="1" si="645"/>
        <v>0</v>
      </c>
      <c r="BA447" s="5">
        <f t="shared" ca="1" si="645"/>
        <v>0</v>
      </c>
      <c r="BB447" s="5">
        <f t="shared" ca="1" si="645"/>
        <v>0</v>
      </c>
      <c r="BC447" s="5">
        <f t="shared" ca="1" si="645"/>
        <v>0</v>
      </c>
      <c r="BD447" s="5">
        <f t="shared" ca="1" si="645"/>
        <v>0</v>
      </c>
      <c r="BE447" s="5">
        <f t="shared" ca="1" si="645"/>
        <v>0</v>
      </c>
      <c r="BF447" s="5">
        <f t="shared" ca="1" si="645"/>
        <v>0</v>
      </c>
      <c r="BG447" s="5">
        <f t="shared" ca="1" si="645"/>
        <v>0</v>
      </c>
      <c r="BH447" s="5">
        <f t="shared" ca="1" si="645"/>
        <v>971249.48219344881</v>
      </c>
      <c r="BI447" s="5">
        <f t="shared" ca="1" si="645"/>
        <v>0</v>
      </c>
    </row>
    <row r="448" spans="1:61" x14ac:dyDescent="0.25">
      <c r="A448" s="57">
        <f t="shared" si="588"/>
        <v>2029.5</v>
      </c>
      <c r="C448" s="5">
        <f t="shared" ref="C448:BI448" ca="1" si="646">C385*C317</f>
        <v>0</v>
      </c>
      <c r="D448" s="5">
        <f t="shared" ca="1" si="646"/>
        <v>0</v>
      </c>
      <c r="E448" s="5">
        <f t="shared" ca="1" si="646"/>
        <v>0</v>
      </c>
      <c r="F448" s="5">
        <f t="shared" ca="1" si="646"/>
        <v>0</v>
      </c>
      <c r="G448" s="5">
        <f t="shared" ca="1" si="646"/>
        <v>0</v>
      </c>
      <c r="H448" s="5">
        <f t="shared" ca="1" si="646"/>
        <v>0</v>
      </c>
      <c r="I448" s="5">
        <f t="shared" ca="1" si="646"/>
        <v>0</v>
      </c>
      <c r="J448" s="5">
        <f t="shared" ca="1" si="646"/>
        <v>0</v>
      </c>
      <c r="K448" s="5">
        <f t="shared" ca="1" si="646"/>
        <v>0</v>
      </c>
      <c r="L448" s="5">
        <f t="shared" ca="1" si="646"/>
        <v>0</v>
      </c>
      <c r="M448" s="5">
        <f t="shared" ca="1" si="646"/>
        <v>0</v>
      </c>
      <c r="N448" s="5">
        <f t="shared" ca="1" si="646"/>
        <v>0</v>
      </c>
      <c r="O448" s="5">
        <f t="shared" ca="1" si="646"/>
        <v>0</v>
      </c>
      <c r="P448" s="5">
        <f t="shared" ca="1" si="646"/>
        <v>0</v>
      </c>
      <c r="Q448" s="5">
        <f t="shared" ca="1" si="646"/>
        <v>0</v>
      </c>
      <c r="R448" s="5">
        <f t="shared" ca="1" si="646"/>
        <v>0</v>
      </c>
      <c r="S448" s="5">
        <f t="shared" ca="1" si="646"/>
        <v>0</v>
      </c>
      <c r="T448" s="5">
        <f t="shared" ca="1" si="646"/>
        <v>0</v>
      </c>
      <c r="U448" s="5">
        <f t="shared" ca="1" si="646"/>
        <v>0</v>
      </c>
      <c r="V448" s="5">
        <f t="shared" ca="1" si="646"/>
        <v>0</v>
      </c>
      <c r="W448" s="5">
        <f t="shared" ca="1" si="646"/>
        <v>0</v>
      </c>
      <c r="X448" s="5">
        <f t="shared" ca="1" si="646"/>
        <v>0</v>
      </c>
      <c r="Y448" s="5">
        <f t="shared" ca="1" si="646"/>
        <v>0</v>
      </c>
      <c r="Z448" s="5">
        <f t="shared" ca="1" si="646"/>
        <v>0</v>
      </c>
      <c r="AA448" s="5">
        <f t="shared" ca="1" si="646"/>
        <v>0</v>
      </c>
      <c r="AB448" s="5">
        <f t="shared" ca="1" si="646"/>
        <v>0</v>
      </c>
      <c r="AC448" s="5">
        <f t="shared" ca="1" si="646"/>
        <v>0</v>
      </c>
      <c r="AD448" s="5">
        <f t="shared" ca="1" si="646"/>
        <v>0</v>
      </c>
      <c r="AE448" s="5">
        <f t="shared" ca="1" si="646"/>
        <v>0</v>
      </c>
      <c r="AF448" s="5">
        <f t="shared" ca="1" si="646"/>
        <v>0</v>
      </c>
      <c r="AG448" s="5">
        <f t="shared" ca="1" si="646"/>
        <v>0</v>
      </c>
      <c r="AH448" s="5">
        <f t="shared" ca="1" si="646"/>
        <v>0</v>
      </c>
      <c r="AI448" s="5">
        <f t="shared" ca="1" si="646"/>
        <v>0</v>
      </c>
      <c r="AJ448" s="5">
        <f t="shared" ca="1" si="646"/>
        <v>0</v>
      </c>
      <c r="AK448" s="5">
        <f t="shared" ca="1" si="646"/>
        <v>0</v>
      </c>
      <c r="AL448" s="5">
        <f t="shared" ca="1" si="646"/>
        <v>0</v>
      </c>
      <c r="AM448" s="5">
        <f t="shared" ca="1" si="646"/>
        <v>0</v>
      </c>
      <c r="AN448" s="5">
        <f t="shared" ca="1" si="646"/>
        <v>0</v>
      </c>
      <c r="AO448" s="5">
        <f t="shared" ca="1" si="646"/>
        <v>0</v>
      </c>
      <c r="AP448" s="5">
        <f t="shared" ca="1" si="646"/>
        <v>0</v>
      </c>
      <c r="AQ448" s="5">
        <f t="shared" ca="1" si="646"/>
        <v>0</v>
      </c>
      <c r="AR448" s="5">
        <f t="shared" ca="1" si="646"/>
        <v>0</v>
      </c>
      <c r="AS448" s="5">
        <f t="shared" ca="1" si="646"/>
        <v>0</v>
      </c>
      <c r="AT448" s="5">
        <f t="shared" ca="1" si="646"/>
        <v>0</v>
      </c>
      <c r="AU448" s="5">
        <f t="shared" ca="1" si="646"/>
        <v>0</v>
      </c>
      <c r="AV448" s="5">
        <f t="shared" ca="1" si="646"/>
        <v>0</v>
      </c>
      <c r="AW448" s="5">
        <f t="shared" ca="1" si="646"/>
        <v>0</v>
      </c>
      <c r="AX448" s="5">
        <f t="shared" ca="1" si="646"/>
        <v>0</v>
      </c>
      <c r="AY448" s="5">
        <f t="shared" ca="1" si="646"/>
        <v>0</v>
      </c>
      <c r="AZ448" s="5">
        <f t="shared" ca="1" si="646"/>
        <v>0</v>
      </c>
      <c r="BA448" s="5">
        <f t="shared" ca="1" si="646"/>
        <v>0</v>
      </c>
      <c r="BB448" s="5">
        <f t="shared" ca="1" si="646"/>
        <v>0</v>
      </c>
      <c r="BC448" s="5">
        <f t="shared" ca="1" si="646"/>
        <v>0</v>
      </c>
      <c r="BD448" s="5">
        <f t="shared" ca="1" si="646"/>
        <v>0</v>
      </c>
      <c r="BE448" s="5">
        <f t="shared" ca="1" si="646"/>
        <v>0</v>
      </c>
      <c r="BF448" s="5">
        <f t="shared" ca="1" si="646"/>
        <v>0</v>
      </c>
      <c r="BG448" s="5">
        <f t="shared" ca="1" si="646"/>
        <v>0</v>
      </c>
      <c r="BH448" s="5">
        <f t="shared" ca="1" si="646"/>
        <v>0</v>
      </c>
      <c r="BI448" s="5">
        <f t="shared" ca="1" si="646"/>
        <v>1221312.6525009864</v>
      </c>
    </row>
    <row r="449" spans="1:61" x14ac:dyDescent="0.25">
      <c r="A449" s="57" t="str">
        <f t="shared" si="588"/>
        <v>Total</v>
      </c>
      <c r="C449" s="5">
        <f ca="1">SUM(C390:C448)</f>
        <v>0</v>
      </c>
      <c r="D449" s="5">
        <f t="shared" ref="D449:BI449" ca="1" si="647">SUM(D390:D448)</f>
        <v>255002.44629373861</v>
      </c>
      <c r="E449" s="5">
        <f t="shared" ca="1" si="647"/>
        <v>342525.09032186237</v>
      </c>
      <c r="F449" s="5">
        <f t="shared" ca="1" si="647"/>
        <v>345065.62350245402</v>
      </c>
      <c r="G449" s="5">
        <f t="shared" ca="1" si="647"/>
        <v>347624.99999999988</v>
      </c>
      <c r="H449" s="5">
        <f t="shared" ca="1" si="647"/>
        <v>350203.35957673431</v>
      </c>
      <c r="I449" s="5">
        <f t="shared" ca="1" si="647"/>
        <v>352800.84303151816</v>
      </c>
      <c r="J449" s="5">
        <f t="shared" ca="1" si="647"/>
        <v>355417.59220752754</v>
      </c>
      <c r="K449" s="5">
        <f t="shared" ca="1" si="647"/>
        <v>358053.74999999977</v>
      </c>
      <c r="L449" s="5">
        <f t="shared" ca="1" si="647"/>
        <v>360709.46036403615</v>
      </c>
      <c r="M449" s="5">
        <f t="shared" ca="1" si="647"/>
        <v>363384.86832246353</v>
      </c>
      <c r="N449" s="5">
        <f t="shared" ca="1" si="647"/>
        <v>366080.11997375323</v>
      </c>
      <c r="O449" s="5">
        <f t="shared" ca="1" si="647"/>
        <v>295036.28999999969</v>
      </c>
      <c r="P449" s="5">
        <f t="shared" ca="1" si="647"/>
        <v>272455.87906163523</v>
      </c>
      <c r="Q449" s="5">
        <f t="shared" ca="1" si="647"/>
        <v>274476.70387290069</v>
      </c>
      <c r="R449" s="5">
        <f t="shared" ca="1" si="647"/>
        <v>276512.51728684152</v>
      </c>
      <c r="S449" s="5">
        <f t="shared" ca="1" si="647"/>
        <v>278563.43047499959</v>
      </c>
      <c r="T449" s="5">
        <f t="shared" ca="1" si="647"/>
        <v>280629.55543348414</v>
      </c>
      <c r="U449" s="5">
        <f t="shared" ca="1" si="647"/>
        <v>282711.00498908758</v>
      </c>
      <c r="V449" s="5">
        <f t="shared" ca="1" si="647"/>
        <v>284807.89280544664</v>
      </c>
      <c r="W449" s="5">
        <f t="shared" ca="1" si="647"/>
        <v>286920.33338924951</v>
      </c>
      <c r="X449" s="5">
        <f t="shared" ca="1" si="647"/>
        <v>289048.44209648861</v>
      </c>
      <c r="Y449" s="5">
        <f t="shared" ca="1" si="647"/>
        <v>291192.33513876016</v>
      </c>
      <c r="Z449" s="5">
        <f t="shared" ca="1" si="647"/>
        <v>293352.12958960998</v>
      </c>
      <c r="AA449" s="5">
        <f t="shared" ca="1" si="647"/>
        <v>295527.94339092693</v>
      </c>
      <c r="AB449" s="5">
        <f t="shared" ca="1" si="647"/>
        <v>297719.8953593832</v>
      </c>
      <c r="AC449" s="5">
        <f t="shared" ca="1" si="647"/>
        <v>299928.10519292287</v>
      </c>
      <c r="AD449" s="5">
        <f t="shared" ca="1" si="647"/>
        <v>302152.69347729813</v>
      </c>
      <c r="AE449" s="5">
        <f t="shared" ca="1" si="647"/>
        <v>304393.78169265459</v>
      </c>
      <c r="AF449" s="5">
        <f t="shared" ca="1" si="647"/>
        <v>541867.12545722257</v>
      </c>
      <c r="AG449" s="5">
        <f t="shared" ca="1" si="647"/>
        <v>703859.68913541408</v>
      </c>
      <c r="AH449" s="5">
        <f t="shared" ca="1" si="647"/>
        <v>735604.46648382209</v>
      </c>
      <c r="AI449" s="5">
        <f t="shared" ca="1" si="647"/>
        <v>741060.49761175341</v>
      </c>
      <c r="AJ449" s="5">
        <f t="shared" ca="1" si="647"/>
        <v>746556.99651418219</v>
      </c>
      <c r="AK449" s="5">
        <f t="shared" ca="1" si="647"/>
        <v>752094.26334349671</v>
      </c>
      <c r="AL449" s="5">
        <f t="shared" ca="1" si="647"/>
        <v>757672.60047833645</v>
      </c>
      <c r="AM449" s="5">
        <f t="shared" ca="1" si="647"/>
        <v>763292.31254010578</v>
      </c>
      <c r="AN449" s="5">
        <f t="shared" ca="1" si="647"/>
        <v>768953.70640960755</v>
      </c>
      <c r="AO449" s="5">
        <f t="shared" ca="1" si="647"/>
        <v>774657.09124380129</v>
      </c>
      <c r="AP449" s="5">
        <f t="shared" ca="1" si="647"/>
        <v>780402.77849268634</v>
      </c>
      <c r="AQ449" s="5">
        <f t="shared" ca="1" si="647"/>
        <v>718155.31521201285</v>
      </c>
      <c r="AR449" s="5">
        <f t="shared" ca="1" si="647"/>
        <v>677788.32948623761</v>
      </c>
      <c r="AS449" s="5">
        <f t="shared" ca="1" si="647"/>
        <v>675143.449522482</v>
      </c>
      <c r="AT449" s="5">
        <f t="shared" ca="1" si="647"/>
        <v>680151.03694785642</v>
      </c>
      <c r="AU449" s="5">
        <f t="shared" ca="1" si="647"/>
        <v>685195.76600859826</v>
      </c>
      <c r="AV449" s="5">
        <f t="shared" ca="1" si="647"/>
        <v>690277.91218688258</v>
      </c>
      <c r="AW449" s="5">
        <f t="shared" ca="1" si="647"/>
        <v>695397.75300815632</v>
      </c>
      <c r="AX449" s="5">
        <f t="shared" ca="1" si="647"/>
        <v>700555.56805629202</v>
      </c>
      <c r="AY449" s="5">
        <f t="shared" ca="1" si="647"/>
        <v>705751.63898885599</v>
      </c>
      <c r="AZ449" s="5">
        <f t="shared" ca="1" si="647"/>
        <v>710986.24955248903</v>
      </c>
      <c r="BA449" s="5">
        <f t="shared" ca="1" si="647"/>
        <v>716259.68559840089</v>
      </c>
      <c r="BB449" s="5">
        <f t="shared" ca="1" si="647"/>
        <v>721572.23509798059</v>
      </c>
      <c r="BC449" s="5">
        <f t="shared" ca="1" si="647"/>
        <v>726924.18815852143</v>
      </c>
      <c r="BD449" s="5">
        <f t="shared" ca="1" si="647"/>
        <v>732315.83703906334</v>
      </c>
      <c r="BE449" s="5">
        <f t="shared" ca="1" si="647"/>
        <v>737747.47616635263</v>
      </c>
      <c r="BF449" s="5">
        <f t="shared" ca="1" si="647"/>
        <v>743219.40215091978</v>
      </c>
      <c r="BG449" s="5">
        <f t="shared" ca="1" si="647"/>
        <v>748731.91380327684</v>
      </c>
      <c r="BH449" s="5">
        <f t="shared" ca="1" si="647"/>
        <v>971249.48219344881</v>
      </c>
      <c r="BI449" s="5">
        <f t="shared" ca="1" si="647"/>
        <v>1221312.6525009864</v>
      </c>
    </row>
    <row r="450" spans="1:61" x14ac:dyDescent="0.25">
      <c r="A450" s="57"/>
    </row>
    <row r="451" spans="1:61" x14ac:dyDescent="0.25">
      <c r="A451" s="57"/>
    </row>
    <row r="452" spans="1:61" x14ac:dyDescent="0.25">
      <c r="A452" s="57"/>
    </row>
    <row r="453" spans="1:61" x14ac:dyDescent="0.25">
      <c r="A453" s="57"/>
    </row>
    <row r="454" spans="1:61" x14ac:dyDescent="0.25">
      <c r="A454" s="57"/>
    </row>
    <row r="455" spans="1:61" x14ac:dyDescent="0.25">
      <c r="A455" s="57"/>
    </row>
    <row r="456" spans="1:61" x14ac:dyDescent="0.25">
      <c r="A456" s="57"/>
    </row>
    <row r="457" spans="1:61" x14ac:dyDescent="0.25">
      <c r="A457" s="57"/>
    </row>
    <row r="458" spans="1:61" x14ac:dyDescent="0.25">
      <c r="A458" s="57"/>
    </row>
    <row r="459" spans="1:61" x14ac:dyDescent="0.25">
      <c r="A459" s="57"/>
    </row>
    <row r="460" spans="1:61" x14ac:dyDescent="0.25">
      <c r="A460" s="57"/>
    </row>
    <row r="461" spans="1:61" x14ac:dyDescent="0.25">
      <c r="A461" s="57"/>
    </row>
    <row r="462" spans="1:61" x14ac:dyDescent="0.25">
      <c r="A462" s="57"/>
    </row>
    <row r="463" spans="1:61" x14ac:dyDescent="0.25">
      <c r="A463" s="57"/>
    </row>
    <row r="464" spans="1:61" x14ac:dyDescent="0.25">
      <c r="A464" s="57"/>
    </row>
    <row r="465" spans="1:1" x14ac:dyDescent="0.25">
      <c r="A465" s="57"/>
    </row>
    <row r="466" spans="1:1" x14ac:dyDescent="0.25">
      <c r="A466" s="57"/>
    </row>
    <row r="467" spans="1:1" x14ac:dyDescent="0.25">
      <c r="A467" s="57"/>
    </row>
    <row r="468" spans="1:1" x14ac:dyDescent="0.25">
      <c r="A468" s="57"/>
    </row>
    <row r="469" spans="1:1" x14ac:dyDescent="0.25">
      <c r="A469" s="57"/>
    </row>
    <row r="470" spans="1:1" x14ac:dyDescent="0.25">
      <c r="A470" s="57"/>
    </row>
    <row r="471" spans="1:1" x14ac:dyDescent="0.25">
      <c r="A471" s="57"/>
    </row>
    <row r="472" spans="1:1" x14ac:dyDescent="0.25">
      <c r="A472" s="57"/>
    </row>
    <row r="473" spans="1:1" x14ac:dyDescent="0.25">
      <c r="A473" s="57"/>
    </row>
    <row r="474" spans="1:1" x14ac:dyDescent="0.25">
      <c r="A474" s="57"/>
    </row>
    <row r="475" spans="1:1" x14ac:dyDescent="0.25">
      <c r="A475" s="57"/>
    </row>
    <row r="476" spans="1:1" x14ac:dyDescent="0.25">
      <c r="A476" s="57"/>
    </row>
    <row r="477" spans="1:1" x14ac:dyDescent="0.25">
      <c r="A477" s="57"/>
    </row>
    <row r="478" spans="1:1" x14ac:dyDescent="0.25">
      <c r="A478" s="57"/>
    </row>
  </sheetData>
  <pageMargins left="0.7" right="0.7" top="0.75" bottom="0.75" header="0.3" footer="0.3"/>
  <pageSetup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3:BY95"/>
  <sheetViews>
    <sheetView workbookViewId="0">
      <selection activeCell="B1" sqref="B1"/>
    </sheetView>
  </sheetViews>
  <sheetFormatPr defaultRowHeight="15" x14ac:dyDescent="0.25"/>
  <cols>
    <col min="1" max="1" width="38.140625" bestFit="1" customWidth="1"/>
    <col min="2" max="2" width="11.5703125" bestFit="1" customWidth="1"/>
    <col min="3" max="3" width="16.28515625" bestFit="1" customWidth="1"/>
    <col min="4" max="4" width="13.28515625" bestFit="1" customWidth="1"/>
    <col min="5" max="10" width="11.5703125" bestFit="1" customWidth="1"/>
    <col min="11" max="13" width="12.28515625" bestFit="1" customWidth="1"/>
  </cols>
  <sheetData>
    <row r="3" spans="1:68" x14ac:dyDescent="0.25">
      <c r="A3" t="s">
        <v>146</v>
      </c>
      <c r="B3" s="13">
        <v>0</v>
      </c>
    </row>
    <row r="4" spans="1:68" x14ac:dyDescent="0.25">
      <c r="A4" t="s">
        <v>70</v>
      </c>
      <c r="B4" s="12">
        <v>500000</v>
      </c>
    </row>
    <row r="5" spans="1:68" x14ac:dyDescent="0.25">
      <c r="A5" t="s">
        <v>93</v>
      </c>
      <c r="B5" s="14">
        <v>0.04</v>
      </c>
      <c r="C5" t="s">
        <v>13</v>
      </c>
    </row>
    <row r="6" spans="1:68" x14ac:dyDescent="0.25">
      <c r="A6" t="s">
        <v>363</v>
      </c>
      <c r="B6" s="14"/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</row>
    <row r="7" spans="1:68" ht="30" x14ac:dyDescent="0.25">
      <c r="A7" s="27" t="s">
        <v>377</v>
      </c>
      <c r="B7" s="12">
        <v>50000</v>
      </c>
    </row>
    <row r="8" spans="1:68" x14ac:dyDescent="0.25">
      <c r="A8" t="s">
        <v>368</v>
      </c>
      <c r="B8" s="12">
        <v>1</v>
      </c>
      <c r="C8" t="str">
        <f>VLOOKUP(B8,A92:B95,2)</f>
        <v>Pro Rata</v>
      </c>
    </row>
    <row r="9" spans="1:68" x14ac:dyDescent="0.25">
      <c r="A9" t="s">
        <v>362</v>
      </c>
      <c r="C9" s="13"/>
      <c r="D9" s="13"/>
      <c r="E9" s="13"/>
      <c r="F9" s="13"/>
      <c r="G9" s="13"/>
      <c r="H9" s="13"/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</row>
    <row r="10" spans="1:68" x14ac:dyDescent="0.25">
      <c r="A10" t="s">
        <v>153</v>
      </c>
      <c r="B10" s="14">
        <v>0.05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</row>
    <row r="11" spans="1:68" x14ac:dyDescent="0.25">
      <c r="A11" t="s">
        <v>168</v>
      </c>
      <c r="B11" s="14">
        <v>0.1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</row>
    <row r="12" spans="1:68" x14ac:dyDescent="0.25">
      <c r="A12" t="s">
        <v>169</v>
      </c>
      <c r="B12" s="14"/>
      <c r="C12" s="37" t="s">
        <v>34</v>
      </c>
      <c r="D12" s="37" t="s">
        <v>34</v>
      </c>
      <c r="E12" s="37" t="s">
        <v>34</v>
      </c>
      <c r="F12" s="37" t="s">
        <v>34</v>
      </c>
      <c r="G12" s="37" t="s">
        <v>34</v>
      </c>
      <c r="H12" s="37" t="s">
        <v>34</v>
      </c>
      <c r="I12" s="37" t="s">
        <v>34</v>
      </c>
      <c r="J12" s="37" t="s">
        <v>11</v>
      </c>
      <c r="K12" s="37" t="s">
        <v>11</v>
      </c>
      <c r="L12" s="37" t="s">
        <v>11</v>
      </c>
      <c r="M12" s="37" t="s">
        <v>11</v>
      </c>
      <c r="N12" s="37" t="s">
        <v>11</v>
      </c>
      <c r="O12" s="37" t="s">
        <v>11</v>
      </c>
      <c r="P12" s="37" t="s">
        <v>11</v>
      </c>
      <c r="Q12" s="37" t="s">
        <v>11</v>
      </c>
      <c r="R12" s="37" t="s">
        <v>11</v>
      </c>
      <c r="S12" s="37" t="s">
        <v>11</v>
      </c>
      <c r="T12" s="37" t="s">
        <v>11</v>
      </c>
      <c r="U12" s="37" t="s">
        <v>11</v>
      </c>
      <c r="V12" s="37" t="s">
        <v>11</v>
      </c>
      <c r="W12" s="37" t="s">
        <v>11</v>
      </c>
      <c r="X12" s="37" t="s">
        <v>11</v>
      </c>
      <c r="Y12" s="37" t="s">
        <v>11</v>
      </c>
      <c r="Z12" s="37" t="s">
        <v>11</v>
      </c>
      <c r="AA12" s="37" t="s">
        <v>11</v>
      </c>
      <c r="AB12" s="37" t="s">
        <v>11</v>
      </c>
      <c r="AC12" s="37" t="s">
        <v>11</v>
      </c>
      <c r="AD12" s="37" t="s">
        <v>11</v>
      </c>
      <c r="AE12" s="37" t="s">
        <v>11</v>
      </c>
      <c r="AF12" s="37" t="s">
        <v>11</v>
      </c>
      <c r="AG12" s="37" t="s">
        <v>11</v>
      </c>
      <c r="AH12" s="37" t="s">
        <v>11</v>
      </c>
      <c r="AI12" s="37" t="s">
        <v>11</v>
      </c>
      <c r="AJ12" s="37" t="s">
        <v>11</v>
      </c>
      <c r="AK12" s="37" t="s">
        <v>11</v>
      </c>
      <c r="AL12" s="37" t="s">
        <v>11</v>
      </c>
      <c r="AM12" s="37" t="s">
        <v>11</v>
      </c>
      <c r="AN12" s="37" t="s">
        <v>11</v>
      </c>
      <c r="AO12" s="37" t="s">
        <v>11</v>
      </c>
      <c r="AP12" s="37" t="s">
        <v>11</v>
      </c>
      <c r="AQ12" s="37" t="s">
        <v>11</v>
      </c>
      <c r="AR12" s="37" t="s">
        <v>11</v>
      </c>
      <c r="AS12" s="37" t="s">
        <v>11</v>
      </c>
      <c r="AT12" s="37" t="s">
        <v>11</v>
      </c>
      <c r="AU12" s="37" t="s">
        <v>11</v>
      </c>
      <c r="AV12" s="37" t="s">
        <v>11</v>
      </c>
      <c r="AW12" s="37" t="s">
        <v>11</v>
      </c>
      <c r="AX12" s="37" t="s">
        <v>11</v>
      </c>
      <c r="AY12" s="37" t="s">
        <v>11</v>
      </c>
      <c r="AZ12" s="37" t="s">
        <v>11</v>
      </c>
      <c r="BA12" s="37" t="s">
        <v>11</v>
      </c>
      <c r="BB12" s="37" t="s">
        <v>11</v>
      </c>
      <c r="BC12" s="37" t="s">
        <v>11</v>
      </c>
      <c r="BD12" s="37" t="s">
        <v>11</v>
      </c>
      <c r="BE12" s="37" t="s">
        <v>11</v>
      </c>
      <c r="BF12" s="37" t="s">
        <v>11</v>
      </c>
      <c r="BG12" s="37" t="s">
        <v>11</v>
      </c>
      <c r="BH12" s="37" t="s">
        <v>11</v>
      </c>
      <c r="BI12" s="37" t="s">
        <v>11</v>
      </c>
      <c r="BJ12" s="13"/>
      <c r="BK12" s="13"/>
      <c r="BL12" s="13"/>
      <c r="BM12" s="13"/>
      <c r="BN12" s="13"/>
      <c r="BO12" s="13"/>
      <c r="BP12" s="13"/>
    </row>
    <row r="13" spans="1:68" x14ac:dyDescent="0.25">
      <c r="A13" t="s">
        <v>171</v>
      </c>
      <c r="B13" s="14">
        <v>0.7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13"/>
      <c r="BK13" s="13"/>
      <c r="BL13" s="13"/>
      <c r="BM13" s="13"/>
      <c r="BN13" s="13"/>
      <c r="BO13" s="13"/>
      <c r="BP13" s="13"/>
    </row>
    <row r="14" spans="1:68" x14ac:dyDescent="0.25">
      <c r="A14" t="s">
        <v>172</v>
      </c>
      <c r="B14" s="14">
        <v>1.25</v>
      </c>
      <c r="C14" s="116" t="str">
        <f>IF(B14&lt;=1,"are you sure?  Release prices usually &gt;1","")</f>
        <v/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13"/>
      <c r="BK14" s="13"/>
      <c r="BL14" s="13"/>
      <c r="BM14" s="13"/>
      <c r="BN14" s="13"/>
      <c r="BO14" s="13"/>
      <c r="BP14" s="13"/>
    </row>
    <row r="15" spans="1:68" x14ac:dyDescent="0.25">
      <c r="A15" t="s">
        <v>46</v>
      </c>
      <c r="B15" s="14">
        <v>0.06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13"/>
      <c r="BK15" s="13"/>
      <c r="BL15" s="13"/>
      <c r="BM15" s="13"/>
      <c r="BN15" s="13"/>
      <c r="BO15" s="13"/>
      <c r="BP15" s="13"/>
    </row>
    <row r="16" spans="1:68" x14ac:dyDescent="0.25">
      <c r="A16" t="s">
        <v>177</v>
      </c>
      <c r="B16" s="14" t="b">
        <f>TRUE()</f>
        <v>1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13"/>
      <c r="BK16" s="13"/>
      <c r="BL16" s="13"/>
      <c r="BM16" s="13"/>
      <c r="BN16" s="13"/>
      <c r="BO16" s="13"/>
      <c r="BP16" s="13"/>
    </row>
    <row r="17" spans="1:77" x14ac:dyDescent="0.25">
      <c r="B17" s="14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13"/>
      <c r="BK17" s="13"/>
      <c r="BL17" s="13"/>
      <c r="BM17" s="13"/>
      <c r="BN17" s="13"/>
      <c r="BO17" s="13"/>
      <c r="BP17" s="13"/>
    </row>
    <row r="18" spans="1:77" x14ac:dyDescent="0.25"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</row>
    <row r="20" spans="1:77" x14ac:dyDescent="0.25">
      <c r="A20" t="s">
        <v>151</v>
      </c>
      <c r="C20" s="5">
        <f>B4</f>
        <v>500000</v>
      </c>
      <c r="D20" s="4">
        <f>C20*(1+$B$5/4)</f>
        <v>505000</v>
      </c>
      <c r="E20" s="4">
        <f t="shared" ref="E20:BI20" si="0">D20*(1+$B$5/4)</f>
        <v>510050</v>
      </c>
      <c r="F20" s="4">
        <f t="shared" si="0"/>
        <v>515150.5</v>
      </c>
      <c r="G20" s="4">
        <f t="shared" si="0"/>
        <v>520302.005</v>
      </c>
      <c r="H20" s="4">
        <f t="shared" si="0"/>
        <v>525505.02505000005</v>
      </c>
      <c r="I20" s="4">
        <f t="shared" si="0"/>
        <v>530760.07530050003</v>
      </c>
      <c r="J20" s="4">
        <f t="shared" si="0"/>
        <v>536067.67605350504</v>
      </c>
      <c r="K20" s="4">
        <f t="shared" si="0"/>
        <v>541428.35281404015</v>
      </c>
      <c r="L20" s="4">
        <f t="shared" si="0"/>
        <v>546842.63634218054</v>
      </c>
      <c r="M20" s="4">
        <f t="shared" si="0"/>
        <v>552311.06270560238</v>
      </c>
      <c r="N20" s="4">
        <f t="shared" si="0"/>
        <v>557834.17333265836</v>
      </c>
      <c r="O20" s="4">
        <f t="shared" si="0"/>
        <v>563412.51506598492</v>
      </c>
      <c r="P20" s="4">
        <f t="shared" si="0"/>
        <v>569046.64021664474</v>
      </c>
      <c r="Q20" s="4">
        <f t="shared" si="0"/>
        <v>574737.10661881114</v>
      </c>
      <c r="R20" s="4">
        <f t="shared" si="0"/>
        <v>580484.47768499923</v>
      </c>
      <c r="S20" s="4">
        <f t="shared" si="0"/>
        <v>586289.32246184919</v>
      </c>
      <c r="T20" s="4">
        <f t="shared" si="0"/>
        <v>592152.21568646771</v>
      </c>
      <c r="U20" s="4">
        <f t="shared" si="0"/>
        <v>598073.73784333235</v>
      </c>
      <c r="V20" s="4">
        <f t="shared" si="0"/>
        <v>604054.47522176569</v>
      </c>
      <c r="W20" s="4">
        <f t="shared" si="0"/>
        <v>610095.01997398341</v>
      </c>
      <c r="X20" s="4">
        <f t="shared" si="0"/>
        <v>616195.9701737233</v>
      </c>
      <c r="Y20" s="4">
        <f t="shared" si="0"/>
        <v>622357.92987546057</v>
      </c>
      <c r="Z20" s="4">
        <f t="shared" si="0"/>
        <v>628581.50917421514</v>
      </c>
      <c r="AA20" s="4">
        <f t="shared" si="0"/>
        <v>634867.32426595734</v>
      </c>
      <c r="AB20" s="4">
        <f t="shared" si="0"/>
        <v>641215.99750861689</v>
      </c>
      <c r="AC20" s="4">
        <f t="shared" si="0"/>
        <v>647628.15748370311</v>
      </c>
      <c r="AD20" s="4">
        <f t="shared" si="0"/>
        <v>654104.43905854016</v>
      </c>
      <c r="AE20" s="4">
        <f t="shared" si="0"/>
        <v>660645.48344912555</v>
      </c>
      <c r="AF20" s="4">
        <f t="shared" si="0"/>
        <v>667251.93828361679</v>
      </c>
      <c r="AG20" s="4">
        <f t="shared" si="0"/>
        <v>673924.45766645297</v>
      </c>
      <c r="AH20" s="4">
        <f t="shared" si="0"/>
        <v>680663.7022431175</v>
      </c>
      <c r="AI20" s="4">
        <f t="shared" si="0"/>
        <v>687470.33926554862</v>
      </c>
      <c r="AJ20" s="4">
        <f t="shared" si="0"/>
        <v>694345.0426582041</v>
      </c>
      <c r="AK20" s="4">
        <f t="shared" si="0"/>
        <v>701288.49308478611</v>
      </c>
      <c r="AL20" s="4">
        <f t="shared" si="0"/>
        <v>708301.37801563402</v>
      </c>
      <c r="AM20" s="4">
        <f t="shared" si="0"/>
        <v>715384.39179579041</v>
      </c>
      <c r="AN20" s="4">
        <f t="shared" si="0"/>
        <v>722538.23571374826</v>
      </c>
      <c r="AO20" s="4">
        <f t="shared" si="0"/>
        <v>729763.61807088577</v>
      </c>
      <c r="AP20" s="4">
        <f t="shared" si="0"/>
        <v>737061.25425159466</v>
      </c>
      <c r="AQ20" s="4">
        <f t="shared" si="0"/>
        <v>744431.86679411063</v>
      </c>
      <c r="AR20" s="4">
        <f t="shared" si="0"/>
        <v>751876.18546205177</v>
      </c>
      <c r="AS20" s="4">
        <f t="shared" si="0"/>
        <v>759394.9473166723</v>
      </c>
      <c r="AT20" s="4">
        <f t="shared" si="0"/>
        <v>766988.89678983903</v>
      </c>
      <c r="AU20" s="4">
        <f t="shared" si="0"/>
        <v>774658.78575773747</v>
      </c>
      <c r="AV20" s="4">
        <f t="shared" si="0"/>
        <v>782405.37361531483</v>
      </c>
      <c r="AW20" s="4">
        <f t="shared" si="0"/>
        <v>790229.42735146801</v>
      </c>
      <c r="AX20" s="4">
        <f t="shared" si="0"/>
        <v>798131.72162498266</v>
      </c>
      <c r="AY20" s="4">
        <f t="shared" si="0"/>
        <v>806113.03884123254</v>
      </c>
      <c r="AZ20" s="4">
        <f t="shared" si="0"/>
        <v>814174.16922964482</v>
      </c>
      <c r="BA20" s="4">
        <f t="shared" si="0"/>
        <v>822315.91092194128</v>
      </c>
      <c r="BB20" s="4">
        <f t="shared" si="0"/>
        <v>830539.07003116072</v>
      </c>
      <c r="BC20" s="4">
        <f t="shared" si="0"/>
        <v>838844.46073147235</v>
      </c>
      <c r="BD20" s="4">
        <f t="shared" si="0"/>
        <v>847232.90533878712</v>
      </c>
      <c r="BE20" s="4">
        <f t="shared" si="0"/>
        <v>855705.23439217499</v>
      </c>
      <c r="BF20" s="4">
        <f t="shared" si="0"/>
        <v>864262.28673609672</v>
      </c>
      <c r="BG20" s="4">
        <f t="shared" si="0"/>
        <v>872904.90960345767</v>
      </c>
      <c r="BH20" s="4">
        <f t="shared" si="0"/>
        <v>881633.95869949227</v>
      </c>
      <c r="BI20" s="4">
        <f t="shared" si="0"/>
        <v>890450.29828648723</v>
      </c>
    </row>
    <row r="24" spans="1:77" x14ac:dyDescent="0.25">
      <c r="C24" s="2">
        <f>Timeline!C16</f>
        <v>2015</v>
      </c>
      <c r="D24" s="2">
        <f>Timeline!D16</f>
        <v>2015.25</v>
      </c>
      <c r="E24" s="2">
        <f>Timeline!E16</f>
        <v>2015.5</v>
      </c>
      <c r="F24" s="2">
        <f>Timeline!F16</f>
        <v>2015.75</v>
      </c>
      <c r="G24" s="2">
        <f>Timeline!G16</f>
        <v>2016</v>
      </c>
      <c r="H24" s="2">
        <f>Timeline!H16</f>
        <v>2016.25</v>
      </c>
      <c r="I24" s="2">
        <f>Timeline!I16</f>
        <v>2016.5</v>
      </c>
      <c r="J24" s="2">
        <f>Timeline!J16</f>
        <v>2016.75</v>
      </c>
      <c r="K24" s="2">
        <f>Timeline!K16</f>
        <v>2017</v>
      </c>
      <c r="L24" s="2">
        <f>Timeline!L16</f>
        <v>2017.25</v>
      </c>
      <c r="M24" s="2">
        <f>Timeline!M16</f>
        <v>2017.5</v>
      </c>
      <c r="N24" s="2">
        <f>Timeline!N16</f>
        <v>2017.75</v>
      </c>
      <c r="O24" s="2">
        <f>Timeline!O16</f>
        <v>2018</v>
      </c>
      <c r="P24" s="2">
        <f>Timeline!P16</f>
        <v>2018.25</v>
      </c>
      <c r="Q24" s="2">
        <f>Timeline!Q16</f>
        <v>2018.5</v>
      </c>
      <c r="R24" s="2">
        <f>Timeline!R16</f>
        <v>2018.75</v>
      </c>
      <c r="S24" s="2">
        <f>Timeline!S16</f>
        <v>2019</v>
      </c>
      <c r="T24" s="2">
        <f>Timeline!T16</f>
        <v>2019.25</v>
      </c>
      <c r="U24" s="2">
        <f>Timeline!U16</f>
        <v>2019.5</v>
      </c>
      <c r="V24" s="2">
        <f>Timeline!V16</f>
        <v>2019.75</v>
      </c>
      <c r="W24" s="2">
        <f>Timeline!W16</f>
        <v>2020</v>
      </c>
      <c r="X24" s="2">
        <f>Timeline!X16</f>
        <v>2020.25</v>
      </c>
      <c r="Y24" s="2">
        <f>Timeline!Y16</f>
        <v>2020.5</v>
      </c>
      <c r="Z24" s="2">
        <f>Timeline!Z16</f>
        <v>2020.75</v>
      </c>
      <c r="AA24" s="2">
        <f>Timeline!AA16</f>
        <v>2021</v>
      </c>
      <c r="AB24" s="2">
        <f>Timeline!AB16</f>
        <v>2021.25</v>
      </c>
      <c r="AC24" s="2">
        <f>Timeline!AC16</f>
        <v>2021.5</v>
      </c>
      <c r="AD24" s="2">
        <f>Timeline!AD16</f>
        <v>2021.75</v>
      </c>
      <c r="AE24" s="2">
        <f>Timeline!AE16</f>
        <v>2022</v>
      </c>
      <c r="AF24" s="2">
        <f>Timeline!AF16</f>
        <v>2022.25</v>
      </c>
      <c r="AG24" s="2">
        <f>Timeline!AG16</f>
        <v>2022.5</v>
      </c>
      <c r="AH24" s="2">
        <f>Timeline!AH16</f>
        <v>2022.75</v>
      </c>
      <c r="AI24" s="2">
        <f>Timeline!AI16</f>
        <v>2023</v>
      </c>
      <c r="AJ24" s="2">
        <f>Timeline!AJ16</f>
        <v>2023.25</v>
      </c>
      <c r="AK24" s="2">
        <f>Timeline!AK16</f>
        <v>2023.5</v>
      </c>
      <c r="AL24" s="2">
        <f>Timeline!AL16</f>
        <v>2023.75</v>
      </c>
      <c r="AM24" s="2">
        <f>Timeline!AM16</f>
        <v>2024</v>
      </c>
      <c r="AN24" s="2">
        <f>Timeline!AN16</f>
        <v>2024.25</v>
      </c>
      <c r="AO24" s="2">
        <f>Timeline!AO16</f>
        <v>2024.5</v>
      </c>
      <c r="AP24" s="2">
        <f>Timeline!AP16</f>
        <v>2024.75</v>
      </c>
      <c r="AQ24" s="2">
        <f>Timeline!AQ16</f>
        <v>2025</v>
      </c>
      <c r="AR24" s="2">
        <f>Timeline!AR16</f>
        <v>2025.25</v>
      </c>
      <c r="AS24" s="2">
        <f>Timeline!AS16</f>
        <v>2025.5</v>
      </c>
      <c r="AT24" s="2">
        <f>Timeline!AT16</f>
        <v>2025.75</v>
      </c>
      <c r="AU24" s="2">
        <f>Timeline!AU16</f>
        <v>2026</v>
      </c>
      <c r="AV24" s="2">
        <f>Timeline!AV16</f>
        <v>2026.25</v>
      </c>
      <c r="AW24" s="2">
        <f>Timeline!AW16</f>
        <v>2026.5</v>
      </c>
      <c r="AX24" s="2">
        <f>Timeline!AX16</f>
        <v>2026.75</v>
      </c>
      <c r="AY24" s="2">
        <f>Timeline!AY16</f>
        <v>2027</v>
      </c>
      <c r="AZ24" s="2">
        <f>Timeline!AZ16</f>
        <v>2027.25</v>
      </c>
      <c r="BA24" s="2">
        <f>Timeline!BA16</f>
        <v>2027.5</v>
      </c>
      <c r="BB24" s="2">
        <f>Timeline!BB16</f>
        <v>2027.75</v>
      </c>
      <c r="BC24" s="2">
        <f>Timeline!BC16</f>
        <v>2028</v>
      </c>
      <c r="BD24" s="2">
        <f>Timeline!BD16</f>
        <v>2028.25</v>
      </c>
      <c r="BE24" s="2">
        <f>Timeline!BE16</f>
        <v>2028.5</v>
      </c>
      <c r="BF24" s="2">
        <f>Timeline!BF16</f>
        <v>2028.75</v>
      </c>
      <c r="BG24" s="2">
        <f>Timeline!BG16</f>
        <v>2029</v>
      </c>
      <c r="BH24" s="2">
        <f>Timeline!BH16</f>
        <v>2029.25</v>
      </c>
      <c r="BI24" s="2">
        <f>Timeline!BI16</f>
        <v>2029.5</v>
      </c>
      <c r="BJ24" s="2">
        <f>Timeline!BJ16</f>
        <v>0</v>
      </c>
      <c r="BK24" s="2">
        <f>Timeline!BK16</f>
        <v>0</v>
      </c>
      <c r="BL24" s="2">
        <f>Timeline!BL16</f>
        <v>0</v>
      </c>
      <c r="BM24" s="2">
        <f>Timeline!BM16</f>
        <v>0</v>
      </c>
      <c r="BN24" s="2">
        <f>Timeline!BN16</f>
        <v>0</v>
      </c>
      <c r="BO24" s="2">
        <f>Timeline!BO16</f>
        <v>0</v>
      </c>
      <c r="BP24" s="2">
        <f>Timeline!BP16</f>
        <v>0</v>
      </c>
      <c r="BQ24" s="2">
        <f>Timeline!BQ16</f>
        <v>0</v>
      </c>
      <c r="BR24" s="2">
        <f>Timeline!BR16</f>
        <v>0</v>
      </c>
      <c r="BS24" s="2">
        <f>Timeline!BS16</f>
        <v>0</v>
      </c>
      <c r="BT24" s="2">
        <f>Timeline!BT16</f>
        <v>0</v>
      </c>
      <c r="BU24" s="2">
        <f>Timeline!BU16</f>
        <v>0</v>
      </c>
      <c r="BV24" s="2">
        <f>Timeline!BV16</f>
        <v>0</v>
      </c>
      <c r="BW24" s="2">
        <f>Timeline!BW16</f>
        <v>0</v>
      </c>
      <c r="BX24" s="2">
        <f>Timeline!BX16</f>
        <v>0</v>
      </c>
      <c r="BY24" s="2">
        <f>Timeline!BY16</f>
        <v>0</v>
      </c>
    </row>
    <row r="25" spans="1:77" x14ac:dyDescent="0.25">
      <c r="C25" s="2">
        <f>Timeline!C17</f>
        <v>2015</v>
      </c>
      <c r="D25" s="2">
        <f>Timeline!D17</f>
        <v>2015</v>
      </c>
      <c r="E25" s="2">
        <f>Timeline!E17</f>
        <v>2015</v>
      </c>
      <c r="F25" s="2">
        <f>Timeline!F17</f>
        <v>2015</v>
      </c>
      <c r="G25" s="2">
        <f>Timeline!G17</f>
        <v>2016</v>
      </c>
      <c r="H25" s="2">
        <f>Timeline!H17</f>
        <v>2016</v>
      </c>
      <c r="I25" s="2">
        <f>Timeline!I17</f>
        <v>2016</v>
      </c>
      <c r="J25" s="2">
        <f>Timeline!J17</f>
        <v>2016</v>
      </c>
      <c r="K25" s="2">
        <f>Timeline!K17</f>
        <v>2017</v>
      </c>
      <c r="L25" s="2">
        <f>Timeline!L17</f>
        <v>2017</v>
      </c>
      <c r="M25" s="2">
        <f>Timeline!M17</f>
        <v>2017</v>
      </c>
      <c r="N25" s="2">
        <f>Timeline!N17</f>
        <v>2017</v>
      </c>
      <c r="O25" s="2">
        <f>Timeline!O17</f>
        <v>2018</v>
      </c>
      <c r="P25" s="2">
        <f>Timeline!P17</f>
        <v>2018</v>
      </c>
      <c r="Q25" s="2">
        <f>Timeline!Q17</f>
        <v>2018</v>
      </c>
      <c r="R25" s="2">
        <f>Timeline!R17</f>
        <v>2018</v>
      </c>
      <c r="S25" s="2">
        <f>Timeline!S17</f>
        <v>2019</v>
      </c>
      <c r="T25" s="2">
        <f>Timeline!T17</f>
        <v>2019</v>
      </c>
      <c r="U25" s="2">
        <f>Timeline!U17</f>
        <v>2019</v>
      </c>
      <c r="V25" s="2">
        <f>Timeline!V17</f>
        <v>2019</v>
      </c>
      <c r="W25" s="2">
        <f>Timeline!W17</f>
        <v>2020</v>
      </c>
      <c r="X25" s="2">
        <f>Timeline!X17</f>
        <v>2020</v>
      </c>
      <c r="Y25" s="2">
        <f>Timeline!Y17</f>
        <v>2020</v>
      </c>
      <c r="Z25" s="2">
        <f>Timeline!Z17</f>
        <v>2020</v>
      </c>
      <c r="AA25" s="2">
        <f>Timeline!AA17</f>
        <v>2021</v>
      </c>
      <c r="AB25" s="2">
        <f>Timeline!AB17</f>
        <v>2021</v>
      </c>
      <c r="AC25" s="2">
        <f>Timeline!AC17</f>
        <v>2021</v>
      </c>
      <c r="AD25" s="2">
        <f>Timeline!AD17</f>
        <v>2021</v>
      </c>
      <c r="AE25" s="2">
        <f>Timeline!AE17</f>
        <v>2022</v>
      </c>
      <c r="AF25" s="2">
        <f>Timeline!AF17</f>
        <v>2022</v>
      </c>
      <c r="AG25" s="2">
        <f>Timeline!AG17</f>
        <v>2022</v>
      </c>
      <c r="AH25" s="2">
        <f>Timeline!AH17</f>
        <v>2022</v>
      </c>
      <c r="AI25" s="2">
        <f>Timeline!AI17</f>
        <v>2023</v>
      </c>
      <c r="AJ25" s="2">
        <f>Timeline!AJ17</f>
        <v>2023</v>
      </c>
      <c r="AK25" s="2">
        <f>Timeline!AK17</f>
        <v>2023</v>
      </c>
      <c r="AL25" s="2">
        <f>Timeline!AL17</f>
        <v>2023</v>
      </c>
      <c r="AM25" s="2">
        <f>Timeline!AM17</f>
        <v>2024</v>
      </c>
      <c r="AN25" s="2">
        <f>Timeline!AN17</f>
        <v>2024</v>
      </c>
      <c r="AO25" s="2">
        <f>Timeline!AO17</f>
        <v>2024</v>
      </c>
      <c r="AP25" s="2">
        <f>Timeline!AP17</f>
        <v>2024</v>
      </c>
      <c r="AQ25" s="2">
        <f>Timeline!AQ17</f>
        <v>2025</v>
      </c>
      <c r="AR25" s="2">
        <f>Timeline!AR17</f>
        <v>2025</v>
      </c>
      <c r="AS25" s="2">
        <f>Timeline!AS17</f>
        <v>2025</v>
      </c>
      <c r="AT25" s="2">
        <f>Timeline!AT17</f>
        <v>2025</v>
      </c>
      <c r="AU25" s="2">
        <f>Timeline!AU17</f>
        <v>2026</v>
      </c>
      <c r="AV25" s="2">
        <f>Timeline!AV17</f>
        <v>2026</v>
      </c>
      <c r="AW25" s="2">
        <f>Timeline!AW17</f>
        <v>2026</v>
      </c>
      <c r="AX25" s="2">
        <f>Timeline!AX17</f>
        <v>2026</v>
      </c>
      <c r="AY25" s="2">
        <f>Timeline!AY17</f>
        <v>2027</v>
      </c>
      <c r="AZ25" s="2">
        <f>Timeline!AZ17</f>
        <v>2027</v>
      </c>
      <c r="BA25" s="2">
        <f>Timeline!BA17</f>
        <v>2027</v>
      </c>
      <c r="BB25" s="2">
        <f>Timeline!BB17</f>
        <v>2027</v>
      </c>
      <c r="BC25" s="2">
        <f>Timeline!BC17</f>
        <v>2028</v>
      </c>
      <c r="BD25" s="2">
        <f>Timeline!BD17</f>
        <v>2028</v>
      </c>
      <c r="BE25" s="2">
        <f>Timeline!BE17</f>
        <v>2028</v>
      </c>
      <c r="BF25" s="2">
        <f>Timeline!BF17</f>
        <v>2028</v>
      </c>
      <c r="BG25" s="2">
        <f>Timeline!BG17</f>
        <v>2029</v>
      </c>
      <c r="BH25" s="2">
        <f>Timeline!BH17</f>
        <v>2029</v>
      </c>
      <c r="BI25" s="2">
        <f>Timeline!BI17</f>
        <v>2029</v>
      </c>
      <c r="BJ25" s="2">
        <f>Timeline!BJ17</f>
        <v>0</v>
      </c>
      <c r="BK25" s="2">
        <f>Timeline!BK17</f>
        <v>0</v>
      </c>
      <c r="BL25" s="2">
        <f>Timeline!BL17</f>
        <v>0</v>
      </c>
      <c r="BM25" s="2">
        <f>Timeline!BM17</f>
        <v>0</v>
      </c>
      <c r="BN25" s="2">
        <f>Timeline!BN17</f>
        <v>0</v>
      </c>
      <c r="BO25" s="2">
        <f>Timeline!BO17</f>
        <v>0</v>
      </c>
      <c r="BP25" s="2">
        <f>Timeline!BP17</f>
        <v>0</v>
      </c>
      <c r="BQ25" s="2">
        <f>Timeline!BQ17</f>
        <v>0</v>
      </c>
      <c r="BR25" s="2">
        <f>Timeline!BR17</f>
        <v>0</v>
      </c>
      <c r="BS25" s="2">
        <f>Timeline!BS17</f>
        <v>0</v>
      </c>
      <c r="BT25" s="2">
        <f>Timeline!BT17</f>
        <v>0</v>
      </c>
      <c r="BU25" s="2">
        <f>Timeline!BU17</f>
        <v>0</v>
      </c>
      <c r="BV25" s="2">
        <f>Timeline!BV17</f>
        <v>0</v>
      </c>
      <c r="BW25" s="2">
        <f>Timeline!BW17</f>
        <v>0</v>
      </c>
      <c r="BX25" s="2">
        <f>Timeline!BX17</f>
        <v>0</v>
      </c>
      <c r="BY25" s="2">
        <f>Timeline!BY17</f>
        <v>0</v>
      </c>
    </row>
    <row r="26" spans="1:77" x14ac:dyDescent="0.25">
      <c r="C26" s="2" t="str">
        <f>Timeline!C18</f>
        <v>Q1</v>
      </c>
      <c r="D26" s="2" t="str">
        <f>Timeline!D18</f>
        <v>Q2</v>
      </c>
      <c r="E26" s="2" t="str">
        <f>Timeline!E18</f>
        <v>Q3</v>
      </c>
      <c r="F26" s="2" t="str">
        <f>Timeline!F18</f>
        <v>Q4</v>
      </c>
      <c r="G26" s="2" t="str">
        <f>Timeline!G18</f>
        <v>Q1</v>
      </c>
      <c r="H26" s="2" t="str">
        <f>Timeline!H18</f>
        <v>Q2</v>
      </c>
      <c r="I26" s="2" t="str">
        <f>Timeline!I18</f>
        <v>Q3</v>
      </c>
      <c r="J26" s="2" t="str">
        <f>Timeline!J18</f>
        <v>Q4</v>
      </c>
      <c r="K26" s="2" t="str">
        <f>Timeline!K18</f>
        <v>Q1</v>
      </c>
      <c r="L26" s="2" t="str">
        <f>Timeline!L18</f>
        <v>Q2</v>
      </c>
      <c r="M26" s="2" t="str">
        <f>Timeline!M18</f>
        <v>Q3</v>
      </c>
      <c r="N26" s="2" t="str">
        <f>Timeline!N18</f>
        <v>Q4</v>
      </c>
      <c r="O26" s="2" t="str">
        <f>Timeline!O18</f>
        <v>Q1</v>
      </c>
      <c r="P26" s="2" t="str">
        <f>Timeline!P18</f>
        <v>Q2</v>
      </c>
      <c r="Q26" s="2" t="str">
        <f>Timeline!Q18</f>
        <v>Q3</v>
      </c>
      <c r="R26" s="2" t="str">
        <f>Timeline!R18</f>
        <v>Q4</v>
      </c>
      <c r="S26" s="2" t="str">
        <f>Timeline!S18</f>
        <v>Q1</v>
      </c>
      <c r="T26" s="2" t="str">
        <f>Timeline!T18</f>
        <v>Q2</v>
      </c>
      <c r="U26" s="2" t="str">
        <f>Timeline!U18</f>
        <v>Q3</v>
      </c>
      <c r="V26" s="2" t="str">
        <f>Timeline!V18</f>
        <v>Q4</v>
      </c>
      <c r="W26" s="2" t="str">
        <f>Timeline!W18</f>
        <v>Q1</v>
      </c>
      <c r="X26" s="2" t="str">
        <f>Timeline!X18</f>
        <v>Q2</v>
      </c>
      <c r="Y26" s="2" t="str">
        <f>Timeline!Y18</f>
        <v>Q3</v>
      </c>
      <c r="Z26" s="2" t="str">
        <f>Timeline!Z18</f>
        <v>Q4</v>
      </c>
      <c r="AA26" s="2" t="str">
        <f>Timeline!AA18</f>
        <v>Q1</v>
      </c>
      <c r="AB26" s="2" t="str">
        <f>Timeline!AB18</f>
        <v>Q2</v>
      </c>
      <c r="AC26" s="2" t="str">
        <f>Timeline!AC18</f>
        <v>Q3</v>
      </c>
      <c r="AD26" s="2" t="str">
        <f>Timeline!AD18</f>
        <v>Q4</v>
      </c>
      <c r="AE26" s="2" t="str">
        <f>Timeline!AE18</f>
        <v>Q1</v>
      </c>
      <c r="AF26" s="2" t="str">
        <f>Timeline!AF18</f>
        <v>Q2</v>
      </c>
      <c r="AG26" s="2" t="str">
        <f>Timeline!AG18</f>
        <v>Q3</v>
      </c>
      <c r="AH26" s="2" t="str">
        <f>Timeline!AH18</f>
        <v>Q4</v>
      </c>
      <c r="AI26" s="2" t="str">
        <f>Timeline!AI18</f>
        <v>Q1</v>
      </c>
      <c r="AJ26" s="2" t="str">
        <f>Timeline!AJ18</f>
        <v>Q2</v>
      </c>
      <c r="AK26" s="2" t="str">
        <f>Timeline!AK18</f>
        <v>Q3</v>
      </c>
      <c r="AL26" s="2" t="str">
        <f>Timeline!AL18</f>
        <v>Q4</v>
      </c>
      <c r="AM26" s="2" t="str">
        <f>Timeline!AM18</f>
        <v>Q1</v>
      </c>
      <c r="AN26" s="2" t="str">
        <f>Timeline!AN18</f>
        <v>Q2</v>
      </c>
      <c r="AO26" s="2" t="str">
        <f>Timeline!AO18</f>
        <v>Q3</v>
      </c>
      <c r="AP26" s="2" t="str">
        <f>Timeline!AP18</f>
        <v>Q4</v>
      </c>
      <c r="AQ26" s="2" t="str">
        <f>Timeline!AQ18</f>
        <v>Q1</v>
      </c>
      <c r="AR26" s="2" t="str">
        <f>Timeline!AR18</f>
        <v>Q2</v>
      </c>
      <c r="AS26" s="2" t="str">
        <f>Timeline!AS18</f>
        <v>Q3</v>
      </c>
      <c r="AT26" s="2" t="str">
        <f>Timeline!AT18</f>
        <v>Q4</v>
      </c>
      <c r="AU26" s="2" t="str">
        <f>Timeline!AU18</f>
        <v>Q1</v>
      </c>
      <c r="AV26" s="2" t="str">
        <f>Timeline!AV18</f>
        <v>Q2</v>
      </c>
      <c r="AW26" s="2" t="str">
        <f>Timeline!AW18</f>
        <v>Q3</v>
      </c>
      <c r="AX26" s="2" t="str">
        <f>Timeline!AX18</f>
        <v>Q4</v>
      </c>
      <c r="AY26" s="2" t="str">
        <f>Timeline!AY18</f>
        <v>Q1</v>
      </c>
      <c r="AZ26" s="2" t="str">
        <f>Timeline!AZ18</f>
        <v>Q2</v>
      </c>
      <c r="BA26" s="2" t="str">
        <f>Timeline!BA18</f>
        <v>Q3</v>
      </c>
      <c r="BB26" s="2" t="str">
        <f>Timeline!BB18</f>
        <v>Q4</v>
      </c>
      <c r="BC26" s="2" t="str">
        <f>Timeline!BC18</f>
        <v>Q1</v>
      </c>
      <c r="BD26" s="2" t="str">
        <f>Timeline!BD18</f>
        <v>Q2</v>
      </c>
      <c r="BE26" s="2" t="str">
        <f>Timeline!BE18</f>
        <v>Q3</v>
      </c>
      <c r="BF26" s="2" t="str">
        <f>Timeline!BF18</f>
        <v>Q4</v>
      </c>
      <c r="BG26" s="2" t="str">
        <f>Timeline!BG18</f>
        <v>Q1</v>
      </c>
      <c r="BH26" s="2" t="str">
        <f>Timeline!BH18</f>
        <v>Q2</v>
      </c>
      <c r="BI26" s="2" t="str">
        <f>Timeline!BI18</f>
        <v>Q3</v>
      </c>
      <c r="BJ26" s="2">
        <f>Timeline!BJ18</f>
        <v>0</v>
      </c>
      <c r="BK26" s="2">
        <f>Timeline!BK18</f>
        <v>0</v>
      </c>
      <c r="BL26" s="2">
        <f>Timeline!BL18</f>
        <v>0</v>
      </c>
      <c r="BM26" s="2">
        <f>Timeline!BM18</f>
        <v>0</v>
      </c>
      <c r="BN26" s="2">
        <f>Timeline!BN18</f>
        <v>0</v>
      </c>
      <c r="BO26" s="2">
        <f>Timeline!BO18</f>
        <v>0</v>
      </c>
      <c r="BP26" s="2">
        <f>Timeline!BP18</f>
        <v>0</v>
      </c>
      <c r="BQ26" s="2">
        <f>Timeline!BQ18</f>
        <v>0</v>
      </c>
      <c r="BR26" s="2">
        <f>Timeline!BR18</f>
        <v>0</v>
      </c>
      <c r="BS26" s="2">
        <f>Timeline!BS18</f>
        <v>0</v>
      </c>
      <c r="BT26" s="2">
        <f>Timeline!BT18</f>
        <v>0</v>
      </c>
      <c r="BU26" s="2">
        <f>Timeline!BU18</f>
        <v>0</v>
      </c>
      <c r="BV26" s="2">
        <f>Timeline!BV18</f>
        <v>0</v>
      </c>
      <c r="BW26" s="2">
        <f>Timeline!BW18</f>
        <v>0</v>
      </c>
      <c r="BX26" s="2">
        <f>Timeline!BX18</f>
        <v>0</v>
      </c>
      <c r="BY26" s="2">
        <f>Timeline!BY18</f>
        <v>0</v>
      </c>
    </row>
    <row r="28" spans="1:77" x14ac:dyDescent="0.25">
      <c r="A28" t="s">
        <v>148</v>
      </c>
    </row>
    <row r="29" spans="1:77" x14ac:dyDescent="0.25">
      <c r="A29" t="s">
        <v>149</v>
      </c>
      <c r="C29" s="12">
        <v>0</v>
      </c>
      <c r="D29" s="13"/>
      <c r="E29" s="13"/>
      <c r="F29" s="13"/>
      <c r="G29" s="13"/>
      <c r="H29" s="13"/>
      <c r="I29" s="13"/>
    </row>
    <row r="30" spans="1:77" x14ac:dyDescent="0.25">
      <c r="A30" t="s">
        <v>150</v>
      </c>
      <c r="C30" s="13"/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3">
        <v>0</v>
      </c>
    </row>
    <row r="31" spans="1:77" x14ac:dyDescent="0.25">
      <c r="A31" s="41" t="s">
        <v>72</v>
      </c>
      <c r="C31" s="5">
        <f>SUM(C29:C30)</f>
        <v>0</v>
      </c>
      <c r="D31" s="5">
        <f t="shared" ref="D31:BI31" si="1">SUM(D29:D30)</f>
        <v>0</v>
      </c>
      <c r="E31" s="5">
        <f t="shared" si="1"/>
        <v>0</v>
      </c>
      <c r="F31" s="5">
        <f t="shared" si="1"/>
        <v>0</v>
      </c>
      <c r="G31" s="5">
        <f t="shared" si="1"/>
        <v>0</v>
      </c>
      <c r="H31" s="5">
        <f t="shared" si="1"/>
        <v>0</v>
      </c>
      <c r="I31" s="5">
        <f t="shared" si="1"/>
        <v>0</v>
      </c>
      <c r="J31" s="5">
        <f t="shared" si="1"/>
        <v>0</v>
      </c>
      <c r="K31" s="5">
        <f t="shared" si="1"/>
        <v>0</v>
      </c>
      <c r="L31" s="5">
        <f t="shared" si="1"/>
        <v>0</v>
      </c>
      <c r="M31" s="5">
        <f t="shared" si="1"/>
        <v>0</v>
      </c>
      <c r="N31" s="5">
        <f t="shared" si="1"/>
        <v>0</v>
      </c>
      <c r="O31" s="5">
        <f t="shared" si="1"/>
        <v>0</v>
      </c>
      <c r="P31" s="5">
        <f t="shared" si="1"/>
        <v>0</v>
      </c>
      <c r="Q31" s="5">
        <f t="shared" si="1"/>
        <v>0</v>
      </c>
      <c r="R31" s="5">
        <f t="shared" si="1"/>
        <v>0</v>
      </c>
      <c r="S31" s="5">
        <f t="shared" si="1"/>
        <v>0</v>
      </c>
      <c r="T31" s="5">
        <f t="shared" si="1"/>
        <v>0</v>
      </c>
      <c r="U31" s="5">
        <f t="shared" si="1"/>
        <v>0</v>
      </c>
      <c r="V31" s="5">
        <f t="shared" si="1"/>
        <v>0</v>
      </c>
      <c r="W31" s="5">
        <f t="shared" si="1"/>
        <v>0</v>
      </c>
      <c r="X31" s="5">
        <f t="shared" si="1"/>
        <v>0</v>
      </c>
      <c r="Y31" s="5">
        <f t="shared" si="1"/>
        <v>0</v>
      </c>
      <c r="Z31" s="5">
        <f t="shared" si="1"/>
        <v>0</v>
      </c>
      <c r="AA31" s="5">
        <f t="shared" si="1"/>
        <v>0</v>
      </c>
      <c r="AB31" s="5">
        <f t="shared" si="1"/>
        <v>0</v>
      </c>
      <c r="AC31" s="5">
        <f t="shared" si="1"/>
        <v>0</v>
      </c>
      <c r="AD31" s="5">
        <f t="shared" si="1"/>
        <v>0</v>
      </c>
      <c r="AE31" s="5">
        <f t="shared" si="1"/>
        <v>0</v>
      </c>
      <c r="AF31" s="5">
        <f t="shared" si="1"/>
        <v>0</v>
      </c>
      <c r="AG31" s="5">
        <f t="shared" si="1"/>
        <v>0</v>
      </c>
      <c r="AH31" s="5">
        <f t="shared" si="1"/>
        <v>0</v>
      </c>
      <c r="AI31" s="5">
        <f t="shared" si="1"/>
        <v>0</v>
      </c>
      <c r="AJ31" s="5">
        <f t="shared" si="1"/>
        <v>0</v>
      </c>
      <c r="AK31" s="5">
        <f t="shared" si="1"/>
        <v>0</v>
      </c>
      <c r="AL31" s="5">
        <f t="shared" si="1"/>
        <v>0</v>
      </c>
      <c r="AM31" s="5">
        <f t="shared" si="1"/>
        <v>0</v>
      </c>
      <c r="AN31" s="5">
        <f t="shared" si="1"/>
        <v>0</v>
      </c>
      <c r="AO31" s="5">
        <f t="shared" si="1"/>
        <v>0</v>
      </c>
      <c r="AP31" s="5">
        <f t="shared" si="1"/>
        <v>0</v>
      </c>
      <c r="AQ31" s="5">
        <f t="shared" si="1"/>
        <v>0</v>
      </c>
      <c r="AR31" s="5">
        <f t="shared" si="1"/>
        <v>0</v>
      </c>
      <c r="AS31" s="5">
        <f t="shared" si="1"/>
        <v>0</v>
      </c>
      <c r="AT31" s="5">
        <f t="shared" si="1"/>
        <v>0</v>
      </c>
      <c r="AU31" s="5">
        <f t="shared" si="1"/>
        <v>0</v>
      </c>
      <c r="AV31" s="5">
        <f t="shared" si="1"/>
        <v>0</v>
      </c>
      <c r="AW31" s="5">
        <f t="shared" si="1"/>
        <v>0</v>
      </c>
      <c r="AX31" s="5">
        <f t="shared" si="1"/>
        <v>0</v>
      </c>
      <c r="AY31" s="5">
        <f t="shared" si="1"/>
        <v>0</v>
      </c>
      <c r="AZ31" s="5">
        <f t="shared" si="1"/>
        <v>0</v>
      </c>
      <c r="BA31" s="5">
        <f t="shared" si="1"/>
        <v>0</v>
      </c>
      <c r="BB31" s="5">
        <f t="shared" si="1"/>
        <v>0</v>
      </c>
      <c r="BC31" s="5">
        <f t="shared" si="1"/>
        <v>0</v>
      </c>
      <c r="BD31" s="5">
        <f t="shared" si="1"/>
        <v>0</v>
      </c>
      <c r="BE31" s="5">
        <f t="shared" si="1"/>
        <v>0</v>
      </c>
      <c r="BF31" s="5">
        <f t="shared" si="1"/>
        <v>0</v>
      </c>
      <c r="BG31" s="5">
        <f t="shared" si="1"/>
        <v>0</v>
      </c>
      <c r="BH31" s="5">
        <f t="shared" si="1"/>
        <v>0</v>
      </c>
      <c r="BI31" s="5">
        <f t="shared" si="1"/>
        <v>0</v>
      </c>
    </row>
    <row r="33" spans="1:61" x14ac:dyDescent="0.25">
      <c r="A33" t="s">
        <v>152</v>
      </c>
      <c r="B33" s="5">
        <f>IF(B3&gt;0,SUM(C31:BI31)/B3,0)</f>
        <v>0</v>
      </c>
    </row>
    <row r="35" spans="1:61" x14ac:dyDescent="0.25">
      <c r="A35" s="9" t="s">
        <v>360</v>
      </c>
    </row>
    <row r="36" spans="1:61" x14ac:dyDescent="0.25">
      <c r="A36" t="s">
        <v>361</v>
      </c>
      <c r="C36" s="5">
        <f>C6*$B$7</f>
        <v>0</v>
      </c>
      <c r="D36" s="5">
        <f t="shared" ref="D36:BI36" si="2">D6*$B$7</f>
        <v>0</v>
      </c>
      <c r="E36" s="5">
        <f t="shared" si="2"/>
        <v>0</v>
      </c>
      <c r="F36" s="5">
        <f t="shared" si="2"/>
        <v>0</v>
      </c>
      <c r="G36" s="5">
        <f t="shared" si="2"/>
        <v>0</v>
      </c>
      <c r="H36" s="5">
        <f t="shared" si="2"/>
        <v>0</v>
      </c>
      <c r="I36" s="5">
        <f t="shared" si="2"/>
        <v>0</v>
      </c>
      <c r="J36" s="5">
        <f t="shared" si="2"/>
        <v>0</v>
      </c>
      <c r="K36" s="5">
        <f t="shared" si="2"/>
        <v>0</v>
      </c>
      <c r="L36" s="5">
        <f t="shared" si="2"/>
        <v>0</v>
      </c>
      <c r="M36" s="5">
        <f t="shared" si="2"/>
        <v>0</v>
      </c>
      <c r="N36" s="5">
        <f t="shared" si="2"/>
        <v>0</v>
      </c>
      <c r="O36" s="5">
        <f t="shared" si="2"/>
        <v>0</v>
      </c>
      <c r="P36" s="5">
        <f t="shared" si="2"/>
        <v>0</v>
      </c>
      <c r="Q36" s="5">
        <f t="shared" si="2"/>
        <v>0</v>
      </c>
      <c r="R36" s="5">
        <f t="shared" si="2"/>
        <v>0</v>
      </c>
      <c r="S36" s="5">
        <f t="shared" si="2"/>
        <v>0</v>
      </c>
      <c r="T36" s="5">
        <f t="shared" si="2"/>
        <v>0</v>
      </c>
      <c r="U36" s="5">
        <f t="shared" si="2"/>
        <v>0</v>
      </c>
      <c r="V36" s="5">
        <f t="shared" si="2"/>
        <v>0</v>
      </c>
      <c r="W36" s="5">
        <f t="shared" si="2"/>
        <v>0</v>
      </c>
      <c r="X36" s="5">
        <f t="shared" si="2"/>
        <v>0</v>
      </c>
      <c r="Y36" s="5">
        <f t="shared" si="2"/>
        <v>0</v>
      </c>
      <c r="Z36" s="5">
        <f t="shared" si="2"/>
        <v>0</v>
      </c>
      <c r="AA36" s="5">
        <f t="shared" si="2"/>
        <v>0</v>
      </c>
      <c r="AB36" s="5">
        <f t="shared" si="2"/>
        <v>0</v>
      </c>
      <c r="AC36" s="5">
        <f t="shared" si="2"/>
        <v>0</v>
      </c>
      <c r="AD36" s="5">
        <f t="shared" si="2"/>
        <v>0</v>
      </c>
      <c r="AE36" s="5">
        <f t="shared" si="2"/>
        <v>0</v>
      </c>
      <c r="AF36" s="5">
        <f t="shared" si="2"/>
        <v>0</v>
      </c>
      <c r="AG36" s="5">
        <f t="shared" si="2"/>
        <v>0</v>
      </c>
      <c r="AH36" s="5">
        <f t="shared" si="2"/>
        <v>0</v>
      </c>
      <c r="AI36" s="5">
        <f t="shared" si="2"/>
        <v>0</v>
      </c>
      <c r="AJ36" s="5">
        <f t="shared" si="2"/>
        <v>0</v>
      </c>
      <c r="AK36" s="5">
        <f t="shared" si="2"/>
        <v>0</v>
      </c>
      <c r="AL36" s="5">
        <f t="shared" si="2"/>
        <v>0</v>
      </c>
      <c r="AM36" s="5">
        <f t="shared" si="2"/>
        <v>0</v>
      </c>
      <c r="AN36" s="5">
        <f t="shared" si="2"/>
        <v>0</v>
      </c>
      <c r="AO36" s="5">
        <f t="shared" si="2"/>
        <v>0</v>
      </c>
      <c r="AP36" s="5">
        <f t="shared" si="2"/>
        <v>0</v>
      </c>
      <c r="AQ36" s="5">
        <f t="shared" si="2"/>
        <v>0</v>
      </c>
      <c r="AR36" s="5">
        <f t="shared" si="2"/>
        <v>0</v>
      </c>
      <c r="AS36" s="5">
        <f t="shared" si="2"/>
        <v>0</v>
      </c>
      <c r="AT36" s="5">
        <f t="shared" si="2"/>
        <v>0</v>
      </c>
      <c r="AU36" s="5">
        <f t="shared" si="2"/>
        <v>0</v>
      </c>
      <c r="AV36" s="5">
        <f t="shared" si="2"/>
        <v>0</v>
      </c>
      <c r="AW36" s="5">
        <f t="shared" si="2"/>
        <v>0</v>
      </c>
      <c r="AX36" s="5">
        <f t="shared" si="2"/>
        <v>0</v>
      </c>
      <c r="AY36" s="5">
        <f t="shared" si="2"/>
        <v>0</v>
      </c>
      <c r="AZ36" s="5">
        <f t="shared" si="2"/>
        <v>0</v>
      </c>
      <c r="BA36" s="5">
        <f t="shared" si="2"/>
        <v>0</v>
      </c>
      <c r="BB36" s="5">
        <f t="shared" si="2"/>
        <v>0</v>
      </c>
      <c r="BC36" s="5">
        <f t="shared" si="2"/>
        <v>0</v>
      </c>
      <c r="BD36" s="5">
        <f t="shared" si="2"/>
        <v>0</v>
      </c>
      <c r="BE36" s="5">
        <f t="shared" si="2"/>
        <v>0</v>
      </c>
      <c r="BF36" s="5">
        <f t="shared" si="2"/>
        <v>0</v>
      </c>
      <c r="BG36" s="5">
        <f t="shared" si="2"/>
        <v>0</v>
      </c>
      <c r="BH36" s="5">
        <f t="shared" si="2"/>
        <v>0</v>
      </c>
      <c r="BI36" s="5">
        <f t="shared" si="2"/>
        <v>0</v>
      </c>
    </row>
    <row r="37" spans="1:61" x14ac:dyDescent="0.25">
      <c r="A37" t="s">
        <v>373</v>
      </c>
      <c r="C37" s="5">
        <f>C36+B43</f>
        <v>0</v>
      </c>
      <c r="D37" s="5">
        <f t="shared" ref="D37:BI37" si="3">D36+C43</f>
        <v>0</v>
      </c>
      <c r="E37" s="5">
        <f t="shared" si="3"/>
        <v>0</v>
      </c>
      <c r="F37" s="5">
        <f t="shared" si="3"/>
        <v>0</v>
      </c>
      <c r="G37" s="5">
        <f t="shared" si="3"/>
        <v>0</v>
      </c>
      <c r="H37" s="5">
        <f t="shared" si="3"/>
        <v>0</v>
      </c>
      <c r="I37" s="5">
        <f t="shared" si="3"/>
        <v>0</v>
      </c>
      <c r="J37" s="5">
        <f t="shared" si="3"/>
        <v>0</v>
      </c>
      <c r="K37" s="5">
        <f t="shared" si="3"/>
        <v>0</v>
      </c>
      <c r="L37" s="5">
        <f t="shared" si="3"/>
        <v>0</v>
      </c>
      <c r="M37" s="5">
        <f t="shared" si="3"/>
        <v>0</v>
      </c>
      <c r="N37" s="5">
        <f t="shared" si="3"/>
        <v>0</v>
      </c>
      <c r="O37" s="5">
        <f t="shared" si="3"/>
        <v>0</v>
      </c>
      <c r="P37" s="5">
        <f t="shared" si="3"/>
        <v>0</v>
      </c>
      <c r="Q37" s="5">
        <f t="shared" si="3"/>
        <v>0</v>
      </c>
      <c r="R37" s="5">
        <f t="shared" si="3"/>
        <v>0</v>
      </c>
      <c r="S37" s="5">
        <f t="shared" si="3"/>
        <v>0</v>
      </c>
      <c r="T37" s="5">
        <f t="shared" si="3"/>
        <v>0</v>
      </c>
      <c r="U37" s="5">
        <f t="shared" si="3"/>
        <v>0</v>
      </c>
      <c r="V37" s="5">
        <f t="shared" si="3"/>
        <v>0</v>
      </c>
      <c r="W37" s="5">
        <f t="shared" si="3"/>
        <v>0</v>
      </c>
      <c r="X37" s="5">
        <f t="shared" si="3"/>
        <v>0</v>
      </c>
      <c r="Y37" s="5">
        <f t="shared" si="3"/>
        <v>0</v>
      </c>
      <c r="Z37" s="5">
        <f t="shared" si="3"/>
        <v>0</v>
      </c>
      <c r="AA37" s="5">
        <f t="shared" si="3"/>
        <v>0</v>
      </c>
      <c r="AB37" s="5">
        <f t="shared" si="3"/>
        <v>0</v>
      </c>
      <c r="AC37" s="5">
        <f t="shared" si="3"/>
        <v>0</v>
      </c>
      <c r="AD37" s="5">
        <f t="shared" si="3"/>
        <v>0</v>
      </c>
      <c r="AE37" s="5">
        <f t="shared" si="3"/>
        <v>0</v>
      </c>
      <c r="AF37" s="5">
        <f t="shared" si="3"/>
        <v>0</v>
      </c>
      <c r="AG37" s="5">
        <f t="shared" si="3"/>
        <v>0</v>
      </c>
      <c r="AH37" s="5">
        <f t="shared" si="3"/>
        <v>0</v>
      </c>
      <c r="AI37" s="5">
        <f t="shared" si="3"/>
        <v>0</v>
      </c>
      <c r="AJ37" s="5">
        <f t="shared" si="3"/>
        <v>0</v>
      </c>
      <c r="AK37" s="5">
        <f t="shared" si="3"/>
        <v>0</v>
      </c>
      <c r="AL37" s="5">
        <f t="shared" si="3"/>
        <v>0</v>
      </c>
      <c r="AM37" s="5">
        <f t="shared" si="3"/>
        <v>0</v>
      </c>
      <c r="AN37" s="5">
        <f t="shared" si="3"/>
        <v>0</v>
      </c>
      <c r="AO37" s="5">
        <f t="shared" si="3"/>
        <v>0</v>
      </c>
      <c r="AP37" s="5">
        <f t="shared" si="3"/>
        <v>0</v>
      </c>
      <c r="AQ37" s="5">
        <f t="shared" si="3"/>
        <v>0</v>
      </c>
      <c r="AR37" s="5">
        <f t="shared" si="3"/>
        <v>0</v>
      </c>
      <c r="AS37" s="5">
        <f t="shared" si="3"/>
        <v>0</v>
      </c>
      <c r="AT37" s="5">
        <f t="shared" si="3"/>
        <v>0</v>
      </c>
      <c r="AU37" s="5">
        <f t="shared" si="3"/>
        <v>0</v>
      </c>
      <c r="AV37" s="5">
        <f t="shared" si="3"/>
        <v>0</v>
      </c>
      <c r="AW37" s="5">
        <f t="shared" si="3"/>
        <v>0</v>
      </c>
      <c r="AX37" s="5">
        <f t="shared" si="3"/>
        <v>0</v>
      </c>
      <c r="AY37" s="5">
        <f t="shared" si="3"/>
        <v>0</v>
      </c>
      <c r="AZ37" s="5">
        <f t="shared" si="3"/>
        <v>0</v>
      </c>
      <c r="BA37" s="5">
        <f t="shared" si="3"/>
        <v>0</v>
      </c>
      <c r="BB37" s="5">
        <f t="shared" si="3"/>
        <v>0</v>
      </c>
      <c r="BC37" s="5">
        <f t="shared" si="3"/>
        <v>0</v>
      </c>
      <c r="BD37" s="5">
        <f t="shared" si="3"/>
        <v>0</v>
      </c>
      <c r="BE37" s="5">
        <f t="shared" si="3"/>
        <v>0</v>
      </c>
      <c r="BF37" s="5">
        <f t="shared" si="3"/>
        <v>0</v>
      </c>
      <c r="BG37" s="5">
        <f t="shared" si="3"/>
        <v>0</v>
      </c>
      <c r="BH37" s="5">
        <f t="shared" si="3"/>
        <v>0</v>
      </c>
      <c r="BI37" s="5">
        <f t="shared" si="3"/>
        <v>0</v>
      </c>
    </row>
    <row r="38" spans="1:61" x14ac:dyDescent="0.25">
      <c r="A38" t="str">
        <f>B92</f>
        <v>Pro Rata</v>
      </c>
      <c r="B38" t="b">
        <f>(A92=$B$8)</f>
        <v>1</v>
      </c>
      <c r="C38" s="4">
        <f>IF($B$38,C9*$B$7,0)</f>
        <v>0</v>
      </c>
      <c r="D38" s="4">
        <f t="shared" ref="D38:BI38" si="4">IF($B$38,D9*$B$7,0)</f>
        <v>0</v>
      </c>
      <c r="E38" s="4">
        <f t="shared" si="4"/>
        <v>0</v>
      </c>
      <c r="F38" s="4">
        <f t="shared" si="4"/>
        <v>0</v>
      </c>
      <c r="G38" s="4">
        <f t="shared" si="4"/>
        <v>0</v>
      </c>
      <c r="H38" s="4">
        <f t="shared" si="4"/>
        <v>0</v>
      </c>
      <c r="I38" s="4">
        <f t="shared" si="4"/>
        <v>0</v>
      </c>
      <c r="J38" s="4">
        <f t="shared" si="4"/>
        <v>0</v>
      </c>
      <c r="K38" s="4">
        <f t="shared" si="4"/>
        <v>0</v>
      </c>
      <c r="L38" s="4">
        <f t="shared" si="4"/>
        <v>0</v>
      </c>
      <c r="M38" s="4">
        <f t="shared" si="4"/>
        <v>0</v>
      </c>
      <c r="N38" s="4">
        <f t="shared" si="4"/>
        <v>0</v>
      </c>
      <c r="O38" s="4">
        <f t="shared" si="4"/>
        <v>0</v>
      </c>
      <c r="P38" s="4">
        <f t="shared" si="4"/>
        <v>0</v>
      </c>
      <c r="Q38" s="4">
        <f t="shared" si="4"/>
        <v>0</v>
      </c>
      <c r="R38" s="4">
        <f t="shared" si="4"/>
        <v>0</v>
      </c>
      <c r="S38" s="4">
        <f t="shared" si="4"/>
        <v>0</v>
      </c>
      <c r="T38" s="4">
        <f t="shared" si="4"/>
        <v>0</v>
      </c>
      <c r="U38" s="4">
        <f t="shared" si="4"/>
        <v>0</v>
      </c>
      <c r="V38" s="4">
        <f t="shared" si="4"/>
        <v>0</v>
      </c>
      <c r="W38" s="4">
        <f t="shared" si="4"/>
        <v>0</v>
      </c>
      <c r="X38" s="4">
        <f t="shared" si="4"/>
        <v>0</v>
      </c>
      <c r="Y38" s="4">
        <f t="shared" si="4"/>
        <v>0</v>
      </c>
      <c r="Z38" s="4">
        <f t="shared" si="4"/>
        <v>0</v>
      </c>
      <c r="AA38" s="4">
        <f t="shared" si="4"/>
        <v>0</v>
      </c>
      <c r="AB38" s="4">
        <f t="shared" si="4"/>
        <v>0</v>
      </c>
      <c r="AC38" s="4">
        <f t="shared" si="4"/>
        <v>0</v>
      </c>
      <c r="AD38" s="4">
        <f t="shared" si="4"/>
        <v>0</v>
      </c>
      <c r="AE38" s="4">
        <f t="shared" si="4"/>
        <v>0</v>
      </c>
      <c r="AF38" s="4">
        <f t="shared" si="4"/>
        <v>0</v>
      </c>
      <c r="AG38" s="4">
        <f t="shared" si="4"/>
        <v>0</v>
      </c>
      <c r="AH38" s="4">
        <f t="shared" si="4"/>
        <v>0</v>
      </c>
      <c r="AI38" s="4">
        <f t="shared" si="4"/>
        <v>0</v>
      </c>
      <c r="AJ38" s="4">
        <f t="shared" si="4"/>
        <v>0</v>
      </c>
      <c r="AK38" s="4">
        <f t="shared" si="4"/>
        <v>0</v>
      </c>
      <c r="AL38" s="4">
        <f t="shared" si="4"/>
        <v>0</v>
      </c>
      <c r="AM38" s="4">
        <f t="shared" si="4"/>
        <v>0</v>
      </c>
      <c r="AN38" s="4">
        <f t="shared" si="4"/>
        <v>0</v>
      </c>
      <c r="AO38" s="4">
        <f t="shared" si="4"/>
        <v>0</v>
      </c>
      <c r="AP38" s="4">
        <f t="shared" si="4"/>
        <v>0</v>
      </c>
      <c r="AQ38" s="4">
        <f t="shared" si="4"/>
        <v>0</v>
      </c>
      <c r="AR38" s="4">
        <f t="shared" si="4"/>
        <v>0</v>
      </c>
      <c r="AS38" s="4">
        <f t="shared" si="4"/>
        <v>0</v>
      </c>
      <c r="AT38" s="4">
        <f t="shared" si="4"/>
        <v>0</v>
      </c>
      <c r="AU38" s="4">
        <f t="shared" si="4"/>
        <v>0</v>
      </c>
      <c r="AV38" s="4">
        <f t="shared" si="4"/>
        <v>0</v>
      </c>
      <c r="AW38" s="4">
        <f t="shared" si="4"/>
        <v>0</v>
      </c>
      <c r="AX38" s="4">
        <f t="shared" si="4"/>
        <v>0</v>
      </c>
      <c r="AY38" s="4">
        <f t="shared" si="4"/>
        <v>0</v>
      </c>
      <c r="AZ38" s="4">
        <f t="shared" si="4"/>
        <v>0</v>
      </c>
      <c r="BA38" s="4">
        <f t="shared" si="4"/>
        <v>0</v>
      </c>
      <c r="BB38" s="4">
        <f t="shared" si="4"/>
        <v>0</v>
      </c>
      <c r="BC38" s="4">
        <f t="shared" si="4"/>
        <v>0</v>
      </c>
      <c r="BD38" s="4">
        <f t="shared" si="4"/>
        <v>0</v>
      </c>
      <c r="BE38" s="4">
        <f t="shared" si="4"/>
        <v>0</v>
      </c>
      <c r="BF38" s="4">
        <f t="shared" si="4"/>
        <v>0</v>
      </c>
      <c r="BG38" s="4">
        <f t="shared" si="4"/>
        <v>0</v>
      </c>
      <c r="BH38" s="4">
        <f t="shared" si="4"/>
        <v>0</v>
      </c>
      <c r="BI38" s="4">
        <f t="shared" si="4"/>
        <v>0</v>
      </c>
    </row>
    <row r="39" spans="1:61" x14ac:dyDescent="0.25">
      <c r="A39" t="str">
        <f t="shared" ref="A39:A41" si="5">B93</f>
        <v xml:space="preserve">First </v>
      </c>
      <c r="B39" t="b">
        <f t="shared" ref="B39:B41" si="6">(A93=$B$8)</f>
        <v>0</v>
      </c>
      <c r="C39" s="5">
        <f>IF($B$39,MIN(C37,C50),0)</f>
        <v>0</v>
      </c>
      <c r="D39" s="5">
        <f t="shared" ref="D39:BI39" si="7">IF($B$39,MIN(D37,D50),0)</f>
        <v>0</v>
      </c>
      <c r="E39" s="5">
        <f t="shared" si="7"/>
        <v>0</v>
      </c>
      <c r="F39" s="5">
        <f t="shared" si="7"/>
        <v>0</v>
      </c>
      <c r="G39" s="5">
        <f t="shared" si="7"/>
        <v>0</v>
      </c>
      <c r="H39" s="5">
        <f t="shared" si="7"/>
        <v>0</v>
      </c>
      <c r="I39" s="5">
        <f t="shared" si="7"/>
        <v>0</v>
      </c>
      <c r="J39" s="5">
        <f t="shared" si="7"/>
        <v>0</v>
      </c>
      <c r="K39" s="5">
        <f t="shared" si="7"/>
        <v>0</v>
      </c>
      <c r="L39" s="5">
        <f t="shared" si="7"/>
        <v>0</v>
      </c>
      <c r="M39" s="5">
        <f t="shared" si="7"/>
        <v>0</v>
      </c>
      <c r="N39" s="5">
        <f t="shared" si="7"/>
        <v>0</v>
      </c>
      <c r="O39" s="5">
        <f t="shared" si="7"/>
        <v>0</v>
      </c>
      <c r="P39" s="5">
        <f t="shared" si="7"/>
        <v>0</v>
      </c>
      <c r="Q39" s="5">
        <f t="shared" si="7"/>
        <v>0</v>
      </c>
      <c r="R39" s="5">
        <f t="shared" si="7"/>
        <v>0</v>
      </c>
      <c r="S39" s="5">
        <f t="shared" si="7"/>
        <v>0</v>
      </c>
      <c r="T39" s="5">
        <f t="shared" si="7"/>
        <v>0</v>
      </c>
      <c r="U39" s="5">
        <f t="shared" si="7"/>
        <v>0</v>
      </c>
      <c r="V39" s="5">
        <f t="shared" si="7"/>
        <v>0</v>
      </c>
      <c r="W39" s="5">
        <f t="shared" si="7"/>
        <v>0</v>
      </c>
      <c r="X39" s="5">
        <f t="shared" si="7"/>
        <v>0</v>
      </c>
      <c r="Y39" s="5">
        <f t="shared" si="7"/>
        <v>0</v>
      </c>
      <c r="Z39" s="5">
        <f t="shared" si="7"/>
        <v>0</v>
      </c>
      <c r="AA39" s="5">
        <f t="shared" si="7"/>
        <v>0</v>
      </c>
      <c r="AB39" s="5">
        <f t="shared" si="7"/>
        <v>0</v>
      </c>
      <c r="AC39" s="5">
        <f t="shared" si="7"/>
        <v>0</v>
      </c>
      <c r="AD39" s="5">
        <f t="shared" si="7"/>
        <v>0</v>
      </c>
      <c r="AE39" s="5">
        <f t="shared" si="7"/>
        <v>0</v>
      </c>
      <c r="AF39" s="5">
        <f t="shared" si="7"/>
        <v>0</v>
      </c>
      <c r="AG39" s="5">
        <f t="shared" si="7"/>
        <v>0</v>
      </c>
      <c r="AH39" s="5">
        <f t="shared" si="7"/>
        <v>0</v>
      </c>
      <c r="AI39" s="5">
        <f t="shared" si="7"/>
        <v>0</v>
      </c>
      <c r="AJ39" s="5">
        <f t="shared" si="7"/>
        <v>0</v>
      </c>
      <c r="AK39" s="5">
        <f t="shared" si="7"/>
        <v>0</v>
      </c>
      <c r="AL39" s="5">
        <f t="shared" si="7"/>
        <v>0</v>
      </c>
      <c r="AM39" s="5">
        <f t="shared" si="7"/>
        <v>0</v>
      </c>
      <c r="AN39" s="5">
        <f t="shared" si="7"/>
        <v>0</v>
      </c>
      <c r="AO39" s="5">
        <f t="shared" si="7"/>
        <v>0</v>
      </c>
      <c r="AP39" s="5">
        <f t="shared" si="7"/>
        <v>0</v>
      </c>
      <c r="AQ39" s="5">
        <f t="shared" si="7"/>
        <v>0</v>
      </c>
      <c r="AR39" s="5">
        <f t="shared" si="7"/>
        <v>0</v>
      </c>
      <c r="AS39" s="5">
        <f t="shared" si="7"/>
        <v>0</v>
      </c>
      <c r="AT39" s="5">
        <f t="shared" si="7"/>
        <v>0</v>
      </c>
      <c r="AU39" s="5">
        <f t="shared" si="7"/>
        <v>0</v>
      </c>
      <c r="AV39" s="5">
        <f t="shared" si="7"/>
        <v>0</v>
      </c>
      <c r="AW39" s="5">
        <f t="shared" si="7"/>
        <v>0</v>
      </c>
      <c r="AX39" s="5">
        <f t="shared" si="7"/>
        <v>0</v>
      </c>
      <c r="AY39" s="5">
        <f t="shared" si="7"/>
        <v>0</v>
      </c>
      <c r="AZ39" s="5">
        <f t="shared" si="7"/>
        <v>0</v>
      </c>
      <c r="BA39" s="5">
        <f t="shared" si="7"/>
        <v>0</v>
      </c>
      <c r="BB39" s="5">
        <f t="shared" si="7"/>
        <v>0</v>
      </c>
      <c r="BC39" s="5">
        <f t="shared" si="7"/>
        <v>0</v>
      </c>
      <c r="BD39" s="5">
        <f t="shared" si="7"/>
        <v>0</v>
      </c>
      <c r="BE39" s="5">
        <f t="shared" si="7"/>
        <v>0</v>
      </c>
      <c r="BF39" s="5">
        <f t="shared" si="7"/>
        <v>0</v>
      </c>
      <c r="BG39" s="5">
        <f t="shared" si="7"/>
        <v>0</v>
      </c>
      <c r="BH39" s="5">
        <f t="shared" si="7"/>
        <v>0</v>
      </c>
      <c r="BI39" s="5">
        <f t="shared" si="7"/>
        <v>0</v>
      </c>
    </row>
    <row r="40" spans="1:61" x14ac:dyDescent="0.25">
      <c r="A40" t="str">
        <f t="shared" si="5"/>
        <v>Last</v>
      </c>
      <c r="B40" t="b">
        <f t="shared" si="6"/>
        <v>0</v>
      </c>
      <c r="C40" s="4">
        <f>IF($B$40,IF(C37&gt;D48,C37-D48,),0)</f>
        <v>0</v>
      </c>
      <c r="D40" s="4">
        <f t="shared" ref="D40:BI40" si="8">IF($B$40,IF(D37&gt;E48,D37-E48,),0)</f>
        <v>0</v>
      </c>
      <c r="E40" s="4">
        <f t="shared" si="8"/>
        <v>0</v>
      </c>
      <c r="F40" s="4">
        <f t="shared" si="8"/>
        <v>0</v>
      </c>
      <c r="G40" s="4">
        <f t="shared" si="8"/>
        <v>0</v>
      </c>
      <c r="H40" s="4">
        <f t="shared" si="8"/>
        <v>0</v>
      </c>
      <c r="I40" s="4">
        <f t="shared" si="8"/>
        <v>0</v>
      </c>
      <c r="J40" s="4">
        <f t="shared" si="8"/>
        <v>0</v>
      </c>
      <c r="K40" s="4">
        <f t="shared" si="8"/>
        <v>0</v>
      </c>
      <c r="L40" s="4">
        <f t="shared" si="8"/>
        <v>0</v>
      </c>
      <c r="M40" s="4">
        <f t="shared" si="8"/>
        <v>0</v>
      </c>
      <c r="N40" s="4">
        <f t="shared" si="8"/>
        <v>0</v>
      </c>
      <c r="O40" s="4">
        <f t="shared" si="8"/>
        <v>0</v>
      </c>
      <c r="P40" s="4">
        <f t="shared" si="8"/>
        <v>0</v>
      </c>
      <c r="Q40" s="4">
        <f t="shared" si="8"/>
        <v>0</v>
      </c>
      <c r="R40" s="4">
        <f t="shared" si="8"/>
        <v>0</v>
      </c>
      <c r="S40" s="4">
        <f t="shared" si="8"/>
        <v>0</v>
      </c>
      <c r="T40" s="4">
        <f t="shared" si="8"/>
        <v>0</v>
      </c>
      <c r="U40" s="4">
        <f t="shared" si="8"/>
        <v>0</v>
      </c>
      <c r="V40" s="4">
        <f t="shared" si="8"/>
        <v>0</v>
      </c>
      <c r="W40" s="4">
        <f t="shared" si="8"/>
        <v>0</v>
      </c>
      <c r="X40" s="4">
        <f t="shared" si="8"/>
        <v>0</v>
      </c>
      <c r="Y40" s="4">
        <f t="shared" si="8"/>
        <v>0</v>
      </c>
      <c r="Z40" s="4">
        <f t="shared" si="8"/>
        <v>0</v>
      </c>
      <c r="AA40" s="4">
        <f t="shared" si="8"/>
        <v>0</v>
      </c>
      <c r="AB40" s="4">
        <f t="shared" si="8"/>
        <v>0</v>
      </c>
      <c r="AC40" s="4">
        <f t="shared" si="8"/>
        <v>0</v>
      </c>
      <c r="AD40" s="4">
        <f t="shared" si="8"/>
        <v>0</v>
      </c>
      <c r="AE40" s="4">
        <f t="shared" si="8"/>
        <v>0</v>
      </c>
      <c r="AF40" s="4">
        <f t="shared" si="8"/>
        <v>0</v>
      </c>
      <c r="AG40" s="4">
        <f t="shared" si="8"/>
        <v>0</v>
      </c>
      <c r="AH40" s="4">
        <f t="shared" si="8"/>
        <v>0</v>
      </c>
      <c r="AI40" s="4">
        <f t="shared" si="8"/>
        <v>0</v>
      </c>
      <c r="AJ40" s="4">
        <f t="shared" si="8"/>
        <v>0</v>
      </c>
      <c r="AK40" s="4">
        <f t="shared" si="8"/>
        <v>0</v>
      </c>
      <c r="AL40" s="4">
        <f t="shared" si="8"/>
        <v>0</v>
      </c>
      <c r="AM40" s="4">
        <f t="shared" si="8"/>
        <v>0</v>
      </c>
      <c r="AN40" s="4">
        <f t="shared" si="8"/>
        <v>0</v>
      </c>
      <c r="AO40" s="4">
        <f t="shared" si="8"/>
        <v>0</v>
      </c>
      <c r="AP40" s="4">
        <f t="shared" si="8"/>
        <v>0</v>
      </c>
      <c r="AQ40" s="4">
        <f t="shared" si="8"/>
        <v>0</v>
      </c>
      <c r="AR40" s="4">
        <f t="shared" si="8"/>
        <v>0</v>
      </c>
      <c r="AS40" s="4">
        <f t="shared" si="8"/>
        <v>0</v>
      </c>
      <c r="AT40" s="4">
        <f t="shared" si="8"/>
        <v>0</v>
      </c>
      <c r="AU40" s="4">
        <f t="shared" si="8"/>
        <v>0</v>
      </c>
      <c r="AV40" s="4">
        <f t="shared" si="8"/>
        <v>0</v>
      </c>
      <c r="AW40" s="4">
        <f t="shared" si="8"/>
        <v>0</v>
      </c>
      <c r="AX40" s="4">
        <f t="shared" si="8"/>
        <v>0</v>
      </c>
      <c r="AY40" s="4">
        <f t="shared" si="8"/>
        <v>0</v>
      </c>
      <c r="AZ40" s="4">
        <f t="shared" si="8"/>
        <v>0</v>
      </c>
      <c r="BA40" s="4">
        <f t="shared" si="8"/>
        <v>0</v>
      </c>
      <c r="BB40" s="4">
        <f t="shared" si="8"/>
        <v>0</v>
      </c>
      <c r="BC40" s="4">
        <f t="shared" si="8"/>
        <v>0</v>
      </c>
      <c r="BD40" s="4">
        <f t="shared" si="8"/>
        <v>0</v>
      </c>
      <c r="BE40" s="4">
        <f t="shared" si="8"/>
        <v>0</v>
      </c>
      <c r="BF40" s="4">
        <f t="shared" si="8"/>
        <v>0</v>
      </c>
      <c r="BG40" s="4">
        <f t="shared" si="8"/>
        <v>0</v>
      </c>
      <c r="BH40" s="4">
        <f t="shared" si="8"/>
        <v>0</v>
      </c>
      <c r="BI40" s="4">
        <f t="shared" si="8"/>
        <v>0</v>
      </c>
    </row>
    <row r="41" spans="1:61" x14ac:dyDescent="0.25">
      <c r="A41" t="str">
        <f t="shared" si="5"/>
        <v>Other</v>
      </c>
      <c r="B41" t="b">
        <f t="shared" si="6"/>
        <v>0</v>
      </c>
    </row>
    <row r="42" spans="1:61" x14ac:dyDescent="0.25">
      <c r="A42" t="s">
        <v>369</v>
      </c>
      <c r="C42" s="4">
        <f>SUM(C38:C41)</f>
        <v>0</v>
      </c>
      <c r="D42" s="4">
        <f t="shared" ref="D42:BI42" si="9">SUM(D38:D41)</f>
        <v>0</v>
      </c>
      <c r="E42" s="4">
        <f t="shared" si="9"/>
        <v>0</v>
      </c>
      <c r="F42" s="4">
        <f t="shared" si="9"/>
        <v>0</v>
      </c>
      <c r="G42" s="4">
        <f t="shared" si="9"/>
        <v>0</v>
      </c>
      <c r="H42" s="4">
        <f t="shared" si="9"/>
        <v>0</v>
      </c>
      <c r="I42" s="4">
        <f t="shared" si="9"/>
        <v>0</v>
      </c>
      <c r="J42" s="4">
        <f t="shared" si="9"/>
        <v>0</v>
      </c>
      <c r="K42" s="4">
        <f t="shared" si="9"/>
        <v>0</v>
      </c>
      <c r="L42" s="4">
        <f t="shared" si="9"/>
        <v>0</v>
      </c>
      <c r="M42" s="4">
        <f t="shared" si="9"/>
        <v>0</v>
      </c>
      <c r="N42" s="4">
        <f t="shared" si="9"/>
        <v>0</v>
      </c>
      <c r="O42" s="4">
        <f t="shared" si="9"/>
        <v>0</v>
      </c>
      <c r="P42" s="4">
        <f t="shared" si="9"/>
        <v>0</v>
      </c>
      <c r="Q42" s="4">
        <f t="shared" si="9"/>
        <v>0</v>
      </c>
      <c r="R42" s="4">
        <f t="shared" si="9"/>
        <v>0</v>
      </c>
      <c r="S42" s="4">
        <f t="shared" si="9"/>
        <v>0</v>
      </c>
      <c r="T42" s="4">
        <f t="shared" si="9"/>
        <v>0</v>
      </c>
      <c r="U42" s="4">
        <f t="shared" si="9"/>
        <v>0</v>
      </c>
      <c r="V42" s="4">
        <f t="shared" si="9"/>
        <v>0</v>
      </c>
      <c r="W42" s="4">
        <f t="shared" si="9"/>
        <v>0</v>
      </c>
      <c r="X42" s="4">
        <f t="shared" si="9"/>
        <v>0</v>
      </c>
      <c r="Y42" s="4">
        <f t="shared" si="9"/>
        <v>0</v>
      </c>
      <c r="Z42" s="4">
        <f t="shared" si="9"/>
        <v>0</v>
      </c>
      <c r="AA42" s="4">
        <f t="shared" si="9"/>
        <v>0</v>
      </c>
      <c r="AB42" s="4">
        <f t="shared" si="9"/>
        <v>0</v>
      </c>
      <c r="AC42" s="4">
        <f t="shared" si="9"/>
        <v>0</v>
      </c>
      <c r="AD42" s="4">
        <f t="shared" si="9"/>
        <v>0</v>
      </c>
      <c r="AE42" s="4">
        <f t="shared" si="9"/>
        <v>0</v>
      </c>
      <c r="AF42" s="4">
        <f t="shared" si="9"/>
        <v>0</v>
      </c>
      <c r="AG42" s="4">
        <f t="shared" si="9"/>
        <v>0</v>
      </c>
      <c r="AH42" s="4">
        <f t="shared" si="9"/>
        <v>0</v>
      </c>
      <c r="AI42" s="4">
        <f t="shared" si="9"/>
        <v>0</v>
      </c>
      <c r="AJ42" s="4">
        <f t="shared" si="9"/>
        <v>0</v>
      </c>
      <c r="AK42" s="4">
        <f t="shared" si="9"/>
        <v>0</v>
      </c>
      <c r="AL42" s="4">
        <f t="shared" si="9"/>
        <v>0</v>
      </c>
      <c r="AM42" s="4">
        <f t="shared" si="9"/>
        <v>0</v>
      </c>
      <c r="AN42" s="4">
        <f t="shared" si="9"/>
        <v>0</v>
      </c>
      <c r="AO42" s="4">
        <f t="shared" si="9"/>
        <v>0</v>
      </c>
      <c r="AP42" s="4">
        <f t="shared" si="9"/>
        <v>0</v>
      </c>
      <c r="AQ42" s="4">
        <f t="shared" si="9"/>
        <v>0</v>
      </c>
      <c r="AR42" s="4">
        <f t="shared" si="9"/>
        <v>0</v>
      </c>
      <c r="AS42" s="4">
        <f t="shared" si="9"/>
        <v>0</v>
      </c>
      <c r="AT42" s="4">
        <f t="shared" si="9"/>
        <v>0</v>
      </c>
      <c r="AU42" s="4">
        <f t="shared" si="9"/>
        <v>0</v>
      </c>
      <c r="AV42" s="4">
        <f t="shared" si="9"/>
        <v>0</v>
      </c>
      <c r="AW42" s="4">
        <f t="shared" si="9"/>
        <v>0</v>
      </c>
      <c r="AX42" s="4">
        <f t="shared" si="9"/>
        <v>0</v>
      </c>
      <c r="AY42" s="4">
        <f t="shared" si="9"/>
        <v>0</v>
      </c>
      <c r="AZ42" s="4">
        <f t="shared" si="9"/>
        <v>0</v>
      </c>
      <c r="BA42" s="4">
        <f t="shared" si="9"/>
        <v>0</v>
      </c>
      <c r="BB42" s="4">
        <f t="shared" si="9"/>
        <v>0</v>
      </c>
      <c r="BC42" s="4">
        <f t="shared" si="9"/>
        <v>0</v>
      </c>
      <c r="BD42" s="4">
        <f t="shared" si="9"/>
        <v>0</v>
      </c>
      <c r="BE42" s="4">
        <f t="shared" si="9"/>
        <v>0</v>
      </c>
      <c r="BF42" s="4">
        <f t="shared" si="9"/>
        <v>0</v>
      </c>
      <c r="BG42" s="4">
        <f t="shared" si="9"/>
        <v>0</v>
      </c>
      <c r="BH42" s="4">
        <f t="shared" si="9"/>
        <v>0</v>
      </c>
      <c r="BI42" s="4">
        <f t="shared" si="9"/>
        <v>0</v>
      </c>
    </row>
    <row r="43" spans="1:61" x14ac:dyDescent="0.25">
      <c r="A43" t="s">
        <v>370</v>
      </c>
      <c r="C43" s="5">
        <f>B43+C36-C42</f>
        <v>0</v>
      </c>
      <c r="D43" s="5">
        <f t="shared" ref="D43:BI43" si="10">C43+D36-D42</f>
        <v>0</v>
      </c>
      <c r="E43" s="5">
        <f t="shared" si="10"/>
        <v>0</v>
      </c>
      <c r="F43" s="5">
        <f t="shared" si="10"/>
        <v>0</v>
      </c>
      <c r="G43" s="5">
        <f t="shared" si="10"/>
        <v>0</v>
      </c>
      <c r="H43" s="5">
        <f t="shared" si="10"/>
        <v>0</v>
      </c>
      <c r="I43" s="5">
        <f t="shared" si="10"/>
        <v>0</v>
      </c>
      <c r="J43" s="5">
        <f t="shared" si="10"/>
        <v>0</v>
      </c>
      <c r="K43" s="5">
        <f t="shared" si="10"/>
        <v>0</v>
      </c>
      <c r="L43" s="5">
        <f t="shared" si="10"/>
        <v>0</v>
      </c>
      <c r="M43" s="5">
        <f t="shared" si="10"/>
        <v>0</v>
      </c>
      <c r="N43" s="5">
        <f t="shared" si="10"/>
        <v>0</v>
      </c>
      <c r="O43" s="5">
        <f t="shared" si="10"/>
        <v>0</v>
      </c>
      <c r="P43" s="5">
        <f t="shared" si="10"/>
        <v>0</v>
      </c>
      <c r="Q43" s="5">
        <f t="shared" si="10"/>
        <v>0</v>
      </c>
      <c r="R43" s="5">
        <f t="shared" si="10"/>
        <v>0</v>
      </c>
      <c r="S43" s="5">
        <f t="shared" si="10"/>
        <v>0</v>
      </c>
      <c r="T43" s="5">
        <f t="shared" si="10"/>
        <v>0</v>
      </c>
      <c r="U43" s="5">
        <f t="shared" si="10"/>
        <v>0</v>
      </c>
      <c r="V43" s="5">
        <f t="shared" si="10"/>
        <v>0</v>
      </c>
      <c r="W43" s="5">
        <f t="shared" si="10"/>
        <v>0</v>
      </c>
      <c r="X43" s="5">
        <f t="shared" si="10"/>
        <v>0</v>
      </c>
      <c r="Y43" s="5">
        <f t="shared" si="10"/>
        <v>0</v>
      </c>
      <c r="Z43" s="5">
        <f t="shared" si="10"/>
        <v>0</v>
      </c>
      <c r="AA43" s="5">
        <f t="shared" si="10"/>
        <v>0</v>
      </c>
      <c r="AB43" s="5">
        <f t="shared" si="10"/>
        <v>0</v>
      </c>
      <c r="AC43" s="5">
        <f t="shared" si="10"/>
        <v>0</v>
      </c>
      <c r="AD43" s="5">
        <f t="shared" si="10"/>
        <v>0</v>
      </c>
      <c r="AE43" s="5">
        <f t="shared" si="10"/>
        <v>0</v>
      </c>
      <c r="AF43" s="5">
        <f t="shared" si="10"/>
        <v>0</v>
      </c>
      <c r="AG43" s="5">
        <f t="shared" si="10"/>
        <v>0</v>
      </c>
      <c r="AH43" s="5">
        <f t="shared" si="10"/>
        <v>0</v>
      </c>
      <c r="AI43" s="5">
        <f t="shared" si="10"/>
        <v>0</v>
      </c>
      <c r="AJ43" s="5">
        <f t="shared" si="10"/>
        <v>0</v>
      </c>
      <c r="AK43" s="5">
        <f t="shared" si="10"/>
        <v>0</v>
      </c>
      <c r="AL43" s="5">
        <f t="shared" si="10"/>
        <v>0</v>
      </c>
      <c r="AM43" s="5">
        <f t="shared" si="10"/>
        <v>0</v>
      </c>
      <c r="AN43" s="5">
        <f t="shared" si="10"/>
        <v>0</v>
      </c>
      <c r="AO43" s="5">
        <f t="shared" si="10"/>
        <v>0</v>
      </c>
      <c r="AP43" s="5">
        <f t="shared" si="10"/>
        <v>0</v>
      </c>
      <c r="AQ43" s="5">
        <f t="shared" si="10"/>
        <v>0</v>
      </c>
      <c r="AR43" s="5">
        <f t="shared" si="10"/>
        <v>0</v>
      </c>
      <c r="AS43" s="5">
        <f t="shared" si="10"/>
        <v>0</v>
      </c>
      <c r="AT43" s="5">
        <f t="shared" si="10"/>
        <v>0</v>
      </c>
      <c r="AU43" s="5">
        <f t="shared" si="10"/>
        <v>0</v>
      </c>
      <c r="AV43" s="5">
        <f t="shared" si="10"/>
        <v>0</v>
      </c>
      <c r="AW43" s="5">
        <f t="shared" si="10"/>
        <v>0</v>
      </c>
      <c r="AX43" s="5">
        <f t="shared" si="10"/>
        <v>0</v>
      </c>
      <c r="AY43" s="5">
        <f t="shared" si="10"/>
        <v>0</v>
      </c>
      <c r="AZ43" s="5">
        <f t="shared" si="10"/>
        <v>0</v>
      </c>
      <c r="BA43" s="5">
        <f t="shared" si="10"/>
        <v>0</v>
      </c>
      <c r="BB43" s="5">
        <f t="shared" si="10"/>
        <v>0</v>
      </c>
      <c r="BC43" s="5">
        <f t="shared" si="10"/>
        <v>0</v>
      </c>
      <c r="BD43" s="5">
        <f t="shared" si="10"/>
        <v>0</v>
      </c>
      <c r="BE43" s="5">
        <f t="shared" si="10"/>
        <v>0</v>
      </c>
      <c r="BF43" s="5">
        <f t="shared" si="10"/>
        <v>0</v>
      </c>
      <c r="BG43" s="5">
        <f t="shared" si="10"/>
        <v>0</v>
      </c>
      <c r="BH43" s="5">
        <f t="shared" si="10"/>
        <v>0</v>
      </c>
      <c r="BI43" s="5">
        <f t="shared" si="10"/>
        <v>0</v>
      </c>
    </row>
    <row r="44" spans="1:61" x14ac:dyDescent="0.25">
      <c r="A44" t="s">
        <v>372</v>
      </c>
      <c r="C44" s="5">
        <f>C43-B43</f>
        <v>0</v>
      </c>
      <c r="D44" s="5">
        <f t="shared" ref="D44:BI44" si="11">D43-C43</f>
        <v>0</v>
      </c>
      <c r="E44" s="5">
        <f t="shared" si="11"/>
        <v>0</v>
      </c>
      <c r="F44" s="5">
        <f t="shared" si="11"/>
        <v>0</v>
      </c>
      <c r="G44" s="5">
        <f t="shared" si="11"/>
        <v>0</v>
      </c>
      <c r="H44" s="5">
        <f t="shared" si="11"/>
        <v>0</v>
      </c>
      <c r="I44" s="5">
        <f t="shared" si="11"/>
        <v>0</v>
      </c>
      <c r="J44" s="5">
        <f t="shared" si="11"/>
        <v>0</v>
      </c>
      <c r="K44" s="5">
        <f t="shared" si="11"/>
        <v>0</v>
      </c>
      <c r="L44" s="5">
        <f t="shared" si="11"/>
        <v>0</v>
      </c>
      <c r="M44" s="5">
        <f t="shared" si="11"/>
        <v>0</v>
      </c>
      <c r="N44" s="5">
        <f t="shared" si="11"/>
        <v>0</v>
      </c>
      <c r="O44" s="5">
        <f t="shared" si="11"/>
        <v>0</v>
      </c>
      <c r="P44" s="5">
        <f t="shared" si="11"/>
        <v>0</v>
      </c>
      <c r="Q44" s="5">
        <f t="shared" si="11"/>
        <v>0</v>
      </c>
      <c r="R44" s="5">
        <f t="shared" si="11"/>
        <v>0</v>
      </c>
      <c r="S44" s="5">
        <f t="shared" si="11"/>
        <v>0</v>
      </c>
      <c r="T44" s="5">
        <f t="shared" si="11"/>
        <v>0</v>
      </c>
      <c r="U44" s="5">
        <f t="shared" si="11"/>
        <v>0</v>
      </c>
      <c r="V44" s="5">
        <f t="shared" si="11"/>
        <v>0</v>
      </c>
      <c r="W44" s="5">
        <f t="shared" si="11"/>
        <v>0</v>
      </c>
      <c r="X44" s="5">
        <f t="shared" si="11"/>
        <v>0</v>
      </c>
      <c r="Y44" s="5">
        <f t="shared" si="11"/>
        <v>0</v>
      </c>
      <c r="Z44" s="5">
        <f t="shared" si="11"/>
        <v>0</v>
      </c>
      <c r="AA44" s="5">
        <f t="shared" si="11"/>
        <v>0</v>
      </c>
      <c r="AB44" s="5">
        <f t="shared" si="11"/>
        <v>0</v>
      </c>
      <c r="AC44" s="5">
        <f t="shared" si="11"/>
        <v>0</v>
      </c>
      <c r="AD44" s="5">
        <f t="shared" si="11"/>
        <v>0</v>
      </c>
      <c r="AE44" s="5">
        <f t="shared" si="11"/>
        <v>0</v>
      </c>
      <c r="AF44" s="5">
        <f t="shared" si="11"/>
        <v>0</v>
      </c>
      <c r="AG44" s="5">
        <f t="shared" si="11"/>
        <v>0</v>
      </c>
      <c r="AH44" s="5">
        <f t="shared" si="11"/>
        <v>0</v>
      </c>
      <c r="AI44" s="5">
        <f t="shared" si="11"/>
        <v>0</v>
      </c>
      <c r="AJ44" s="5">
        <f t="shared" si="11"/>
        <v>0</v>
      </c>
      <c r="AK44" s="5">
        <f t="shared" si="11"/>
        <v>0</v>
      </c>
      <c r="AL44" s="5">
        <f t="shared" si="11"/>
        <v>0</v>
      </c>
      <c r="AM44" s="5">
        <f t="shared" si="11"/>
        <v>0</v>
      </c>
      <c r="AN44" s="5">
        <f t="shared" si="11"/>
        <v>0</v>
      </c>
      <c r="AO44" s="5">
        <f t="shared" si="11"/>
        <v>0</v>
      </c>
      <c r="AP44" s="5">
        <f t="shared" si="11"/>
        <v>0</v>
      </c>
      <c r="AQ44" s="5">
        <f t="shared" si="11"/>
        <v>0</v>
      </c>
      <c r="AR44" s="5">
        <f t="shared" si="11"/>
        <v>0</v>
      </c>
      <c r="AS44" s="5">
        <f t="shared" si="11"/>
        <v>0</v>
      </c>
      <c r="AT44" s="5">
        <f t="shared" si="11"/>
        <v>0</v>
      </c>
      <c r="AU44" s="5">
        <f t="shared" si="11"/>
        <v>0</v>
      </c>
      <c r="AV44" s="5">
        <f t="shared" si="11"/>
        <v>0</v>
      </c>
      <c r="AW44" s="5">
        <f t="shared" si="11"/>
        <v>0</v>
      </c>
      <c r="AX44" s="5">
        <f t="shared" si="11"/>
        <v>0</v>
      </c>
      <c r="AY44" s="5">
        <f t="shared" si="11"/>
        <v>0</v>
      </c>
      <c r="AZ44" s="5">
        <f t="shared" si="11"/>
        <v>0</v>
      </c>
      <c r="BA44" s="5">
        <f t="shared" si="11"/>
        <v>0</v>
      </c>
      <c r="BB44" s="5">
        <f t="shared" si="11"/>
        <v>0</v>
      </c>
      <c r="BC44" s="5">
        <f t="shared" si="11"/>
        <v>0</v>
      </c>
      <c r="BD44" s="5">
        <f t="shared" si="11"/>
        <v>0</v>
      </c>
      <c r="BE44" s="5">
        <f t="shared" si="11"/>
        <v>0</v>
      </c>
      <c r="BF44" s="5">
        <f t="shared" si="11"/>
        <v>0</v>
      </c>
      <c r="BG44" s="5">
        <f t="shared" si="11"/>
        <v>0</v>
      </c>
      <c r="BH44" s="5">
        <f t="shared" si="11"/>
        <v>0</v>
      </c>
      <c r="BI44" s="5">
        <f t="shared" si="11"/>
        <v>0</v>
      </c>
    </row>
    <row r="45" spans="1:61" x14ac:dyDescent="0.25">
      <c r="A45" t="s">
        <v>371</v>
      </c>
      <c r="B45" t="b">
        <f>(SUM(C36:BI36)=SUM(C42:BI42))</f>
        <v>1</v>
      </c>
    </row>
    <row r="47" spans="1:61" x14ac:dyDescent="0.25">
      <c r="A47" t="s">
        <v>375</v>
      </c>
      <c r="B47" s="5">
        <f>SUM(C36:BI36)</f>
        <v>0</v>
      </c>
    </row>
    <row r="48" spans="1:61" x14ac:dyDescent="0.25">
      <c r="A48" t="s">
        <v>374</v>
      </c>
      <c r="C48" s="5">
        <f>SUM(C50:$BI$50)</f>
        <v>0</v>
      </c>
      <c r="D48" s="5">
        <f>SUM(D50:$BI$50)</f>
        <v>0</v>
      </c>
      <c r="E48" s="5">
        <f>SUM(E50:$BI$50)</f>
        <v>0</v>
      </c>
      <c r="F48" s="5">
        <f>SUM(F50:$BI$50)</f>
        <v>0</v>
      </c>
      <c r="G48" s="5">
        <f>SUM(G50:$BI$50)</f>
        <v>0</v>
      </c>
      <c r="H48" s="5">
        <f>SUM(H50:$BI$50)</f>
        <v>0</v>
      </c>
      <c r="I48" s="5">
        <f>SUM(I50:$BI$50)</f>
        <v>0</v>
      </c>
      <c r="J48" s="5">
        <f>SUM(J50:$BI$50)</f>
        <v>0</v>
      </c>
      <c r="K48" s="5">
        <f>SUM(K50:$BI$50)</f>
        <v>0</v>
      </c>
      <c r="L48" s="5">
        <f>SUM(L50:$BI$50)</f>
        <v>0</v>
      </c>
      <c r="M48" s="5">
        <f>SUM(M50:$BI$50)</f>
        <v>0</v>
      </c>
      <c r="N48" s="5">
        <f>SUM(N50:$BI$50)</f>
        <v>0</v>
      </c>
      <c r="O48" s="5">
        <f>SUM(O50:$BI$50)</f>
        <v>0</v>
      </c>
      <c r="P48" s="5">
        <f>SUM(P50:$BI$50)</f>
        <v>0</v>
      </c>
      <c r="Q48" s="5">
        <f>SUM(Q50:$BI$50)</f>
        <v>0</v>
      </c>
      <c r="R48" s="5">
        <f>SUM(R50:$BI$50)</f>
        <v>0</v>
      </c>
      <c r="S48" s="5">
        <f>SUM(S50:$BI$50)</f>
        <v>0</v>
      </c>
      <c r="T48" s="5">
        <f>SUM(T50:$BI$50)</f>
        <v>0</v>
      </c>
      <c r="U48" s="5">
        <f>SUM(U50:$BI$50)</f>
        <v>0</v>
      </c>
      <c r="V48" s="5">
        <f>SUM(V50:$BI$50)</f>
        <v>0</v>
      </c>
      <c r="W48" s="5">
        <f>SUM(W50:$BI$50)</f>
        <v>0</v>
      </c>
      <c r="X48" s="5">
        <f>SUM(X50:$BI$50)</f>
        <v>0</v>
      </c>
      <c r="Y48" s="5">
        <f>SUM(Y50:$BI$50)</f>
        <v>0</v>
      </c>
      <c r="Z48" s="5">
        <f>SUM(Z50:$BI$50)</f>
        <v>0</v>
      </c>
      <c r="AA48" s="5">
        <f>SUM(AA50:$BI$50)</f>
        <v>0</v>
      </c>
      <c r="AB48" s="5">
        <f>SUM(AB50:$BI$50)</f>
        <v>0</v>
      </c>
      <c r="AC48" s="5">
        <f>SUM(AC50:$BI$50)</f>
        <v>0</v>
      </c>
      <c r="AD48" s="5">
        <f>SUM(AD50:$BI$50)</f>
        <v>0</v>
      </c>
      <c r="AE48" s="5">
        <f>SUM(AE50:$BI$50)</f>
        <v>0</v>
      </c>
      <c r="AF48" s="5">
        <f>SUM(AF50:$BI$50)</f>
        <v>0</v>
      </c>
      <c r="AG48" s="5">
        <f>SUM(AG50:$BI$50)</f>
        <v>0</v>
      </c>
      <c r="AH48" s="5">
        <f>SUM(AH50:$BI$50)</f>
        <v>0</v>
      </c>
      <c r="AI48" s="5">
        <f>SUM(AI50:$BI$50)</f>
        <v>0</v>
      </c>
      <c r="AJ48" s="5">
        <f>SUM(AJ50:$BI$50)</f>
        <v>0</v>
      </c>
      <c r="AK48" s="5">
        <f>SUM(AK50:$BI$50)</f>
        <v>0</v>
      </c>
      <c r="AL48" s="5">
        <f>SUM(AL50:$BI$50)</f>
        <v>0</v>
      </c>
      <c r="AM48" s="5">
        <f>SUM(AM50:$BI$50)</f>
        <v>0</v>
      </c>
      <c r="AN48" s="5">
        <f>SUM(AN50:$BI$50)</f>
        <v>0</v>
      </c>
      <c r="AO48" s="5">
        <f>SUM(AO50:$BI$50)</f>
        <v>0</v>
      </c>
      <c r="AP48" s="5">
        <f>SUM(AP50:$BI$50)</f>
        <v>0</v>
      </c>
      <c r="AQ48" s="5">
        <f>SUM(AQ50:$BI$50)</f>
        <v>0</v>
      </c>
      <c r="AR48" s="5">
        <f>SUM(AR50:$BI$50)</f>
        <v>0</v>
      </c>
      <c r="AS48" s="5">
        <f>SUM(AS50:$BI$50)</f>
        <v>0</v>
      </c>
      <c r="AT48" s="5">
        <f>SUM(AT50:$BI$50)</f>
        <v>0</v>
      </c>
      <c r="AU48" s="5">
        <f>SUM(AU50:$BI$50)</f>
        <v>0</v>
      </c>
      <c r="AV48" s="5">
        <f>SUM(AV50:$BI$50)</f>
        <v>0</v>
      </c>
      <c r="AW48" s="5">
        <f>SUM(AW50:$BI$50)</f>
        <v>0</v>
      </c>
      <c r="AX48" s="5">
        <f>SUM(AX50:$BI$50)</f>
        <v>0</v>
      </c>
      <c r="AY48" s="5">
        <f>SUM(AY50:$BI$50)</f>
        <v>0</v>
      </c>
      <c r="AZ48" s="5">
        <f>SUM(AZ50:$BI$50)</f>
        <v>0</v>
      </c>
      <c r="BA48" s="5">
        <f>SUM(BA50:$BI$50)</f>
        <v>0</v>
      </c>
      <c r="BB48" s="5">
        <f>SUM(BB50:$BI$50)</f>
        <v>0</v>
      </c>
      <c r="BC48" s="5">
        <f>SUM(BC50:$BI$50)</f>
        <v>0</v>
      </c>
      <c r="BD48" s="5">
        <f>SUM(BD50:$BI$50)</f>
        <v>0</v>
      </c>
      <c r="BE48" s="5">
        <f>SUM(BE50:$BI$50)</f>
        <v>0</v>
      </c>
      <c r="BF48" s="5">
        <f>SUM(BF50:$BI$50)</f>
        <v>0</v>
      </c>
      <c r="BG48" s="5">
        <f>SUM(BG50:$BI$50)</f>
        <v>0</v>
      </c>
      <c r="BH48" s="5">
        <f>SUM(BH50:$BI$50)</f>
        <v>0</v>
      </c>
      <c r="BI48" s="5">
        <f>SUM(BI50:$BI$50)</f>
        <v>0</v>
      </c>
    </row>
    <row r="50" spans="1:61" x14ac:dyDescent="0.25">
      <c r="A50" t="s">
        <v>147</v>
      </c>
      <c r="C50" s="5">
        <f t="shared" ref="C50:AH50" si="12">C20*C9</f>
        <v>0</v>
      </c>
      <c r="D50" s="5">
        <f t="shared" si="12"/>
        <v>0</v>
      </c>
      <c r="E50" s="5">
        <f t="shared" si="12"/>
        <v>0</v>
      </c>
      <c r="F50" s="5">
        <f t="shared" si="12"/>
        <v>0</v>
      </c>
      <c r="G50" s="5">
        <f t="shared" si="12"/>
        <v>0</v>
      </c>
      <c r="H50" s="5">
        <f t="shared" si="12"/>
        <v>0</v>
      </c>
      <c r="I50" s="5">
        <f t="shared" si="12"/>
        <v>0</v>
      </c>
      <c r="J50" s="5">
        <f t="shared" si="12"/>
        <v>0</v>
      </c>
      <c r="K50" s="5">
        <f t="shared" si="12"/>
        <v>0</v>
      </c>
      <c r="L50" s="5">
        <f t="shared" si="12"/>
        <v>0</v>
      </c>
      <c r="M50" s="5">
        <f t="shared" si="12"/>
        <v>0</v>
      </c>
      <c r="N50" s="5">
        <f t="shared" si="12"/>
        <v>0</v>
      </c>
      <c r="O50" s="5">
        <f t="shared" si="12"/>
        <v>0</v>
      </c>
      <c r="P50" s="5">
        <f t="shared" si="12"/>
        <v>0</v>
      </c>
      <c r="Q50" s="5">
        <f t="shared" si="12"/>
        <v>0</v>
      </c>
      <c r="R50" s="5">
        <f t="shared" si="12"/>
        <v>0</v>
      </c>
      <c r="S50" s="5">
        <f t="shared" si="12"/>
        <v>0</v>
      </c>
      <c r="T50" s="5">
        <f t="shared" si="12"/>
        <v>0</v>
      </c>
      <c r="U50" s="5">
        <f t="shared" si="12"/>
        <v>0</v>
      </c>
      <c r="V50" s="5">
        <f t="shared" si="12"/>
        <v>0</v>
      </c>
      <c r="W50" s="5">
        <f t="shared" si="12"/>
        <v>0</v>
      </c>
      <c r="X50" s="5">
        <f t="shared" si="12"/>
        <v>0</v>
      </c>
      <c r="Y50" s="5">
        <f t="shared" si="12"/>
        <v>0</v>
      </c>
      <c r="Z50" s="5">
        <f t="shared" si="12"/>
        <v>0</v>
      </c>
      <c r="AA50" s="5">
        <f t="shared" si="12"/>
        <v>0</v>
      </c>
      <c r="AB50" s="5">
        <f t="shared" si="12"/>
        <v>0</v>
      </c>
      <c r="AC50" s="5">
        <f t="shared" si="12"/>
        <v>0</v>
      </c>
      <c r="AD50" s="5">
        <f t="shared" si="12"/>
        <v>0</v>
      </c>
      <c r="AE50" s="5">
        <f t="shared" si="12"/>
        <v>0</v>
      </c>
      <c r="AF50" s="5">
        <f t="shared" si="12"/>
        <v>0</v>
      </c>
      <c r="AG50" s="5">
        <f t="shared" si="12"/>
        <v>0</v>
      </c>
      <c r="AH50" s="5">
        <f t="shared" si="12"/>
        <v>0</v>
      </c>
      <c r="AI50" s="5">
        <f t="shared" ref="AI50:BI50" si="13">AI20*AI9</f>
        <v>0</v>
      </c>
      <c r="AJ50" s="5">
        <f t="shared" si="13"/>
        <v>0</v>
      </c>
      <c r="AK50" s="5">
        <f t="shared" si="13"/>
        <v>0</v>
      </c>
      <c r="AL50" s="5">
        <f t="shared" si="13"/>
        <v>0</v>
      </c>
      <c r="AM50" s="5">
        <f t="shared" si="13"/>
        <v>0</v>
      </c>
      <c r="AN50" s="5">
        <f t="shared" si="13"/>
        <v>0</v>
      </c>
      <c r="AO50" s="5">
        <f t="shared" si="13"/>
        <v>0</v>
      </c>
      <c r="AP50" s="5">
        <f t="shared" si="13"/>
        <v>0</v>
      </c>
      <c r="AQ50" s="5">
        <f t="shared" si="13"/>
        <v>0</v>
      </c>
      <c r="AR50" s="5">
        <f t="shared" si="13"/>
        <v>0</v>
      </c>
      <c r="AS50" s="5">
        <f t="shared" si="13"/>
        <v>0</v>
      </c>
      <c r="AT50" s="5">
        <f t="shared" si="13"/>
        <v>0</v>
      </c>
      <c r="AU50" s="5">
        <f t="shared" si="13"/>
        <v>0</v>
      </c>
      <c r="AV50" s="5">
        <f t="shared" si="13"/>
        <v>0</v>
      </c>
      <c r="AW50" s="5">
        <f t="shared" si="13"/>
        <v>0</v>
      </c>
      <c r="AX50" s="5">
        <f t="shared" si="13"/>
        <v>0</v>
      </c>
      <c r="AY50" s="5">
        <f t="shared" si="13"/>
        <v>0</v>
      </c>
      <c r="AZ50" s="5">
        <f t="shared" si="13"/>
        <v>0</v>
      </c>
      <c r="BA50" s="5">
        <f t="shared" si="13"/>
        <v>0</v>
      </c>
      <c r="BB50" s="5">
        <f t="shared" si="13"/>
        <v>0</v>
      </c>
      <c r="BC50" s="5">
        <f t="shared" si="13"/>
        <v>0</v>
      </c>
      <c r="BD50" s="5">
        <f t="shared" si="13"/>
        <v>0</v>
      </c>
      <c r="BE50" s="5">
        <f t="shared" si="13"/>
        <v>0</v>
      </c>
      <c r="BF50" s="5">
        <f t="shared" si="13"/>
        <v>0</v>
      </c>
      <c r="BG50" s="5">
        <f t="shared" si="13"/>
        <v>0</v>
      </c>
      <c r="BH50" s="5">
        <f t="shared" si="13"/>
        <v>0</v>
      </c>
      <c r="BI50" s="5">
        <f t="shared" si="13"/>
        <v>0</v>
      </c>
    </row>
    <row r="51" spans="1:61" x14ac:dyDescent="0.25">
      <c r="A51" t="s">
        <v>158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</row>
    <row r="52" spans="1:61" x14ac:dyDescent="0.25">
      <c r="A52" t="s">
        <v>154</v>
      </c>
      <c r="C52" s="5">
        <f>-C50*$B$10</f>
        <v>0</v>
      </c>
      <c r="D52" s="5">
        <f t="shared" ref="D52:BI52" si="14">-D50*$B$10</f>
        <v>0</v>
      </c>
      <c r="E52" s="5">
        <f t="shared" si="14"/>
        <v>0</v>
      </c>
      <c r="F52" s="5">
        <f t="shared" si="14"/>
        <v>0</v>
      </c>
      <c r="G52" s="5">
        <f t="shared" si="14"/>
        <v>0</v>
      </c>
      <c r="H52" s="5">
        <f t="shared" si="14"/>
        <v>0</v>
      </c>
      <c r="I52" s="5">
        <f t="shared" si="14"/>
        <v>0</v>
      </c>
      <c r="J52" s="5">
        <f t="shared" si="14"/>
        <v>0</v>
      </c>
      <c r="K52" s="5">
        <f t="shared" si="14"/>
        <v>0</v>
      </c>
      <c r="L52" s="5">
        <f t="shared" si="14"/>
        <v>0</v>
      </c>
      <c r="M52" s="5">
        <f t="shared" si="14"/>
        <v>0</v>
      </c>
      <c r="N52" s="5">
        <f t="shared" si="14"/>
        <v>0</v>
      </c>
      <c r="O52" s="5">
        <f t="shared" si="14"/>
        <v>0</v>
      </c>
      <c r="P52" s="5">
        <f t="shared" si="14"/>
        <v>0</v>
      </c>
      <c r="Q52" s="5">
        <f t="shared" si="14"/>
        <v>0</v>
      </c>
      <c r="R52" s="5">
        <f t="shared" si="14"/>
        <v>0</v>
      </c>
      <c r="S52" s="5">
        <f t="shared" si="14"/>
        <v>0</v>
      </c>
      <c r="T52" s="5">
        <f t="shared" si="14"/>
        <v>0</v>
      </c>
      <c r="U52" s="5">
        <f t="shared" si="14"/>
        <v>0</v>
      </c>
      <c r="V52" s="5">
        <f t="shared" si="14"/>
        <v>0</v>
      </c>
      <c r="W52" s="5">
        <f t="shared" si="14"/>
        <v>0</v>
      </c>
      <c r="X52" s="5">
        <f t="shared" si="14"/>
        <v>0</v>
      </c>
      <c r="Y52" s="5">
        <f t="shared" si="14"/>
        <v>0</v>
      </c>
      <c r="Z52" s="5">
        <f t="shared" si="14"/>
        <v>0</v>
      </c>
      <c r="AA52" s="5">
        <f t="shared" si="14"/>
        <v>0</v>
      </c>
      <c r="AB52" s="5">
        <f t="shared" si="14"/>
        <v>0</v>
      </c>
      <c r="AC52" s="5">
        <f t="shared" si="14"/>
        <v>0</v>
      </c>
      <c r="AD52" s="5">
        <f t="shared" si="14"/>
        <v>0</v>
      </c>
      <c r="AE52" s="5">
        <f t="shared" si="14"/>
        <v>0</v>
      </c>
      <c r="AF52" s="5">
        <f t="shared" si="14"/>
        <v>0</v>
      </c>
      <c r="AG52" s="5">
        <f t="shared" si="14"/>
        <v>0</v>
      </c>
      <c r="AH52" s="5">
        <f t="shared" si="14"/>
        <v>0</v>
      </c>
      <c r="AI52" s="5">
        <f t="shared" si="14"/>
        <v>0</v>
      </c>
      <c r="AJ52" s="5">
        <f t="shared" si="14"/>
        <v>0</v>
      </c>
      <c r="AK52" s="5">
        <f t="shared" si="14"/>
        <v>0</v>
      </c>
      <c r="AL52" s="5">
        <f t="shared" si="14"/>
        <v>0</v>
      </c>
      <c r="AM52" s="5">
        <f t="shared" si="14"/>
        <v>0</v>
      </c>
      <c r="AN52" s="5">
        <f t="shared" si="14"/>
        <v>0</v>
      </c>
      <c r="AO52" s="5">
        <f t="shared" si="14"/>
        <v>0</v>
      </c>
      <c r="AP52" s="5">
        <f t="shared" si="14"/>
        <v>0</v>
      </c>
      <c r="AQ52" s="5">
        <f t="shared" si="14"/>
        <v>0</v>
      </c>
      <c r="AR52" s="5">
        <f t="shared" si="14"/>
        <v>0</v>
      </c>
      <c r="AS52" s="5">
        <f t="shared" si="14"/>
        <v>0</v>
      </c>
      <c r="AT52" s="5">
        <f t="shared" si="14"/>
        <v>0</v>
      </c>
      <c r="AU52" s="5">
        <f t="shared" si="14"/>
        <v>0</v>
      </c>
      <c r="AV52" s="5">
        <f t="shared" si="14"/>
        <v>0</v>
      </c>
      <c r="AW52" s="5">
        <f t="shared" si="14"/>
        <v>0</v>
      </c>
      <c r="AX52" s="5">
        <f t="shared" si="14"/>
        <v>0</v>
      </c>
      <c r="AY52" s="5">
        <f t="shared" si="14"/>
        <v>0</v>
      </c>
      <c r="AZ52" s="5">
        <f t="shared" si="14"/>
        <v>0</v>
      </c>
      <c r="BA52" s="5">
        <f t="shared" si="14"/>
        <v>0</v>
      </c>
      <c r="BB52" s="5">
        <f t="shared" si="14"/>
        <v>0</v>
      </c>
      <c r="BC52" s="5">
        <f t="shared" si="14"/>
        <v>0</v>
      </c>
      <c r="BD52" s="5">
        <f t="shared" si="14"/>
        <v>0</v>
      </c>
      <c r="BE52" s="5">
        <f t="shared" si="14"/>
        <v>0</v>
      </c>
      <c r="BF52" s="5">
        <f t="shared" si="14"/>
        <v>0</v>
      </c>
      <c r="BG52" s="5">
        <f t="shared" si="14"/>
        <v>0</v>
      </c>
      <c r="BH52" s="5">
        <f t="shared" si="14"/>
        <v>0</v>
      </c>
      <c r="BI52" s="5">
        <f t="shared" si="14"/>
        <v>0</v>
      </c>
    </row>
    <row r="53" spans="1:61" x14ac:dyDescent="0.25">
      <c r="A53" s="41" t="s">
        <v>161</v>
      </c>
      <c r="C53" s="5">
        <f>SUM(C50:C52)</f>
        <v>0</v>
      </c>
      <c r="D53" s="5">
        <f t="shared" ref="D53:BI53" si="15">SUM(D50:D52)</f>
        <v>0</v>
      </c>
      <c r="E53" s="5">
        <f t="shared" si="15"/>
        <v>0</v>
      </c>
      <c r="F53" s="5">
        <f t="shared" si="15"/>
        <v>0</v>
      </c>
      <c r="G53" s="5">
        <f t="shared" si="15"/>
        <v>0</v>
      </c>
      <c r="H53" s="5">
        <f t="shared" si="15"/>
        <v>0</v>
      </c>
      <c r="I53" s="5">
        <f t="shared" si="15"/>
        <v>0</v>
      </c>
      <c r="J53" s="5">
        <f t="shared" si="15"/>
        <v>0</v>
      </c>
      <c r="K53" s="5">
        <f t="shared" si="15"/>
        <v>0</v>
      </c>
      <c r="L53" s="5">
        <f t="shared" si="15"/>
        <v>0</v>
      </c>
      <c r="M53" s="5">
        <f t="shared" si="15"/>
        <v>0</v>
      </c>
      <c r="N53" s="5">
        <f t="shared" si="15"/>
        <v>0</v>
      </c>
      <c r="O53" s="5">
        <f t="shared" si="15"/>
        <v>0</v>
      </c>
      <c r="P53" s="5">
        <f t="shared" si="15"/>
        <v>0</v>
      </c>
      <c r="Q53" s="5">
        <f t="shared" si="15"/>
        <v>0</v>
      </c>
      <c r="R53" s="5">
        <f t="shared" si="15"/>
        <v>0</v>
      </c>
      <c r="S53" s="5">
        <f t="shared" si="15"/>
        <v>0</v>
      </c>
      <c r="T53" s="5">
        <f t="shared" si="15"/>
        <v>0</v>
      </c>
      <c r="U53" s="5">
        <f t="shared" si="15"/>
        <v>0</v>
      </c>
      <c r="V53" s="5">
        <f t="shared" si="15"/>
        <v>0</v>
      </c>
      <c r="W53" s="5">
        <f t="shared" si="15"/>
        <v>0</v>
      </c>
      <c r="X53" s="5">
        <f t="shared" si="15"/>
        <v>0</v>
      </c>
      <c r="Y53" s="5">
        <f t="shared" si="15"/>
        <v>0</v>
      </c>
      <c r="Z53" s="5">
        <f t="shared" si="15"/>
        <v>0</v>
      </c>
      <c r="AA53" s="5">
        <f t="shared" si="15"/>
        <v>0</v>
      </c>
      <c r="AB53" s="5">
        <f t="shared" si="15"/>
        <v>0</v>
      </c>
      <c r="AC53" s="5">
        <f t="shared" si="15"/>
        <v>0</v>
      </c>
      <c r="AD53" s="5">
        <f t="shared" si="15"/>
        <v>0</v>
      </c>
      <c r="AE53" s="5">
        <f t="shared" si="15"/>
        <v>0</v>
      </c>
      <c r="AF53" s="5">
        <f t="shared" si="15"/>
        <v>0</v>
      </c>
      <c r="AG53" s="5">
        <f t="shared" si="15"/>
        <v>0</v>
      </c>
      <c r="AH53" s="5">
        <f t="shared" si="15"/>
        <v>0</v>
      </c>
      <c r="AI53" s="5">
        <f t="shared" si="15"/>
        <v>0</v>
      </c>
      <c r="AJ53" s="5">
        <f t="shared" si="15"/>
        <v>0</v>
      </c>
      <c r="AK53" s="5">
        <f t="shared" si="15"/>
        <v>0</v>
      </c>
      <c r="AL53" s="5">
        <f t="shared" si="15"/>
        <v>0</v>
      </c>
      <c r="AM53" s="5">
        <f t="shared" si="15"/>
        <v>0</v>
      </c>
      <c r="AN53" s="5">
        <f t="shared" si="15"/>
        <v>0</v>
      </c>
      <c r="AO53" s="5">
        <f t="shared" si="15"/>
        <v>0</v>
      </c>
      <c r="AP53" s="5">
        <f t="shared" si="15"/>
        <v>0</v>
      </c>
      <c r="AQ53" s="5">
        <f t="shared" si="15"/>
        <v>0</v>
      </c>
      <c r="AR53" s="5">
        <f t="shared" si="15"/>
        <v>0</v>
      </c>
      <c r="AS53" s="5">
        <f t="shared" si="15"/>
        <v>0</v>
      </c>
      <c r="AT53" s="5">
        <f t="shared" si="15"/>
        <v>0</v>
      </c>
      <c r="AU53" s="5">
        <f t="shared" si="15"/>
        <v>0</v>
      </c>
      <c r="AV53" s="5">
        <f t="shared" si="15"/>
        <v>0</v>
      </c>
      <c r="AW53" s="5">
        <f t="shared" si="15"/>
        <v>0</v>
      </c>
      <c r="AX53" s="5">
        <f t="shared" si="15"/>
        <v>0</v>
      </c>
      <c r="AY53" s="5">
        <f t="shared" si="15"/>
        <v>0</v>
      </c>
      <c r="AZ53" s="5">
        <f t="shared" si="15"/>
        <v>0</v>
      </c>
      <c r="BA53" s="5">
        <f t="shared" si="15"/>
        <v>0</v>
      </c>
      <c r="BB53" s="5">
        <f t="shared" si="15"/>
        <v>0</v>
      </c>
      <c r="BC53" s="5">
        <f t="shared" si="15"/>
        <v>0</v>
      </c>
      <c r="BD53" s="5">
        <f t="shared" si="15"/>
        <v>0</v>
      </c>
      <c r="BE53" s="5">
        <f t="shared" si="15"/>
        <v>0</v>
      </c>
      <c r="BF53" s="5">
        <f t="shared" si="15"/>
        <v>0</v>
      </c>
      <c r="BG53" s="5">
        <f t="shared" si="15"/>
        <v>0</v>
      </c>
      <c r="BH53" s="5">
        <f t="shared" si="15"/>
        <v>0</v>
      </c>
      <c r="BI53" s="5">
        <f t="shared" si="15"/>
        <v>0</v>
      </c>
    </row>
    <row r="55" spans="1:61" x14ac:dyDescent="0.25">
      <c r="A55" t="s">
        <v>155</v>
      </c>
      <c r="C55" s="5">
        <f t="shared" ref="C55:AH55" si="16">C9*$B$33</f>
        <v>0</v>
      </c>
      <c r="D55" s="5">
        <f t="shared" si="16"/>
        <v>0</v>
      </c>
      <c r="E55" s="5">
        <f t="shared" si="16"/>
        <v>0</v>
      </c>
      <c r="F55" s="5">
        <f t="shared" si="16"/>
        <v>0</v>
      </c>
      <c r="G55" s="5">
        <f t="shared" si="16"/>
        <v>0</v>
      </c>
      <c r="H55" s="5">
        <f t="shared" si="16"/>
        <v>0</v>
      </c>
      <c r="I55" s="5">
        <f t="shared" si="16"/>
        <v>0</v>
      </c>
      <c r="J55" s="5">
        <f t="shared" si="16"/>
        <v>0</v>
      </c>
      <c r="K55" s="5">
        <f t="shared" si="16"/>
        <v>0</v>
      </c>
      <c r="L55" s="5">
        <f t="shared" si="16"/>
        <v>0</v>
      </c>
      <c r="M55" s="5">
        <f t="shared" si="16"/>
        <v>0</v>
      </c>
      <c r="N55" s="5">
        <f t="shared" si="16"/>
        <v>0</v>
      </c>
      <c r="O55" s="5">
        <f t="shared" si="16"/>
        <v>0</v>
      </c>
      <c r="P55" s="5">
        <f t="shared" si="16"/>
        <v>0</v>
      </c>
      <c r="Q55" s="5">
        <f t="shared" si="16"/>
        <v>0</v>
      </c>
      <c r="R55" s="5">
        <f t="shared" si="16"/>
        <v>0</v>
      </c>
      <c r="S55" s="5">
        <f t="shared" si="16"/>
        <v>0</v>
      </c>
      <c r="T55" s="5">
        <f t="shared" si="16"/>
        <v>0</v>
      </c>
      <c r="U55" s="5">
        <f t="shared" si="16"/>
        <v>0</v>
      </c>
      <c r="V55" s="5">
        <f t="shared" si="16"/>
        <v>0</v>
      </c>
      <c r="W55" s="5">
        <f t="shared" si="16"/>
        <v>0</v>
      </c>
      <c r="X55" s="5">
        <f t="shared" si="16"/>
        <v>0</v>
      </c>
      <c r="Y55" s="5">
        <f t="shared" si="16"/>
        <v>0</v>
      </c>
      <c r="Z55" s="5">
        <f t="shared" si="16"/>
        <v>0</v>
      </c>
      <c r="AA55" s="5">
        <f t="shared" si="16"/>
        <v>0</v>
      </c>
      <c r="AB55" s="5">
        <f t="shared" si="16"/>
        <v>0</v>
      </c>
      <c r="AC55" s="5">
        <f t="shared" si="16"/>
        <v>0</v>
      </c>
      <c r="AD55" s="5">
        <f t="shared" si="16"/>
        <v>0</v>
      </c>
      <c r="AE55" s="5">
        <f t="shared" si="16"/>
        <v>0</v>
      </c>
      <c r="AF55" s="5">
        <f t="shared" si="16"/>
        <v>0</v>
      </c>
      <c r="AG55" s="5">
        <f t="shared" si="16"/>
        <v>0</v>
      </c>
      <c r="AH55" s="5">
        <f t="shared" si="16"/>
        <v>0</v>
      </c>
      <c r="AI55" s="5">
        <f t="shared" ref="AI55:BI55" si="17">AI9*$B$33</f>
        <v>0</v>
      </c>
      <c r="AJ55" s="5">
        <f t="shared" si="17"/>
        <v>0</v>
      </c>
      <c r="AK55" s="5">
        <f t="shared" si="17"/>
        <v>0</v>
      </c>
      <c r="AL55" s="5">
        <f t="shared" si="17"/>
        <v>0</v>
      </c>
      <c r="AM55" s="5">
        <f t="shared" si="17"/>
        <v>0</v>
      </c>
      <c r="AN55" s="5">
        <f t="shared" si="17"/>
        <v>0</v>
      </c>
      <c r="AO55" s="5">
        <f t="shared" si="17"/>
        <v>0</v>
      </c>
      <c r="AP55" s="5">
        <f t="shared" si="17"/>
        <v>0</v>
      </c>
      <c r="AQ55" s="5">
        <f t="shared" si="17"/>
        <v>0</v>
      </c>
      <c r="AR55" s="5">
        <f t="shared" si="17"/>
        <v>0</v>
      </c>
      <c r="AS55" s="5">
        <f t="shared" si="17"/>
        <v>0</v>
      </c>
      <c r="AT55" s="5">
        <f t="shared" si="17"/>
        <v>0</v>
      </c>
      <c r="AU55" s="5">
        <f t="shared" si="17"/>
        <v>0</v>
      </c>
      <c r="AV55" s="5">
        <f t="shared" si="17"/>
        <v>0</v>
      </c>
      <c r="AW55" s="5">
        <f t="shared" si="17"/>
        <v>0</v>
      </c>
      <c r="AX55" s="5">
        <f t="shared" si="17"/>
        <v>0</v>
      </c>
      <c r="AY55" s="5">
        <f t="shared" si="17"/>
        <v>0</v>
      </c>
      <c r="AZ55" s="5">
        <f t="shared" si="17"/>
        <v>0</v>
      </c>
      <c r="BA55" s="5">
        <f t="shared" si="17"/>
        <v>0</v>
      </c>
      <c r="BB55" s="5">
        <f t="shared" si="17"/>
        <v>0</v>
      </c>
      <c r="BC55" s="5">
        <f t="shared" si="17"/>
        <v>0</v>
      </c>
      <c r="BD55" s="5">
        <f t="shared" si="17"/>
        <v>0</v>
      </c>
      <c r="BE55" s="5">
        <f t="shared" si="17"/>
        <v>0</v>
      </c>
      <c r="BF55" s="5">
        <f t="shared" si="17"/>
        <v>0</v>
      </c>
      <c r="BG55" s="5">
        <f t="shared" si="17"/>
        <v>0</v>
      </c>
      <c r="BH55" s="5">
        <f t="shared" si="17"/>
        <v>0</v>
      </c>
      <c r="BI55" s="5">
        <f t="shared" si="17"/>
        <v>0</v>
      </c>
    </row>
    <row r="56" spans="1:61" x14ac:dyDescent="0.25">
      <c r="A56" t="s">
        <v>159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</row>
    <row r="57" spans="1:61" x14ac:dyDescent="0.25">
      <c r="A57" t="s">
        <v>72</v>
      </c>
      <c r="C57" s="5">
        <f>SUM(C55:C56)</f>
        <v>0</v>
      </c>
      <c r="D57" s="5">
        <f t="shared" ref="D57:BI57" si="18">SUM(D55:D56)</f>
        <v>0</v>
      </c>
      <c r="E57" s="5">
        <f t="shared" si="18"/>
        <v>0</v>
      </c>
      <c r="F57" s="5">
        <f t="shared" si="18"/>
        <v>0</v>
      </c>
      <c r="G57" s="5">
        <f t="shared" si="18"/>
        <v>0</v>
      </c>
      <c r="H57" s="5">
        <f t="shared" si="18"/>
        <v>0</v>
      </c>
      <c r="I57" s="5">
        <f t="shared" si="18"/>
        <v>0</v>
      </c>
      <c r="J57" s="5">
        <f t="shared" si="18"/>
        <v>0</v>
      </c>
      <c r="K57" s="5">
        <f t="shared" si="18"/>
        <v>0</v>
      </c>
      <c r="L57" s="5">
        <f t="shared" si="18"/>
        <v>0</v>
      </c>
      <c r="M57" s="5">
        <f t="shared" si="18"/>
        <v>0</v>
      </c>
      <c r="N57" s="5">
        <f t="shared" si="18"/>
        <v>0</v>
      </c>
      <c r="O57" s="5">
        <f t="shared" si="18"/>
        <v>0</v>
      </c>
      <c r="P57" s="5">
        <f t="shared" si="18"/>
        <v>0</v>
      </c>
      <c r="Q57" s="5">
        <f t="shared" si="18"/>
        <v>0</v>
      </c>
      <c r="R57" s="5">
        <f t="shared" si="18"/>
        <v>0</v>
      </c>
      <c r="S57" s="5">
        <f t="shared" si="18"/>
        <v>0</v>
      </c>
      <c r="T57" s="5">
        <f t="shared" si="18"/>
        <v>0</v>
      </c>
      <c r="U57" s="5">
        <f t="shared" si="18"/>
        <v>0</v>
      </c>
      <c r="V57" s="5">
        <f t="shared" si="18"/>
        <v>0</v>
      </c>
      <c r="W57" s="5">
        <f t="shared" si="18"/>
        <v>0</v>
      </c>
      <c r="X57" s="5">
        <f t="shared" si="18"/>
        <v>0</v>
      </c>
      <c r="Y57" s="5">
        <f t="shared" si="18"/>
        <v>0</v>
      </c>
      <c r="Z57" s="5">
        <f t="shared" si="18"/>
        <v>0</v>
      </c>
      <c r="AA57" s="5">
        <f t="shared" si="18"/>
        <v>0</v>
      </c>
      <c r="AB57" s="5">
        <f t="shared" si="18"/>
        <v>0</v>
      </c>
      <c r="AC57" s="5">
        <f t="shared" si="18"/>
        <v>0</v>
      </c>
      <c r="AD57" s="5">
        <f t="shared" si="18"/>
        <v>0</v>
      </c>
      <c r="AE57" s="5">
        <f t="shared" si="18"/>
        <v>0</v>
      </c>
      <c r="AF57" s="5">
        <f t="shared" si="18"/>
        <v>0</v>
      </c>
      <c r="AG57" s="5">
        <f t="shared" si="18"/>
        <v>0</v>
      </c>
      <c r="AH57" s="5">
        <f t="shared" si="18"/>
        <v>0</v>
      </c>
      <c r="AI57" s="5">
        <f t="shared" si="18"/>
        <v>0</v>
      </c>
      <c r="AJ57" s="5">
        <f t="shared" si="18"/>
        <v>0</v>
      </c>
      <c r="AK57" s="5">
        <f t="shared" si="18"/>
        <v>0</v>
      </c>
      <c r="AL57" s="5">
        <f t="shared" si="18"/>
        <v>0</v>
      </c>
      <c r="AM57" s="5">
        <f t="shared" si="18"/>
        <v>0</v>
      </c>
      <c r="AN57" s="5">
        <f t="shared" si="18"/>
        <v>0</v>
      </c>
      <c r="AO57" s="5">
        <f t="shared" si="18"/>
        <v>0</v>
      </c>
      <c r="AP57" s="5">
        <f t="shared" si="18"/>
        <v>0</v>
      </c>
      <c r="AQ57" s="5">
        <f t="shared" si="18"/>
        <v>0</v>
      </c>
      <c r="AR57" s="5">
        <f t="shared" si="18"/>
        <v>0</v>
      </c>
      <c r="AS57" s="5">
        <f t="shared" si="18"/>
        <v>0</v>
      </c>
      <c r="AT57" s="5">
        <f t="shared" si="18"/>
        <v>0</v>
      </c>
      <c r="AU57" s="5">
        <f t="shared" si="18"/>
        <v>0</v>
      </c>
      <c r="AV57" s="5">
        <f t="shared" si="18"/>
        <v>0</v>
      </c>
      <c r="AW57" s="5">
        <f t="shared" si="18"/>
        <v>0</v>
      </c>
      <c r="AX57" s="5">
        <f t="shared" si="18"/>
        <v>0</v>
      </c>
      <c r="AY57" s="5">
        <f t="shared" si="18"/>
        <v>0</v>
      </c>
      <c r="AZ57" s="5">
        <f t="shared" si="18"/>
        <v>0</v>
      </c>
      <c r="BA57" s="5">
        <f t="shared" si="18"/>
        <v>0</v>
      </c>
      <c r="BB57" s="5">
        <f t="shared" si="18"/>
        <v>0</v>
      </c>
      <c r="BC57" s="5">
        <f t="shared" si="18"/>
        <v>0</v>
      </c>
      <c r="BD57" s="5">
        <f t="shared" si="18"/>
        <v>0</v>
      </c>
      <c r="BE57" s="5">
        <f t="shared" si="18"/>
        <v>0</v>
      </c>
      <c r="BF57" s="5">
        <f t="shared" si="18"/>
        <v>0</v>
      </c>
      <c r="BG57" s="5">
        <f t="shared" si="18"/>
        <v>0</v>
      </c>
      <c r="BH57" s="5">
        <f t="shared" si="18"/>
        <v>0</v>
      </c>
      <c r="BI57" s="5">
        <f t="shared" si="18"/>
        <v>0</v>
      </c>
    </row>
    <row r="58" spans="1:61" x14ac:dyDescent="0.25">
      <c r="A58" s="41" t="s">
        <v>156</v>
      </c>
      <c r="C58" s="5">
        <f>C53-C57</f>
        <v>0</v>
      </c>
      <c r="D58" s="5">
        <f t="shared" ref="D58:BI58" si="19">D53-D57</f>
        <v>0</v>
      </c>
      <c r="E58" s="5">
        <f t="shared" si="19"/>
        <v>0</v>
      </c>
      <c r="F58" s="5">
        <f t="shared" si="19"/>
        <v>0</v>
      </c>
      <c r="G58" s="5">
        <f t="shared" si="19"/>
        <v>0</v>
      </c>
      <c r="H58" s="5">
        <f t="shared" si="19"/>
        <v>0</v>
      </c>
      <c r="I58" s="5">
        <f t="shared" si="19"/>
        <v>0</v>
      </c>
      <c r="J58" s="5">
        <f t="shared" si="19"/>
        <v>0</v>
      </c>
      <c r="K58" s="5">
        <f t="shared" si="19"/>
        <v>0</v>
      </c>
      <c r="L58" s="5">
        <f t="shared" si="19"/>
        <v>0</v>
      </c>
      <c r="M58" s="5">
        <f t="shared" si="19"/>
        <v>0</v>
      </c>
      <c r="N58" s="5">
        <f t="shared" si="19"/>
        <v>0</v>
      </c>
      <c r="O58" s="5">
        <f t="shared" si="19"/>
        <v>0</v>
      </c>
      <c r="P58" s="5">
        <f t="shared" si="19"/>
        <v>0</v>
      </c>
      <c r="Q58" s="5">
        <f t="shared" si="19"/>
        <v>0</v>
      </c>
      <c r="R58" s="5">
        <f t="shared" si="19"/>
        <v>0</v>
      </c>
      <c r="S58" s="5">
        <f t="shared" si="19"/>
        <v>0</v>
      </c>
      <c r="T58" s="5">
        <f t="shared" si="19"/>
        <v>0</v>
      </c>
      <c r="U58" s="5">
        <f t="shared" si="19"/>
        <v>0</v>
      </c>
      <c r="V58" s="5">
        <f t="shared" si="19"/>
        <v>0</v>
      </c>
      <c r="W58" s="5">
        <f t="shared" si="19"/>
        <v>0</v>
      </c>
      <c r="X58" s="5">
        <f t="shared" si="19"/>
        <v>0</v>
      </c>
      <c r="Y58" s="5">
        <f t="shared" si="19"/>
        <v>0</v>
      </c>
      <c r="Z58" s="5">
        <f t="shared" si="19"/>
        <v>0</v>
      </c>
      <c r="AA58" s="5">
        <f t="shared" si="19"/>
        <v>0</v>
      </c>
      <c r="AB58" s="5">
        <f t="shared" si="19"/>
        <v>0</v>
      </c>
      <c r="AC58" s="5">
        <f t="shared" si="19"/>
        <v>0</v>
      </c>
      <c r="AD58" s="5">
        <f t="shared" si="19"/>
        <v>0</v>
      </c>
      <c r="AE58" s="5">
        <f t="shared" si="19"/>
        <v>0</v>
      </c>
      <c r="AF58" s="5">
        <f t="shared" si="19"/>
        <v>0</v>
      </c>
      <c r="AG58" s="5">
        <f t="shared" si="19"/>
        <v>0</v>
      </c>
      <c r="AH58" s="5">
        <f t="shared" si="19"/>
        <v>0</v>
      </c>
      <c r="AI58" s="5">
        <f t="shared" si="19"/>
        <v>0</v>
      </c>
      <c r="AJ58" s="5">
        <f t="shared" si="19"/>
        <v>0</v>
      </c>
      <c r="AK58" s="5">
        <f t="shared" si="19"/>
        <v>0</v>
      </c>
      <c r="AL58" s="5">
        <f t="shared" si="19"/>
        <v>0</v>
      </c>
      <c r="AM58" s="5">
        <f t="shared" si="19"/>
        <v>0</v>
      </c>
      <c r="AN58" s="5">
        <f t="shared" si="19"/>
        <v>0</v>
      </c>
      <c r="AO58" s="5">
        <f t="shared" si="19"/>
        <v>0</v>
      </c>
      <c r="AP58" s="5">
        <f t="shared" si="19"/>
        <v>0</v>
      </c>
      <c r="AQ58" s="5">
        <f t="shared" si="19"/>
        <v>0</v>
      </c>
      <c r="AR58" s="5">
        <f t="shared" si="19"/>
        <v>0</v>
      </c>
      <c r="AS58" s="5">
        <f t="shared" si="19"/>
        <v>0</v>
      </c>
      <c r="AT58" s="5">
        <f t="shared" si="19"/>
        <v>0</v>
      </c>
      <c r="AU58" s="5">
        <f t="shared" si="19"/>
        <v>0</v>
      </c>
      <c r="AV58" s="5">
        <f t="shared" si="19"/>
        <v>0</v>
      </c>
      <c r="AW58" s="5">
        <f t="shared" si="19"/>
        <v>0</v>
      </c>
      <c r="AX58" s="5">
        <f t="shared" si="19"/>
        <v>0</v>
      </c>
      <c r="AY58" s="5">
        <f t="shared" si="19"/>
        <v>0</v>
      </c>
      <c r="AZ58" s="5">
        <f t="shared" si="19"/>
        <v>0</v>
      </c>
      <c r="BA58" s="5">
        <f t="shared" si="19"/>
        <v>0</v>
      </c>
      <c r="BB58" s="5">
        <f t="shared" si="19"/>
        <v>0</v>
      </c>
      <c r="BC58" s="5">
        <f t="shared" si="19"/>
        <v>0</v>
      </c>
      <c r="BD58" s="5">
        <f t="shared" si="19"/>
        <v>0</v>
      </c>
      <c r="BE58" s="5">
        <f t="shared" si="19"/>
        <v>0</v>
      </c>
      <c r="BF58" s="5">
        <f t="shared" si="19"/>
        <v>0</v>
      </c>
      <c r="BG58" s="5">
        <f t="shared" si="19"/>
        <v>0</v>
      </c>
      <c r="BH58" s="5">
        <f t="shared" si="19"/>
        <v>0</v>
      </c>
      <c r="BI58" s="5">
        <f t="shared" si="19"/>
        <v>0</v>
      </c>
    </row>
    <row r="60" spans="1:61" x14ac:dyDescent="0.25">
      <c r="A60" s="41" t="s">
        <v>160</v>
      </c>
      <c r="B60" s="7">
        <f>IF(SUM(C53:BI53)&gt;0,SUM(C58:BI58)/SUM(C53:BI53),0)</f>
        <v>0</v>
      </c>
    </row>
    <row r="63" spans="1:61" x14ac:dyDescent="0.25">
      <c r="A63" s="32" t="s">
        <v>162</v>
      </c>
    </row>
    <row r="64" spans="1:61" x14ac:dyDescent="0.25">
      <c r="A64" t="s">
        <v>163</v>
      </c>
      <c r="C64" s="5">
        <f t="shared" ref="C64:AH64" si="20">C31+B64</f>
        <v>0</v>
      </c>
      <c r="D64" s="5">
        <f t="shared" si="20"/>
        <v>0</v>
      </c>
      <c r="E64" s="5">
        <f t="shared" si="20"/>
        <v>0</v>
      </c>
      <c r="F64" s="5">
        <f t="shared" si="20"/>
        <v>0</v>
      </c>
      <c r="G64" s="5">
        <f t="shared" si="20"/>
        <v>0</v>
      </c>
      <c r="H64" s="5">
        <f t="shared" si="20"/>
        <v>0</v>
      </c>
      <c r="I64" s="5">
        <f t="shared" si="20"/>
        <v>0</v>
      </c>
      <c r="J64" s="5">
        <f t="shared" si="20"/>
        <v>0</v>
      </c>
      <c r="K64" s="5">
        <f t="shared" si="20"/>
        <v>0</v>
      </c>
      <c r="L64" s="5">
        <f t="shared" si="20"/>
        <v>0</v>
      </c>
      <c r="M64" s="5">
        <f t="shared" si="20"/>
        <v>0</v>
      </c>
      <c r="N64" s="5">
        <f t="shared" si="20"/>
        <v>0</v>
      </c>
      <c r="O64" s="5">
        <f t="shared" si="20"/>
        <v>0</v>
      </c>
      <c r="P64" s="5">
        <f t="shared" si="20"/>
        <v>0</v>
      </c>
      <c r="Q64" s="5">
        <f t="shared" si="20"/>
        <v>0</v>
      </c>
      <c r="R64" s="5">
        <f t="shared" si="20"/>
        <v>0</v>
      </c>
      <c r="S64" s="5">
        <f t="shared" si="20"/>
        <v>0</v>
      </c>
      <c r="T64" s="5">
        <f t="shared" si="20"/>
        <v>0</v>
      </c>
      <c r="U64" s="5">
        <f t="shared" si="20"/>
        <v>0</v>
      </c>
      <c r="V64" s="5">
        <f t="shared" si="20"/>
        <v>0</v>
      </c>
      <c r="W64" s="5">
        <f t="shared" si="20"/>
        <v>0</v>
      </c>
      <c r="X64" s="5">
        <f t="shared" si="20"/>
        <v>0</v>
      </c>
      <c r="Y64" s="5">
        <f t="shared" si="20"/>
        <v>0</v>
      </c>
      <c r="Z64" s="5">
        <f t="shared" si="20"/>
        <v>0</v>
      </c>
      <c r="AA64" s="5">
        <f t="shared" si="20"/>
        <v>0</v>
      </c>
      <c r="AB64" s="5">
        <f t="shared" si="20"/>
        <v>0</v>
      </c>
      <c r="AC64" s="5">
        <f t="shared" si="20"/>
        <v>0</v>
      </c>
      <c r="AD64" s="5">
        <f t="shared" si="20"/>
        <v>0</v>
      </c>
      <c r="AE64" s="5">
        <f t="shared" si="20"/>
        <v>0</v>
      </c>
      <c r="AF64" s="5">
        <f t="shared" si="20"/>
        <v>0</v>
      </c>
      <c r="AG64" s="5">
        <f t="shared" si="20"/>
        <v>0</v>
      </c>
      <c r="AH64" s="5">
        <f t="shared" si="20"/>
        <v>0</v>
      </c>
      <c r="AI64" s="5">
        <f t="shared" ref="AI64:BI64" si="21">AI31+AH64</f>
        <v>0</v>
      </c>
      <c r="AJ64" s="5">
        <f t="shared" si="21"/>
        <v>0</v>
      </c>
      <c r="AK64" s="5">
        <f t="shared" si="21"/>
        <v>0</v>
      </c>
      <c r="AL64" s="5">
        <f t="shared" si="21"/>
        <v>0</v>
      </c>
      <c r="AM64" s="5">
        <f t="shared" si="21"/>
        <v>0</v>
      </c>
      <c r="AN64" s="5">
        <f t="shared" si="21"/>
        <v>0</v>
      </c>
      <c r="AO64" s="5">
        <f t="shared" si="21"/>
        <v>0</v>
      </c>
      <c r="AP64" s="5">
        <f t="shared" si="21"/>
        <v>0</v>
      </c>
      <c r="AQ64" s="5">
        <f t="shared" si="21"/>
        <v>0</v>
      </c>
      <c r="AR64" s="5">
        <f t="shared" si="21"/>
        <v>0</v>
      </c>
      <c r="AS64" s="5">
        <f t="shared" si="21"/>
        <v>0</v>
      </c>
      <c r="AT64" s="5">
        <f t="shared" si="21"/>
        <v>0</v>
      </c>
      <c r="AU64" s="5">
        <f t="shared" si="21"/>
        <v>0</v>
      </c>
      <c r="AV64" s="5">
        <f t="shared" si="21"/>
        <v>0</v>
      </c>
      <c r="AW64" s="5">
        <f t="shared" si="21"/>
        <v>0</v>
      </c>
      <c r="AX64" s="5">
        <f t="shared" si="21"/>
        <v>0</v>
      </c>
      <c r="AY64" s="5">
        <f t="shared" si="21"/>
        <v>0</v>
      </c>
      <c r="AZ64" s="5">
        <f t="shared" si="21"/>
        <v>0</v>
      </c>
      <c r="BA64" s="5">
        <f t="shared" si="21"/>
        <v>0</v>
      </c>
      <c r="BB64" s="5">
        <f t="shared" si="21"/>
        <v>0</v>
      </c>
      <c r="BC64" s="5">
        <f t="shared" si="21"/>
        <v>0</v>
      </c>
      <c r="BD64" s="5">
        <f t="shared" si="21"/>
        <v>0</v>
      </c>
      <c r="BE64" s="5">
        <f t="shared" si="21"/>
        <v>0</v>
      </c>
      <c r="BF64" s="5">
        <f t="shared" si="21"/>
        <v>0</v>
      </c>
      <c r="BG64" s="5">
        <f t="shared" si="21"/>
        <v>0</v>
      </c>
      <c r="BH64" s="5">
        <f t="shared" si="21"/>
        <v>0</v>
      </c>
      <c r="BI64" s="5">
        <f t="shared" si="21"/>
        <v>0</v>
      </c>
    </row>
    <row r="65" spans="1:61" x14ac:dyDescent="0.25">
      <c r="A65" t="s">
        <v>164</v>
      </c>
      <c r="C65" s="5">
        <f>B65-C55</f>
        <v>0</v>
      </c>
      <c r="D65" s="5">
        <f t="shared" ref="D65:BI65" si="22">C65-D55</f>
        <v>0</v>
      </c>
      <c r="E65" s="5">
        <f t="shared" si="22"/>
        <v>0</v>
      </c>
      <c r="F65" s="5">
        <f t="shared" si="22"/>
        <v>0</v>
      </c>
      <c r="G65" s="5">
        <f t="shared" si="22"/>
        <v>0</v>
      </c>
      <c r="H65" s="5">
        <f t="shared" si="22"/>
        <v>0</v>
      </c>
      <c r="I65" s="5">
        <f t="shared" si="22"/>
        <v>0</v>
      </c>
      <c r="J65" s="5">
        <f t="shared" si="22"/>
        <v>0</v>
      </c>
      <c r="K65" s="5">
        <f t="shared" si="22"/>
        <v>0</v>
      </c>
      <c r="L65" s="5">
        <f t="shared" si="22"/>
        <v>0</v>
      </c>
      <c r="M65" s="5">
        <f t="shared" si="22"/>
        <v>0</v>
      </c>
      <c r="N65" s="5">
        <f t="shared" si="22"/>
        <v>0</v>
      </c>
      <c r="O65" s="5">
        <f t="shared" si="22"/>
        <v>0</v>
      </c>
      <c r="P65" s="5">
        <f t="shared" si="22"/>
        <v>0</v>
      </c>
      <c r="Q65" s="5">
        <f t="shared" si="22"/>
        <v>0</v>
      </c>
      <c r="R65" s="5">
        <f t="shared" si="22"/>
        <v>0</v>
      </c>
      <c r="S65" s="5">
        <f t="shared" si="22"/>
        <v>0</v>
      </c>
      <c r="T65" s="5">
        <f t="shared" si="22"/>
        <v>0</v>
      </c>
      <c r="U65" s="5">
        <f t="shared" si="22"/>
        <v>0</v>
      </c>
      <c r="V65" s="5">
        <f t="shared" si="22"/>
        <v>0</v>
      </c>
      <c r="W65" s="5">
        <f t="shared" si="22"/>
        <v>0</v>
      </c>
      <c r="X65" s="5">
        <f t="shared" si="22"/>
        <v>0</v>
      </c>
      <c r="Y65" s="5">
        <f t="shared" si="22"/>
        <v>0</v>
      </c>
      <c r="Z65" s="5">
        <f t="shared" si="22"/>
        <v>0</v>
      </c>
      <c r="AA65" s="5">
        <f t="shared" si="22"/>
        <v>0</v>
      </c>
      <c r="AB65" s="5">
        <f t="shared" si="22"/>
        <v>0</v>
      </c>
      <c r="AC65" s="5">
        <f t="shared" si="22"/>
        <v>0</v>
      </c>
      <c r="AD65" s="5">
        <f t="shared" si="22"/>
        <v>0</v>
      </c>
      <c r="AE65" s="5">
        <f t="shared" si="22"/>
        <v>0</v>
      </c>
      <c r="AF65" s="5">
        <f t="shared" si="22"/>
        <v>0</v>
      </c>
      <c r="AG65" s="5">
        <f t="shared" si="22"/>
        <v>0</v>
      </c>
      <c r="AH65" s="5">
        <f t="shared" si="22"/>
        <v>0</v>
      </c>
      <c r="AI65" s="5">
        <f t="shared" si="22"/>
        <v>0</v>
      </c>
      <c r="AJ65" s="5">
        <f t="shared" si="22"/>
        <v>0</v>
      </c>
      <c r="AK65" s="5">
        <f t="shared" si="22"/>
        <v>0</v>
      </c>
      <c r="AL65" s="5">
        <f t="shared" si="22"/>
        <v>0</v>
      </c>
      <c r="AM65" s="5">
        <f t="shared" si="22"/>
        <v>0</v>
      </c>
      <c r="AN65" s="5">
        <f t="shared" si="22"/>
        <v>0</v>
      </c>
      <c r="AO65" s="5">
        <f t="shared" si="22"/>
        <v>0</v>
      </c>
      <c r="AP65" s="5">
        <f t="shared" si="22"/>
        <v>0</v>
      </c>
      <c r="AQ65" s="5">
        <f t="shared" si="22"/>
        <v>0</v>
      </c>
      <c r="AR65" s="5">
        <f t="shared" si="22"/>
        <v>0</v>
      </c>
      <c r="AS65" s="5">
        <f t="shared" si="22"/>
        <v>0</v>
      </c>
      <c r="AT65" s="5">
        <f t="shared" si="22"/>
        <v>0</v>
      </c>
      <c r="AU65" s="5">
        <f t="shared" si="22"/>
        <v>0</v>
      </c>
      <c r="AV65" s="5">
        <f t="shared" si="22"/>
        <v>0</v>
      </c>
      <c r="AW65" s="5">
        <f t="shared" si="22"/>
        <v>0</v>
      </c>
      <c r="AX65" s="5">
        <f t="shared" si="22"/>
        <v>0</v>
      </c>
      <c r="AY65" s="5">
        <f t="shared" si="22"/>
        <v>0</v>
      </c>
      <c r="AZ65" s="5">
        <f t="shared" si="22"/>
        <v>0</v>
      </c>
      <c r="BA65" s="5">
        <f t="shared" si="22"/>
        <v>0</v>
      </c>
      <c r="BB65" s="5">
        <f t="shared" si="22"/>
        <v>0</v>
      </c>
      <c r="BC65" s="5">
        <f t="shared" si="22"/>
        <v>0</v>
      </c>
      <c r="BD65" s="5">
        <f t="shared" si="22"/>
        <v>0</v>
      </c>
      <c r="BE65" s="5">
        <f t="shared" si="22"/>
        <v>0</v>
      </c>
      <c r="BF65" s="5">
        <f t="shared" si="22"/>
        <v>0</v>
      </c>
      <c r="BG65" s="5">
        <f t="shared" si="22"/>
        <v>0</v>
      </c>
      <c r="BH65" s="5">
        <f t="shared" si="22"/>
        <v>0</v>
      </c>
      <c r="BI65" s="5">
        <f t="shared" si="22"/>
        <v>0</v>
      </c>
    </row>
    <row r="66" spans="1:61" x14ac:dyDescent="0.25">
      <c r="A66" s="41" t="s">
        <v>165</v>
      </c>
      <c r="C66" s="5">
        <f>C64+C65</f>
        <v>0</v>
      </c>
      <c r="D66" s="5">
        <f t="shared" ref="D66:BI66" si="23">D64+D65</f>
        <v>0</v>
      </c>
      <c r="E66" s="5">
        <f t="shared" si="23"/>
        <v>0</v>
      </c>
      <c r="F66" s="5">
        <f t="shared" si="23"/>
        <v>0</v>
      </c>
      <c r="G66" s="5">
        <f t="shared" si="23"/>
        <v>0</v>
      </c>
      <c r="H66" s="5">
        <f t="shared" si="23"/>
        <v>0</v>
      </c>
      <c r="I66" s="5">
        <f t="shared" si="23"/>
        <v>0</v>
      </c>
      <c r="J66" s="5">
        <f t="shared" si="23"/>
        <v>0</v>
      </c>
      <c r="K66" s="5">
        <f t="shared" si="23"/>
        <v>0</v>
      </c>
      <c r="L66" s="5">
        <f t="shared" si="23"/>
        <v>0</v>
      </c>
      <c r="M66" s="5">
        <f t="shared" si="23"/>
        <v>0</v>
      </c>
      <c r="N66" s="5">
        <f t="shared" si="23"/>
        <v>0</v>
      </c>
      <c r="O66" s="5">
        <f t="shared" si="23"/>
        <v>0</v>
      </c>
      <c r="P66" s="5">
        <f t="shared" si="23"/>
        <v>0</v>
      </c>
      <c r="Q66" s="5">
        <f t="shared" si="23"/>
        <v>0</v>
      </c>
      <c r="R66" s="5">
        <f t="shared" si="23"/>
        <v>0</v>
      </c>
      <c r="S66" s="5">
        <f t="shared" si="23"/>
        <v>0</v>
      </c>
      <c r="T66" s="5">
        <f t="shared" si="23"/>
        <v>0</v>
      </c>
      <c r="U66" s="5">
        <f t="shared" si="23"/>
        <v>0</v>
      </c>
      <c r="V66" s="5">
        <f t="shared" si="23"/>
        <v>0</v>
      </c>
      <c r="W66" s="5">
        <f t="shared" si="23"/>
        <v>0</v>
      </c>
      <c r="X66" s="5">
        <f t="shared" si="23"/>
        <v>0</v>
      </c>
      <c r="Y66" s="5">
        <f t="shared" si="23"/>
        <v>0</v>
      </c>
      <c r="Z66" s="5">
        <f t="shared" si="23"/>
        <v>0</v>
      </c>
      <c r="AA66" s="5">
        <f t="shared" si="23"/>
        <v>0</v>
      </c>
      <c r="AB66" s="5">
        <f t="shared" si="23"/>
        <v>0</v>
      </c>
      <c r="AC66" s="5">
        <f t="shared" si="23"/>
        <v>0</v>
      </c>
      <c r="AD66" s="5">
        <f t="shared" si="23"/>
        <v>0</v>
      </c>
      <c r="AE66" s="5">
        <f t="shared" si="23"/>
        <v>0</v>
      </c>
      <c r="AF66" s="5">
        <f t="shared" si="23"/>
        <v>0</v>
      </c>
      <c r="AG66" s="5">
        <f t="shared" si="23"/>
        <v>0</v>
      </c>
      <c r="AH66" s="5">
        <f t="shared" si="23"/>
        <v>0</v>
      </c>
      <c r="AI66" s="5">
        <f t="shared" si="23"/>
        <v>0</v>
      </c>
      <c r="AJ66" s="5">
        <f t="shared" si="23"/>
        <v>0</v>
      </c>
      <c r="AK66" s="5">
        <f t="shared" si="23"/>
        <v>0</v>
      </c>
      <c r="AL66" s="5">
        <f t="shared" si="23"/>
        <v>0</v>
      </c>
      <c r="AM66" s="5">
        <f t="shared" si="23"/>
        <v>0</v>
      </c>
      <c r="AN66" s="5">
        <f t="shared" si="23"/>
        <v>0</v>
      </c>
      <c r="AO66" s="5">
        <f t="shared" si="23"/>
        <v>0</v>
      </c>
      <c r="AP66" s="5">
        <f t="shared" si="23"/>
        <v>0</v>
      </c>
      <c r="AQ66" s="5">
        <f t="shared" si="23"/>
        <v>0</v>
      </c>
      <c r="AR66" s="5">
        <f t="shared" si="23"/>
        <v>0</v>
      </c>
      <c r="AS66" s="5">
        <f t="shared" si="23"/>
        <v>0</v>
      </c>
      <c r="AT66" s="5">
        <f t="shared" si="23"/>
        <v>0</v>
      </c>
      <c r="AU66" s="5">
        <f t="shared" si="23"/>
        <v>0</v>
      </c>
      <c r="AV66" s="5">
        <f t="shared" si="23"/>
        <v>0</v>
      </c>
      <c r="AW66" s="5">
        <f t="shared" si="23"/>
        <v>0</v>
      </c>
      <c r="AX66" s="5">
        <f t="shared" si="23"/>
        <v>0</v>
      </c>
      <c r="AY66" s="5">
        <f t="shared" si="23"/>
        <v>0</v>
      </c>
      <c r="AZ66" s="5">
        <f t="shared" si="23"/>
        <v>0</v>
      </c>
      <c r="BA66" s="5">
        <f t="shared" si="23"/>
        <v>0</v>
      </c>
      <c r="BB66" s="5">
        <f t="shared" si="23"/>
        <v>0</v>
      </c>
      <c r="BC66" s="5">
        <f t="shared" si="23"/>
        <v>0</v>
      </c>
      <c r="BD66" s="5">
        <f t="shared" si="23"/>
        <v>0</v>
      </c>
      <c r="BE66" s="5">
        <f t="shared" si="23"/>
        <v>0</v>
      </c>
      <c r="BF66" s="5">
        <f t="shared" si="23"/>
        <v>0</v>
      </c>
      <c r="BG66" s="5">
        <f t="shared" si="23"/>
        <v>0</v>
      </c>
      <c r="BH66" s="5">
        <f t="shared" si="23"/>
        <v>0</v>
      </c>
      <c r="BI66" s="5">
        <f t="shared" si="23"/>
        <v>0</v>
      </c>
    </row>
    <row r="68" spans="1:61" x14ac:dyDescent="0.25">
      <c r="A68" s="41" t="s">
        <v>183</v>
      </c>
      <c r="C68" s="5">
        <f>C66-B66</f>
        <v>0</v>
      </c>
      <c r="D68" s="5">
        <f t="shared" ref="D68:BI68" si="24">D66-C66</f>
        <v>0</v>
      </c>
      <c r="E68" s="5">
        <f t="shared" si="24"/>
        <v>0</v>
      </c>
      <c r="F68" s="5">
        <f t="shared" si="24"/>
        <v>0</v>
      </c>
      <c r="G68" s="5">
        <f t="shared" si="24"/>
        <v>0</v>
      </c>
      <c r="H68" s="5">
        <f t="shared" si="24"/>
        <v>0</v>
      </c>
      <c r="I68" s="5">
        <f t="shared" si="24"/>
        <v>0</v>
      </c>
      <c r="J68" s="5">
        <f t="shared" si="24"/>
        <v>0</v>
      </c>
      <c r="K68" s="5">
        <f t="shared" si="24"/>
        <v>0</v>
      </c>
      <c r="L68" s="5">
        <f t="shared" si="24"/>
        <v>0</v>
      </c>
      <c r="M68" s="5">
        <f t="shared" si="24"/>
        <v>0</v>
      </c>
      <c r="N68" s="5">
        <f t="shared" si="24"/>
        <v>0</v>
      </c>
      <c r="O68" s="5">
        <f t="shared" si="24"/>
        <v>0</v>
      </c>
      <c r="P68" s="5">
        <f t="shared" si="24"/>
        <v>0</v>
      </c>
      <c r="Q68" s="5">
        <f t="shared" si="24"/>
        <v>0</v>
      </c>
      <c r="R68" s="5">
        <f t="shared" si="24"/>
        <v>0</v>
      </c>
      <c r="S68" s="5">
        <f t="shared" si="24"/>
        <v>0</v>
      </c>
      <c r="T68" s="5">
        <f t="shared" si="24"/>
        <v>0</v>
      </c>
      <c r="U68" s="5">
        <f t="shared" si="24"/>
        <v>0</v>
      </c>
      <c r="V68" s="5">
        <f t="shared" si="24"/>
        <v>0</v>
      </c>
      <c r="W68" s="5">
        <f t="shared" si="24"/>
        <v>0</v>
      </c>
      <c r="X68" s="5">
        <f t="shared" si="24"/>
        <v>0</v>
      </c>
      <c r="Y68" s="5">
        <f t="shared" si="24"/>
        <v>0</v>
      </c>
      <c r="Z68" s="5">
        <f t="shared" si="24"/>
        <v>0</v>
      </c>
      <c r="AA68" s="5">
        <f t="shared" si="24"/>
        <v>0</v>
      </c>
      <c r="AB68" s="5">
        <f t="shared" si="24"/>
        <v>0</v>
      </c>
      <c r="AC68" s="5">
        <f t="shared" si="24"/>
        <v>0</v>
      </c>
      <c r="AD68" s="5">
        <f t="shared" si="24"/>
        <v>0</v>
      </c>
      <c r="AE68" s="5">
        <f t="shared" si="24"/>
        <v>0</v>
      </c>
      <c r="AF68" s="5">
        <f t="shared" si="24"/>
        <v>0</v>
      </c>
      <c r="AG68" s="5">
        <f t="shared" si="24"/>
        <v>0</v>
      </c>
      <c r="AH68" s="5">
        <f t="shared" si="24"/>
        <v>0</v>
      </c>
      <c r="AI68" s="5">
        <f t="shared" si="24"/>
        <v>0</v>
      </c>
      <c r="AJ68" s="5">
        <f t="shared" si="24"/>
        <v>0</v>
      </c>
      <c r="AK68" s="5">
        <f t="shared" si="24"/>
        <v>0</v>
      </c>
      <c r="AL68" s="5">
        <f t="shared" si="24"/>
        <v>0</v>
      </c>
      <c r="AM68" s="5">
        <f t="shared" si="24"/>
        <v>0</v>
      </c>
      <c r="AN68" s="5">
        <f t="shared" si="24"/>
        <v>0</v>
      </c>
      <c r="AO68" s="5">
        <f t="shared" si="24"/>
        <v>0</v>
      </c>
      <c r="AP68" s="5">
        <f t="shared" si="24"/>
        <v>0</v>
      </c>
      <c r="AQ68" s="5">
        <f t="shared" si="24"/>
        <v>0</v>
      </c>
      <c r="AR68" s="5">
        <f t="shared" si="24"/>
        <v>0</v>
      </c>
      <c r="AS68" s="5">
        <f t="shared" si="24"/>
        <v>0</v>
      </c>
      <c r="AT68" s="5">
        <f t="shared" si="24"/>
        <v>0</v>
      </c>
      <c r="AU68" s="5">
        <f t="shared" si="24"/>
        <v>0</v>
      </c>
      <c r="AV68" s="5">
        <f t="shared" si="24"/>
        <v>0</v>
      </c>
      <c r="AW68" s="5">
        <f t="shared" si="24"/>
        <v>0</v>
      </c>
      <c r="AX68" s="5">
        <f t="shared" si="24"/>
        <v>0</v>
      </c>
      <c r="AY68" s="5">
        <f t="shared" si="24"/>
        <v>0</v>
      </c>
      <c r="AZ68" s="5">
        <f t="shared" si="24"/>
        <v>0</v>
      </c>
      <c r="BA68" s="5">
        <f t="shared" si="24"/>
        <v>0</v>
      </c>
      <c r="BB68" s="5">
        <f t="shared" si="24"/>
        <v>0</v>
      </c>
      <c r="BC68" s="5">
        <f t="shared" si="24"/>
        <v>0</v>
      </c>
      <c r="BD68" s="5">
        <f t="shared" si="24"/>
        <v>0</v>
      </c>
      <c r="BE68" s="5">
        <f t="shared" si="24"/>
        <v>0</v>
      </c>
      <c r="BF68" s="5">
        <f t="shared" si="24"/>
        <v>0</v>
      </c>
      <c r="BG68" s="5">
        <f t="shared" si="24"/>
        <v>0</v>
      </c>
      <c r="BH68" s="5">
        <f t="shared" si="24"/>
        <v>0</v>
      </c>
      <c r="BI68" s="5">
        <f t="shared" si="24"/>
        <v>0</v>
      </c>
    </row>
    <row r="71" spans="1:61" x14ac:dyDescent="0.25">
      <c r="A71" s="32" t="s">
        <v>166</v>
      </c>
    </row>
    <row r="72" spans="1:61" x14ac:dyDescent="0.25">
      <c r="A72" s="24" t="s">
        <v>167</v>
      </c>
      <c r="C72">
        <f>B3-C9</f>
        <v>0</v>
      </c>
      <c r="D72">
        <f t="shared" ref="D72:AI72" si="25">C72-D9</f>
        <v>0</v>
      </c>
      <c r="E72">
        <f t="shared" si="25"/>
        <v>0</v>
      </c>
      <c r="F72">
        <f t="shared" si="25"/>
        <v>0</v>
      </c>
      <c r="G72">
        <f t="shared" si="25"/>
        <v>0</v>
      </c>
      <c r="H72">
        <f t="shared" si="25"/>
        <v>0</v>
      </c>
      <c r="I72">
        <f t="shared" si="25"/>
        <v>0</v>
      </c>
      <c r="J72">
        <f t="shared" si="25"/>
        <v>0</v>
      </c>
      <c r="K72">
        <f t="shared" si="25"/>
        <v>0</v>
      </c>
      <c r="L72">
        <f t="shared" si="25"/>
        <v>0</v>
      </c>
      <c r="M72">
        <f t="shared" si="25"/>
        <v>0</v>
      </c>
      <c r="N72">
        <f t="shared" si="25"/>
        <v>0</v>
      </c>
      <c r="O72">
        <f t="shared" si="25"/>
        <v>0</v>
      </c>
      <c r="P72">
        <f t="shared" si="25"/>
        <v>0</v>
      </c>
      <c r="Q72">
        <f t="shared" si="25"/>
        <v>0</v>
      </c>
      <c r="R72">
        <f t="shared" si="25"/>
        <v>0</v>
      </c>
      <c r="S72">
        <f t="shared" si="25"/>
        <v>0</v>
      </c>
      <c r="T72">
        <f t="shared" si="25"/>
        <v>0</v>
      </c>
      <c r="U72">
        <f t="shared" si="25"/>
        <v>0</v>
      </c>
      <c r="V72">
        <f t="shared" si="25"/>
        <v>0</v>
      </c>
      <c r="W72">
        <f t="shared" si="25"/>
        <v>0</v>
      </c>
      <c r="X72">
        <f t="shared" si="25"/>
        <v>0</v>
      </c>
      <c r="Y72">
        <f t="shared" si="25"/>
        <v>0</v>
      </c>
      <c r="Z72">
        <f t="shared" si="25"/>
        <v>0</v>
      </c>
      <c r="AA72">
        <f t="shared" si="25"/>
        <v>0</v>
      </c>
      <c r="AB72">
        <f t="shared" si="25"/>
        <v>0</v>
      </c>
      <c r="AC72">
        <f t="shared" si="25"/>
        <v>0</v>
      </c>
      <c r="AD72">
        <f t="shared" si="25"/>
        <v>0</v>
      </c>
      <c r="AE72">
        <f t="shared" si="25"/>
        <v>0</v>
      </c>
      <c r="AF72">
        <f t="shared" si="25"/>
        <v>0</v>
      </c>
      <c r="AG72">
        <f t="shared" si="25"/>
        <v>0</v>
      </c>
      <c r="AH72">
        <f t="shared" si="25"/>
        <v>0</v>
      </c>
      <c r="AI72">
        <f t="shared" si="25"/>
        <v>0</v>
      </c>
      <c r="AJ72">
        <f t="shared" ref="AJ72:BI72" si="26">AI72-AJ9</f>
        <v>0</v>
      </c>
      <c r="AK72">
        <f t="shared" si="26"/>
        <v>0</v>
      </c>
      <c r="AL72">
        <f t="shared" si="26"/>
        <v>0</v>
      </c>
      <c r="AM72">
        <f t="shared" si="26"/>
        <v>0</v>
      </c>
      <c r="AN72">
        <f t="shared" si="26"/>
        <v>0</v>
      </c>
      <c r="AO72">
        <f t="shared" si="26"/>
        <v>0</v>
      </c>
      <c r="AP72">
        <f t="shared" si="26"/>
        <v>0</v>
      </c>
      <c r="AQ72">
        <f t="shared" si="26"/>
        <v>0</v>
      </c>
      <c r="AR72">
        <f t="shared" si="26"/>
        <v>0</v>
      </c>
      <c r="AS72">
        <f t="shared" si="26"/>
        <v>0</v>
      </c>
      <c r="AT72">
        <f t="shared" si="26"/>
        <v>0</v>
      </c>
      <c r="AU72">
        <f t="shared" si="26"/>
        <v>0</v>
      </c>
      <c r="AV72">
        <f t="shared" si="26"/>
        <v>0</v>
      </c>
      <c r="AW72">
        <f t="shared" si="26"/>
        <v>0</v>
      </c>
      <c r="AX72">
        <f t="shared" si="26"/>
        <v>0</v>
      </c>
      <c r="AY72">
        <f t="shared" si="26"/>
        <v>0</v>
      </c>
      <c r="AZ72">
        <f t="shared" si="26"/>
        <v>0</v>
      </c>
      <c r="BA72">
        <f t="shared" si="26"/>
        <v>0</v>
      </c>
      <c r="BB72">
        <f t="shared" si="26"/>
        <v>0</v>
      </c>
      <c r="BC72">
        <f t="shared" si="26"/>
        <v>0</v>
      </c>
      <c r="BD72">
        <f t="shared" si="26"/>
        <v>0</v>
      </c>
      <c r="BE72">
        <f t="shared" si="26"/>
        <v>0</v>
      </c>
      <c r="BF72">
        <f t="shared" si="26"/>
        <v>0</v>
      </c>
      <c r="BG72">
        <f t="shared" si="26"/>
        <v>0</v>
      </c>
      <c r="BH72">
        <f t="shared" si="26"/>
        <v>0</v>
      </c>
      <c r="BI72">
        <f t="shared" si="26"/>
        <v>0</v>
      </c>
    </row>
    <row r="73" spans="1:61" x14ac:dyDescent="0.25">
      <c r="A73" t="s">
        <v>34</v>
      </c>
      <c r="C73" s="5">
        <f>C66</f>
        <v>0</v>
      </c>
      <c r="D73" s="5">
        <f>D66</f>
        <v>0</v>
      </c>
      <c r="E73" s="5">
        <f t="shared" ref="E73:BI73" si="27">E66</f>
        <v>0</v>
      </c>
      <c r="F73" s="5">
        <f t="shared" si="27"/>
        <v>0</v>
      </c>
      <c r="G73" s="5">
        <f t="shared" si="27"/>
        <v>0</v>
      </c>
      <c r="H73" s="5">
        <f t="shared" si="27"/>
        <v>0</v>
      </c>
      <c r="I73" s="5">
        <f t="shared" si="27"/>
        <v>0</v>
      </c>
      <c r="J73" s="5">
        <f t="shared" si="27"/>
        <v>0</v>
      </c>
      <c r="K73" s="5">
        <f t="shared" si="27"/>
        <v>0</v>
      </c>
      <c r="L73" s="5">
        <f t="shared" si="27"/>
        <v>0</v>
      </c>
      <c r="M73" s="5">
        <f t="shared" si="27"/>
        <v>0</v>
      </c>
      <c r="N73" s="5">
        <f t="shared" si="27"/>
        <v>0</v>
      </c>
      <c r="O73" s="5">
        <f t="shared" si="27"/>
        <v>0</v>
      </c>
      <c r="P73" s="5">
        <f t="shared" si="27"/>
        <v>0</v>
      </c>
      <c r="Q73" s="5">
        <f t="shared" si="27"/>
        <v>0</v>
      </c>
      <c r="R73" s="5">
        <f t="shared" si="27"/>
        <v>0</v>
      </c>
      <c r="S73" s="5">
        <f t="shared" si="27"/>
        <v>0</v>
      </c>
      <c r="T73" s="5">
        <f t="shared" si="27"/>
        <v>0</v>
      </c>
      <c r="U73" s="5">
        <f t="shared" si="27"/>
        <v>0</v>
      </c>
      <c r="V73" s="5">
        <f t="shared" si="27"/>
        <v>0</v>
      </c>
      <c r="W73" s="5">
        <f t="shared" si="27"/>
        <v>0</v>
      </c>
      <c r="X73" s="5">
        <f t="shared" si="27"/>
        <v>0</v>
      </c>
      <c r="Y73" s="5">
        <f t="shared" si="27"/>
        <v>0</v>
      </c>
      <c r="Z73" s="5">
        <f t="shared" si="27"/>
        <v>0</v>
      </c>
      <c r="AA73" s="5">
        <f t="shared" si="27"/>
        <v>0</v>
      </c>
      <c r="AB73" s="5">
        <f t="shared" si="27"/>
        <v>0</v>
      </c>
      <c r="AC73" s="5">
        <f t="shared" si="27"/>
        <v>0</v>
      </c>
      <c r="AD73" s="5">
        <f t="shared" si="27"/>
        <v>0</v>
      </c>
      <c r="AE73" s="5">
        <f t="shared" si="27"/>
        <v>0</v>
      </c>
      <c r="AF73" s="5">
        <f t="shared" si="27"/>
        <v>0</v>
      </c>
      <c r="AG73" s="5">
        <f t="shared" si="27"/>
        <v>0</v>
      </c>
      <c r="AH73" s="5">
        <f t="shared" si="27"/>
        <v>0</v>
      </c>
      <c r="AI73" s="5">
        <f t="shared" si="27"/>
        <v>0</v>
      </c>
      <c r="AJ73" s="5">
        <f t="shared" si="27"/>
        <v>0</v>
      </c>
      <c r="AK73" s="5">
        <f t="shared" si="27"/>
        <v>0</v>
      </c>
      <c r="AL73" s="5">
        <f t="shared" si="27"/>
        <v>0</v>
      </c>
      <c r="AM73" s="5">
        <f t="shared" si="27"/>
        <v>0</v>
      </c>
      <c r="AN73" s="5">
        <f t="shared" si="27"/>
        <v>0</v>
      </c>
      <c r="AO73" s="5">
        <f t="shared" si="27"/>
        <v>0</v>
      </c>
      <c r="AP73" s="5">
        <f t="shared" si="27"/>
        <v>0</v>
      </c>
      <c r="AQ73" s="5">
        <f t="shared" si="27"/>
        <v>0</v>
      </c>
      <c r="AR73" s="5">
        <f t="shared" si="27"/>
        <v>0</v>
      </c>
      <c r="AS73" s="5">
        <f t="shared" si="27"/>
        <v>0</v>
      </c>
      <c r="AT73" s="5">
        <f t="shared" si="27"/>
        <v>0</v>
      </c>
      <c r="AU73" s="5">
        <f t="shared" si="27"/>
        <v>0</v>
      </c>
      <c r="AV73" s="5">
        <f t="shared" si="27"/>
        <v>0</v>
      </c>
      <c r="AW73" s="5">
        <f t="shared" si="27"/>
        <v>0</v>
      </c>
      <c r="AX73" s="5">
        <f t="shared" si="27"/>
        <v>0</v>
      </c>
      <c r="AY73" s="5">
        <f t="shared" si="27"/>
        <v>0</v>
      </c>
      <c r="AZ73" s="5">
        <f t="shared" si="27"/>
        <v>0</v>
      </c>
      <c r="BA73" s="5">
        <f t="shared" si="27"/>
        <v>0</v>
      </c>
      <c r="BB73" s="5">
        <f t="shared" si="27"/>
        <v>0</v>
      </c>
      <c r="BC73" s="5">
        <f t="shared" si="27"/>
        <v>0</v>
      </c>
      <c r="BD73" s="5">
        <f t="shared" si="27"/>
        <v>0</v>
      </c>
      <c r="BE73" s="5">
        <f t="shared" si="27"/>
        <v>0</v>
      </c>
      <c r="BF73" s="5">
        <f t="shared" si="27"/>
        <v>0</v>
      </c>
      <c r="BG73" s="5">
        <f t="shared" si="27"/>
        <v>0</v>
      </c>
      <c r="BH73" s="5">
        <f t="shared" si="27"/>
        <v>0</v>
      </c>
      <c r="BI73" s="5">
        <f t="shared" si="27"/>
        <v>0</v>
      </c>
    </row>
    <row r="74" spans="1:61" x14ac:dyDescent="0.25">
      <c r="A74" t="s">
        <v>11</v>
      </c>
      <c r="C74" s="4">
        <f>C72*C20*(1-$B$11)-SUM(D31:$BI$31)</f>
        <v>0</v>
      </c>
      <c r="D74" s="4">
        <f>D72*D20*(1-$B$11)-SUM(E31:$BI$31)</f>
        <v>0</v>
      </c>
      <c r="E74" s="4">
        <f>E72*E20*(1-$B$11)-SUM(F31:$BI$31)</f>
        <v>0</v>
      </c>
      <c r="F74" s="4">
        <f>F72*F20*(1-$B$11)-SUM(G31:$BI$31)</f>
        <v>0</v>
      </c>
      <c r="G74" s="4">
        <f>G72*G20*(1-$B$11)-SUM(H31:$BI$31)</f>
        <v>0</v>
      </c>
      <c r="H74" s="4">
        <f>H72*H20*(1-$B$11)-SUM(I31:$BI$31)</f>
        <v>0</v>
      </c>
      <c r="I74" s="4">
        <f>I72*I20*(1-$B$11)-SUM(J31:$BI$31)</f>
        <v>0</v>
      </c>
      <c r="J74" s="4">
        <f>J72*J20*(1-$B$11)-SUM(K31:$BI$31)</f>
        <v>0</v>
      </c>
      <c r="K74" s="4">
        <f>K72*K20*(1-$B$11)-SUM(L31:$BI$31)</f>
        <v>0</v>
      </c>
      <c r="L74" s="4">
        <f>L72*L20*(1-$B$11)-SUM(M31:$BI$31)</f>
        <v>0</v>
      </c>
      <c r="M74" s="4">
        <f>M72*M20*(1-$B$11)-SUM(N31:$BI$31)</f>
        <v>0</v>
      </c>
      <c r="N74" s="4">
        <f>N72*N20*(1-$B$11)-SUM(O31:$BI$31)</f>
        <v>0</v>
      </c>
      <c r="O74" s="4">
        <f>O72*O20*(1-$B$11)-SUM(P31:$BI$31)</f>
        <v>0</v>
      </c>
      <c r="P74" s="4">
        <f>P72*P20*(1-$B$11)-SUM(Q31:$BI$31)</f>
        <v>0</v>
      </c>
      <c r="Q74" s="4">
        <f>Q72*Q20*(1-$B$11)-SUM(R31:$BI$31)</f>
        <v>0</v>
      </c>
      <c r="R74" s="4">
        <f>R72*R20*(1-$B$11)-SUM(S31:$BI$31)</f>
        <v>0</v>
      </c>
      <c r="S74" s="4">
        <f>S72*S20*(1-$B$11)-SUM(T31:$BI$31)</f>
        <v>0</v>
      </c>
      <c r="T74" s="4">
        <f>T72*T20*(1-$B$11)-SUM(U31:$BI$31)</f>
        <v>0</v>
      </c>
      <c r="U74" s="4">
        <f>U72*U20*(1-$B$11)-SUM(V31:$BI$31)</f>
        <v>0</v>
      </c>
      <c r="V74" s="4">
        <f>V72*V20*(1-$B$11)-SUM(W31:$BI$31)</f>
        <v>0</v>
      </c>
      <c r="W74" s="4">
        <f>W72*W20*(1-$B$11)-SUM(X31:$BI$31)</f>
        <v>0</v>
      </c>
      <c r="X74" s="4">
        <f>X72*X20*(1-$B$11)-SUM(Y31:$BI$31)</f>
        <v>0</v>
      </c>
      <c r="Y74" s="4">
        <f>Y72*Y20*(1-$B$11)-SUM(Z31:$BI$31)</f>
        <v>0</v>
      </c>
      <c r="Z74" s="4">
        <f>Z72*Z20*(1-$B$11)-SUM(AA31:$BI$31)</f>
        <v>0</v>
      </c>
      <c r="AA74" s="4">
        <f>AA72*AA20*(1-$B$11)-SUM(AB31:$BI$31)</f>
        <v>0</v>
      </c>
      <c r="AB74" s="4">
        <f>AB72*AB20*(1-$B$11)-SUM(AC31:$BI$31)</f>
        <v>0</v>
      </c>
      <c r="AC74" s="4">
        <f>AC72*AC20*(1-$B$11)-SUM(AD31:$BI$31)</f>
        <v>0</v>
      </c>
      <c r="AD74" s="4">
        <f>AD72*AD20*(1-$B$11)-SUM(AE31:$BI$31)</f>
        <v>0</v>
      </c>
      <c r="AE74" s="4">
        <f>AE72*AE20*(1-$B$11)-SUM(AF31:$BI$31)</f>
        <v>0</v>
      </c>
      <c r="AF74" s="4">
        <f>AF72*AF20*(1-$B$11)-SUM(AG31:$BI$31)</f>
        <v>0</v>
      </c>
      <c r="AG74" s="4">
        <f>AG72*AG20*(1-$B$11)-SUM(AH31:$BI$31)</f>
        <v>0</v>
      </c>
      <c r="AH74" s="4">
        <f>AH72*AH20*(1-$B$11)-SUM(AI31:$BI$31)</f>
        <v>0</v>
      </c>
      <c r="AI74" s="4">
        <f>AI72*AI20*(1-$B$11)-SUM(AJ31:$BI$31)</f>
        <v>0</v>
      </c>
      <c r="AJ74" s="4">
        <f>AJ72*AJ20*(1-$B$11)-SUM(AK31:$BI$31)</f>
        <v>0</v>
      </c>
      <c r="AK74" s="4">
        <f>AK72*AK20*(1-$B$11)-SUM(AL31:$BI$31)</f>
        <v>0</v>
      </c>
      <c r="AL74" s="4">
        <f>AL72*AL20*(1-$B$11)-SUM(AM31:$BI$31)</f>
        <v>0</v>
      </c>
      <c r="AM74" s="4">
        <f>AM72*AM20*(1-$B$11)-SUM(AN31:$BI$31)</f>
        <v>0</v>
      </c>
      <c r="AN74" s="4">
        <f>AN72*AN20*(1-$B$11)-SUM(AO31:$BI$31)</f>
        <v>0</v>
      </c>
      <c r="AO74" s="4">
        <f>AO72*AO20*(1-$B$11)-SUM(AP31:$BI$31)</f>
        <v>0</v>
      </c>
      <c r="AP74" s="4">
        <f>AP72*AP20*(1-$B$11)-SUM(AQ31:$BI$31)</f>
        <v>0</v>
      </c>
      <c r="AQ74" s="4">
        <f>AQ72*AQ20*(1-$B$11)-SUM(AR31:$BI$31)</f>
        <v>0</v>
      </c>
      <c r="AR74" s="4">
        <f>AR72*AR20*(1-$B$11)-SUM(AS31:$BI$31)</f>
        <v>0</v>
      </c>
      <c r="AS74" s="4">
        <f>AS72*AS20*(1-$B$11)-SUM(AT31:$BI$31)</f>
        <v>0</v>
      </c>
      <c r="AT74" s="4">
        <f>AT72*AT20*(1-$B$11)-SUM(AU31:$BI$31)</f>
        <v>0</v>
      </c>
      <c r="AU74" s="4">
        <f>AU72*AU20*(1-$B$11)-SUM(AV31:$BI$31)</f>
        <v>0</v>
      </c>
      <c r="AV74" s="4">
        <f>AV72*AV20*(1-$B$11)-SUM(AW31:$BI$31)</f>
        <v>0</v>
      </c>
      <c r="AW74" s="4">
        <f>AW72*AW20*(1-$B$11)-SUM(AX31:$BI$31)</f>
        <v>0</v>
      </c>
      <c r="AX74" s="4">
        <f>AX72*AX20*(1-$B$11)-SUM(AY31:$BI$31)</f>
        <v>0</v>
      </c>
      <c r="AY74" s="4">
        <f>AY72*AY20*(1-$B$11)-SUM(AZ31:$BI$31)</f>
        <v>0</v>
      </c>
      <c r="AZ74" s="4">
        <f>AZ72*AZ20*(1-$B$11)-SUM(BA31:$BI$31)</f>
        <v>0</v>
      </c>
      <c r="BA74" s="4">
        <f>BA72*BA20*(1-$B$11)-SUM(BB31:$BI$31)</f>
        <v>0</v>
      </c>
      <c r="BB74" s="4">
        <f>BB72*BB20*(1-$B$11)-SUM(BC31:$BI$31)</f>
        <v>0</v>
      </c>
      <c r="BC74" s="4">
        <f>BC72*BC20*(1-$B$11)-SUM(BD31:$BI$31)</f>
        <v>0</v>
      </c>
      <c r="BD74" s="4">
        <f>BD72*BD20*(1-$B$11)-SUM(BE31:$BI$31)</f>
        <v>0</v>
      </c>
      <c r="BE74" s="4">
        <f>BE72*BE20*(1-$B$11)-SUM(BF31:$BI$31)</f>
        <v>0</v>
      </c>
      <c r="BF74" s="4">
        <f>BF72*BF20*(1-$B$11)-SUM(BG31:$BI$31)</f>
        <v>0</v>
      </c>
      <c r="BG74" s="4">
        <f>BG72*BG20*(1-$B$11)-SUM(BH31:$BI$31)</f>
        <v>0</v>
      </c>
      <c r="BH74" s="4">
        <f>BH72*BH20*(1-$B$11)-SUM(BI31:$BI$31)</f>
        <v>0</v>
      </c>
      <c r="BI74" s="4">
        <f>BI72*BI20*(1-$B$11)-SUM($BI31:BJ$31)</f>
        <v>0</v>
      </c>
    </row>
    <row r="76" spans="1:61" x14ac:dyDescent="0.25">
      <c r="A76" s="41" t="s">
        <v>170</v>
      </c>
      <c r="C76" s="4">
        <f t="shared" ref="C76:AH76" si="28">VLOOKUP(C12,$A$73:$BI$74,COLUMN())</f>
        <v>0</v>
      </c>
      <c r="D76" s="4">
        <f t="shared" si="28"/>
        <v>0</v>
      </c>
      <c r="E76" s="4">
        <f t="shared" si="28"/>
        <v>0</v>
      </c>
      <c r="F76" s="4">
        <f t="shared" si="28"/>
        <v>0</v>
      </c>
      <c r="G76" s="4">
        <f t="shared" si="28"/>
        <v>0</v>
      </c>
      <c r="H76" s="4">
        <f t="shared" si="28"/>
        <v>0</v>
      </c>
      <c r="I76" s="4">
        <f t="shared" si="28"/>
        <v>0</v>
      </c>
      <c r="J76" s="4">
        <f t="shared" si="28"/>
        <v>0</v>
      </c>
      <c r="K76" s="4">
        <f t="shared" si="28"/>
        <v>0</v>
      </c>
      <c r="L76" s="4">
        <f t="shared" si="28"/>
        <v>0</v>
      </c>
      <c r="M76" s="4">
        <f t="shared" si="28"/>
        <v>0</v>
      </c>
      <c r="N76" s="4">
        <f t="shared" si="28"/>
        <v>0</v>
      </c>
      <c r="O76" s="4">
        <f t="shared" si="28"/>
        <v>0</v>
      </c>
      <c r="P76" s="4">
        <f t="shared" si="28"/>
        <v>0</v>
      </c>
      <c r="Q76" s="4">
        <f t="shared" si="28"/>
        <v>0</v>
      </c>
      <c r="R76" s="4">
        <f t="shared" si="28"/>
        <v>0</v>
      </c>
      <c r="S76" s="4">
        <f t="shared" si="28"/>
        <v>0</v>
      </c>
      <c r="T76" s="4">
        <f t="shared" si="28"/>
        <v>0</v>
      </c>
      <c r="U76" s="4">
        <f t="shared" si="28"/>
        <v>0</v>
      </c>
      <c r="V76" s="4">
        <f t="shared" si="28"/>
        <v>0</v>
      </c>
      <c r="W76" s="4">
        <f t="shared" si="28"/>
        <v>0</v>
      </c>
      <c r="X76" s="4">
        <f t="shared" si="28"/>
        <v>0</v>
      </c>
      <c r="Y76" s="4">
        <f t="shared" si="28"/>
        <v>0</v>
      </c>
      <c r="Z76" s="4">
        <f t="shared" si="28"/>
        <v>0</v>
      </c>
      <c r="AA76" s="4">
        <f t="shared" si="28"/>
        <v>0</v>
      </c>
      <c r="AB76" s="4">
        <f t="shared" si="28"/>
        <v>0</v>
      </c>
      <c r="AC76" s="4">
        <f t="shared" si="28"/>
        <v>0</v>
      </c>
      <c r="AD76" s="4">
        <f t="shared" si="28"/>
        <v>0</v>
      </c>
      <c r="AE76" s="4">
        <f t="shared" si="28"/>
        <v>0</v>
      </c>
      <c r="AF76" s="4">
        <f t="shared" si="28"/>
        <v>0</v>
      </c>
      <c r="AG76" s="4">
        <f t="shared" si="28"/>
        <v>0</v>
      </c>
      <c r="AH76" s="4">
        <f t="shared" si="28"/>
        <v>0</v>
      </c>
      <c r="AI76" s="4">
        <f t="shared" ref="AI76:BI76" si="29">VLOOKUP(AI12,$A$73:$BI$74,COLUMN())</f>
        <v>0</v>
      </c>
      <c r="AJ76" s="4">
        <f t="shared" si="29"/>
        <v>0</v>
      </c>
      <c r="AK76" s="4">
        <f t="shared" si="29"/>
        <v>0</v>
      </c>
      <c r="AL76" s="4">
        <f t="shared" si="29"/>
        <v>0</v>
      </c>
      <c r="AM76" s="4">
        <f t="shared" si="29"/>
        <v>0</v>
      </c>
      <c r="AN76" s="4">
        <f t="shared" si="29"/>
        <v>0</v>
      </c>
      <c r="AO76" s="4">
        <f t="shared" si="29"/>
        <v>0</v>
      </c>
      <c r="AP76" s="4">
        <f t="shared" si="29"/>
        <v>0</v>
      </c>
      <c r="AQ76" s="4">
        <f t="shared" si="29"/>
        <v>0</v>
      </c>
      <c r="AR76" s="4">
        <f t="shared" si="29"/>
        <v>0</v>
      </c>
      <c r="AS76" s="4">
        <f t="shared" si="29"/>
        <v>0</v>
      </c>
      <c r="AT76" s="4">
        <f t="shared" si="29"/>
        <v>0</v>
      </c>
      <c r="AU76" s="4">
        <f t="shared" si="29"/>
        <v>0</v>
      </c>
      <c r="AV76" s="4">
        <f t="shared" si="29"/>
        <v>0</v>
      </c>
      <c r="AW76" s="4">
        <f t="shared" si="29"/>
        <v>0</v>
      </c>
      <c r="AX76" s="4">
        <f t="shared" si="29"/>
        <v>0</v>
      </c>
      <c r="AY76" s="4">
        <f t="shared" si="29"/>
        <v>0</v>
      </c>
      <c r="AZ76" s="4">
        <f t="shared" si="29"/>
        <v>0</v>
      </c>
      <c r="BA76" s="4">
        <f t="shared" si="29"/>
        <v>0</v>
      </c>
      <c r="BB76" s="4">
        <f t="shared" si="29"/>
        <v>0</v>
      </c>
      <c r="BC76" s="4">
        <f t="shared" si="29"/>
        <v>0</v>
      </c>
      <c r="BD76" s="4">
        <f t="shared" si="29"/>
        <v>0</v>
      </c>
      <c r="BE76" s="4">
        <f t="shared" si="29"/>
        <v>0</v>
      </c>
      <c r="BF76" s="4">
        <f t="shared" si="29"/>
        <v>0</v>
      </c>
      <c r="BG76" s="4">
        <f t="shared" si="29"/>
        <v>0</v>
      </c>
      <c r="BH76" s="4">
        <f t="shared" si="29"/>
        <v>0</v>
      </c>
      <c r="BI76" s="4">
        <f t="shared" si="29"/>
        <v>0</v>
      </c>
    </row>
    <row r="77" spans="1:61" x14ac:dyDescent="0.25">
      <c r="A77" s="41" t="s">
        <v>176</v>
      </c>
      <c r="C77" s="5">
        <f>C76-C87</f>
        <v>0</v>
      </c>
      <c r="D77" s="5">
        <f t="shared" ref="D77:BI77" si="30">D76-D87</f>
        <v>0</v>
      </c>
      <c r="E77" s="5">
        <f t="shared" si="30"/>
        <v>0</v>
      </c>
      <c r="F77" s="5">
        <f t="shared" si="30"/>
        <v>0</v>
      </c>
      <c r="G77" s="5">
        <f t="shared" si="30"/>
        <v>0</v>
      </c>
      <c r="H77" s="5">
        <f t="shared" si="30"/>
        <v>0</v>
      </c>
      <c r="I77" s="5">
        <f t="shared" si="30"/>
        <v>0</v>
      </c>
      <c r="J77" s="5">
        <f t="shared" si="30"/>
        <v>0</v>
      </c>
      <c r="K77" s="5">
        <f t="shared" si="30"/>
        <v>0</v>
      </c>
      <c r="L77" s="5">
        <f t="shared" si="30"/>
        <v>0</v>
      </c>
      <c r="M77" s="5">
        <f t="shared" si="30"/>
        <v>0</v>
      </c>
      <c r="N77" s="5">
        <f t="shared" si="30"/>
        <v>0</v>
      </c>
      <c r="O77" s="5">
        <f t="shared" si="30"/>
        <v>0</v>
      </c>
      <c r="P77" s="5">
        <f t="shared" si="30"/>
        <v>0</v>
      </c>
      <c r="Q77" s="5">
        <f t="shared" si="30"/>
        <v>0</v>
      </c>
      <c r="R77" s="5">
        <f t="shared" si="30"/>
        <v>0</v>
      </c>
      <c r="S77" s="5">
        <f t="shared" si="30"/>
        <v>0</v>
      </c>
      <c r="T77" s="5">
        <f t="shared" si="30"/>
        <v>0</v>
      </c>
      <c r="U77" s="5">
        <f t="shared" si="30"/>
        <v>0</v>
      </c>
      <c r="V77" s="5">
        <f t="shared" si="30"/>
        <v>0</v>
      </c>
      <c r="W77" s="5">
        <f t="shared" si="30"/>
        <v>0</v>
      </c>
      <c r="X77" s="5">
        <f t="shared" si="30"/>
        <v>0</v>
      </c>
      <c r="Y77" s="5">
        <f t="shared" si="30"/>
        <v>0</v>
      </c>
      <c r="Z77" s="5">
        <f t="shared" si="30"/>
        <v>0</v>
      </c>
      <c r="AA77" s="5">
        <f t="shared" si="30"/>
        <v>0</v>
      </c>
      <c r="AB77" s="5">
        <f t="shared" si="30"/>
        <v>0</v>
      </c>
      <c r="AC77" s="5">
        <f t="shared" si="30"/>
        <v>0</v>
      </c>
      <c r="AD77" s="5">
        <f t="shared" si="30"/>
        <v>0</v>
      </c>
      <c r="AE77" s="5">
        <f t="shared" si="30"/>
        <v>0</v>
      </c>
      <c r="AF77" s="5">
        <f t="shared" si="30"/>
        <v>0</v>
      </c>
      <c r="AG77" s="5">
        <f t="shared" si="30"/>
        <v>0</v>
      </c>
      <c r="AH77" s="5">
        <f t="shared" si="30"/>
        <v>0</v>
      </c>
      <c r="AI77" s="5">
        <f t="shared" si="30"/>
        <v>0</v>
      </c>
      <c r="AJ77" s="5">
        <f t="shared" si="30"/>
        <v>0</v>
      </c>
      <c r="AK77" s="5">
        <f t="shared" si="30"/>
        <v>0</v>
      </c>
      <c r="AL77" s="5">
        <f t="shared" si="30"/>
        <v>0</v>
      </c>
      <c r="AM77" s="5">
        <f t="shared" si="30"/>
        <v>0</v>
      </c>
      <c r="AN77" s="5">
        <f t="shared" si="30"/>
        <v>0</v>
      </c>
      <c r="AO77" s="5">
        <f t="shared" si="30"/>
        <v>0</v>
      </c>
      <c r="AP77" s="5">
        <f t="shared" si="30"/>
        <v>0</v>
      </c>
      <c r="AQ77" s="5">
        <f t="shared" si="30"/>
        <v>0</v>
      </c>
      <c r="AR77" s="5">
        <f t="shared" si="30"/>
        <v>0</v>
      </c>
      <c r="AS77" s="5">
        <f t="shared" si="30"/>
        <v>0</v>
      </c>
      <c r="AT77" s="5">
        <f t="shared" si="30"/>
        <v>0</v>
      </c>
      <c r="AU77" s="5">
        <f t="shared" si="30"/>
        <v>0</v>
      </c>
      <c r="AV77" s="5">
        <f t="shared" si="30"/>
        <v>0</v>
      </c>
      <c r="AW77" s="5">
        <f t="shared" si="30"/>
        <v>0</v>
      </c>
      <c r="AX77" s="5">
        <f t="shared" si="30"/>
        <v>0</v>
      </c>
      <c r="AY77" s="5">
        <f t="shared" si="30"/>
        <v>0</v>
      </c>
      <c r="AZ77" s="5">
        <f t="shared" si="30"/>
        <v>0</v>
      </c>
      <c r="BA77" s="5">
        <f t="shared" si="30"/>
        <v>0</v>
      </c>
      <c r="BB77" s="5">
        <f t="shared" si="30"/>
        <v>0</v>
      </c>
      <c r="BC77" s="5">
        <f t="shared" si="30"/>
        <v>0</v>
      </c>
      <c r="BD77" s="5">
        <f t="shared" si="30"/>
        <v>0</v>
      </c>
      <c r="BE77" s="5">
        <f t="shared" si="30"/>
        <v>0</v>
      </c>
      <c r="BF77" s="5">
        <f t="shared" si="30"/>
        <v>0</v>
      </c>
      <c r="BG77" s="5">
        <f t="shared" si="30"/>
        <v>0</v>
      </c>
      <c r="BH77" s="5">
        <f t="shared" si="30"/>
        <v>0</v>
      </c>
      <c r="BI77" s="5">
        <f t="shared" si="30"/>
        <v>0</v>
      </c>
    </row>
    <row r="78" spans="1:61" x14ac:dyDescent="0.25">
      <c r="C78" s="5"/>
    </row>
    <row r="79" spans="1:61" x14ac:dyDescent="0.25">
      <c r="A79" s="43" t="s">
        <v>572</v>
      </c>
      <c r="C79" s="5">
        <f>C58-C68</f>
        <v>0</v>
      </c>
      <c r="D79" s="5">
        <f t="shared" ref="D79:BI79" si="31">D58-D68</f>
        <v>0</v>
      </c>
      <c r="E79" s="5">
        <f t="shared" si="31"/>
        <v>0</v>
      </c>
      <c r="F79" s="5">
        <f t="shared" si="31"/>
        <v>0</v>
      </c>
      <c r="G79" s="5">
        <f t="shared" si="31"/>
        <v>0</v>
      </c>
      <c r="H79" s="5">
        <f t="shared" si="31"/>
        <v>0</v>
      </c>
      <c r="I79" s="5">
        <f t="shared" si="31"/>
        <v>0</v>
      </c>
      <c r="J79" s="5">
        <f t="shared" si="31"/>
        <v>0</v>
      </c>
      <c r="K79" s="5">
        <f t="shared" si="31"/>
        <v>0</v>
      </c>
      <c r="L79" s="5">
        <f t="shared" si="31"/>
        <v>0</v>
      </c>
      <c r="M79" s="5">
        <f t="shared" si="31"/>
        <v>0</v>
      </c>
      <c r="N79" s="5">
        <f t="shared" si="31"/>
        <v>0</v>
      </c>
      <c r="O79" s="5">
        <f t="shared" si="31"/>
        <v>0</v>
      </c>
      <c r="P79" s="5">
        <f t="shared" si="31"/>
        <v>0</v>
      </c>
      <c r="Q79" s="5">
        <f t="shared" si="31"/>
        <v>0</v>
      </c>
      <c r="R79" s="5">
        <f t="shared" si="31"/>
        <v>0</v>
      </c>
      <c r="S79" s="5">
        <f t="shared" si="31"/>
        <v>0</v>
      </c>
      <c r="T79" s="5">
        <f t="shared" si="31"/>
        <v>0</v>
      </c>
      <c r="U79" s="5">
        <f t="shared" si="31"/>
        <v>0</v>
      </c>
      <c r="V79" s="5">
        <f t="shared" si="31"/>
        <v>0</v>
      </c>
      <c r="W79" s="5">
        <f t="shared" si="31"/>
        <v>0</v>
      </c>
      <c r="X79" s="5">
        <f t="shared" si="31"/>
        <v>0</v>
      </c>
      <c r="Y79" s="5">
        <f t="shared" si="31"/>
        <v>0</v>
      </c>
      <c r="Z79" s="5">
        <f t="shared" si="31"/>
        <v>0</v>
      </c>
      <c r="AA79" s="5">
        <f t="shared" si="31"/>
        <v>0</v>
      </c>
      <c r="AB79" s="5">
        <f t="shared" si="31"/>
        <v>0</v>
      </c>
      <c r="AC79" s="5">
        <f t="shared" si="31"/>
        <v>0</v>
      </c>
      <c r="AD79" s="5">
        <f t="shared" si="31"/>
        <v>0</v>
      </c>
      <c r="AE79" s="5">
        <f t="shared" si="31"/>
        <v>0</v>
      </c>
      <c r="AF79" s="5">
        <f t="shared" si="31"/>
        <v>0</v>
      </c>
      <c r="AG79" s="5">
        <f t="shared" si="31"/>
        <v>0</v>
      </c>
      <c r="AH79" s="5">
        <f t="shared" si="31"/>
        <v>0</v>
      </c>
      <c r="AI79" s="5">
        <f t="shared" si="31"/>
        <v>0</v>
      </c>
      <c r="AJ79" s="5">
        <f t="shared" si="31"/>
        <v>0</v>
      </c>
      <c r="AK79" s="5">
        <f t="shared" si="31"/>
        <v>0</v>
      </c>
      <c r="AL79" s="5">
        <f t="shared" si="31"/>
        <v>0</v>
      </c>
      <c r="AM79" s="5">
        <f t="shared" si="31"/>
        <v>0</v>
      </c>
      <c r="AN79" s="5">
        <f t="shared" si="31"/>
        <v>0</v>
      </c>
      <c r="AO79" s="5">
        <f t="shared" si="31"/>
        <v>0</v>
      </c>
      <c r="AP79" s="5">
        <f t="shared" si="31"/>
        <v>0</v>
      </c>
      <c r="AQ79" s="5">
        <f t="shared" si="31"/>
        <v>0</v>
      </c>
      <c r="AR79" s="5">
        <f t="shared" si="31"/>
        <v>0</v>
      </c>
      <c r="AS79" s="5">
        <f t="shared" si="31"/>
        <v>0</v>
      </c>
      <c r="AT79" s="5">
        <f t="shared" si="31"/>
        <v>0</v>
      </c>
      <c r="AU79" s="5">
        <f t="shared" si="31"/>
        <v>0</v>
      </c>
      <c r="AV79" s="5">
        <f t="shared" si="31"/>
        <v>0</v>
      </c>
      <c r="AW79" s="5">
        <f t="shared" si="31"/>
        <v>0</v>
      </c>
      <c r="AX79" s="5">
        <f t="shared" si="31"/>
        <v>0</v>
      </c>
      <c r="AY79" s="5">
        <f t="shared" si="31"/>
        <v>0</v>
      </c>
      <c r="AZ79" s="5">
        <f t="shared" si="31"/>
        <v>0</v>
      </c>
      <c r="BA79" s="5">
        <f t="shared" si="31"/>
        <v>0</v>
      </c>
      <c r="BB79" s="5">
        <f t="shared" si="31"/>
        <v>0</v>
      </c>
      <c r="BC79" s="5">
        <f t="shared" si="31"/>
        <v>0</v>
      </c>
      <c r="BD79" s="5">
        <f t="shared" si="31"/>
        <v>0</v>
      </c>
      <c r="BE79" s="5">
        <f t="shared" si="31"/>
        <v>0</v>
      </c>
      <c r="BF79" s="5">
        <f t="shared" si="31"/>
        <v>0</v>
      </c>
      <c r="BG79" s="5">
        <f t="shared" si="31"/>
        <v>0</v>
      </c>
      <c r="BH79" s="5">
        <f t="shared" si="31"/>
        <v>0</v>
      </c>
      <c r="BI79" s="5">
        <f t="shared" si="31"/>
        <v>0</v>
      </c>
    </row>
    <row r="80" spans="1:61" x14ac:dyDescent="0.25">
      <c r="A80" s="32"/>
    </row>
    <row r="81" spans="1:61" x14ac:dyDescent="0.25">
      <c r="A81" s="32" t="s">
        <v>173</v>
      </c>
    </row>
    <row r="82" spans="1:61" x14ac:dyDescent="0.25">
      <c r="A82" t="s">
        <v>174</v>
      </c>
      <c r="C82" s="4">
        <v>0</v>
      </c>
      <c r="D82" s="5">
        <f>C87</f>
        <v>0</v>
      </c>
      <c r="E82" s="5">
        <f t="shared" ref="E82:Q82" si="32">D87</f>
        <v>0</v>
      </c>
      <c r="F82" s="5">
        <f t="shared" si="32"/>
        <v>0</v>
      </c>
      <c r="G82" s="5">
        <f t="shared" si="32"/>
        <v>0</v>
      </c>
      <c r="H82" s="5">
        <f t="shared" si="32"/>
        <v>0</v>
      </c>
      <c r="I82" s="5">
        <f t="shared" si="32"/>
        <v>0</v>
      </c>
      <c r="J82" s="5">
        <f t="shared" si="32"/>
        <v>0</v>
      </c>
      <c r="K82" s="5">
        <f t="shared" si="32"/>
        <v>0</v>
      </c>
      <c r="L82" s="5">
        <f t="shared" si="32"/>
        <v>0</v>
      </c>
      <c r="M82" s="5">
        <f t="shared" si="32"/>
        <v>0</v>
      </c>
      <c r="N82" s="5">
        <f t="shared" si="32"/>
        <v>0</v>
      </c>
      <c r="O82" s="5">
        <f t="shared" si="32"/>
        <v>0</v>
      </c>
      <c r="P82" s="5">
        <f t="shared" si="32"/>
        <v>0</v>
      </c>
      <c r="Q82" s="5">
        <f t="shared" si="32"/>
        <v>0</v>
      </c>
      <c r="R82" s="5">
        <f t="shared" ref="R82:BI82" si="33">Q87</f>
        <v>0</v>
      </c>
      <c r="S82" s="5">
        <f t="shared" si="33"/>
        <v>0</v>
      </c>
      <c r="T82" s="5">
        <f t="shared" si="33"/>
        <v>0</v>
      </c>
      <c r="U82" s="5">
        <f t="shared" si="33"/>
        <v>0</v>
      </c>
      <c r="V82" s="5">
        <f t="shared" si="33"/>
        <v>0</v>
      </c>
      <c r="W82" s="5">
        <f t="shared" si="33"/>
        <v>0</v>
      </c>
      <c r="X82" s="5">
        <f t="shared" si="33"/>
        <v>0</v>
      </c>
      <c r="Y82" s="5">
        <f t="shared" si="33"/>
        <v>0</v>
      </c>
      <c r="Z82" s="5">
        <f t="shared" si="33"/>
        <v>0</v>
      </c>
      <c r="AA82" s="5">
        <f t="shared" si="33"/>
        <v>0</v>
      </c>
      <c r="AB82" s="5">
        <f t="shared" si="33"/>
        <v>0</v>
      </c>
      <c r="AC82" s="5">
        <f t="shared" si="33"/>
        <v>0</v>
      </c>
      <c r="AD82" s="5">
        <f t="shared" si="33"/>
        <v>0</v>
      </c>
      <c r="AE82" s="5">
        <f t="shared" si="33"/>
        <v>0</v>
      </c>
      <c r="AF82" s="5">
        <f t="shared" si="33"/>
        <v>0</v>
      </c>
      <c r="AG82" s="5">
        <f t="shared" si="33"/>
        <v>0</v>
      </c>
      <c r="AH82" s="5">
        <f t="shared" si="33"/>
        <v>0</v>
      </c>
      <c r="AI82" s="5">
        <f t="shared" si="33"/>
        <v>0</v>
      </c>
      <c r="AJ82" s="5">
        <f t="shared" si="33"/>
        <v>0</v>
      </c>
      <c r="AK82" s="5">
        <f t="shared" si="33"/>
        <v>0</v>
      </c>
      <c r="AL82" s="5">
        <f t="shared" si="33"/>
        <v>0</v>
      </c>
      <c r="AM82" s="5">
        <f t="shared" si="33"/>
        <v>0</v>
      </c>
      <c r="AN82" s="5">
        <f t="shared" si="33"/>
        <v>0</v>
      </c>
      <c r="AO82" s="5">
        <f t="shared" si="33"/>
        <v>0</v>
      </c>
      <c r="AP82" s="5">
        <f t="shared" si="33"/>
        <v>0</v>
      </c>
      <c r="AQ82" s="5">
        <f t="shared" si="33"/>
        <v>0</v>
      </c>
      <c r="AR82" s="5">
        <f t="shared" si="33"/>
        <v>0</v>
      </c>
      <c r="AS82" s="5">
        <f t="shared" si="33"/>
        <v>0</v>
      </c>
      <c r="AT82" s="5">
        <f t="shared" si="33"/>
        <v>0</v>
      </c>
      <c r="AU82" s="5">
        <f t="shared" si="33"/>
        <v>0</v>
      </c>
      <c r="AV82" s="5">
        <f t="shared" si="33"/>
        <v>0</v>
      </c>
      <c r="AW82" s="5">
        <f t="shared" si="33"/>
        <v>0</v>
      </c>
      <c r="AX82" s="5">
        <f t="shared" si="33"/>
        <v>0</v>
      </c>
      <c r="AY82" s="5">
        <f t="shared" si="33"/>
        <v>0</v>
      </c>
      <c r="AZ82" s="5">
        <f t="shared" si="33"/>
        <v>0</v>
      </c>
      <c r="BA82" s="5">
        <f t="shared" si="33"/>
        <v>0</v>
      </c>
      <c r="BB82" s="5">
        <f t="shared" si="33"/>
        <v>0</v>
      </c>
      <c r="BC82" s="5">
        <f t="shared" si="33"/>
        <v>0</v>
      </c>
      <c r="BD82" s="5">
        <f t="shared" si="33"/>
        <v>0</v>
      </c>
      <c r="BE82" s="5">
        <f t="shared" si="33"/>
        <v>0</v>
      </c>
      <c r="BF82" s="5">
        <f t="shared" si="33"/>
        <v>0</v>
      </c>
      <c r="BG82" s="5">
        <f t="shared" si="33"/>
        <v>0</v>
      </c>
      <c r="BH82" s="5">
        <f t="shared" si="33"/>
        <v>0</v>
      </c>
      <c r="BI82" s="5">
        <f t="shared" si="33"/>
        <v>0</v>
      </c>
    </row>
    <row r="83" spans="1:61" x14ac:dyDescent="0.25">
      <c r="A83" s="41" t="s">
        <v>465</v>
      </c>
      <c r="C83" s="5">
        <f t="shared" ref="C83:AH83" si="34">C31*$B$13</f>
        <v>0</v>
      </c>
      <c r="D83" s="5">
        <f t="shared" si="34"/>
        <v>0</v>
      </c>
      <c r="E83" s="5">
        <f t="shared" si="34"/>
        <v>0</v>
      </c>
      <c r="F83" s="5">
        <f t="shared" si="34"/>
        <v>0</v>
      </c>
      <c r="G83" s="5">
        <f t="shared" si="34"/>
        <v>0</v>
      </c>
      <c r="H83" s="5">
        <f t="shared" si="34"/>
        <v>0</v>
      </c>
      <c r="I83" s="5">
        <f t="shared" si="34"/>
        <v>0</v>
      </c>
      <c r="J83" s="5">
        <f t="shared" si="34"/>
        <v>0</v>
      </c>
      <c r="K83" s="5">
        <f t="shared" si="34"/>
        <v>0</v>
      </c>
      <c r="L83" s="5">
        <f t="shared" si="34"/>
        <v>0</v>
      </c>
      <c r="M83" s="5">
        <f t="shared" si="34"/>
        <v>0</v>
      </c>
      <c r="N83" s="5">
        <f t="shared" si="34"/>
        <v>0</v>
      </c>
      <c r="O83" s="5">
        <f t="shared" si="34"/>
        <v>0</v>
      </c>
      <c r="P83" s="5">
        <f t="shared" si="34"/>
        <v>0</v>
      </c>
      <c r="Q83" s="5">
        <f t="shared" si="34"/>
        <v>0</v>
      </c>
      <c r="R83" s="5">
        <f t="shared" si="34"/>
        <v>0</v>
      </c>
      <c r="S83" s="5">
        <f t="shared" si="34"/>
        <v>0</v>
      </c>
      <c r="T83" s="5">
        <f t="shared" si="34"/>
        <v>0</v>
      </c>
      <c r="U83" s="5">
        <f t="shared" si="34"/>
        <v>0</v>
      </c>
      <c r="V83" s="5">
        <f t="shared" si="34"/>
        <v>0</v>
      </c>
      <c r="W83" s="5">
        <f t="shared" si="34"/>
        <v>0</v>
      </c>
      <c r="X83" s="5">
        <f t="shared" si="34"/>
        <v>0</v>
      </c>
      <c r="Y83" s="5">
        <f t="shared" si="34"/>
        <v>0</v>
      </c>
      <c r="Z83" s="5">
        <f t="shared" si="34"/>
        <v>0</v>
      </c>
      <c r="AA83" s="5">
        <f t="shared" si="34"/>
        <v>0</v>
      </c>
      <c r="AB83" s="5">
        <f t="shared" si="34"/>
        <v>0</v>
      </c>
      <c r="AC83" s="5">
        <f t="shared" si="34"/>
        <v>0</v>
      </c>
      <c r="AD83" s="5">
        <f t="shared" si="34"/>
        <v>0</v>
      </c>
      <c r="AE83" s="5">
        <f t="shared" si="34"/>
        <v>0</v>
      </c>
      <c r="AF83" s="5">
        <f t="shared" si="34"/>
        <v>0</v>
      </c>
      <c r="AG83" s="5">
        <f t="shared" si="34"/>
        <v>0</v>
      </c>
      <c r="AH83" s="5">
        <f t="shared" si="34"/>
        <v>0</v>
      </c>
      <c r="AI83" s="5">
        <f t="shared" ref="AI83:BI83" si="35">AI31*$B$13</f>
        <v>0</v>
      </c>
      <c r="AJ83" s="5">
        <f t="shared" si="35"/>
        <v>0</v>
      </c>
      <c r="AK83" s="5">
        <f t="shared" si="35"/>
        <v>0</v>
      </c>
      <c r="AL83" s="5">
        <f t="shared" si="35"/>
        <v>0</v>
      </c>
      <c r="AM83" s="5">
        <f t="shared" si="35"/>
        <v>0</v>
      </c>
      <c r="AN83" s="5">
        <f t="shared" si="35"/>
        <v>0</v>
      </c>
      <c r="AO83" s="5">
        <f t="shared" si="35"/>
        <v>0</v>
      </c>
      <c r="AP83" s="5">
        <f t="shared" si="35"/>
        <v>0</v>
      </c>
      <c r="AQ83" s="5">
        <f t="shared" si="35"/>
        <v>0</v>
      </c>
      <c r="AR83" s="5">
        <f t="shared" si="35"/>
        <v>0</v>
      </c>
      <c r="AS83" s="5">
        <f t="shared" si="35"/>
        <v>0</v>
      </c>
      <c r="AT83" s="5">
        <f t="shared" si="35"/>
        <v>0</v>
      </c>
      <c r="AU83" s="5">
        <f t="shared" si="35"/>
        <v>0</v>
      </c>
      <c r="AV83" s="5">
        <f t="shared" si="35"/>
        <v>0</v>
      </c>
      <c r="AW83" s="5">
        <f t="shared" si="35"/>
        <v>0</v>
      </c>
      <c r="AX83" s="5">
        <f t="shared" si="35"/>
        <v>0</v>
      </c>
      <c r="AY83" s="5">
        <f t="shared" si="35"/>
        <v>0</v>
      </c>
      <c r="AZ83" s="5">
        <f t="shared" si="35"/>
        <v>0</v>
      </c>
      <c r="BA83" s="5">
        <f t="shared" si="35"/>
        <v>0</v>
      </c>
      <c r="BB83" s="5">
        <f t="shared" si="35"/>
        <v>0</v>
      </c>
      <c r="BC83" s="5">
        <f t="shared" si="35"/>
        <v>0</v>
      </c>
      <c r="BD83" s="5">
        <f t="shared" si="35"/>
        <v>0</v>
      </c>
      <c r="BE83" s="5">
        <f t="shared" si="35"/>
        <v>0</v>
      </c>
      <c r="BF83" s="5">
        <f t="shared" si="35"/>
        <v>0</v>
      </c>
      <c r="BG83" s="5">
        <f t="shared" si="35"/>
        <v>0</v>
      </c>
      <c r="BH83" s="5">
        <f t="shared" si="35"/>
        <v>0</v>
      </c>
      <c r="BI83" s="5">
        <f t="shared" si="35"/>
        <v>0</v>
      </c>
    </row>
    <row r="84" spans="1:61" x14ac:dyDescent="0.25">
      <c r="A84" s="41" t="s">
        <v>464</v>
      </c>
      <c r="C84" s="5">
        <f>IF($B$16,C85,0)</f>
        <v>0</v>
      </c>
      <c r="D84" s="5">
        <f t="shared" ref="D84:BI84" si="36">IF($B$16,D85,0)</f>
        <v>0</v>
      </c>
      <c r="E84" s="5">
        <f t="shared" si="36"/>
        <v>0</v>
      </c>
      <c r="F84" s="5">
        <f t="shared" si="36"/>
        <v>0</v>
      </c>
      <c r="G84" s="5">
        <f t="shared" si="36"/>
        <v>0</v>
      </c>
      <c r="H84" s="5">
        <f t="shared" si="36"/>
        <v>0</v>
      </c>
      <c r="I84" s="5">
        <f t="shared" si="36"/>
        <v>0</v>
      </c>
      <c r="J84" s="5">
        <f t="shared" si="36"/>
        <v>0</v>
      </c>
      <c r="K84" s="5">
        <f t="shared" si="36"/>
        <v>0</v>
      </c>
      <c r="L84" s="5">
        <f t="shared" si="36"/>
        <v>0</v>
      </c>
      <c r="M84" s="5">
        <f t="shared" si="36"/>
        <v>0</v>
      </c>
      <c r="N84" s="5">
        <f t="shared" si="36"/>
        <v>0</v>
      </c>
      <c r="O84" s="5">
        <f t="shared" si="36"/>
        <v>0</v>
      </c>
      <c r="P84" s="5">
        <f t="shared" si="36"/>
        <v>0</v>
      </c>
      <c r="Q84" s="5">
        <f t="shared" si="36"/>
        <v>0</v>
      </c>
      <c r="R84" s="5">
        <f t="shared" si="36"/>
        <v>0</v>
      </c>
      <c r="S84" s="5">
        <f t="shared" si="36"/>
        <v>0</v>
      </c>
      <c r="T84" s="5">
        <f t="shared" si="36"/>
        <v>0</v>
      </c>
      <c r="U84" s="5">
        <f t="shared" si="36"/>
        <v>0</v>
      </c>
      <c r="V84" s="5">
        <f t="shared" si="36"/>
        <v>0</v>
      </c>
      <c r="W84" s="5">
        <f t="shared" si="36"/>
        <v>0</v>
      </c>
      <c r="X84" s="5">
        <f t="shared" si="36"/>
        <v>0</v>
      </c>
      <c r="Y84" s="5">
        <f t="shared" si="36"/>
        <v>0</v>
      </c>
      <c r="Z84" s="5">
        <f t="shared" si="36"/>
        <v>0</v>
      </c>
      <c r="AA84" s="5">
        <f t="shared" si="36"/>
        <v>0</v>
      </c>
      <c r="AB84" s="5">
        <f t="shared" si="36"/>
        <v>0</v>
      </c>
      <c r="AC84" s="5">
        <f t="shared" si="36"/>
        <v>0</v>
      </c>
      <c r="AD84" s="5">
        <f t="shared" si="36"/>
        <v>0</v>
      </c>
      <c r="AE84" s="5">
        <f t="shared" si="36"/>
        <v>0</v>
      </c>
      <c r="AF84" s="5">
        <f t="shared" si="36"/>
        <v>0</v>
      </c>
      <c r="AG84" s="5">
        <f t="shared" si="36"/>
        <v>0</v>
      </c>
      <c r="AH84" s="5">
        <f t="shared" si="36"/>
        <v>0</v>
      </c>
      <c r="AI84" s="5">
        <f t="shared" si="36"/>
        <v>0</v>
      </c>
      <c r="AJ84" s="5">
        <f t="shared" si="36"/>
        <v>0</v>
      </c>
      <c r="AK84" s="5">
        <f t="shared" si="36"/>
        <v>0</v>
      </c>
      <c r="AL84" s="5">
        <f t="shared" si="36"/>
        <v>0</v>
      </c>
      <c r="AM84" s="5">
        <f t="shared" si="36"/>
        <v>0</v>
      </c>
      <c r="AN84" s="5">
        <f t="shared" si="36"/>
        <v>0</v>
      </c>
      <c r="AO84" s="5">
        <f t="shared" si="36"/>
        <v>0</v>
      </c>
      <c r="AP84" s="5">
        <f t="shared" si="36"/>
        <v>0</v>
      </c>
      <c r="AQ84" s="5">
        <f t="shared" si="36"/>
        <v>0</v>
      </c>
      <c r="AR84" s="5">
        <f t="shared" si="36"/>
        <v>0</v>
      </c>
      <c r="AS84" s="5">
        <f t="shared" si="36"/>
        <v>0</v>
      </c>
      <c r="AT84" s="5">
        <f t="shared" si="36"/>
        <v>0</v>
      </c>
      <c r="AU84" s="5">
        <f t="shared" si="36"/>
        <v>0</v>
      </c>
      <c r="AV84" s="5">
        <f t="shared" si="36"/>
        <v>0</v>
      </c>
      <c r="AW84" s="5">
        <f t="shared" si="36"/>
        <v>0</v>
      </c>
      <c r="AX84" s="5">
        <f t="shared" si="36"/>
        <v>0</v>
      </c>
      <c r="AY84" s="5">
        <f t="shared" si="36"/>
        <v>0</v>
      </c>
      <c r="AZ84" s="5">
        <f t="shared" si="36"/>
        <v>0</v>
      </c>
      <c r="BA84" s="5">
        <f t="shared" si="36"/>
        <v>0</v>
      </c>
      <c r="BB84" s="5">
        <f t="shared" si="36"/>
        <v>0</v>
      </c>
      <c r="BC84" s="5">
        <f t="shared" si="36"/>
        <v>0</v>
      </c>
      <c r="BD84" s="5">
        <f t="shared" si="36"/>
        <v>0</v>
      </c>
      <c r="BE84" s="5">
        <f t="shared" si="36"/>
        <v>0</v>
      </c>
      <c r="BF84" s="5">
        <f t="shared" si="36"/>
        <v>0</v>
      </c>
      <c r="BG84" s="5">
        <f t="shared" si="36"/>
        <v>0</v>
      </c>
      <c r="BH84" s="5">
        <f t="shared" si="36"/>
        <v>0</v>
      </c>
      <c r="BI84" s="5">
        <f t="shared" si="36"/>
        <v>0</v>
      </c>
    </row>
    <row r="85" spans="1:61" x14ac:dyDescent="0.25">
      <c r="A85" s="41" t="s">
        <v>175</v>
      </c>
      <c r="C85" s="5">
        <f>(C82*($B15/4))+(C83*Timeline!B12*($B$15/4))</f>
        <v>0</v>
      </c>
      <c r="D85" s="5">
        <f t="shared" ref="D85:AH85" si="37">(D82*($B15/4))+(D83*($B$15/8))</f>
        <v>0</v>
      </c>
      <c r="E85" s="5">
        <f t="shared" si="37"/>
        <v>0</v>
      </c>
      <c r="F85" s="5">
        <f t="shared" si="37"/>
        <v>0</v>
      </c>
      <c r="G85" s="5">
        <f t="shared" si="37"/>
        <v>0</v>
      </c>
      <c r="H85" s="5">
        <f t="shared" si="37"/>
        <v>0</v>
      </c>
      <c r="I85" s="5">
        <f t="shared" si="37"/>
        <v>0</v>
      </c>
      <c r="J85" s="5">
        <f t="shared" si="37"/>
        <v>0</v>
      </c>
      <c r="K85" s="5">
        <f t="shared" si="37"/>
        <v>0</v>
      </c>
      <c r="L85" s="5">
        <f t="shared" si="37"/>
        <v>0</v>
      </c>
      <c r="M85" s="5">
        <f t="shared" si="37"/>
        <v>0</v>
      </c>
      <c r="N85" s="5">
        <f t="shared" si="37"/>
        <v>0</v>
      </c>
      <c r="O85" s="5">
        <f t="shared" si="37"/>
        <v>0</v>
      </c>
      <c r="P85" s="5">
        <f t="shared" si="37"/>
        <v>0</v>
      </c>
      <c r="Q85" s="5">
        <f t="shared" si="37"/>
        <v>0</v>
      </c>
      <c r="R85" s="5">
        <f t="shared" si="37"/>
        <v>0</v>
      </c>
      <c r="S85" s="5">
        <f t="shared" si="37"/>
        <v>0</v>
      </c>
      <c r="T85" s="5">
        <f t="shared" si="37"/>
        <v>0</v>
      </c>
      <c r="U85" s="5">
        <f t="shared" si="37"/>
        <v>0</v>
      </c>
      <c r="V85" s="5">
        <f t="shared" si="37"/>
        <v>0</v>
      </c>
      <c r="W85" s="5">
        <f t="shared" si="37"/>
        <v>0</v>
      </c>
      <c r="X85" s="5">
        <f t="shared" si="37"/>
        <v>0</v>
      </c>
      <c r="Y85" s="5">
        <f t="shared" si="37"/>
        <v>0</v>
      </c>
      <c r="Z85" s="5">
        <f t="shared" si="37"/>
        <v>0</v>
      </c>
      <c r="AA85" s="5">
        <f t="shared" si="37"/>
        <v>0</v>
      </c>
      <c r="AB85" s="5">
        <f t="shared" si="37"/>
        <v>0</v>
      </c>
      <c r="AC85" s="5">
        <f t="shared" si="37"/>
        <v>0</v>
      </c>
      <c r="AD85" s="5">
        <f t="shared" si="37"/>
        <v>0</v>
      </c>
      <c r="AE85" s="5">
        <f t="shared" si="37"/>
        <v>0</v>
      </c>
      <c r="AF85" s="5">
        <f t="shared" si="37"/>
        <v>0</v>
      </c>
      <c r="AG85" s="5">
        <f t="shared" si="37"/>
        <v>0</v>
      </c>
      <c r="AH85" s="5">
        <f t="shared" si="37"/>
        <v>0</v>
      </c>
      <c r="AI85" s="5">
        <f t="shared" ref="AI85:BI85" si="38">(AI82*($B15/4))+(AI83*($B$15/8))</f>
        <v>0</v>
      </c>
      <c r="AJ85" s="5">
        <f t="shared" si="38"/>
        <v>0</v>
      </c>
      <c r="AK85" s="5">
        <f t="shared" si="38"/>
        <v>0</v>
      </c>
      <c r="AL85" s="5">
        <f t="shared" si="38"/>
        <v>0</v>
      </c>
      <c r="AM85" s="5">
        <f t="shared" si="38"/>
        <v>0</v>
      </c>
      <c r="AN85" s="5">
        <f t="shared" si="38"/>
        <v>0</v>
      </c>
      <c r="AO85" s="5">
        <f t="shared" si="38"/>
        <v>0</v>
      </c>
      <c r="AP85" s="5">
        <f t="shared" si="38"/>
        <v>0</v>
      </c>
      <c r="AQ85" s="5">
        <f t="shared" si="38"/>
        <v>0</v>
      </c>
      <c r="AR85" s="5">
        <f t="shared" si="38"/>
        <v>0</v>
      </c>
      <c r="AS85" s="5">
        <f t="shared" si="38"/>
        <v>0</v>
      </c>
      <c r="AT85" s="5">
        <f t="shared" si="38"/>
        <v>0</v>
      </c>
      <c r="AU85" s="5">
        <f t="shared" si="38"/>
        <v>0</v>
      </c>
      <c r="AV85" s="5">
        <f t="shared" si="38"/>
        <v>0</v>
      </c>
      <c r="AW85" s="5">
        <f t="shared" si="38"/>
        <v>0</v>
      </c>
      <c r="AX85" s="5">
        <f t="shared" si="38"/>
        <v>0</v>
      </c>
      <c r="AY85" s="5">
        <f t="shared" si="38"/>
        <v>0</v>
      </c>
      <c r="AZ85" s="5">
        <f t="shared" si="38"/>
        <v>0</v>
      </c>
      <c r="BA85" s="5">
        <f t="shared" si="38"/>
        <v>0</v>
      </c>
      <c r="BB85" s="5">
        <f t="shared" si="38"/>
        <v>0</v>
      </c>
      <c r="BC85" s="5">
        <f t="shared" si="38"/>
        <v>0</v>
      </c>
      <c r="BD85" s="5">
        <f t="shared" si="38"/>
        <v>0</v>
      </c>
      <c r="BE85" s="5">
        <f t="shared" si="38"/>
        <v>0</v>
      </c>
      <c r="BF85" s="5">
        <f t="shared" si="38"/>
        <v>0</v>
      </c>
      <c r="BG85" s="5">
        <f t="shared" si="38"/>
        <v>0</v>
      </c>
      <c r="BH85" s="5">
        <f t="shared" si="38"/>
        <v>0</v>
      </c>
      <c r="BI85" s="5">
        <f t="shared" si="38"/>
        <v>0</v>
      </c>
    </row>
    <row r="86" spans="1:61" x14ac:dyDescent="0.25">
      <c r="A86" s="41" t="s">
        <v>50</v>
      </c>
      <c r="C86" s="4">
        <f>-MIN(SUM(C82:C84),$B$14*$B$13*C9*$B$33)</f>
        <v>0</v>
      </c>
      <c r="D86" s="4">
        <f t="shared" ref="D86:M86" si="39">-MIN(SUM(D82:D84),$B$14*$B$13*D9*$B$33)</f>
        <v>0</v>
      </c>
      <c r="E86" s="4">
        <f t="shared" si="39"/>
        <v>0</v>
      </c>
      <c r="F86" s="4">
        <f t="shared" si="39"/>
        <v>0</v>
      </c>
      <c r="G86" s="4">
        <f t="shared" si="39"/>
        <v>0</v>
      </c>
      <c r="H86" s="4">
        <f t="shared" si="39"/>
        <v>0</v>
      </c>
      <c r="I86" s="4">
        <f t="shared" si="39"/>
        <v>0</v>
      </c>
      <c r="J86" s="4">
        <f t="shared" si="39"/>
        <v>0</v>
      </c>
      <c r="K86" s="4">
        <f t="shared" si="39"/>
        <v>0</v>
      </c>
      <c r="L86" s="4">
        <f t="shared" si="39"/>
        <v>0</v>
      </c>
      <c r="M86" s="4">
        <f t="shared" si="39"/>
        <v>0</v>
      </c>
      <c r="N86" s="4">
        <f t="shared" ref="N86:BI86" si="40">-MIN(SUM(N82:N85)-IF($B$16,0,N85),$B$14*$B$13*N9*$B$33)</f>
        <v>0</v>
      </c>
      <c r="O86" s="4">
        <f t="shared" si="40"/>
        <v>0</v>
      </c>
      <c r="P86" s="4">
        <f t="shared" si="40"/>
        <v>0</v>
      </c>
      <c r="Q86" s="4">
        <f t="shared" si="40"/>
        <v>0</v>
      </c>
      <c r="R86" s="4">
        <f t="shared" si="40"/>
        <v>0</v>
      </c>
      <c r="S86" s="4">
        <f t="shared" si="40"/>
        <v>0</v>
      </c>
      <c r="T86" s="4">
        <f t="shared" si="40"/>
        <v>0</v>
      </c>
      <c r="U86" s="4">
        <f t="shared" si="40"/>
        <v>0</v>
      </c>
      <c r="V86" s="4">
        <f t="shared" si="40"/>
        <v>0</v>
      </c>
      <c r="W86" s="4">
        <f t="shared" si="40"/>
        <v>0</v>
      </c>
      <c r="X86" s="4">
        <f t="shared" si="40"/>
        <v>0</v>
      </c>
      <c r="Y86" s="4">
        <f t="shared" si="40"/>
        <v>0</v>
      </c>
      <c r="Z86" s="4">
        <f t="shared" si="40"/>
        <v>0</v>
      </c>
      <c r="AA86" s="4">
        <f t="shared" si="40"/>
        <v>0</v>
      </c>
      <c r="AB86" s="4">
        <f t="shared" si="40"/>
        <v>0</v>
      </c>
      <c r="AC86" s="4">
        <f t="shared" si="40"/>
        <v>0</v>
      </c>
      <c r="AD86" s="4">
        <f t="shared" si="40"/>
        <v>0</v>
      </c>
      <c r="AE86" s="4">
        <f t="shared" si="40"/>
        <v>0</v>
      </c>
      <c r="AF86" s="4">
        <f t="shared" si="40"/>
        <v>0</v>
      </c>
      <c r="AG86" s="4">
        <f t="shared" si="40"/>
        <v>0</v>
      </c>
      <c r="AH86" s="4">
        <f t="shared" si="40"/>
        <v>0</v>
      </c>
      <c r="AI86" s="4">
        <f t="shared" si="40"/>
        <v>0</v>
      </c>
      <c r="AJ86" s="4">
        <f t="shared" si="40"/>
        <v>0</v>
      </c>
      <c r="AK86" s="4">
        <f t="shared" si="40"/>
        <v>0</v>
      </c>
      <c r="AL86" s="4">
        <f t="shared" si="40"/>
        <v>0</v>
      </c>
      <c r="AM86" s="4">
        <f t="shared" si="40"/>
        <v>0</v>
      </c>
      <c r="AN86" s="4">
        <f t="shared" si="40"/>
        <v>0</v>
      </c>
      <c r="AO86" s="4">
        <f t="shared" si="40"/>
        <v>0</v>
      </c>
      <c r="AP86" s="4">
        <f t="shared" si="40"/>
        <v>0</v>
      </c>
      <c r="AQ86" s="4">
        <f t="shared" si="40"/>
        <v>0</v>
      </c>
      <c r="AR86" s="4">
        <f t="shared" si="40"/>
        <v>0</v>
      </c>
      <c r="AS86" s="4">
        <f t="shared" si="40"/>
        <v>0</v>
      </c>
      <c r="AT86" s="4">
        <f t="shared" si="40"/>
        <v>0</v>
      </c>
      <c r="AU86" s="4">
        <f t="shared" si="40"/>
        <v>0</v>
      </c>
      <c r="AV86" s="4">
        <f t="shared" si="40"/>
        <v>0</v>
      </c>
      <c r="AW86" s="4">
        <f t="shared" si="40"/>
        <v>0</v>
      </c>
      <c r="AX86" s="4">
        <f t="shared" si="40"/>
        <v>0</v>
      </c>
      <c r="AY86" s="4">
        <f t="shared" si="40"/>
        <v>0</v>
      </c>
      <c r="AZ86" s="4">
        <f t="shared" si="40"/>
        <v>0</v>
      </c>
      <c r="BA86" s="4">
        <f t="shared" si="40"/>
        <v>0</v>
      </c>
      <c r="BB86" s="4">
        <f t="shared" si="40"/>
        <v>0</v>
      </c>
      <c r="BC86" s="4">
        <f t="shared" si="40"/>
        <v>0</v>
      </c>
      <c r="BD86" s="4">
        <f t="shared" si="40"/>
        <v>0</v>
      </c>
      <c r="BE86" s="4">
        <f t="shared" si="40"/>
        <v>0</v>
      </c>
      <c r="BF86" s="4">
        <f t="shared" si="40"/>
        <v>0</v>
      </c>
      <c r="BG86" s="4">
        <f t="shared" si="40"/>
        <v>0</v>
      </c>
      <c r="BH86" s="4">
        <f t="shared" si="40"/>
        <v>0</v>
      </c>
      <c r="BI86" s="4">
        <f t="shared" si="40"/>
        <v>0</v>
      </c>
    </row>
    <row r="87" spans="1:61" x14ac:dyDescent="0.25">
      <c r="A87" s="41" t="s">
        <v>144</v>
      </c>
      <c r="C87" s="5">
        <f>C82+C83+C84+C86</f>
        <v>0</v>
      </c>
      <c r="D87" s="5">
        <f t="shared" ref="D87:M87" si="41">D82+D83+D84+D86</f>
        <v>0</v>
      </c>
      <c r="E87" s="5">
        <f t="shared" si="41"/>
        <v>0</v>
      </c>
      <c r="F87" s="5">
        <f t="shared" si="41"/>
        <v>0</v>
      </c>
      <c r="G87" s="5">
        <f t="shared" si="41"/>
        <v>0</v>
      </c>
      <c r="H87" s="5">
        <f t="shared" si="41"/>
        <v>0</v>
      </c>
      <c r="I87" s="5">
        <f t="shared" si="41"/>
        <v>0</v>
      </c>
      <c r="J87" s="5">
        <f t="shared" si="41"/>
        <v>0</v>
      </c>
      <c r="K87" s="5">
        <f t="shared" si="41"/>
        <v>0</v>
      </c>
      <c r="L87" s="5">
        <f t="shared" si="41"/>
        <v>0</v>
      </c>
      <c r="M87" s="5">
        <f t="shared" si="41"/>
        <v>0</v>
      </c>
      <c r="N87" s="5">
        <f t="shared" ref="N87:BI87" si="42">SUM(N82:N86)-IF($B$16,0,N85)</f>
        <v>0</v>
      </c>
      <c r="O87" s="5">
        <f t="shared" si="42"/>
        <v>0</v>
      </c>
      <c r="P87" s="5">
        <f t="shared" si="42"/>
        <v>0</v>
      </c>
      <c r="Q87" s="5">
        <f t="shared" si="42"/>
        <v>0</v>
      </c>
      <c r="R87" s="5">
        <f t="shared" si="42"/>
        <v>0</v>
      </c>
      <c r="S87" s="5">
        <f t="shared" si="42"/>
        <v>0</v>
      </c>
      <c r="T87" s="5">
        <f t="shared" si="42"/>
        <v>0</v>
      </c>
      <c r="U87" s="5">
        <f t="shared" si="42"/>
        <v>0</v>
      </c>
      <c r="V87" s="5">
        <f t="shared" si="42"/>
        <v>0</v>
      </c>
      <c r="W87" s="5">
        <f t="shared" si="42"/>
        <v>0</v>
      </c>
      <c r="X87" s="5">
        <f t="shared" si="42"/>
        <v>0</v>
      </c>
      <c r="Y87" s="5">
        <f t="shared" si="42"/>
        <v>0</v>
      </c>
      <c r="Z87" s="5">
        <f t="shared" si="42"/>
        <v>0</v>
      </c>
      <c r="AA87" s="5">
        <f t="shared" si="42"/>
        <v>0</v>
      </c>
      <c r="AB87" s="5">
        <f t="shared" si="42"/>
        <v>0</v>
      </c>
      <c r="AC87" s="5">
        <f t="shared" si="42"/>
        <v>0</v>
      </c>
      <c r="AD87" s="5">
        <f t="shared" si="42"/>
        <v>0</v>
      </c>
      <c r="AE87" s="5">
        <f t="shared" si="42"/>
        <v>0</v>
      </c>
      <c r="AF87" s="5">
        <f t="shared" si="42"/>
        <v>0</v>
      </c>
      <c r="AG87" s="5">
        <f t="shared" si="42"/>
        <v>0</v>
      </c>
      <c r="AH87" s="5">
        <f t="shared" si="42"/>
        <v>0</v>
      </c>
      <c r="AI87" s="5">
        <f t="shared" si="42"/>
        <v>0</v>
      </c>
      <c r="AJ87" s="5">
        <f t="shared" si="42"/>
        <v>0</v>
      </c>
      <c r="AK87" s="5">
        <f t="shared" si="42"/>
        <v>0</v>
      </c>
      <c r="AL87" s="5">
        <f t="shared" si="42"/>
        <v>0</v>
      </c>
      <c r="AM87" s="5">
        <f t="shared" si="42"/>
        <v>0</v>
      </c>
      <c r="AN87" s="5">
        <f t="shared" si="42"/>
        <v>0</v>
      </c>
      <c r="AO87" s="5">
        <f t="shared" si="42"/>
        <v>0</v>
      </c>
      <c r="AP87" s="5">
        <f t="shared" si="42"/>
        <v>0</v>
      </c>
      <c r="AQ87" s="5">
        <f t="shared" si="42"/>
        <v>0</v>
      </c>
      <c r="AR87" s="5">
        <f t="shared" si="42"/>
        <v>0</v>
      </c>
      <c r="AS87" s="5">
        <f t="shared" si="42"/>
        <v>0</v>
      </c>
      <c r="AT87" s="5">
        <f t="shared" si="42"/>
        <v>0</v>
      </c>
      <c r="AU87" s="5">
        <f t="shared" si="42"/>
        <v>0</v>
      </c>
      <c r="AV87" s="5">
        <f t="shared" si="42"/>
        <v>0</v>
      </c>
      <c r="AW87" s="5">
        <f t="shared" si="42"/>
        <v>0</v>
      </c>
      <c r="AX87" s="5">
        <f t="shared" si="42"/>
        <v>0</v>
      </c>
      <c r="AY87" s="5">
        <f t="shared" si="42"/>
        <v>0</v>
      </c>
      <c r="AZ87" s="5">
        <f t="shared" si="42"/>
        <v>0</v>
      </c>
      <c r="BA87" s="5">
        <f t="shared" si="42"/>
        <v>0</v>
      </c>
      <c r="BB87" s="5">
        <f t="shared" si="42"/>
        <v>0</v>
      </c>
      <c r="BC87" s="5">
        <f t="shared" si="42"/>
        <v>0</v>
      </c>
      <c r="BD87" s="5">
        <f t="shared" si="42"/>
        <v>0</v>
      </c>
      <c r="BE87" s="5">
        <f t="shared" si="42"/>
        <v>0</v>
      </c>
      <c r="BF87" s="5">
        <f t="shared" si="42"/>
        <v>0</v>
      </c>
      <c r="BG87" s="5">
        <f t="shared" si="42"/>
        <v>0</v>
      </c>
      <c r="BH87" s="5">
        <f t="shared" si="42"/>
        <v>0</v>
      </c>
      <c r="BI87" s="5">
        <f t="shared" si="42"/>
        <v>0</v>
      </c>
    </row>
    <row r="89" spans="1:61" x14ac:dyDescent="0.25">
      <c r="A89" s="41" t="s">
        <v>194</v>
      </c>
      <c r="C89" s="5">
        <f>C87-B87</f>
        <v>0</v>
      </c>
      <c r="D89" s="5">
        <f t="shared" ref="D89:BI89" si="43">D87-C87</f>
        <v>0</v>
      </c>
      <c r="E89" s="5">
        <f t="shared" si="43"/>
        <v>0</v>
      </c>
      <c r="F89" s="5">
        <f t="shared" si="43"/>
        <v>0</v>
      </c>
      <c r="G89" s="5">
        <f t="shared" si="43"/>
        <v>0</v>
      </c>
      <c r="H89" s="5">
        <f t="shared" si="43"/>
        <v>0</v>
      </c>
      <c r="I89" s="5">
        <f t="shared" si="43"/>
        <v>0</v>
      </c>
      <c r="J89" s="5">
        <f t="shared" si="43"/>
        <v>0</v>
      </c>
      <c r="K89" s="5">
        <f t="shared" si="43"/>
        <v>0</v>
      </c>
      <c r="L89" s="5">
        <f t="shared" si="43"/>
        <v>0</v>
      </c>
      <c r="M89" s="5">
        <f t="shared" si="43"/>
        <v>0</v>
      </c>
      <c r="N89" s="5">
        <f t="shared" si="43"/>
        <v>0</v>
      </c>
      <c r="O89" s="5">
        <f t="shared" si="43"/>
        <v>0</v>
      </c>
      <c r="P89" s="5">
        <f t="shared" si="43"/>
        <v>0</v>
      </c>
      <c r="Q89" s="5">
        <f t="shared" si="43"/>
        <v>0</v>
      </c>
      <c r="R89" s="5">
        <f t="shared" si="43"/>
        <v>0</v>
      </c>
      <c r="S89" s="5">
        <f t="shared" si="43"/>
        <v>0</v>
      </c>
      <c r="T89" s="5">
        <f t="shared" si="43"/>
        <v>0</v>
      </c>
      <c r="U89" s="5">
        <f t="shared" si="43"/>
        <v>0</v>
      </c>
      <c r="V89" s="5">
        <f t="shared" si="43"/>
        <v>0</v>
      </c>
      <c r="W89" s="5">
        <f t="shared" si="43"/>
        <v>0</v>
      </c>
      <c r="X89" s="5">
        <f t="shared" si="43"/>
        <v>0</v>
      </c>
      <c r="Y89" s="5">
        <f t="shared" si="43"/>
        <v>0</v>
      </c>
      <c r="Z89" s="5">
        <f t="shared" si="43"/>
        <v>0</v>
      </c>
      <c r="AA89" s="5">
        <f t="shared" si="43"/>
        <v>0</v>
      </c>
      <c r="AB89" s="5">
        <f t="shared" si="43"/>
        <v>0</v>
      </c>
      <c r="AC89" s="5">
        <f t="shared" si="43"/>
        <v>0</v>
      </c>
      <c r="AD89" s="5">
        <f t="shared" si="43"/>
        <v>0</v>
      </c>
      <c r="AE89" s="5">
        <f t="shared" si="43"/>
        <v>0</v>
      </c>
      <c r="AF89" s="5">
        <f t="shared" si="43"/>
        <v>0</v>
      </c>
      <c r="AG89" s="5">
        <f t="shared" si="43"/>
        <v>0</v>
      </c>
      <c r="AH89" s="5">
        <f t="shared" si="43"/>
        <v>0</v>
      </c>
      <c r="AI89" s="5">
        <f t="shared" si="43"/>
        <v>0</v>
      </c>
      <c r="AJ89" s="5">
        <f t="shared" si="43"/>
        <v>0</v>
      </c>
      <c r="AK89" s="5">
        <f t="shared" si="43"/>
        <v>0</v>
      </c>
      <c r="AL89" s="5">
        <f t="shared" si="43"/>
        <v>0</v>
      </c>
      <c r="AM89" s="5">
        <f t="shared" si="43"/>
        <v>0</v>
      </c>
      <c r="AN89" s="5">
        <f t="shared" si="43"/>
        <v>0</v>
      </c>
      <c r="AO89" s="5">
        <f t="shared" si="43"/>
        <v>0</v>
      </c>
      <c r="AP89" s="5">
        <f t="shared" si="43"/>
        <v>0</v>
      </c>
      <c r="AQ89" s="5">
        <f t="shared" si="43"/>
        <v>0</v>
      </c>
      <c r="AR89" s="5">
        <f t="shared" si="43"/>
        <v>0</v>
      </c>
      <c r="AS89" s="5">
        <f t="shared" si="43"/>
        <v>0</v>
      </c>
      <c r="AT89" s="5">
        <f t="shared" si="43"/>
        <v>0</v>
      </c>
      <c r="AU89" s="5">
        <f t="shared" si="43"/>
        <v>0</v>
      </c>
      <c r="AV89" s="5">
        <f t="shared" si="43"/>
        <v>0</v>
      </c>
      <c r="AW89" s="5">
        <f t="shared" si="43"/>
        <v>0</v>
      </c>
      <c r="AX89" s="5">
        <f t="shared" si="43"/>
        <v>0</v>
      </c>
      <c r="AY89" s="5">
        <f t="shared" si="43"/>
        <v>0</v>
      </c>
      <c r="AZ89" s="5">
        <f t="shared" si="43"/>
        <v>0</v>
      </c>
      <c r="BA89" s="5">
        <f t="shared" si="43"/>
        <v>0</v>
      </c>
      <c r="BB89" s="5">
        <f t="shared" si="43"/>
        <v>0</v>
      </c>
      <c r="BC89" s="5">
        <f t="shared" si="43"/>
        <v>0</v>
      </c>
      <c r="BD89" s="5">
        <f t="shared" si="43"/>
        <v>0</v>
      </c>
      <c r="BE89" s="5">
        <f t="shared" si="43"/>
        <v>0</v>
      </c>
      <c r="BF89" s="5">
        <f t="shared" si="43"/>
        <v>0</v>
      </c>
      <c r="BG89" s="5">
        <f t="shared" si="43"/>
        <v>0</v>
      </c>
      <c r="BH89" s="5">
        <f t="shared" si="43"/>
        <v>0</v>
      </c>
      <c r="BI89" s="5">
        <f t="shared" si="43"/>
        <v>0</v>
      </c>
    </row>
    <row r="92" spans="1:61" x14ac:dyDescent="0.25">
      <c r="A92">
        <v>1</v>
      </c>
      <c r="B92" t="s">
        <v>364</v>
      </c>
    </row>
    <row r="93" spans="1:61" x14ac:dyDescent="0.25">
      <c r="A93">
        <v>2</v>
      </c>
      <c r="B93" t="s">
        <v>365</v>
      </c>
    </row>
    <row r="94" spans="1:61" x14ac:dyDescent="0.25">
      <c r="A94">
        <v>3</v>
      </c>
      <c r="B94" t="s">
        <v>366</v>
      </c>
    </row>
    <row r="95" spans="1:61" x14ac:dyDescent="0.25">
      <c r="A95">
        <v>4</v>
      </c>
      <c r="B95" t="s">
        <v>367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2:BM72"/>
  <sheetViews>
    <sheetView zoomScale="85" zoomScaleNormal="85" workbookViewId="0">
      <selection activeCell="A17" sqref="A17"/>
    </sheetView>
  </sheetViews>
  <sheetFormatPr defaultRowHeight="15" x14ac:dyDescent="0.25"/>
  <cols>
    <col min="1" max="1" width="38.28515625" style="27" customWidth="1"/>
    <col min="2" max="2" width="11.28515625" bestFit="1" customWidth="1"/>
    <col min="3" max="4" width="11.42578125" customWidth="1"/>
    <col min="5" max="11" width="13.42578125" bestFit="1" customWidth="1"/>
    <col min="12" max="36" width="13.7109375" bestFit="1" customWidth="1"/>
    <col min="37" max="61" width="13.42578125" bestFit="1" customWidth="1"/>
  </cols>
  <sheetData>
    <row r="2" spans="1:61" ht="45" x14ac:dyDescent="0.25">
      <c r="A2" s="27" t="s">
        <v>26</v>
      </c>
      <c r="B2" s="77">
        <v>9.9</v>
      </c>
      <c r="C2" t="s">
        <v>29</v>
      </c>
      <c r="D2" s="104" t="s">
        <v>469</v>
      </c>
    </row>
    <row r="3" spans="1:61" x14ac:dyDescent="0.25">
      <c r="A3" s="27" t="s">
        <v>27</v>
      </c>
      <c r="B3" s="14">
        <v>0.03</v>
      </c>
      <c r="D3" s="105">
        <f>-1+(B3+1)^0.25</f>
        <v>7.4170717777328754E-3</v>
      </c>
      <c r="E3" t="s">
        <v>470</v>
      </c>
    </row>
    <row r="4" spans="1:61" x14ac:dyDescent="0.25">
      <c r="A4" s="27" t="s">
        <v>326</v>
      </c>
      <c r="B4" s="14">
        <v>0</v>
      </c>
      <c r="D4" s="105">
        <f t="shared" ref="D4:D5" si="0">-1+(B4+1)^0.25</f>
        <v>0</v>
      </c>
    </row>
    <row r="5" spans="1:61" x14ac:dyDescent="0.25">
      <c r="A5" s="27" t="s">
        <v>326</v>
      </c>
      <c r="B5" s="14">
        <v>0</v>
      </c>
      <c r="D5" s="105">
        <f t="shared" si="0"/>
        <v>0</v>
      </c>
    </row>
    <row r="6" spans="1:61" x14ac:dyDescent="0.25">
      <c r="B6" s="14"/>
    </row>
    <row r="7" spans="1:61" ht="30" x14ac:dyDescent="0.25">
      <c r="A7" s="27" t="s">
        <v>350</v>
      </c>
      <c r="B7" s="14">
        <v>0</v>
      </c>
    </row>
    <row r="8" spans="1:61" ht="15.75" thickBot="1" x14ac:dyDescent="0.3">
      <c r="A8" s="27" t="s">
        <v>76</v>
      </c>
      <c r="B8" s="21">
        <v>0</v>
      </c>
      <c r="C8" s="158" t="s">
        <v>44</v>
      </c>
      <c r="D8" s="158" t="s">
        <v>44</v>
      </c>
      <c r="E8" s="158" t="s">
        <v>44</v>
      </c>
      <c r="F8" s="158" t="s">
        <v>44</v>
      </c>
      <c r="G8" s="158" t="s">
        <v>44</v>
      </c>
      <c r="H8" s="158" t="s">
        <v>44</v>
      </c>
      <c r="I8" s="158" t="s">
        <v>44</v>
      </c>
      <c r="J8" s="158" t="s">
        <v>44</v>
      </c>
      <c r="K8" s="158" t="s">
        <v>44</v>
      </c>
      <c r="L8" s="158" t="s">
        <v>44</v>
      </c>
      <c r="M8" s="158" t="s">
        <v>44</v>
      </c>
      <c r="N8" s="158" t="s">
        <v>44</v>
      </c>
      <c r="O8" s="158" t="s">
        <v>44</v>
      </c>
      <c r="P8" s="158" t="s">
        <v>44</v>
      </c>
      <c r="Q8" s="158" t="s">
        <v>44</v>
      </c>
      <c r="R8" s="158" t="s">
        <v>44</v>
      </c>
      <c r="S8" s="158" t="s">
        <v>44</v>
      </c>
      <c r="T8" s="158" t="s">
        <v>44</v>
      </c>
      <c r="U8" s="158" t="s">
        <v>44</v>
      </c>
      <c r="V8" s="158" t="s">
        <v>44</v>
      </c>
      <c r="W8" s="158" t="s">
        <v>44</v>
      </c>
      <c r="X8" s="158" t="s">
        <v>44</v>
      </c>
      <c r="Y8" s="158" t="s">
        <v>44</v>
      </c>
      <c r="Z8" s="158" t="s">
        <v>44</v>
      </c>
      <c r="AA8" s="158" t="s">
        <v>44</v>
      </c>
      <c r="AB8" s="158" t="s">
        <v>44</v>
      </c>
      <c r="AC8" s="158" t="s">
        <v>44</v>
      </c>
      <c r="AD8" s="158" t="s">
        <v>44</v>
      </c>
      <c r="AE8" s="158" t="s">
        <v>44</v>
      </c>
      <c r="AF8" s="158" t="s">
        <v>44</v>
      </c>
      <c r="AG8" s="158" t="s">
        <v>44</v>
      </c>
      <c r="AH8" s="158" t="s">
        <v>44</v>
      </c>
      <c r="AI8" s="158" t="s">
        <v>44</v>
      </c>
      <c r="AJ8" s="158" t="s">
        <v>44</v>
      </c>
      <c r="AK8" s="158" t="s">
        <v>44</v>
      </c>
      <c r="AL8" s="158" t="s">
        <v>44</v>
      </c>
      <c r="AM8" s="158" t="s">
        <v>44</v>
      </c>
      <c r="AN8" s="158" t="s">
        <v>44</v>
      </c>
      <c r="AO8" s="158" t="s">
        <v>44</v>
      </c>
      <c r="AP8" s="158" t="s">
        <v>44</v>
      </c>
      <c r="AQ8" s="158" t="s">
        <v>44</v>
      </c>
      <c r="AR8" s="158" t="s">
        <v>44</v>
      </c>
      <c r="AS8" s="158" t="s">
        <v>44</v>
      </c>
      <c r="AT8" s="158" t="s">
        <v>44</v>
      </c>
      <c r="AU8" s="158" t="s">
        <v>44</v>
      </c>
      <c r="AV8" s="158" t="s">
        <v>44</v>
      </c>
      <c r="AW8" s="158" t="s">
        <v>44</v>
      </c>
      <c r="AX8" s="158" t="s">
        <v>44</v>
      </c>
      <c r="AY8" s="158" t="s">
        <v>44</v>
      </c>
      <c r="AZ8" s="158" t="s">
        <v>44</v>
      </c>
      <c r="BA8" s="158" t="s">
        <v>44</v>
      </c>
      <c r="BB8" s="158" t="s">
        <v>44</v>
      </c>
      <c r="BC8" s="158" t="s">
        <v>44</v>
      </c>
      <c r="BD8" s="158" t="s">
        <v>44</v>
      </c>
      <c r="BE8" s="158" t="s">
        <v>44</v>
      </c>
      <c r="BF8" s="158" t="s">
        <v>44</v>
      </c>
      <c r="BG8" s="158" t="s">
        <v>44</v>
      </c>
      <c r="BH8" s="158" t="s">
        <v>44</v>
      </c>
      <c r="BI8" s="158" t="s">
        <v>44</v>
      </c>
    </row>
    <row r="9" spans="1:61" ht="15.75" thickBot="1" x14ac:dyDescent="0.3">
      <c r="A9" s="27" t="s">
        <v>648</v>
      </c>
      <c r="B9" s="21">
        <v>5.0000000000000001E-3</v>
      </c>
      <c r="C9" s="163" t="s">
        <v>649</v>
      </c>
      <c r="D9" s="47" t="str">
        <f>+C9</f>
        <v>Yes</v>
      </c>
      <c r="E9" s="47" t="str">
        <f t="shared" ref="E9:F9" si="1">+D9</f>
        <v>Yes</v>
      </c>
      <c r="F9" s="47" t="str">
        <f t="shared" si="1"/>
        <v>Yes</v>
      </c>
      <c r="G9" s="47" t="str">
        <f t="shared" ref="G9:V9" si="2">+F9</f>
        <v>Yes</v>
      </c>
      <c r="H9" s="47" t="str">
        <f t="shared" si="2"/>
        <v>Yes</v>
      </c>
      <c r="I9" s="47" t="str">
        <f t="shared" si="2"/>
        <v>Yes</v>
      </c>
      <c r="J9" s="47" t="str">
        <f t="shared" si="2"/>
        <v>Yes</v>
      </c>
      <c r="K9" s="47" t="str">
        <f t="shared" si="2"/>
        <v>Yes</v>
      </c>
      <c r="L9" s="47" t="str">
        <f t="shared" si="2"/>
        <v>Yes</v>
      </c>
      <c r="M9" s="47" t="str">
        <f t="shared" si="2"/>
        <v>Yes</v>
      </c>
      <c r="N9" s="47" t="str">
        <f t="shared" si="2"/>
        <v>Yes</v>
      </c>
      <c r="O9" s="47" t="str">
        <f t="shared" si="2"/>
        <v>Yes</v>
      </c>
      <c r="P9" s="47" t="str">
        <f t="shared" si="2"/>
        <v>Yes</v>
      </c>
      <c r="Q9" s="47" t="str">
        <f t="shared" si="2"/>
        <v>Yes</v>
      </c>
      <c r="R9" s="47" t="str">
        <f t="shared" si="2"/>
        <v>Yes</v>
      </c>
      <c r="S9" s="47" t="s">
        <v>649</v>
      </c>
      <c r="T9" s="47" t="str">
        <f t="shared" si="2"/>
        <v>Yes</v>
      </c>
      <c r="U9" s="47" t="str">
        <f t="shared" si="2"/>
        <v>Yes</v>
      </c>
      <c r="V9" s="47" t="str">
        <f t="shared" si="2"/>
        <v>Yes</v>
      </c>
      <c r="W9" s="47" t="str">
        <f t="shared" ref="W9" si="3">+V9</f>
        <v>Yes</v>
      </c>
      <c r="X9" s="47" t="str">
        <f t="shared" ref="X9" si="4">+W9</f>
        <v>Yes</v>
      </c>
      <c r="Y9" s="47" t="str">
        <f t="shared" ref="Y9" si="5">+X9</f>
        <v>Yes</v>
      </c>
      <c r="Z9" s="47" t="str">
        <f t="shared" ref="Z9" si="6">+Y9</f>
        <v>Yes</v>
      </c>
      <c r="AA9" s="47" t="str">
        <f t="shared" ref="AA9" si="7">+Z9</f>
        <v>Yes</v>
      </c>
      <c r="AB9" s="47" t="str">
        <f t="shared" ref="AB9" si="8">+AA9</f>
        <v>Yes</v>
      </c>
      <c r="AC9" s="47" t="str">
        <f t="shared" ref="AC9" si="9">+AB9</f>
        <v>Yes</v>
      </c>
      <c r="AD9" s="47" t="str">
        <f t="shared" ref="AD9" si="10">+AC9</f>
        <v>Yes</v>
      </c>
      <c r="AE9" s="47" t="str">
        <f t="shared" ref="AE9" si="11">+AD9</f>
        <v>Yes</v>
      </c>
      <c r="AF9" s="47" t="str">
        <f t="shared" ref="AF9" si="12">+AE9</f>
        <v>Yes</v>
      </c>
      <c r="AG9" s="47" t="str">
        <f t="shared" ref="AG9" si="13">+AF9</f>
        <v>Yes</v>
      </c>
      <c r="AH9" s="47" t="str">
        <f t="shared" ref="AH9" si="14">+AG9</f>
        <v>Yes</v>
      </c>
      <c r="AI9" s="160" t="s">
        <v>651</v>
      </c>
      <c r="AJ9" s="47" t="s">
        <v>649</v>
      </c>
      <c r="AK9" s="47" t="str">
        <f t="shared" ref="AK9" si="15">+AJ9</f>
        <v>Yes</v>
      </c>
      <c r="AL9" s="47" t="str">
        <f t="shared" ref="AL9" si="16">+AK9</f>
        <v>Yes</v>
      </c>
      <c r="AM9" s="47" t="str">
        <f t="shared" ref="AM9" si="17">+AL9</f>
        <v>Yes</v>
      </c>
      <c r="AN9" s="47" t="str">
        <f t="shared" ref="AN9" si="18">+AM9</f>
        <v>Yes</v>
      </c>
      <c r="AO9" s="47" t="str">
        <f t="shared" ref="AO9" si="19">+AN9</f>
        <v>Yes</v>
      </c>
      <c r="AP9" s="47" t="str">
        <f t="shared" ref="AP9" si="20">+AO9</f>
        <v>Yes</v>
      </c>
      <c r="AQ9" s="47" t="str">
        <f t="shared" ref="AQ9" si="21">+AP9</f>
        <v>Yes</v>
      </c>
      <c r="AR9" s="47" t="str">
        <f t="shared" ref="AR9" si="22">+AQ9</f>
        <v>Yes</v>
      </c>
      <c r="AS9" s="47" t="str">
        <f t="shared" ref="AS9" si="23">+AR9</f>
        <v>Yes</v>
      </c>
      <c r="AT9" s="47" t="str">
        <f t="shared" ref="AT9" si="24">+AS9</f>
        <v>Yes</v>
      </c>
      <c r="AU9" s="47" t="str">
        <f t="shared" ref="AU9" si="25">+AT9</f>
        <v>Yes</v>
      </c>
      <c r="AV9" s="47" t="str">
        <f t="shared" ref="AV9" si="26">+AU9</f>
        <v>Yes</v>
      </c>
      <c r="AW9" s="47" t="str">
        <f t="shared" ref="AW9" si="27">+AV9</f>
        <v>Yes</v>
      </c>
      <c r="AX9" s="47" t="str">
        <f t="shared" ref="AX9" si="28">+AW9</f>
        <v>Yes</v>
      </c>
      <c r="AY9" s="47" t="str">
        <f t="shared" ref="AY9" si="29">+AX9</f>
        <v>Yes</v>
      </c>
      <c r="AZ9" s="47" t="str">
        <f t="shared" ref="AZ9" si="30">+AY9</f>
        <v>Yes</v>
      </c>
      <c r="BA9" s="47" t="str">
        <f t="shared" ref="BA9" si="31">+AZ9</f>
        <v>Yes</v>
      </c>
      <c r="BB9" s="47" t="str">
        <f t="shared" ref="BB9" si="32">+BA9</f>
        <v>Yes</v>
      </c>
      <c r="BC9" s="47" t="str">
        <f t="shared" ref="BC9" si="33">+BB9</f>
        <v>Yes</v>
      </c>
      <c r="BD9" s="47" t="str">
        <f t="shared" ref="BD9" si="34">+BC9</f>
        <v>Yes</v>
      </c>
      <c r="BE9" s="47" t="str">
        <f t="shared" ref="BE9" si="35">+BD9</f>
        <v>Yes</v>
      </c>
      <c r="BF9" s="47" t="str">
        <f t="shared" ref="BF9" si="36">+BE9</f>
        <v>Yes</v>
      </c>
      <c r="BG9" s="47" t="str">
        <f t="shared" ref="BG9" si="37">+BF9</f>
        <v>Yes</v>
      </c>
      <c r="BH9" s="47" t="str">
        <f t="shared" ref="BH9" si="38">+BG9</f>
        <v>Yes</v>
      </c>
      <c r="BI9" s="47" t="str">
        <f t="shared" ref="BI9" si="39">+BH9</f>
        <v>Yes</v>
      </c>
    </row>
    <row r="10" spans="1:61" x14ac:dyDescent="0.25">
      <c r="A10" s="27" t="s">
        <v>75</v>
      </c>
      <c r="B10" s="21">
        <v>0</v>
      </c>
      <c r="E10" s="154"/>
    </row>
    <row r="11" spans="1:61" x14ac:dyDescent="0.25">
      <c r="A11" s="27" t="s">
        <v>274</v>
      </c>
      <c r="B11" s="21">
        <v>0</v>
      </c>
    </row>
    <row r="12" spans="1:61" x14ac:dyDescent="0.25">
      <c r="A12" s="27" t="s">
        <v>277</v>
      </c>
      <c r="B12" s="21">
        <v>0</v>
      </c>
    </row>
    <row r="13" spans="1:61" x14ac:dyDescent="0.25">
      <c r="A13" s="27" t="s">
        <v>275</v>
      </c>
      <c r="B13" s="21">
        <v>0</v>
      </c>
    </row>
    <row r="14" spans="1:61" s="154" customFormat="1" x14ac:dyDescent="0.25">
      <c r="A14" s="27"/>
      <c r="B14" s="121"/>
    </row>
    <row r="15" spans="1:61" s="154" customFormat="1" x14ac:dyDescent="0.25">
      <c r="A15" s="27" t="s">
        <v>653</v>
      </c>
      <c r="B15" s="121" t="b">
        <f>TRUE()</f>
        <v>1</v>
      </c>
      <c r="C15" s="154" t="s">
        <v>654</v>
      </c>
    </row>
    <row r="16" spans="1:61" x14ac:dyDescent="0.25">
      <c r="A16" s="27" t="s">
        <v>276</v>
      </c>
      <c r="B16" s="14" t="b">
        <f>TRUE</f>
        <v>1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</row>
    <row r="17" spans="1:65" ht="30" x14ac:dyDescent="0.25">
      <c r="A17" s="27" t="s">
        <v>411</v>
      </c>
      <c r="B17" s="12">
        <v>8</v>
      </c>
      <c r="C17" s="13" t="s">
        <v>412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</row>
    <row r="18" spans="1:65" x14ac:dyDescent="0.25">
      <c r="A18" s="27" t="s">
        <v>563</v>
      </c>
      <c r="B18" s="12" t="b">
        <f>TRUE()</f>
        <v>1</v>
      </c>
      <c r="C18" s="13" t="s">
        <v>564</v>
      </c>
      <c r="D18" s="13"/>
      <c r="E18" s="13"/>
      <c r="F18" s="13"/>
      <c r="G18" s="13"/>
      <c r="H18" s="13"/>
      <c r="I18" s="13"/>
      <c r="J18" s="13"/>
      <c r="K18" s="35" t="str">
        <f>IF(B15,IF(B18,"","if another promote is TRUE, then cash must be TRUE"),"")</f>
        <v/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</row>
    <row r="19" spans="1:65" ht="45" x14ac:dyDescent="0.25">
      <c r="A19" s="27" t="s">
        <v>624</v>
      </c>
      <c r="B19" s="21">
        <f>'Waterfall and TWR'!B3</f>
        <v>1.9607843137254902E-2</v>
      </c>
      <c r="C19" t="str">
        <f>IF(AND(NOT(B18),B19&lt;&gt;0),"This value should be zero if cash buyout is false","")</f>
        <v/>
      </c>
    </row>
    <row r="20" spans="1:65" ht="30" x14ac:dyDescent="0.25">
      <c r="A20" s="27" t="s">
        <v>565</v>
      </c>
      <c r="B20" s="101">
        <f ca="1">IF(NOT(B16),0,IF(B18,B19,OFFSET('Qtr Balance Sheet'!C37,0,CEILING(B17*4,1))))</f>
        <v>1.9607843137254902E-2</v>
      </c>
    </row>
    <row r="21" spans="1:65" x14ac:dyDescent="0.25">
      <c r="B21" s="14"/>
    </row>
    <row r="22" spans="1:65" x14ac:dyDescent="0.25">
      <c r="A22" s="27" t="s">
        <v>311</v>
      </c>
      <c r="B22" s="14">
        <v>0.04</v>
      </c>
      <c r="C22" t="s">
        <v>313</v>
      </c>
    </row>
    <row r="23" spans="1:65" x14ac:dyDescent="0.25">
      <c r="A23" s="27" t="s">
        <v>311</v>
      </c>
      <c r="B23" s="12">
        <v>0</v>
      </c>
      <c r="C23" t="s">
        <v>314</v>
      </c>
    </row>
    <row r="24" spans="1:65" x14ac:dyDescent="0.25">
      <c r="B24" s="14"/>
    </row>
    <row r="25" spans="1:65" x14ac:dyDescent="0.25">
      <c r="B25" s="14"/>
    </row>
    <row r="26" spans="1:65" s="3" customFormat="1" x14ac:dyDescent="0.25">
      <c r="A26" s="99" t="s">
        <v>77</v>
      </c>
      <c r="C26" s="3">
        <f>B2</f>
        <v>9.9</v>
      </c>
      <c r="D26" s="3">
        <f>C26*(1+$D$3)</f>
        <v>9.9734290105995562</v>
      </c>
      <c r="E26" s="3">
        <f t="shared" ref="E26:BI26" si="40">D26*(1+$D$3)</f>
        <v>10.047402649441297</v>
      </c>
      <c r="F26" s="3">
        <f t="shared" si="40"/>
        <v>10.121924956071986</v>
      </c>
      <c r="G26" s="3">
        <f t="shared" si="40"/>
        <v>10.196999999999997</v>
      </c>
      <c r="H26" s="3">
        <f t="shared" si="40"/>
        <v>10.27263188091754</v>
      </c>
      <c r="I26" s="3">
        <f t="shared" si="40"/>
        <v>10.348824728924534</v>
      </c>
      <c r="J26" s="3">
        <f t="shared" si="40"/>
        <v>10.425582704754143</v>
      </c>
      <c r="K26" s="3">
        <f t="shared" si="40"/>
        <v>10.502909999999995</v>
      </c>
      <c r="L26" s="3">
        <f t="shared" si="40"/>
        <v>10.580810837345062</v>
      </c>
      <c r="M26" s="3">
        <f t="shared" si="40"/>
        <v>10.659289470792265</v>
      </c>
      <c r="N26" s="3">
        <f t="shared" si="40"/>
        <v>10.738350185896763</v>
      </c>
      <c r="O26" s="3">
        <f t="shared" si="40"/>
        <v>10.817997299999991</v>
      </c>
      <c r="P26" s="3">
        <f t="shared" si="40"/>
        <v>10.898235162465411</v>
      </c>
      <c r="Q26" s="3">
        <f t="shared" si="40"/>
        <v>10.97906815491603</v>
      </c>
      <c r="R26" s="3">
        <f t="shared" si="40"/>
        <v>11.060500691473663</v>
      </c>
      <c r="S26" s="3">
        <f t="shared" si="40"/>
        <v>11.142537218999987</v>
      </c>
      <c r="T26" s="3">
        <f t="shared" si="40"/>
        <v>11.22518221733937</v>
      </c>
      <c r="U26" s="3">
        <f t="shared" si="40"/>
        <v>11.308440199563506</v>
      </c>
      <c r="V26" s="3">
        <f t="shared" si="40"/>
        <v>11.392315712217869</v>
      </c>
      <c r="W26" s="3">
        <f t="shared" si="40"/>
        <v>11.476813335569982</v>
      </c>
      <c r="X26" s="3">
        <f t="shared" si="40"/>
        <v>11.561937683859547</v>
      </c>
      <c r="Y26" s="3">
        <f t="shared" si="40"/>
        <v>11.647693405550408</v>
      </c>
      <c r="Z26" s="3">
        <f t="shared" si="40"/>
        <v>11.734085183584401</v>
      </c>
      <c r="AA26" s="3">
        <f t="shared" si="40"/>
        <v>11.821117735637079</v>
      </c>
      <c r="AB26" s="3">
        <f t="shared" si="40"/>
        <v>11.908795814375331</v>
      </c>
      <c r="AC26" s="3">
        <f t="shared" si="40"/>
        <v>11.997124207716919</v>
      </c>
      <c r="AD26" s="3">
        <f t="shared" si="40"/>
        <v>12.086107739091931</v>
      </c>
      <c r="AE26" s="3">
        <f t="shared" si="40"/>
        <v>12.175751267706188</v>
      </c>
      <c r="AF26" s="3">
        <f t="shared" si="40"/>
        <v>12.266059688806587</v>
      </c>
      <c r="AG26" s="3">
        <f t="shared" si="40"/>
        <v>12.357037933948421</v>
      </c>
      <c r="AH26" s="3">
        <f t="shared" si="40"/>
        <v>12.448690971264684</v>
      </c>
      <c r="AI26" s="3">
        <f t="shared" si="40"/>
        <v>12.541023805737369</v>
      </c>
      <c r="AJ26" s="3">
        <f t="shared" si="40"/>
        <v>12.634041479470779</v>
      </c>
      <c r="AK26" s="3">
        <f t="shared" si="40"/>
        <v>12.727749071966869</v>
      </c>
      <c r="AL26" s="3">
        <f t="shared" si="40"/>
        <v>12.822151700402621</v>
      </c>
      <c r="AM26" s="3">
        <f t="shared" si="40"/>
        <v>12.917254519909488</v>
      </c>
      <c r="AN26" s="3">
        <f t="shared" si="40"/>
        <v>13.013062723854901</v>
      </c>
      <c r="AO26" s="3">
        <f t="shared" si="40"/>
        <v>13.109581544125874</v>
      </c>
      <c r="AP26" s="3">
        <f t="shared" si="40"/>
        <v>13.206816251414697</v>
      </c>
      <c r="AQ26" s="3">
        <f t="shared" si="40"/>
        <v>13.304772155506768</v>
      </c>
      <c r="AR26" s="3">
        <f t="shared" si="40"/>
        <v>13.403454605570543</v>
      </c>
      <c r="AS26" s="3">
        <f t="shared" si="40"/>
        <v>13.502868990449644</v>
      </c>
      <c r="AT26" s="3">
        <f t="shared" si="40"/>
        <v>13.603020738957133</v>
      </c>
      <c r="AU26" s="3">
        <f t="shared" si="40"/>
        <v>13.703915320171967</v>
      </c>
      <c r="AV26" s="3">
        <f t="shared" si="40"/>
        <v>13.805558243737655</v>
      </c>
      <c r="AW26" s="3">
        <f t="shared" si="40"/>
        <v>13.907955060163129</v>
      </c>
      <c r="AX26" s="3">
        <f t="shared" si="40"/>
        <v>14.011111361125842</v>
      </c>
      <c r="AY26" s="3">
        <f t="shared" si="40"/>
        <v>14.11503277977712</v>
      </c>
      <c r="AZ26" s="3">
        <f t="shared" si="40"/>
        <v>14.21972499104978</v>
      </c>
      <c r="BA26" s="3">
        <f t="shared" si="40"/>
        <v>14.325193711968019</v>
      </c>
      <c r="BB26" s="3">
        <f t="shared" si="40"/>
        <v>14.431444701959613</v>
      </c>
      <c r="BC26" s="3">
        <f t="shared" si="40"/>
        <v>14.538483763170431</v>
      </c>
      <c r="BD26" s="3">
        <f t="shared" si="40"/>
        <v>14.64631674078127</v>
      </c>
      <c r="BE26" s="3">
        <f t="shared" si="40"/>
        <v>14.754949523327054</v>
      </c>
      <c r="BF26" s="3">
        <f t="shared" si="40"/>
        <v>14.864388043018396</v>
      </c>
      <c r="BG26" s="3">
        <f t="shared" si="40"/>
        <v>14.974638276065537</v>
      </c>
      <c r="BH26" s="3">
        <f t="shared" si="40"/>
        <v>15.085706243004701</v>
      </c>
      <c r="BI26" s="3">
        <f t="shared" si="40"/>
        <v>15.19759800902686</v>
      </c>
    </row>
    <row r="28" spans="1:65" x14ac:dyDescent="0.25">
      <c r="C28" s="2">
        <f>Timeline!C17</f>
        <v>2015</v>
      </c>
      <c r="D28" s="2">
        <f>Timeline!D17</f>
        <v>2015</v>
      </c>
      <c r="E28" s="2">
        <f>Timeline!E17</f>
        <v>2015</v>
      </c>
      <c r="F28" s="2">
        <f>Timeline!F17</f>
        <v>2015</v>
      </c>
      <c r="G28" s="2">
        <f>Timeline!G17</f>
        <v>2016</v>
      </c>
      <c r="H28" s="2">
        <f>Timeline!H17</f>
        <v>2016</v>
      </c>
      <c r="I28" s="2">
        <f>Timeline!I17</f>
        <v>2016</v>
      </c>
      <c r="J28" s="2">
        <f>Timeline!J17</f>
        <v>2016</v>
      </c>
      <c r="K28" s="2">
        <f>Timeline!K17</f>
        <v>2017</v>
      </c>
      <c r="L28" s="2">
        <f>Timeline!L17</f>
        <v>2017</v>
      </c>
      <c r="M28" s="2">
        <f>Timeline!M17</f>
        <v>2017</v>
      </c>
      <c r="N28" s="2">
        <f>Timeline!N17</f>
        <v>2017</v>
      </c>
      <c r="O28" s="2">
        <f>Timeline!O17</f>
        <v>2018</v>
      </c>
      <c r="P28" s="2">
        <f>Timeline!P17</f>
        <v>2018</v>
      </c>
      <c r="Q28" s="2">
        <f>Timeline!Q17</f>
        <v>2018</v>
      </c>
      <c r="R28" s="2">
        <f>Timeline!R17</f>
        <v>2018</v>
      </c>
      <c r="S28" s="2">
        <f>Timeline!S17</f>
        <v>2019</v>
      </c>
      <c r="T28" s="2">
        <f>Timeline!T17</f>
        <v>2019</v>
      </c>
      <c r="U28" s="2">
        <f>Timeline!U17</f>
        <v>2019</v>
      </c>
      <c r="V28" s="2">
        <f>Timeline!V17</f>
        <v>2019</v>
      </c>
      <c r="W28" s="2">
        <f>Timeline!W17</f>
        <v>2020</v>
      </c>
      <c r="X28" s="2">
        <f>Timeline!X17</f>
        <v>2020</v>
      </c>
      <c r="Y28" s="2">
        <f>Timeline!Y17</f>
        <v>2020</v>
      </c>
      <c r="Z28" s="2">
        <f>Timeline!Z17</f>
        <v>2020</v>
      </c>
      <c r="AA28" s="2">
        <f>Timeline!AA17</f>
        <v>2021</v>
      </c>
      <c r="AB28" s="2">
        <f>Timeline!AB17</f>
        <v>2021</v>
      </c>
      <c r="AC28" s="2">
        <f>Timeline!AC17</f>
        <v>2021</v>
      </c>
      <c r="AD28" s="2">
        <f>Timeline!AD17</f>
        <v>2021</v>
      </c>
      <c r="AE28" s="2">
        <f>Timeline!AE17</f>
        <v>2022</v>
      </c>
      <c r="AF28" s="2">
        <f>Timeline!AF17</f>
        <v>2022</v>
      </c>
      <c r="AG28" s="2">
        <f>Timeline!AG17</f>
        <v>2022</v>
      </c>
      <c r="AH28" s="2">
        <f>Timeline!AH17</f>
        <v>2022</v>
      </c>
      <c r="AI28" s="2">
        <f>Timeline!AI17</f>
        <v>2023</v>
      </c>
      <c r="AJ28" s="2">
        <f>Timeline!AJ17</f>
        <v>2023</v>
      </c>
      <c r="AK28" s="2">
        <f>Timeline!AK17</f>
        <v>2023</v>
      </c>
      <c r="AL28" s="2">
        <f>Timeline!AL17</f>
        <v>2023</v>
      </c>
      <c r="AM28" s="2">
        <f>Timeline!AM17</f>
        <v>2024</v>
      </c>
      <c r="AN28" s="2">
        <f>Timeline!AN17</f>
        <v>2024</v>
      </c>
      <c r="AO28" s="2">
        <f>Timeline!AO17</f>
        <v>2024</v>
      </c>
      <c r="AP28" s="2">
        <f>Timeline!AP17</f>
        <v>2024</v>
      </c>
      <c r="AQ28" s="2">
        <f>Timeline!AQ17</f>
        <v>2025</v>
      </c>
      <c r="AR28" s="2">
        <f>Timeline!AR17</f>
        <v>2025</v>
      </c>
      <c r="AS28" s="2">
        <f>Timeline!AS17</f>
        <v>2025</v>
      </c>
      <c r="AT28" s="2">
        <f>Timeline!AT17</f>
        <v>2025</v>
      </c>
      <c r="AU28" s="2">
        <f>Timeline!AU17</f>
        <v>2026</v>
      </c>
      <c r="AV28" s="2">
        <f>Timeline!AV17</f>
        <v>2026</v>
      </c>
      <c r="AW28" s="2">
        <f>Timeline!AW17</f>
        <v>2026</v>
      </c>
      <c r="AX28" s="2">
        <f>Timeline!AX17</f>
        <v>2026</v>
      </c>
      <c r="AY28" s="2">
        <f>Timeline!AY17</f>
        <v>2027</v>
      </c>
      <c r="AZ28" s="2">
        <f>Timeline!AZ17</f>
        <v>2027</v>
      </c>
      <c r="BA28" s="2">
        <f>Timeline!BA17</f>
        <v>2027</v>
      </c>
      <c r="BB28" s="2">
        <f>Timeline!BB17</f>
        <v>2027</v>
      </c>
      <c r="BC28" s="2">
        <f>Timeline!BC17</f>
        <v>2028</v>
      </c>
      <c r="BD28" s="2">
        <f>Timeline!BD17</f>
        <v>2028</v>
      </c>
      <c r="BE28" s="2">
        <f>Timeline!BE17</f>
        <v>2028</v>
      </c>
      <c r="BF28" s="2">
        <f>Timeline!BF17</f>
        <v>2028</v>
      </c>
      <c r="BG28" s="2">
        <f>Timeline!BG17</f>
        <v>2029</v>
      </c>
      <c r="BH28" s="2">
        <f>Timeline!BH17</f>
        <v>2029</v>
      </c>
      <c r="BI28" s="2">
        <f>Timeline!BI17</f>
        <v>2029</v>
      </c>
      <c r="BJ28" s="2">
        <f>Timeline!BJ17</f>
        <v>0</v>
      </c>
      <c r="BK28" s="2">
        <f>Timeline!BK17</f>
        <v>0</v>
      </c>
      <c r="BL28" s="2">
        <f>Timeline!BL17</f>
        <v>0</v>
      </c>
      <c r="BM28" s="2">
        <f>Timeline!BM17</f>
        <v>0</v>
      </c>
    </row>
    <row r="29" spans="1:65" x14ac:dyDescent="0.25">
      <c r="C29" s="2" t="str">
        <f>Timeline!C18</f>
        <v>Q1</v>
      </c>
      <c r="D29" s="2" t="str">
        <f>Timeline!D18</f>
        <v>Q2</v>
      </c>
      <c r="E29" s="2" t="str">
        <f>Timeline!E18</f>
        <v>Q3</v>
      </c>
      <c r="F29" s="2" t="str">
        <f>Timeline!F18</f>
        <v>Q4</v>
      </c>
      <c r="G29" s="2" t="str">
        <f>Timeline!G18</f>
        <v>Q1</v>
      </c>
      <c r="H29" s="2" t="str">
        <f>Timeline!H18</f>
        <v>Q2</v>
      </c>
      <c r="I29" s="2" t="str">
        <f>Timeline!I18</f>
        <v>Q3</v>
      </c>
      <c r="J29" s="2" t="str">
        <f>Timeline!J18</f>
        <v>Q4</v>
      </c>
      <c r="K29" s="2" t="str">
        <f>Timeline!K18</f>
        <v>Q1</v>
      </c>
      <c r="L29" s="2" t="str">
        <f>Timeline!L18</f>
        <v>Q2</v>
      </c>
      <c r="M29" s="2" t="str">
        <f>Timeline!M18</f>
        <v>Q3</v>
      </c>
      <c r="N29" s="2" t="str">
        <f>Timeline!N18</f>
        <v>Q4</v>
      </c>
      <c r="O29" s="2" t="str">
        <f>Timeline!O18</f>
        <v>Q1</v>
      </c>
      <c r="P29" s="2" t="str">
        <f>Timeline!P18</f>
        <v>Q2</v>
      </c>
      <c r="Q29" s="2" t="str">
        <f>Timeline!Q18</f>
        <v>Q3</v>
      </c>
      <c r="R29" s="2" t="str">
        <f>Timeline!R18</f>
        <v>Q4</v>
      </c>
      <c r="S29" s="2" t="str">
        <f>Timeline!S18</f>
        <v>Q1</v>
      </c>
      <c r="T29" s="2" t="str">
        <f>Timeline!T18</f>
        <v>Q2</v>
      </c>
      <c r="U29" s="2" t="str">
        <f>Timeline!U18</f>
        <v>Q3</v>
      </c>
      <c r="V29" s="2" t="str">
        <f>Timeline!V18</f>
        <v>Q4</v>
      </c>
      <c r="W29" s="2" t="str">
        <f>Timeline!W18</f>
        <v>Q1</v>
      </c>
      <c r="X29" s="2" t="str">
        <f>Timeline!X18</f>
        <v>Q2</v>
      </c>
      <c r="Y29" s="2" t="str">
        <f>Timeline!Y18</f>
        <v>Q3</v>
      </c>
      <c r="Z29" s="2" t="str">
        <f>Timeline!Z18</f>
        <v>Q4</v>
      </c>
      <c r="AA29" s="2" t="str">
        <f>Timeline!AA18</f>
        <v>Q1</v>
      </c>
      <c r="AB29" s="2" t="str">
        <f>Timeline!AB18</f>
        <v>Q2</v>
      </c>
      <c r="AC29" s="2" t="str">
        <f>Timeline!AC18</f>
        <v>Q3</v>
      </c>
      <c r="AD29" s="2" t="str">
        <f>Timeline!AD18</f>
        <v>Q4</v>
      </c>
      <c r="AE29" s="2" t="str">
        <f>Timeline!AE18</f>
        <v>Q1</v>
      </c>
      <c r="AF29" s="2" t="str">
        <f>Timeline!AF18</f>
        <v>Q2</v>
      </c>
      <c r="AG29" s="2" t="str">
        <f>Timeline!AG18</f>
        <v>Q3</v>
      </c>
      <c r="AH29" s="2" t="str">
        <f>Timeline!AH18</f>
        <v>Q4</v>
      </c>
      <c r="AI29" s="2" t="str">
        <f>Timeline!AI18</f>
        <v>Q1</v>
      </c>
      <c r="AJ29" s="2" t="str">
        <f>Timeline!AJ18</f>
        <v>Q2</v>
      </c>
      <c r="AK29" s="2" t="str">
        <f>Timeline!AK18</f>
        <v>Q3</v>
      </c>
      <c r="AL29" s="2" t="str">
        <f>Timeline!AL18</f>
        <v>Q4</v>
      </c>
      <c r="AM29" s="2" t="str">
        <f>Timeline!AM18</f>
        <v>Q1</v>
      </c>
      <c r="AN29" s="2" t="str">
        <f>Timeline!AN18</f>
        <v>Q2</v>
      </c>
      <c r="AO29" s="2" t="str">
        <f>Timeline!AO18</f>
        <v>Q3</v>
      </c>
      <c r="AP29" s="2" t="str">
        <f>Timeline!AP18</f>
        <v>Q4</v>
      </c>
      <c r="AQ29" s="2" t="str">
        <f>Timeline!AQ18</f>
        <v>Q1</v>
      </c>
      <c r="AR29" s="2" t="str">
        <f>Timeline!AR18</f>
        <v>Q2</v>
      </c>
      <c r="AS29" s="2" t="str">
        <f>Timeline!AS18</f>
        <v>Q3</v>
      </c>
      <c r="AT29" s="2" t="str">
        <f>Timeline!AT18</f>
        <v>Q4</v>
      </c>
      <c r="AU29" s="2" t="str">
        <f>Timeline!AU18</f>
        <v>Q1</v>
      </c>
      <c r="AV29" s="2" t="str">
        <f>Timeline!AV18</f>
        <v>Q2</v>
      </c>
      <c r="AW29" s="2" t="str">
        <f>Timeline!AW18</f>
        <v>Q3</v>
      </c>
      <c r="AX29" s="2" t="str">
        <f>Timeline!AX18</f>
        <v>Q4</v>
      </c>
      <c r="AY29" s="2" t="str">
        <f>Timeline!AY18</f>
        <v>Q1</v>
      </c>
      <c r="AZ29" s="2" t="str">
        <f>Timeline!AZ18</f>
        <v>Q2</v>
      </c>
      <c r="BA29" s="2" t="str">
        <f>Timeline!BA18</f>
        <v>Q3</v>
      </c>
      <c r="BB29" s="2" t="str">
        <f>Timeline!BB18</f>
        <v>Q4</v>
      </c>
      <c r="BC29" s="2" t="str">
        <f>Timeline!BC18</f>
        <v>Q1</v>
      </c>
      <c r="BD29" s="2" t="str">
        <f>Timeline!BD18</f>
        <v>Q2</v>
      </c>
      <c r="BE29" s="2" t="str">
        <f>Timeline!BE18</f>
        <v>Q3</v>
      </c>
      <c r="BF29" s="2" t="str">
        <f>Timeline!BF18</f>
        <v>Q4</v>
      </c>
      <c r="BG29" s="2" t="str">
        <f>Timeline!BG18</f>
        <v>Q1</v>
      </c>
      <c r="BH29" s="2" t="str">
        <f>Timeline!BH18</f>
        <v>Q2</v>
      </c>
      <c r="BI29" s="2" t="str">
        <f>Timeline!BI18</f>
        <v>Q3</v>
      </c>
      <c r="BJ29" s="2">
        <f>Timeline!BJ18</f>
        <v>0</v>
      </c>
      <c r="BK29" s="2">
        <f>Timeline!BK18</f>
        <v>0</v>
      </c>
      <c r="BL29" s="2">
        <f>Timeline!BL18</f>
        <v>0</v>
      </c>
      <c r="BM29" s="2">
        <f>Timeline!BM18</f>
        <v>0</v>
      </c>
    </row>
    <row r="30" spans="1:65" x14ac:dyDescent="0.25">
      <c r="A30" s="3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</row>
    <row r="31" spans="1:65" x14ac:dyDescent="0.25">
      <c r="A31" s="38" t="s">
        <v>14</v>
      </c>
    </row>
    <row r="32" spans="1:65" s="4" customFormat="1" x14ac:dyDescent="0.25">
      <c r="A32" s="36" t="s">
        <v>14</v>
      </c>
      <c r="C32" s="4">
        <f ca="1">'Rental Revenue'!C63</f>
        <v>9618750</v>
      </c>
      <c r="D32" s="4">
        <f ca="1">'Rental Revenue'!D63</f>
        <v>9690092.9591620676</v>
      </c>
      <c r="E32" s="4">
        <f ca="1">'Rental Revenue'!E63</f>
        <v>9890411.983043775</v>
      </c>
      <c r="F32" s="4">
        <f ca="1">'Rental Revenue'!F63</f>
        <v>10093169.487446781</v>
      </c>
      <c r="G32" s="4">
        <f ca="1">'Rental Revenue'!G63</f>
        <v>10298390.624999996</v>
      </c>
      <c r="H32" s="4">
        <f ca="1">'Rental Revenue'!H63</f>
        <v>10506100.787302028</v>
      </c>
      <c r="I32" s="4">
        <f ca="1">'Rental Revenue'!I63</f>
        <v>10716325.607082363</v>
      </c>
      <c r="J32" s="4">
        <f ca="1">'Rental Revenue'!J63</f>
        <v>10929090.960381471</v>
      </c>
      <c r="K32" s="4">
        <f ca="1">'Rental Revenue'!K63</f>
        <v>11144422.968749993</v>
      </c>
      <c r="L32" s="4">
        <f ca="1">'Rental Revenue'!L63</f>
        <v>11362348.00146714</v>
      </c>
      <c r="M32" s="4">
        <f ca="1">'Rental Revenue'!M63</f>
        <v>11582892.677778527</v>
      </c>
      <c r="N32" s="4">
        <f ca="1">'Rental Revenue'!N63</f>
        <v>11806083.869153544</v>
      </c>
      <c r="O32" s="4">
        <f ca="1">'Rental Revenue'!O63</f>
        <v>12031948.701562487</v>
      </c>
      <c r="P32" s="4">
        <f ca="1">'Rental Revenue'!P63</f>
        <v>12223361.483356092</v>
      </c>
      <c r="Q32" s="4">
        <f ca="1">'Rental Revenue'!Q63</f>
        <v>12416951.796795655</v>
      </c>
      <c r="R32" s="4">
        <f ca="1">'Rental Revenue'!R63</f>
        <v>12612741.413515706</v>
      </c>
      <c r="S32" s="4">
        <f ca="1">'Rental Revenue'!S63</f>
        <v>12810752.30832186</v>
      </c>
      <c r="T32" s="4">
        <f ca="1">'Rental Revenue'!T63</f>
        <v>13011006.661006998</v>
      </c>
      <c r="U32" s="4">
        <f ca="1">'Rental Revenue'!U63</f>
        <v>13213526.858183155</v>
      </c>
      <c r="V32" s="4">
        <f ca="1">'Rental Revenue'!V63</f>
        <v>13418335.495129341</v>
      </c>
      <c r="W32" s="4">
        <f ca="1">'Rental Revenue'!W63</f>
        <v>13625455.377655385</v>
      </c>
      <c r="X32" s="4">
        <f ca="1">'Rental Revenue'!X63</f>
        <v>13834909.523981938</v>
      </c>
      <c r="Y32" s="4">
        <f ca="1">'Rental Revenue'!Y63</f>
        <v>14046721.166636784</v>
      </c>
      <c r="Z32" s="4">
        <f ca="1">'Rental Revenue'!Z63</f>
        <v>14260913.754367629</v>
      </c>
      <c r="AA32" s="4">
        <f ca="1">'Rental Revenue'!AA63</f>
        <v>14477510.954071432</v>
      </c>
      <c r="AB32" s="4">
        <f ca="1">'Rental Revenue'!AB63</f>
        <v>14696536.652740462</v>
      </c>
      <c r="AC32" s="4">
        <f ca="1">'Rental Revenue'!AC63</f>
        <v>14918014.959425274</v>
      </c>
      <c r="AD32" s="4">
        <f ca="1">'Rental Revenue'!AD63</f>
        <v>15141970.207214598</v>
      </c>
      <c r="AE32" s="4">
        <f ca="1">'Rental Revenue'!AE63</f>
        <v>15368426.955232561</v>
      </c>
      <c r="AF32" s="4">
        <f ca="1">'Rental Revenue'!AF63</f>
        <v>15479802.174034387</v>
      </c>
      <c r="AG32" s="4">
        <f ca="1">'Rental Revenue'!AG63</f>
        <v>15670970.83441641</v>
      </c>
      <c r="AH32" s="4">
        <f ca="1">'Rental Revenue'!AH63</f>
        <v>15903910.027777636</v>
      </c>
      <c r="AI32" s="4">
        <f ca="1">'Rental Revenue'!AI63</f>
        <v>16139442.568179049</v>
      </c>
      <c r="AJ32" s="4">
        <f ca="1">'Rental Revenue'!AJ63</f>
        <v>16377594.111029876</v>
      </c>
      <c r="AK32" s="4">
        <f ca="1">'Rental Revenue'!AK63</f>
        <v>16618390.549647642</v>
      </c>
      <c r="AL32" s="4">
        <f ca="1">'Rental Revenue'!AL63</f>
        <v>16861858.017376054</v>
      </c>
      <c r="AM32" s="4">
        <f ca="1">'Rental Revenue'!AM63</f>
        <v>17108022.889721029</v>
      </c>
      <c r="AN32" s="4">
        <f ca="1">'Rental Revenue'!AN63</f>
        <v>17356911.786505327</v>
      </c>
      <c r="AO32" s="4">
        <f ca="1">'Rental Revenue'!AO63</f>
        <v>17608551.574041788</v>
      </c>
      <c r="AP32" s="4">
        <f ca="1">'Rental Revenue'!AP63</f>
        <v>17862969.367325388</v>
      </c>
      <c r="AQ32" s="4">
        <f ca="1">'Rental Revenue'!AQ63</f>
        <v>18154210.415596306</v>
      </c>
      <c r="AR32" s="4">
        <f ca="1">'Rental Revenue'!AR63</f>
        <v>18425942.283055633</v>
      </c>
      <c r="AS32" s="4">
        <f ca="1">'Rental Revenue'!AS63</f>
        <v>18689198.216326892</v>
      </c>
      <c r="AT32" s="4">
        <f ca="1">'Rental Revenue'!AT63</f>
        <v>18955345.660393387</v>
      </c>
      <c r="AU32" s="4">
        <f ca="1">'Rental Revenue'!AU63</f>
        <v>19224413.025854871</v>
      </c>
      <c r="AV32" s="4">
        <f ca="1">'Rental Revenue'!AV63</f>
        <v>19496428.985687472</v>
      </c>
      <c r="AW32" s="4">
        <f ca="1">'Rental Revenue'!AW63</f>
        <v>19771422.477572814</v>
      </c>
      <c r="AX32" s="4">
        <f ca="1">'Rental Revenue'!AX63</f>
        <v>20049422.706247408</v>
      </c>
      <c r="AY32" s="4">
        <f ca="1">'Rental Revenue'!AY63</f>
        <v>20330459.145872142</v>
      </c>
      <c r="AZ32" s="4">
        <f ca="1">'Rental Revenue'!AZ63</f>
        <v>20614561.542422444</v>
      </c>
      <c r="BA32" s="4">
        <f ca="1">'Rental Revenue'!BA63</f>
        <v>20901759.916098796</v>
      </c>
      <c r="BB32" s="4">
        <f ca="1">'Rental Revenue'!BB63</f>
        <v>21192084.563758288</v>
      </c>
      <c r="BC32" s="4">
        <f ca="1">'Rental Revenue'!BC63</f>
        <v>21485566.061367217</v>
      </c>
      <c r="BD32" s="4">
        <f ca="1">'Rental Revenue'!BD63</f>
        <v>21782235.266474403</v>
      </c>
      <c r="BE32" s="4">
        <f ca="1">'Rental Revenue'!BE63</f>
        <v>22082123.320706502</v>
      </c>
      <c r="BF32" s="4">
        <f ca="1">'Rental Revenue'!BF63</f>
        <v>22385261.65228422</v>
      </c>
      <c r="BG32" s="4">
        <f ca="1">'Rental Revenue'!BG63</f>
        <v>22691681.978560671</v>
      </c>
      <c r="BH32" s="4">
        <f ca="1">'Rental Revenue'!BH63</f>
        <v>22892934.223559707</v>
      </c>
      <c r="BI32" s="4">
        <f ca="1">'Rental Revenue'!BI63</f>
        <v>23168781.339755774</v>
      </c>
    </row>
    <row r="33" spans="1:61" s="4" customFormat="1" x14ac:dyDescent="0.25">
      <c r="A33" s="36" t="s">
        <v>643</v>
      </c>
      <c r="C33" s="4">
        <f>0.93*C39</f>
        <v>899936.82000000007</v>
      </c>
      <c r="D33" s="4">
        <f t="shared" ref="D33:BI33" si="41">0.93*D39</f>
        <v>899936.82000000007</v>
      </c>
      <c r="E33" s="4">
        <f t="shared" si="41"/>
        <v>899936.82000000007</v>
      </c>
      <c r="F33" s="4">
        <f t="shared" si="41"/>
        <v>899936.82000000007</v>
      </c>
      <c r="G33" s="4">
        <f t="shared" si="41"/>
        <v>926934.92460000003</v>
      </c>
      <c r="H33" s="4">
        <f t="shared" si="41"/>
        <v>926934.92460000003</v>
      </c>
      <c r="I33" s="4">
        <f t="shared" si="41"/>
        <v>926934.92460000003</v>
      </c>
      <c r="J33" s="4">
        <f t="shared" si="41"/>
        <v>926934.92460000003</v>
      </c>
      <c r="K33" s="4">
        <f t="shared" si="41"/>
        <v>954742.97233800008</v>
      </c>
      <c r="L33" s="4">
        <f t="shared" si="41"/>
        <v>954742.97233800008</v>
      </c>
      <c r="M33" s="4">
        <f t="shared" si="41"/>
        <v>954742.97233800008</v>
      </c>
      <c r="N33" s="4">
        <f t="shared" si="41"/>
        <v>954742.97233800008</v>
      </c>
      <c r="O33" s="4">
        <f t="shared" si="41"/>
        <v>983385.26150814001</v>
      </c>
      <c r="P33" s="4">
        <f t="shared" si="41"/>
        <v>983385.26150814001</v>
      </c>
      <c r="Q33" s="4">
        <f t="shared" si="41"/>
        <v>983385.26150814001</v>
      </c>
      <c r="R33" s="4">
        <f t="shared" si="41"/>
        <v>983385.26150814001</v>
      </c>
      <c r="S33" s="4">
        <f t="shared" si="41"/>
        <v>1012886.8193533843</v>
      </c>
      <c r="T33" s="4">
        <f t="shared" si="41"/>
        <v>1012886.8193533843</v>
      </c>
      <c r="U33" s="4">
        <f t="shared" si="41"/>
        <v>1012886.8193533843</v>
      </c>
      <c r="V33" s="4">
        <f t="shared" si="41"/>
        <v>1012886.8193533843</v>
      </c>
      <c r="W33" s="4">
        <f t="shared" si="41"/>
        <v>1043273.423933986</v>
      </c>
      <c r="X33" s="4">
        <f t="shared" si="41"/>
        <v>1043273.423933986</v>
      </c>
      <c r="Y33" s="4">
        <f t="shared" si="41"/>
        <v>1043273.423933986</v>
      </c>
      <c r="Z33" s="4">
        <f t="shared" si="41"/>
        <v>1043273.423933986</v>
      </c>
      <c r="AA33" s="4">
        <f t="shared" si="41"/>
        <v>1074571.6266520056</v>
      </c>
      <c r="AB33" s="4">
        <f t="shared" si="41"/>
        <v>1074571.6266520056</v>
      </c>
      <c r="AC33" s="4">
        <f t="shared" si="41"/>
        <v>1074571.6266520056</v>
      </c>
      <c r="AD33" s="4">
        <f t="shared" si="41"/>
        <v>1074571.6266520056</v>
      </c>
      <c r="AE33" s="4">
        <f t="shared" si="41"/>
        <v>1106808.7754515659</v>
      </c>
      <c r="AF33" s="4">
        <f t="shared" si="41"/>
        <v>1106808.7754515659</v>
      </c>
      <c r="AG33" s="4">
        <f t="shared" si="41"/>
        <v>1106808.7754515659</v>
      </c>
      <c r="AH33" s="4">
        <f t="shared" si="41"/>
        <v>1106808.7754515659</v>
      </c>
      <c r="AI33" s="4">
        <f t="shared" si="41"/>
        <v>1140013.038715113</v>
      </c>
      <c r="AJ33" s="4">
        <f t="shared" si="41"/>
        <v>1140013.038715113</v>
      </c>
      <c r="AK33" s="4">
        <f t="shared" si="41"/>
        <v>1140013.038715113</v>
      </c>
      <c r="AL33" s="4">
        <f t="shared" si="41"/>
        <v>1140013.038715113</v>
      </c>
      <c r="AM33" s="4">
        <f t="shared" si="41"/>
        <v>1174213.4298765664</v>
      </c>
      <c r="AN33" s="4">
        <f t="shared" si="41"/>
        <v>1174213.4298765664</v>
      </c>
      <c r="AO33" s="4">
        <f t="shared" si="41"/>
        <v>1174213.4298765664</v>
      </c>
      <c r="AP33" s="4">
        <f t="shared" si="41"/>
        <v>1174213.4298765664</v>
      </c>
      <c r="AQ33" s="4">
        <f t="shared" si="41"/>
        <v>1209439.8327728633</v>
      </c>
      <c r="AR33" s="4">
        <f t="shared" si="41"/>
        <v>1209439.8327728633</v>
      </c>
      <c r="AS33" s="4">
        <f t="shared" si="41"/>
        <v>1209439.8327728633</v>
      </c>
      <c r="AT33" s="4">
        <f t="shared" si="41"/>
        <v>1209439.8327728633</v>
      </c>
      <c r="AU33" s="4">
        <f t="shared" si="41"/>
        <v>1245723.0277560493</v>
      </c>
      <c r="AV33" s="4">
        <f t="shared" si="41"/>
        <v>1245723.0277560493</v>
      </c>
      <c r="AW33" s="4">
        <f t="shared" si="41"/>
        <v>1245723.0277560493</v>
      </c>
      <c r="AX33" s="4">
        <f t="shared" si="41"/>
        <v>1245723.0277560493</v>
      </c>
      <c r="AY33" s="4">
        <f t="shared" si="41"/>
        <v>1283094.7185887308</v>
      </c>
      <c r="AZ33" s="4">
        <f t="shared" si="41"/>
        <v>1283094.7185887308</v>
      </c>
      <c r="BA33" s="4">
        <f t="shared" si="41"/>
        <v>1283094.7185887308</v>
      </c>
      <c r="BB33" s="4">
        <f t="shared" si="41"/>
        <v>1283094.7185887308</v>
      </c>
      <c r="BC33" s="4">
        <f t="shared" si="41"/>
        <v>1321587.5601463926</v>
      </c>
      <c r="BD33" s="4">
        <f t="shared" si="41"/>
        <v>1321587.5601463926</v>
      </c>
      <c r="BE33" s="4">
        <f t="shared" si="41"/>
        <v>1321587.5601463926</v>
      </c>
      <c r="BF33" s="4">
        <f t="shared" si="41"/>
        <v>1321587.5601463926</v>
      </c>
      <c r="BG33" s="4">
        <f t="shared" si="41"/>
        <v>1361235.1869507844</v>
      </c>
      <c r="BH33" s="4">
        <f t="shared" si="41"/>
        <v>1361235.1869507844</v>
      </c>
      <c r="BI33" s="4">
        <f t="shared" si="41"/>
        <v>1361235.1869507844</v>
      </c>
    </row>
    <row r="34" spans="1:61" s="4" customFormat="1" x14ac:dyDescent="0.25">
      <c r="A34" s="36" t="s">
        <v>326</v>
      </c>
      <c r="D34" s="12">
        <v>0</v>
      </c>
      <c r="E34" s="4">
        <f>D34*(1+$D$5)</f>
        <v>0</v>
      </c>
      <c r="F34" s="4">
        <f t="shared" ref="F34:BI34" si="42">E34*(1+$D$5)</f>
        <v>0</v>
      </c>
      <c r="G34" s="4">
        <f t="shared" si="42"/>
        <v>0</v>
      </c>
      <c r="H34" s="4">
        <f t="shared" si="42"/>
        <v>0</v>
      </c>
      <c r="I34" s="4">
        <f t="shared" si="42"/>
        <v>0</v>
      </c>
      <c r="J34" s="4">
        <f t="shared" si="42"/>
        <v>0</v>
      </c>
      <c r="K34" s="4">
        <f t="shared" si="42"/>
        <v>0</v>
      </c>
      <c r="L34" s="4">
        <f t="shared" si="42"/>
        <v>0</v>
      </c>
      <c r="M34" s="4">
        <f t="shared" si="42"/>
        <v>0</v>
      </c>
      <c r="N34" s="4">
        <f t="shared" si="42"/>
        <v>0</v>
      </c>
      <c r="O34" s="4">
        <f t="shared" si="42"/>
        <v>0</v>
      </c>
      <c r="P34" s="4">
        <f t="shared" si="42"/>
        <v>0</v>
      </c>
      <c r="Q34" s="4">
        <f t="shared" si="42"/>
        <v>0</v>
      </c>
      <c r="R34" s="4">
        <f t="shared" si="42"/>
        <v>0</v>
      </c>
      <c r="S34" s="4">
        <f t="shared" si="42"/>
        <v>0</v>
      </c>
      <c r="T34" s="4">
        <f t="shared" si="42"/>
        <v>0</v>
      </c>
      <c r="U34" s="4">
        <f t="shared" si="42"/>
        <v>0</v>
      </c>
      <c r="V34" s="4">
        <f t="shared" si="42"/>
        <v>0</v>
      </c>
      <c r="W34" s="4">
        <f t="shared" si="42"/>
        <v>0</v>
      </c>
      <c r="X34" s="4">
        <f t="shared" si="42"/>
        <v>0</v>
      </c>
      <c r="Y34" s="4">
        <f t="shared" si="42"/>
        <v>0</v>
      </c>
      <c r="Z34" s="4">
        <f t="shared" si="42"/>
        <v>0</v>
      </c>
      <c r="AA34" s="4">
        <f t="shared" si="42"/>
        <v>0</v>
      </c>
      <c r="AB34" s="4">
        <f t="shared" si="42"/>
        <v>0</v>
      </c>
      <c r="AC34" s="4">
        <f t="shared" si="42"/>
        <v>0</v>
      </c>
      <c r="AD34" s="4">
        <f t="shared" si="42"/>
        <v>0</v>
      </c>
      <c r="AE34" s="4">
        <f t="shared" si="42"/>
        <v>0</v>
      </c>
      <c r="AF34" s="4">
        <f t="shared" si="42"/>
        <v>0</v>
      </c>
      <c r="AG34" s="4">
        <f t="shared" si="42"/>
        <v>0</v>
      </c>
      <c r="AH34" s="4">
        <f t="shared" si="42"/>
        <v>0</v>
      </c>
      <c r="AI34" s="4">
        <f t="shared" si="42"/>
        <v>0</v>
      </c>
      <c r="AJ34" s="4">
        <f t="shared" si="42"/>
        <v>0</v>
      </c>
      <c r="AK34" s="4">
        <f t="shared" si="42"/>
        <v>0</v>
      </c>
      <c r="AL34" s="4">
        <f t="shared" si="42"/>
        <v>0</v>
      </c>
      <c r="AM34" s="4">
        <f t="shared" si="42"/>
        <v>0</v>
      </c>
      <c r="AN34" s="4">
        <f t="shared" si="42"/>
        <v>0</v>
      </c>
      <c r="AO34" s="4">
        <f t="shared" si="42"/>
        <v>0</v>
      </c>
      <c r="AP34" s="4">
        <f t="shared" si="42"/>
        <v>0</v>
      </c>
      <c r="AQ34" s="4">
        <f t="shared" si="42"/>
        <v>0</v>
      </c>
      <c r="AR34" s="4">
        <f t="shared" si="42"/>
        <v>0</v>
      </c>
      <c r="AS34" s="4">
        <f t="shared" si="42"/>
        <v>0</v>
      </c>
      <c r="AT34" s="4">
        <f t="shared" si="42"/>
        <v>0</v>
      </c>
      <c r="AU34" s="4">
        <f t="shared" si="42"/>
        <v>0</v>
      </c>
      <c r="AV34" s="4">
        <f t="shared" si="42"/>
        <v>0</v>
      </c>
      <c r="AW34" s="4">
        <f t="shared" si="42"/>
        <v>0</v>
      </c>
      <c r="AX34" s="4">
        <f t="shared" si="42"/>
        <v>0</v>
      </c>
      <c r="AY34" s="4">
        <f t="shared" si="42"/>
        <v>0</v>
      </c>
      <c r="AZ34" s="4">
        <f t="shared" si="42"/>
        <v>0</v>
      </c>
      <c r="BA34" s="4">
        <f t="shared" si="42"/>
        <v>0</v>
      </c>
      <c r="BB34" s="4">
        <f t="shared" si="42"/>
        <v>0</v>
      </c>
      <c r="BC34" s="4">
        <f t="shared" si="42"/>
        <v>0</v>
      </c>
      <c r="BD34" s="4">
        <f t="shared" si="42"/>
        <v>0</v>
      </c>
      <c r="BE34" s="4">
        <f t="shared" si="42"/>
        <v>0</v>
      </c>
      <c r="BF34" s="4">
        <f t="shared" si="42"/>
        <v>0</v>
      </c>
      <c r="BG34" s="4">
        <f t="shared" si="42"/>
        <v>0</v>
      </c>
      <c r="BH34" s="4">
        <f t="shared" si="42"/>
        <v>0</v>
      </c>
      <c r="BI34" s="4">
        <f t="shared" si="42"/>
        <v>0</v>
      </c>
    </row>
    <row r="35" spans="1:61" s="4" customFormat="1" x14ac:dyDescent="0.25">
      <c r="A35" s="36" t="s">
        <v>179</v>
      </c>
      <c r="C35" s="4">
        <f>'For Sale'!C53</f>
        <v>0</v>
      </c>
      <c r="D35" s="4">
        <f>'For Sale'!D53</f>
        <v>0</v>
      </c>
      <c r="E35" s="4">
        <f>'For Sale'!E53</f>
        <v>0</v>
      </c>
      <c r="F35" s="4">
        <f>'For Sale'!F53</f>
        <v>0</v>
      </c>
      <c r="G35" s="4">
        <f>'For Sale'!G53</f>
        <v>0</v>
      </c>
      <c r="H35" s="4">
        <f>'For Sale'!H53</f>
        <v>0</v>
      </c>
      <c r="I35" s="4">
        <f>'For Sale'!I53</f>
        <v>0</v>
      </c>
      <c r="J35" s="4">
        <f>'For Sale'!J53</f>
        <v>0</v>
      </c>
      <c r="K35" s="4">
        <f>'For Sale'!K53</f>
        <v>0</v>
      </c>
      <c r="L35" s="4">
        <f>'For Sale'!L53</f>
        <v>0</v>
      </c>
      <c r="M35" s="4">
        <f>'For Sale'!M53</f>
        <v>0</v>
      </c>
      <c r="N35" s="4">
        <f>'For Sale'!N53</f>
        <v>0</v>
      </c>
      <c r="O35" s="4">
        <f>'For Sale'!O53</f>
        <v>0</v>
      </c>
      <c r="P35" s="4">
        <f>'For Sale'!P53</f>
        <v>0</v>
      </c>
      <c r="Q35" s="4">
        <f>'For Sale'!Q53</f>
        <v>0</v>
      </c>
      <c r="R35" s="4">
        <f>'For Sale'!R53</f>
        <v>0</v>
      </c>
      <c r="S35" s="4">
        <f>'For Sale'!S53</f>
        <v>0</v>
      </c>
      <c r="T35" s="4">
        <f>'For Sale'!T53</f>
        <v>0</v>
      </c>
      <c r="U35" s="4">
        <f>'For Sale'!U53</f>
        <v>0</v>
      </c>
      <c r="V35" s="4">
        <f>'For Sale'!V53</f>
        <v>0</v>
      </c>
      <c r="W35" s="4">
        <f>'For Sale'!W53</f>
        <v>0</v>
      </c>
      <c r="X35" s="4">
        <f>'For Sale'!X53</f>
        <v>0</v>
      </c>
      <c r="Y35" s="4">
        <f>'For Sale'!Y53</f>
        <v>0</v>
      </c>
      <c r="Z35" s="4">
        <f>'For Sale'!Z53</f>
        <v>0</v>
      </c>
      <c r="AA35" s="4">
        <f>'For Sale'!AA53</f>
        <v>0</v>
      </c>
      <c r="AB35" s="4">
        <f>'For Sale'!AB53</f>
        <v>0</v>
      </c>
      <c r="AC35" s="4">
        <f>'For Sale'!AC53</f>
        <v>0</v>
      </c>
      <c r="AD35" s="4">
        <f>'For Sale'!AD53</f>
        <v>0</v>
      </c>
      <c r="AE35" s="4">
        <f>'For Sale'!AE53</f>
        <v>0</v>
      </c>
      <c r="AF35" s="4">
        <f>'For Sale'!AF53</f>
        <v>0</v>
      </c>
      <c r="AG35" s="4">
        <f>'For Sale'!AG53</f>
        <v>0</v>
      </c>
      <c r="AH35" s="4">
        <f>'For Sale'!AH53</f>
        <v>0</v>
      </c>
      <c r="AI35" s="4">
        <f>'For Sale'!AI53</f>
        <v>0</v>
      </c>
      <c r="AJ35" s="4">
        <f>'For Sale'!AJ53</f>
        <v>0</v>
      </c>
      <c r="AK35" s="4">
        <f>'For Sale'!AK53</f>
        <v>0</v>
      </c>
      <c r="AL35" s="4">
        <f>'For Sale'!AL53</f>
        <v>0</v>
      </c>
      <c r="AM35" s="4">
        <f>'For Sale'!AM53</f>
        <v>0</v>
      </c>
      <c r="AN35" s="4">
        <f>'For Sale'!AN53</f>
        <v>0</v>
      </c>
      <c r="AO35" s="4">
        <f>'For Sale'!AO53</f>
        <v>0</v>
      </c>
      <c r="AP35" s="4">
        <f>'For Sale'!AP53</f>
        <v>0</v>
      </c>
      <c r="AQ35" s="4">
        <f>'For Sale'!AQ53</f>
        <v>0</v>
      </c>
      <c r="AR35" s="4">
        <f>'For Sale'!AR53</f>
        <v>0</v>
      </c>
      <c r="AS35" s="4">
        <f>'For Sale'!AS53</f>
        <v>0</v>
      </c>
      <c r="AT35" s="4">
        <f>'For Sale'!AT53</f>
        <v>0</v>
      </c>
      <c r="AU35" s="4">
        <f>'For Sale'!AU53</f>
        <v>0</v>
      </c>
      <c r="AV35" s="4">
        <f>'For Sale'!AV53</f>
        <v>0</v>
      </c>
      <c r="AW35" s="4">
        <f>'For Sale'!AW53</f>
        <v>0</v>
      </c>
      <c r="AX35" s="4">
        <f>'For Sale'!AX53</f>
        <v>0</v>
      </c>
      <c r="AY35" s="4">
        <f>'For Sale'!AY53</f>
        <v>0</v>
      </c>
      <c r="AZ35" s="4">
        <f>'For Sale'!AZ53</f>
        <v>0</v>
      </c>
      <c r="BA35" s="4">
        <f>'For Sale'!BA53</f>
        <v>0</v>
      </c>
      <c r="BB35" s="4">
        <f>'For Sale'!BB53</f>
        <v>0</v>
      </c>
      <c r="BC35" s="4">
        <f>'For Sale'!BC53</f>
        <v>0</v>
      </c>
      <c r="BD35" s="4">
        <f>'For Sale'!BD53</f>
        <v>0</v>
      </c>
      <c r="BE35" s="4">
        <f>'For Sale'!BE53</f>
        <v>0</v>
      </c>
      <c r="BF35" s="4">
        <f>'For Sale'!BF53</f>
        <v>0</v>
      </c>
      <c r="BG35" s="4">
        <f>'For Sale'!BG53</f>
        <v>0</v>
      </c>
      <c r="BH35" s="4">
        <f>'For Sale'!BH53</f>
        <v>0</v>
      </c>
      <c r="BI35" s="4">
        <f>'For Sale'!BI53</f>
        <v>0</v>
      </c>
    </row>
    <row r="36" spans="1:61" s="40" customFormat="1" x14ac:dyDescent="0.25">
      <c r="A36" s="100" t="s">
        <v>157</v>
      </c>
      <c r="C36" s="40">
        <f ca="1">SUM(C32:C35)</f>
        <v>10518686.82</v>
      </c>
      <c r="D36" s="40">
        <f t="shared" ref="D36:BI36" ca="1" si="43">SUM(D32:D35)</f>
        <v>10590029.779162068</v>
      </c>
      <c r="E36" s="40">
        <f t="shared" ca="1" si="43"/>
        <v>10790348.803043775</v>
      </c>
      <c r="F36" s="40">
        <f t="shared" ca="1" si="43"/>
        <v>10993106.307446782</v>
      </c>
      <c r="G36" s="40">
        <f t="shared" ca="1" si="43"/>
        <v>11225325.549599996</v>
      </c>
      <c r="H36" s="40">
        <f t="shared" ca="1" si="43"/>
        <v>11433035.711902028</v>
      </c>
      <c r="I36" s="40">
        <f t="shared" ca="1" si="43"/>
        <v>11643260.531682363</v>
      </c>
      <c r="J36" s="40">
        <f t="shared" ca="1" si="43"/>
        <v>11856025.88498147</v>
      </c>
      <c r="K36" s="40">
        <f t="shared" ca="1" si="43"/>
        <v>12099165.941087993</v>
      </c>
      <c r="L36" s="40">
        <f t="shared" ca="1" si="43"/>
        <v>12317090.973805141</v>
      </c>
      <c r="M36" s="40">
        <f t="shared" ca="1" si="43"/>
        <v>12537635.650116527</v>
      </c>
      <c r="N36" s="40">
        <f t="shared" ca="1" si="43"/>
        <v>12760826.841491545</v>
      </c>
      <c r="O36" s="40">
        <f t="shared" ca="1" si="43"/>
        <v>13015333.963070627</v>
      </c>
      <c r="P36" s="40">
        <f t="shared" ca="1" si="43"/>
        <v>13206746.744864233</v>
      </c>
      <c r="Q36" s="40">
        <f t="shared" ca="1" si="43"/>
        <v>13400337.058303796</v>
      </c>
      <c r="R36" s="40">
        <f t="shared" ca="1" si="43"/>
        <v>13596126.675023846</v>
      </c>
      <c r="S36" s="40">
        <f t="shared" ca="1" si="43"/>
        <v>13823639.127675245</v>
      </c>
      <c r="T36" s="40">
        <f t="shared" ca="1" si="43"/>
        <v>14023893.480360383</v>
      </c>
      <c r="U36" s="40">
        <f t="shared" ca="1" si="43"/>
        <v>14226413.67753654</v>
      </c>
      <c r="V36" s="40">
        <f t="shared" ca="1" si="43"/>
        <v>14431222.314482726</v>
      </c>
      <c r="W36" s="40">
        <f t="shared" ca="1" si="43"/>
        <v>14668728.801589372</v>
      </c>
      <c r="X36" s="40">
        <f t="shared" ca="1" si="43"/>
        <v>14878182.947915925</v>
      </c>
      <c r="Y36" s="40">
        <f t="shared" ca="1" si="43"/>
        <v>15089994.59057077</v>
      </c>
      <c r="Z36" s="40">
        <f t="shared" ca="1" si="43"/>
        <v>15304187.178301616</v>
      </c>
      <c r="AA36" s="40">
        <f t="shared" ca="1" si="43"/>
        <v>15552082.580723438</v>
      </c>
      <c r="AB36" s="40">
        <f t="shared" ca="1" si="43"/>
        <v>15771108.279392468</v>
      </c>
      <c r="AC36" s="40">
        <f t="shared" ca="1" si="43"/>
        <v>15992586.58607728</v>
      </c>
      <c r="AD36" s="40">
        <f t="shared" ca="1" si="43"/>
        <v>16216541.833866604</v>
      </c>
      <c r="AE36" s="40">
        <f t="shared" ca="1" si="43"/>
        <v>16475235.730684126</v>
      </c>
      <c r="AF36" s="40">
        <f t="shared" ca="1" si="43"/>
        <v>16586610.949485952</v>
      </c>
      <c r="AG36" s="40">
        <f t="shared" ca="1" si="43"/>
        <v>16777779.609867975</v>
      </c>
      <c r="AH36" s="40">
        <f t="shared" ca="1" si="43"/>
        <v>17010718.803229202</v>
      </c>
      <c r="AI36" s="40">
        <f t="shared" ca="1" si="43"/>
        <v>17279455.606894162</v>
      </c>
      <c r="AJ36" s="40">
        <f t="shared" ca="1" si="43"/>
        <v>17517607.149744987</v>
      </c>
      <c r="AK36" s="40">
        <f t="shared" ca="1" si="43"/>
        <v>17758403.588362753</v>
      </c>
      <c r="AL36" s="40">
        <f t="shared" ca="1" si="43"/>
        <v>18001871.056091167</v>
      </c>
      <c r="AM36" s="40">
        <f t="shared" ca="1" si="43"/>
        <v>18282236.319597594</v>
      </c>
      <c r="AN36" s="40">
        <f t="shared" ca="1" si="43"/>
        <v>18531125.216381893</v>
      </c>
      <c r="AO36" s="40">
        <f t="shared" ca="1" si="43"/>
        <v>18782765.003918353</v>
      </c>
      <c r="AP36" s="40">
        <f t="shared" ca="1" si="43"/>
        <v>19037182.797201954</v>
      </c>
      <c r="AQ36" s="40">
        <f t="shared" ca="1" si="43"/>
        <v>19363650.248369168</v>
      </c>
      <c r="AR36" s="40">
        <f t="shared" ca="1" si="43"/>
        <v>19635382.115828495</v>
      </c>
      <c r="AS36" s="40">
        <f t="shared" ca="1" si="43"/>
        <v>19898638.049099755</v>
      </c>
      <c r="AT36" s="40">
        <f t="shared" ca="1" si="43"/>
        <v>20164785.493166249</v>
      </c>
      <c r="AU36" s="40">
        <f t="shared" ca="1" si="43"/>
        <v>20470136.053610921</v>
      </c>
      <c r="AV36" s="40">
        <f t="shared" ca="1" si="43"/>
        <v>20742152.013443522</v>
      </c>
      <c r="AW36" s="40">
        <f t="shared" ca="1" si="43"/>
        <v>21017145.505328864</v>
      </c>
      <c r="AX36" s="40">
        <f t="shared" ca="1" si="43"/>
        <v>21295145.734003458</v>
      </c>
      <c r="AY36" s="40">
        <f t="shared" ca="1" si="43"/>
        <v>21613553.864460874</v>
      </c>
      <c r="AZ36" s="40">
        <f t="shared" ca="1" si="43"/>
        <v>21897656.261011176</v>
      </c>
      <c r="BA36" s="40">
        <f t="shared" ca="1" si="43"/>
        <v>22184854.634687528</v>
      </c>
      <c r="BB36" s="40">
        <f t="shared" ca="1" si="43"/>
        <v>22475179.28234702</v>
      </c>
      <c r="BC36" s="40">
        <f t="shared" ca="1" si="43"/>
        <v>22807153.621513609</v>
      </c>
      <c r="BD36" s="40">
        <f t="shared" ca="1" si="43"/>
        <v>23103822.826620795</v>
      </c>
      <c r="BE36" s="40">
        <f t="shared" ca="1" si="43"/>
        <v>23403710.880852893</v>
      </c>
      <c r="BF36" s="40">
        <f t="shared" ca="1" si="43"/>
        <v>23706849.212430611</v>
      </c>
      <c r="BG36" s="40">
        <f t="shared" ca="1" si="43"/>
        <v>24052917.165511455</v>
      </c>
      <c r="BH36" s="40">
        <f t="shared" ca="1" si="43"/>
        <v>24254169.410510492</v>
      </c>
      <c r="BI36" s="40">
        <f t="shared" ca="1" si="43"/>
        <v>24530016.526706558</v>
      </c>
    </row>
    <row r="37" spans="1:61" s="4" customFormat="1" x14ac:dyDescent="0.25">
      <c r="A37" s="36"/>
    </row>
    <row r="38" spans="1:61" x14ac:dyDescent="0.25">
      <c r="A38" s="38" t="s">
        <v>180</v>
      </c>
    </row>
    <row r="39" spans="1:61" s="4" customFormat="1" x14ac:dyDescent="0.25">
      <c r="A39" s="36" t="s">
        <v>644</v>
      </c>
      <c r="C39" s="4">
        <f>322558/4*12</f>
        <v>967674</v>
      </c>
      <c r="D39" s="4">
        <f>+C39</f>
        <v>967674</v>
      </c>
      <c r="E39" s="4">
        <f>+D39</f>
        <v>967674</v>
      </c>
      <c r="F39" s="4">
        <f>+E39</f>
        <v>967674</v>
      </c>
      <c r="G39" s="4">
        <f>+F39*1.03</f>
        <v>996704.22</v>
      </c>
      <c r="H39" s="4">
        <f>+G39</f>
        <v>996704.22</v>
      </c>
      <c r="I39" s="4">
        <f>+H39</f>
        <v>996704.22</v>
      </c>
      <c r="J39" s="4">
        <f>+I39</f>
        <v>996704.22</v>
      </c>
      <c r="K39" s="4">
        <f>+J39*1.03</f>
        <v>1026605.3466</v>
      </c>
      <c r="L39" s="4">
        <f>+K39</f>
        <v>1026605.3466</v>
      </c>
      <c r="M39" s="4">
        <f>+L39</f>
        <v>1026605.3466</v>
      </c>
      <c r="N39" s="4">
        <f>+M39</f>
        <v>1026605.3466</v>
      </c>
      <c r="O39" s="4">
        <f t="shared" ref="O39:BC41" si="44">+N39*1.03</f>
        <v>1057403.506998</v>
      </c>
      <c r="P39" s="4">
        <f t="shared" ref="P39:R39" si="45">+O39</f>
        <v>1057403.506998</v>
      </c>
      <c r="Q39" s="4">
        <f t="shared" si="45"/>
        <v>1057403.506998</v>
      </c>
      <c r="R39" s="4">
        <f t="shared" si="45"/>
        <v>1057403.506998</v>
      </c>
      <c r="S39" s="4">
        <f t="shared" ref="S39:BG41" si="46">+R39*1.03</f>
        <v>1089125.6122079401</v>
      </c>
      <c r="T39" s="4">
        <f t="shared" ref="T39:V39" si="47">+S39</f>
        <v>1089125.6122079401</v>
      </c>
      <c r="U39" s="4">
        <f t="shared" si="47"/>
        <v>1089125.6122079401</v>
      </c>
      <c r="V39" s="4">
        <f t="shared" si="47"/>
        <v>1089125.6122079401</v>
      </c>
      <c r="W39" s="4">
        <f t="shared" ref="W39" si="48">+V39*1.03</f>
        <v>1121799.3805741784</v>
      </c>
      <c r="X39" s="4">
        <f t="shared" ref="X39:Z39" si="49">+W39</f>
        <v>1121799.3805741784</v>
      </c>
      <c r="Y39" s="4">
        <f t="shared" si="49"/>
        <v>1121799.3805741784</v>
      </c>
      <c r="Z39" s="4">
        <f t="shared" si="49"/>
        <v>1121799.3805741784</v>
      </c>
      <c r="AA39" s="4">
        <f t="shared" ref="AA39" si="50">+Z39*1.03</f>
        <v>1155453.3619914039</v>
      </c>
      <c r="AB39" s="4">
        <f t="shared" ref="AB39:AD39" si="51">+AA39</f>
        <v>1155453.3619914039</v>
      </c>
      <c r="AC39" s="4">
        <f t="shared" si="51"/>
        <v>1155453.3619914039</v>
      </c>
      <c r="AD39" s="4">
        <f t="shared" si="51"/>
        <v>1155453.3619914039</v>
      </c>
      <c r="AE39" s="4">
        <f t="shared" ref="AE39" si="52">+AD39*1.03</f>
        <v>1190116.962851146</v>
      </c>
      <c r="AF39" s="4">
        <f t="shared" ref="AF39:AH39" si="53">+AE39</f>
        <v>1190116.962851146</v>
      </c>
      <c r="AG39" s="4">
        <f t="shared" si="53"/>
        <v>1190116.962851146</v>
      </c>
      <c r="AH39" s="4">
        <f t="shared" si="53"/>
        <v>1190116.962851146</v>
      </c>
      <c r="AI39" s="4">
        <f t="shared" ref="AI39" si="54">+AH39*1.03</f>
        <v>1225820.4717366805</v>
      </c>
      <c r="AJ39" s="4">
        <f t="shared" ref="AJ39:AL39" si="55">+AI39</f>
        <v>1225820.4717366805</v>
      </c>
      <c r="AK39" s="4">
        <f t="shared" si="55"/>
        <v>1225820.4717366805</v>
      </c>
      <c r="AL39" s="4">
        <f t="shared" si="55"/>
        <v>1225820.4717366805</v>
      </c>
      <c r="AM39" s="4">
        <f t="shared" ref="AM39" si="56">+AL39*1.03</f>
        <v>1262595.0858887809</v>
      </c>
      <c r="AN39" s="4">
        <f t="shared" ref="AN39:AP39" si="57">+AM39</f>
        <v>1262595.0858887809</v>
      </c>
      <c r="AO39" s="4">
        <f t="shared" si="57"/>
        <v>1262595.0858887809</v>
      </c>
      <c r="AP39" s="4">
        <f t="shared" si="57"/>
        <v>1262595.0858887809</v>
      </c>
      <c r="AQ39" s="4">
        <f t="shared" ref="AQ39" si="58">+AP39*1.03</f>
        <v>1300472.9384654444</v>
      </c>
      <c r="AR39" s="4">
        <f t="shared" ref="AR39:AT39" si="59">+AQ39</f>
        <v>1300472.9384654444</v>
      </c>
      <c r="AS39" s="4">
        <f t="shared" si="59"/>
        <v>1300472.9384654444</v>
      </c>
      <c r="AT39" s="4">
        <f t="shared" si="59"/>
        <v>1300472.9384654444</v>
      </c>
      <c r="AU39" s="4">
        <f t="shared" ref="AU39" si="60">+AT39*1.03</f>
        <v>1339487.1266194077</v>
      </c>
      <c r="AV39" s="4">
        <f t="shared" ref="AV39:AX39" si="61">+AU39</f>
        <v>1339487.1266194077</v>
      </c>
      <c r="AW39" s="4">
        <f t="shared" si="61"/>
        <v>1339487.1266194077</v>
      </c>
      <c r="AX39" s="4">
        <f t="shared" si="61"/>
        <v>1339487.1266194077</v>
      </c>
      <c r="AY39" s="4">
        <f t="shared" ref="AY39" si="62">+AX39*1.03</f>
        <v>1379671.7404179899</v>
      </c>
      <c r="AZ39" s="4">
        <f t="shared" ref="AZ39:BB39" si="63">+AY39</f>
        <v>1379671.7404179899</v>
      </c>
      <c r="BA39" s="4">
        <f t="shared" si="63"/>
        <v>1379671.7404179899</v>
      </c>
      <c r="BB39" s="4">
        <f t="shared" si="63"/>
        <v>1379671.7404179899</v>
      </c>
      <c r="BC39" s="4">
        <f t="shared" ref="BC39" si="64">+BB39*1.03</f>
        <v>1421061.8926305296</v>
      </c>
      <c r="BD39" s="4">
        <f t="shared" ref="BD39:BF39" si="65">+BC39</f>
        <v>1421061.8926305296</v>
      </c>
      <c r="BE39" s="4">
        <f t="shared" si="65"/>
        <v>1421061.8926305296</v>
      </c>
      <c r="BF39" s="4">
        <f t="shared" si="65"/>
        <v>1421061.8926305296</v>
      </c>
      <c r="BG39" s="4">
        <f t="shared" ref="BG39" si="66">+BF39*1.03</f>
        <v>1463693.7494094456</v>
      </c>
      <c r="BH39" s="4">
        <f t="shared" ref="BH39:BI39" si="67">+BG39</f>
        <v>1463693.7494094456</v>
      </c>
      <c r="BI39" s="4">
        <f t="shared" si="67"/>
        <v>1463693.7494094456</v>
      </c>
    </row>
    <row r="40" spans="1:61" s="4" customFormat="1" x14ac:dyDescent="0.25">
      <c r="A40" s="36" t="s">
        <v>645</v>
      </c>
      <c r="C40" s="4">
        <f>155726/4*12</f>
        <v>467178</v>
      </c>
      <c r="D40" s="4">
        <f t="shared" ref="D40:E41" si="68">+C40</f>
        <v>467178</v>
      </c>
      <c r="E40" s="4">
        <f t="shared" si="68"/>
        <v>467178</v>
      </c>
      <c r="F40" s="4">
        <f t="shared" ref="F40" si="69">+E40</f>
        <v>467178</v>
      </c>
      <c r="G40" s="4">
        <f t="shared" ref="G40:G41" si="70">+F40*1.03</f>
        <v>481193.34</v>
      </c>
      <c r="H40" s="4">
        <f t="shared" ref="H40:J41" si="71">+G40</f>
        <v>481193.34</v>
      </c>
      <c r="I40" s="4">
        <f t="shared" si="71"/>
        <v>481193.34</v>
      </c>
      <c r="J40" s="4">
        <f t="shared" si="71"/>
        <v>481193.34</v>
      </c>
      <c r="K40" s="4">
        <f t="shared" ref="K40:K41" si="72">+J40*1.03</f>
        <v>495629.14020000002</v>
      </c>
      <c r="L40" s="4">
        <f t="shared" ref="L40:N40" si="73">+K40</f>
        <v>495629.14020000002</v>
      </c>
      <c r="M40" s="4">
        <f t="shared" si="73"/>
        <v>495629.14020000002</v>
      </c>
      <c r="N40" s="4">
        <f t="shared" si="73"/>
        <v>495629.14020000002</v>
      </c>
      <c r="O40" s="4">
        <f t="shared" si="44"/>
        <v>510498.01440600003</v>
      </c>
      <c r="P40" s="4">
        <f t="shared" ref="P40:R40" si="74">+O40</f>
        <v>510498.01440600003</v>
      </c>
      <c r="Q40" s="4">
        <f t="shared" si="74"/>
        <v>510498.01440600003</v>
      </c>
      <c r="R40" s="4">
        <f t="shared" si="74"/>
        <v>510498.01440600003</v>
      </c>
      <c r="S40" s="4">
        <f t="shared" si="46"/>
        <v>525812.9548381801</v>
      </c>
      <c r="T40" s="4">
        <f t="shared" ref="T40:V40" si="75">+S40</f>
        <v>525812.9548381801</v>
      </c>
      <c r="U40" s="4">
        <f t="shared" si="75"/>
        <v>525812.9548381801</v>
      </c>
      <c r="V40" s="4">
        <f t="shared" si="75"/>
        <v>525812.9548381801</v>
      </c>
      <c r="W40" s="4">
        <f t="shared" si="44"/>
        <v>541587.34348332556</v>
      </c>
      <c r="X40" s="4">
        <f t="shared" ref="X40:Z40" si="76">+W40</f>
        <v>541587.34348332556</v>
      </c>
      <c r="Y40" s="4">
        <f t="shared" si="76"/>
        <v>541587.34348332556</v>
      </c>
      <c r="Z40" s="4">
        <f t="shared" si="76"/>
        <v>541587.34348332556</v>
      </c>
      <c r="AA40" s="4">
        <f t="shared" si="46"/>
        <v>557834.96378782531</v>
      </c>
      <c r="AB40" s="4">
        <f t="shared" ref="AB40:AD40" si="77">+AA40</f>
        <v>557834.96378782531</v>
      </c>
      <c r="AC40" s="4">
        <f t="shared" si="77"/>
        <v>557834.96378782531</v>
      </c>
      <c r="AD40" s="4">
        <f t="shared" si="77"/>
        <v>557834.96378782531</v>
      </c>
      <c r="AE40" s="4">
        <f t="shared" si="44"/>
        <v>574570.01270146004</v>
      </c>
      <c r="AF40" s="4">
        <f t="shared" ref="AF40:AH40" si="78">+AE40</f>
        <v>574570.01270146004</v>
      </c>
      <c r="AG40" s="4">
        <f t="shared" si="78"/>
        <v>574570.01270146004</v>
      </c>
      <c r="AH40" s="4">
        <f t="shared" si="78"/>
        <v>574570.01270146004</v>
      </c>
      <c r="AI40" s="4">
        <f t="shared" si="46"/>
        <v>591807.1130825039</v>
      </c>
      <c r="AJ40" s="4">
        <f t="shared" ref="AJ40:AL40" si="79">+AI40</f>
        <v>591807.1130825039</v>
      </c>
      <c r="AK40" s="4">
        <f t="shared" si="79"/>
        <v>591807.1130825039</v>
      </c>
      <c r="AL40" s="4">
        <f t="shared" si="79"/>
        <v>591807.1130825039</v>
      </c>
      <c r="AM40" s="4">
        <f t="shared" si="44"/>
        <v>609561.32647497905</v>
      </c>
      <c r="AN40" s="4">
        <f t="shared" ref="AN40:AP40" si="80">+AM40</f>
        <v>609561.32647497905</v>
      </c>
      <c r="AO40" s="4">
        <f t="shared" si="80"/>
        <v>609561.32647497905</v>
      </c>
      <c r="AP40" s="4">
        <f t="shared" si="80"/>
        <v>609561.32647497905</v>
      </c>
      <c r="AQ40" s="4">
        <f t="shared" si="46"/>
        <v>627848.16626922844</v>
      </c>
      <c r="AR40" s="4">
        <f t="shared" ref="AR40:AT40" si="81">+AQ40</f>
        <v>627848.16626922844</v>
      </c>
      <c r="AS40" s="4">
        <f t="shared" si="81"/>
        <v>627848.16626922844</v>
      </c>
      <c r="AT40" s="4">
        <f t="shared" si="81"/>
        <v>627848.16626922844</v>
      </c>
      <c r="AU40" s="4">
        <f t="shared" si="44"/>
        <v>646683.61125730537</v>
      </c>
      <c r="AV40" s="4">
        <f t="shared" ref="AV40:AX40" si="82">+AU40</f>
        <v>646683.61125730537</v>
      </c>
      <c r="AW40" s="4">
        <f t="shared" si="82"/>
        <v>646683.61125730537</v>
      </c>
      <c r="AX40" s="4">
        <f t="shared" si="82"/>
        <v>646683.61125730537</v>
      </c>
      <c r="AY40" s="4">
        <f t="shared" si="46"/>
        <v>666084.1195950245</v>
      </c>
      <c r="AZ40" s="4">
        <f t="shared" ref="AZ40:BB40" si="83">+AY40</f>
        <v>666084.1195950245</v>
      </c>
      <c r="BA40" s="4">
        <f t="shared" si="83"/>
        <v>666084.1195950245</v>
      </c>
      <c r="BB40" s="4">
        <f t="shared" si="83"/>
        <v>666084.1195950245</v>
      </c>
      <c r="BC40" s="4">
        <f t="shared" si="44"/>
        <v>686066.64318287524</v>
      </c>
      <c r="BD40" s="4">
        <f t="shared" ref="BD40:BF40" si="84">+BC40</f>
        <v>686066.64318287524</v>
      </c>
      <c r="BE40" s="4">
        <f t="shared" si="84"/>
        <v>686066.64318287524</v>
      </c>
      <c r="BF40" s="4">
        <f t="shared" si="84"/>
        <v>686066.64318287524</v>
      </c>
      <c r="BG40" s="4">
        <f t="shared" si="46"/>
        <v>706648.64247836149</v>
      </c>
      <c r="BH40" s="4">
        <f t="shared" ref="BH40:BI40" si="85">+BG40</f>
        <v>706648.64247836149</v>
      </c>
      <c r="BI40" s="4">
        <f t="shared" si="85"/>
        <v>706648.64247836149</v>
      </c>
    </row>
    <row r="41" spans="1:61" s="4" customFormat="1" x14ac:dyDescent="0.25">
      <c r="A41" s="36" t="s">
        <v>646</v>
      </c>
      <c r="C41" s="4">
        <f>5297.25*12</f>
        <v>63567</v>
      </c>
      <c r="D41" s="4">
        <f t="shared" si="68"/>
        <v>63567</v>
      </c>
      <c r="E41" s="4">
        <f t="shared" si="68"/>
        <v>63567</v>
      </c>
      <c r="F41" s="4">
        <f t="shared" ref="F41" si="86">+E41</f>
        <v>63567</v>
      </c>
      <c r="G41" s="4">
        <f t="shared" si="70"/>
        <v>65474.01</v>
      </c>
      <c r="H41" s="4">
        <f t="shared" ref="H41:I41" si="87">+G41</f>
        <v>65474.01</v>
      </c>
      <c r="I41" s="4">
        <f t="shared" si="87"/>
        <v>65474.01</v>
      </c>
      <c r="J41" s="4">
        <f t="shared" si="71"/>
        <v>65474.01</v>
      </c>
      <c r="K41" s="4">
        <f t="shared" si="72"/>
        <v>67438.23030000001</v>
      </c>
      <c r="L41" s="4">
        <f t="shared" ref="L41:N41" si="88">+K41</f>
        <v>67438.23030000001</v>
      </c>
      <c r="M41" s="4">
        <f t="shared" si="88"/>
        <v>67438.23030000001</v>
      </c>
      <c r="N41" s="4">
        <f t="shared" si="88"/>
        <v>67438.23030000001</v>
      </c>
      <c r="O41" s="4">
        <f t="shared" si="44"/>
        <v>69461.377209000013</v>
      </c>
      <c r="P41" s="4">
        <f t="shared" ref="P41:R41" si="89">+O41</f>
        <v>69461.377209000013</v>
      </c>
      <c r="Q41" s="4">
        <f t="shared" si="89"/>
        <v>69461.377209000013</v>
      </c>
      <c r="R41" s="4">
        <f t="shared" si="89"/>
        <v>69461.377209000013</v>
      </c>
      <c r="S41" s="4">
        <f t="shared" si="46"/>
        <v>71545.218525270015</v>
      </c>
      <c r="T41" s="4">
        <f t="shared" ref="T41:V41" si="90">+S41</f>
        <v>71545.218525270015</v>
      </c>
      <c r="U41" s="4">
        <f t="shared" si="90"/>
        <v>71545.218525270015</v>
      </c>
      <c r="V41" s="4">
        <f t="shared" si="90"/>
        <v>71545.218525270015</v>
      </c>
      <c r="W41" s="4">
        <f t="shared" si="44"/>
        <v>73691.575081028117</v>
      </c>
      <c r="X41" s="4">
        <f t="shared" ref="X41:Z41" si="91">+W41</f>
        <v>73691.575081028117</v>
      </c>
      <c r="Y41" s="4">
        <f t="shared" si="91"/>
        <v>73691.575081028117</v>
      </c>
      <c r="Z41" s="4">
        <f t="shared" si="91"/>
        <v>73691.575081028117</v>
      </c>
      <c r="AA41" s="4">
        <f t="shared" si="46"/>
        <v>75902.322333458957</v>
      </c>
      <c r="AB41" s="4">
        <f t="shared" ref="AB41:AD41" si="92">+AA41</f>
        <v>75902.322333458957</v>
      </c>
      <c r="AC41" s="4">
        <f t="shared" si="92"/>
        <v>75902.322333458957</v>
      </c>
      <c r="AD41" s="4">
        <f t="shared" si="92"/>
        <v>75902.322333458957</v>
      </c>
      <c r="AE41" s="4">
        <f t="shared" si="44"/>
        <v>78179.392003462723</v>
      </c>
      <c r="AF41" s="4">
        <f t="shared" ref="AF41:AH41" si="93">+AE41</f>
        <v>78179.392003462723</v>
      </c>
      <c r="AG41" s="4">
        <f t="shared" si="93"/>
        <v>78179.392003462723</v>
      </c>
      <c r="AH41" s="4">
        <f t="shared" si="93"/>
        <v>78179.392003462723</v>
      </c>
      <c r="AI41" s="4">
        <f t="shared" si="46"/>
        <v>80524.773763566613</v>
      </c>
      <c r="AJ41" s="4">
        <f t="shared" ref="AJ41:AL41" si="94">+AI41</f>
        <v>80524.773763566613</v>
      </c>
      <c r="AK41" s="4">
        <f t="shared" si="94"/>
        <v>80524.773763566613</v>
      </c>
      <c r="AL41" s="4">
        <f t="shared" si="94"/>
        <v>80524.773763566613</v>
      </c>
      <c r="AM41" s="4">
        <f t="shared" si="44"/>
        <v>82940.51697647362</v>
      </c>
      <c r="AN41" s="4">
        <f t="shared" ref="AN41:AP41" si="95">+AM41</f>
        <v>82940.51697647362</v>
      </c>
      <c r="AO41" s="4">
        <f t="shared" si="95"/>
        <v>82940.51697647362</v>
      </c>
      <c r="AP41" s="4">
        <f t="shared" si="95"/>
        <v>82940.51697647362</v>
      </c>
      <c r="AQ41" s="4">
        <f t="shared" si="46"/>
        <v>85428.732485767832</v>
      </c>
      <c r="AR41" s="4">
        <f t="shared" ref="AR41:AT41" si="96">+AQ41</f>
        <v>85428.732485767832</v>
      </c>
      <c r="AS41" s="4">
        <f t="shared" si="96"/>
        <v>85428.732485767832</v>
      </c>
      <c r="AT41" s="4">
        <f t="shared" si="96"/>
        <v>85428.732485767832</v>
      </c>
      <c r="AU41" s="4">
        <f t="shared" si="44"/>
        <v>87991.594460340872</v>
      </c>
      <c r="AV41" s="4">
        <f t="shared" ref="AV41:AX41" si="97">+AU41</f>
        <v>87991.594460340872</v>
      </c>
      <c r="AW41" s="4">
        <f t="shared" si="97"/>
        <v>87991.594460340872</v>
      </c>
      <c r="AX41" s="4">
        <f t="shared" si="97"/>
        <v>87991.594460340872</v>
      </c>
      <c r="AY41" s="4">
        <f t="shared" si="46"/>
        <v>90631.342294151094</v>
      </c>
      <c r="AZ41" s="4">
        <f t="shared" ref="AZ41:BB41" si="98">+AY41</f>
        <v>90631.342294151094</v>
      </c>
      <c r="BA41" s="4">
        <f t="shared" si="98"/>
        <v>90631.342294151094</v>
      </c>
      <c r="BB41" s="4">
        <f t="shared" si="98"/>
        <v>90631.342294151094</v>
      </c>
      <c r="BC41" s="4">
        <f t="shared" si="44"/>
        <v>93350.282562975626</v>
      </c>
      <c r="BD41" s="4">
        <f t="shared" ref="BD41:BF41" si="99">+BC41</f>
        <v>93350.282562975626</v>
      </c>
      <c r="BE41" s="4">
        <f t="shared" si="99"/>
        <v>93350.282562975626</v>
      </c>
      <c r="BF41" s="4">
        <f t="shared" si="99"/>
        <v>93350.282562975626</v>
      </c>
      <c r="BG41" s="4">
        <f t="shared" si="46"/>
        <v>96150.791039864896</v>
      </c>
      <c r="BH41" s="4">
        <f t="shared" ref="BH41:BI41" si="100">+BG41</f>
        <v>96150.791039864896</v>
      </c>
      <c r="BI41" s="4">
        <f t="shared" si="100"/>
        <v>96150.791039864896</v>
      </c>
    </row>
    <row r="42" spans="1:61" s="4" customFormat="1" x14ac:dyDescent="0.25">
      <c r="A42" s="36" t="s">
        <v>647</v>
      </c>
      <c r="C42" s="4">
        <f ca="1">0.03*C36</f>
        <v>315560.60460000002</v>
      </c>
      <c r="D42" s="4">
        <f t="shared" ref="D42:J42" ca="1" si="101">0.03*D36</f>
        <v>317700.89337486203</v>
      </c>
      <c r="E42" s="4">
        <f t="shared" ca="1" si="101"/>
        <v>323710.46409131325</v>
      </c>
      <c r="F42" s="4">
        <f t="shared" ca="1" si="101"/>
        <v>329793.18922340346</v>
      </c>
      <c r="G42" s="4">
        <f t="shared" ca="1" si="101"/>
        <v>336759.76648799988</v>
      </c>
      <c r="H42" s="4">
        <f t="shared" ca="1" si="101"/>
        <v>342991.07135706081</v>
      </c>
      <c r="I42" s="4">
        <f t="shared" ca="1" si="101"/>
        <v>349297.81595047086</v>
      </c>
      <c r="J42" s="4">
        <f t="shared" ca="1" si="101"/>
        <v>355680.77654944407</v>
      </c>
      <c r="K42" s="4">
        <f t="shared" ref="K42:R42" ca="1" si="102">0.03*K36</f>
        <v>362974.97823263978</v>
      </c>
      <c r="L42" s="4">
        <f t="shared" ca="1" si="102"/>
        <v>369512.72921415418</v>
      </c>
      <c r="M42" s="4">
        <f t="shared" ca="1" si="102"/>
        <v>376129.06950349582</v>
      </c>
      <c r="N42" s="4">
        <f t="shared" ca="1" si="102"/>
        <v>382824.80524474633</v>
      </c>
      <c r="O42" s="4">
        <f t="shared" ca="1" si="102"/>
        <v>390460.01889211882</v>
      </c>
      <c r="P42" s="4">
        <f t="shared" ca="1" si="102"/>
        <v>396202.40234592697</v>
      </c>
      <c r="Q42" s="4">
        <f t="shared" ca="1" si="102"/>
        <v>402010.11174911389</v>
      </c>
      <c r="R42" s="4">
        <f t="shared" ca="1" si="102"/>
        <v>407883.8002507154</v>
      </c>
      <c r="S42" s="4">
        <f t="shared" ref="S42:BI42" ca="1" si="103">0.03*S36</f>
        <v>414709.17383025732</v>
      </c>
      <c r="T42" s="4">
        <f t="shared" ca="1" si="103"/>
        <v>420716.80441081146</v>
      </c>
      <c r="U42" s="4">
        <f t="shared" ca="1" si="103"/>
        <v>426792.41032609617</v>
      </c>
      <c r="V42" s="4">
        <f t="shared" ca="1" si="103"/>
        <v>432936.66943448177</v>
      </c>
      <c r="W42" s="4">
        <f t="shared" ca="1" si="103"/>
        <v>440061.86404768116</v>
      </c>
      <c r="X42" s="4">
        <f t="shared" ca="1" si="103"/>
        <v>446345.48843747773</v>
      </c>
      <c r="Y42" s="4">
        <f t="shared" ca="1" si="103"/>
        <v>452699.8377171231</v>
      </c>
      <c r="Z42" s="4">
        <f t="shared" ca="1" si="103"/>
        <v>459125.61534904846</v>
      </c>
      <c r="AA42" s="4">
        <f t="shared" ca="1" si="103"/>
        <v>466562.47742170311</v>
      </c>
      <c r="AB42" s="4">
        <f t="shared" ca="1" si="103"/>
        <v>473133.248381774</v>
      </c>
      <c r="AC42" s="4">
        <f t="shared" ca="1" si="103"/>
        <v>479777.59758231841</v>
      </c>
      <c r="AD42" s="4">
        <f t="shared" ca="1" si="103"/>
        <v>486496.25501599809</v>
      </c>
      <c r="AE42" s="4">
        <f t="shared" ca="1" si="103"/>
        <v>494257.07192052377</v>
      </c>
      <c r="AF42" s="4">
        <f t="shared" ca="1" si="103"/>
        <v>497598.32848457852</v>
      </c>
      <c r="AG42" s="4">
        <f t="shared" ca="1" si="103"/>
        <v>503333.38829603925</v>
      </c>
      <c r="AH42" s="4">
        <f t="shared" ca="1" si="103"/>
        <v>510321.56409687601</v>
      </c>
      <c r="AI42" s="4">
        <f t="shared" ca="1" si="103"/>
        <v>518383.6682068248</v>
      </c>
      <c r="AJ42" s="4">
        <f t="shared" ca="1" si="103"/>
        <v>525528.21449234965</v>
      </c>
      <c r="AK42" s="4">
        <f t="shared" ca="1" si="103"/>
        <v>532752.10765088256</v>
      </c>
      <c r="AL42" s="4">
        <f t="shared" ca="1" si="103"/>
        <v>540056.13168273494</v>
      </c>
      <c r="AM42" s="4">
        <f t="shared" ca="1" si="103"/>
        <v>548467.0895879278</v>
      </c>
      <c r="AN42" s="4">
        <f t="shared" ca="1" si="103"/>
        <v>555933.75649145676</v>
      </c>
      <c r="AO42" s="4">
        <f t="shared" ca="1" si="103"/>
        <v>563482.95011755056</v>
      </c>
      <c r="AP42" s="4">
        <f t="shared" ca="1" si="103"/>
        <v>571115.48391605855</v>
      </c>
      <c r="AQ42" s="4">
        <f t="shared" ca="1" si="103"/>
        <v>580909.50745107501</v>
      </c>
      <c r="AR42" s="4">
        <f t="shared" ca="1" si="103"/>
        <v>589061.46347485483</v>
      </c>
      <c r="AS42" s="4">
        <f t="shared" ca="1" si="103"/>
        <v>596959.1414729926</v>
      </c>
      <c r="AT42" s="4">
        <f t="shared" ca="1" si="103"/>
        <v>604943.56479498744</v>
      </c>
      <c r="AU42" s="4">
        <f t="shared" ca="1" si="103"/>
        <v>614104.08160832757</v>
      </c>
      <c r="AV42" s="4">
        <f t="shared" ca="1" si="103"/>
        <v>622264.56040330569</v>
      </c>
      <c r="AW42" s="4">
        <f t="shared" ca="1" si="103"/>
        <v>630514.36515986593</v>
      </c>
      <c r="AX42" s="4">
        <f t="shared" ca="1" si="103"/>
        <v>638854.37202010374</v>
      </c>
      <c r="AY42" s="4">
        <f t="shared" ca="1" si="103"/>
        <v>648406.61593382619</v>
      </c>
      <c r="AZ42" s="4">
        <f t="shared" ca="1" si="103"/>
        <v>656929.68783033523</v>
      </c>
      <c r="BA42" s="4">
        <f t="shared" ca="1" si="103"/>
        <v>665545.63904062577</v>
      </c>
      <c r="BB42" s="4">
        <f t="shared" ca="1" si="103"/>
        <v>674255.37847041059</v>
      </c>
      <c r="BC42" s="4">
        <f t="shared" ca="1" si="103"/>
        <v>684214.6086454083</v>
      </c>
      <c r="BD42" s="4">
        <f t="shared" ca="1" si="103"/>
        <v>693114.68479862378</v>
      </c>
      <c r="BE42" s="4">
        <f t="shared" ca="1" si="103"/>
        <v>702111.32642558671</v>
      </c>
      <c r="BF42" s="4">
        <f t="shared" ca="1" si="103"/>
        <v>711205.47637291835</v>
      </c>
      <c r="BG42" s="4">
        <f t="shared" ca="1" si="103"/>
        <v>721587.51496534364</v>
      </c>
      <c r="BH42" s="4">
        <f t="shared" ca="1" si="103"/>
        <v>727625.08231531468</v>
      </c>
      <c r="BI42" s="4">
        <f t="shared" ca="1" si="103"/>
        <v>735900.49580119667</v>
      </c>
    </row>
    <row r="43" spans="1:61" x14ac:dyDescent="0.25">
      <c r="A43" s="36" t="s">
        <v>181</v>
      </c>
      <c r="C43" s="4">
        <f>'For Sale'!C57</f>
        <v>0</v>
      </c>
      <c r="D43" s="4">
        <f>'For Sale'!D57</f>
        <v>0</v>
      </c>
      <c r="E43" s="4">
        <f>'For Sale'!E57</f>
        <v>0</v>
      </c>
      <c r="F43" s="4">
        <f>'For Sale'!F57</f>
        <v>0</v>
      </c>
      <c r="G43" s="4">
        <f>'For Sale'!G57</f>
        <v>0</v>
      </c>
      <c r="H43" s="4">
        <f>'For Sale'!H57</f>
        <v>0</v>
      </c>
      <c r="I43" s="4">
        <f>'For Sale'!I57</f>
        <v>0</v>
      </c>
      <c r="J43" s="4">
        <f>'For Sale'!J57</f>
        <v>0</v>
      </c>
      <c r="K43" s="4">
        <f>'For Sale'!K57</f>
        <v>0</v>
      </c>
      <c r="L43" s="4">
        <f>'For Sale'!L57</f>
        <v>0</v>
      </c>
      <c r="M43" s="4">
        <f>'For Sale'!M57</f>
        <v>0</v>
      </c>
      <c r="N43" s="4">
        <f>'For Sale'!N57</f>
        <v>0</v>
      </c>
      <c r="O43" s="4">
        <f>'For Sale'!O57</f>
        <v>0</v>
      </c>
      <c r="P43" s="4">
        <f>'For Sale'!P57</f>
        <v>0</v>
      </c>
      <c r="Q43" s="4">
        <f>'For Sale'!Q57</f>
        <v>0</v>
      </c>
      <c r="R43" s="4">
        <f>'For Sale'!R57</f>
        <v>0</v>
      </c>
      <c r="S43" s="4">
        <f>'For Sale'!S57</f>
        <v>0</v>
      </c>
      <c r="T43" s="4">
        <f>'For Sale'!T57</f>
        <v>0</v>
      </c>
      <c r="U43" s="4">
        <f>'For Sale'!U57</f>
        <v>0</v>
      </c>
      <c r="V43" s="4">
        <f>'For Sale'!V57</f>
        <v>0</v>
      </c>
      <c r="W43" s="4">
        <f>'For Sale'!W57</f>
        <v>0</v>
      </c>
      <c r="X43" s="4">
        <f>'For Sale'!X57</f>
        <v>0</v>
      </c>
      <c r="Y43" s="4">
        <f>'For Sale'!Y57</f>
        <v>0</v>
      </c>
      <c r="Z43" s="4">
        <f>'For Sale'!Z57</f>
        <v>0</v>
      </c>
      <c r="AA43" s="4">
        <f>'For Sale'!AA57</f>
        <v>0</v>
      </c>
      <c r="AB43" s="4">
        <f>'For Sale'!AB57</f>
        <v>0</v>
      </c>
      <c r="AC43" s="4">
        <f>'For Sale'!AC57</f>
        <v>0</v>
      </c>
      <c r="AD43" s="4">
        <f>'For Sale'!AD57</f>
        <v>0</v>
      </c>
      <c r="AE43" s="4">
        <f>'For Sale'!AE57</f>
        <v>0</v>
      </c>
      <c r="AF43" s="4">
        <f>'For Sale'!AF57</f>
        <v>0</v>
      </c>
      <c r="AG43" s="4">
        <f>'For Sale'!AG57</f>
        <v>0</v>
      </c>
      <c r="AH43" s="4">
        <f>'For Sale'!AH57</f>
        <v>0</v>
      </c>
      <c r="AI43" s="4">
        <f>'For Sale'!AI57</f>
        <v>0</v>
      </c>
      <c r="AJ43" s="4">
        <f>'For Sale'!AJ57</f>
        <v>0</v>
      </c>
      <c r="AK43" s="4">
        <f>'For Sale'!AK57</f>
        <v>0</v>
      </c>
      <c r="AL43" s="4">
        <f>'For Sale'!AL57</f>
        <v>0</v>
      </c>
      <c r="AM43" s="4">
        <f>'For Sale'!AM57</f>
        <v>0</v>
      </c>
      <c r="AN43" s="4">
        <f>'For Sale'!AN57</f>
        <v>0</v>
      </c>
      <c r="AO43" s="4">
        <f>'For Sale'!AO57</f>
        <v>0</v>
      </c>
      <c r="AP43" s="4">
        <f>'For Sale'!AP57</f>
        <v>0</v>
      </c>
      <c r="AQ43" s="4">
        <f>'For Sale'!AQ57</f>
        <v>0</v>
      </c>
      <c r="AR43" s="4">
        <f>'For Sale'!AR57</f>
        <v>0</v>
      </c>
      <c r="AS43" s="4">
        <f>'For Sale'!AS57</f>
        <v>0</v>
      </c>
      <c r="AT43" s="4">
        <f>'For Sale'!AT57</f>
        <v>0</v>
      </c>
      <c r="AU43" s="4">
        <f>'For Sale'!AU57</f>
        <v>0</v>
      </c>
      <c r="AV43" s="4">
        <f>'For Sale'!AV57</f>
        <v>0</v>
      </c>
      <c r="AW43" s="4">
        <f>'For Sale'!AW57</f>
        <v>0</v>
      </c>
      <c r="AX43" s="4">
        <f>'For Sale'!AX57</f>
        <v>0</v>
      </c>
      <c r="AY43" s="4">
        <f>'For Sale'!AY57</f>
        <v>0</v>
      </c>
      <c r="AZ43" s="4">
        <f>'For Sale'!AZ57</f>
        <v>0</v>
      </c>
      <c r="BA43" s="4">
        <f>'For Sale'!BA57</f>
        <v>0</v>
      </c>
      <c r="BB43" s="4">
        <f>'For Sale'!BB57</f>
        <v>0</v>
      </c>
      <c r="BC43" s="4">
        <f>'For Sale'!BC57</f>
        <v>0</v>
      </c>
      <c r="BD43" s="4">
        <f>'For Sale'!BD57</f>
        <v>0</v>
      </c>
      <c r="BE43" s="4">
        <f>'For Sale'!BE57</f>
        <v>0</v>
      </c>
      <c r="BF43" s="4">
        <f>'For Sale'!BF57</f>
        <v>0</v>
      </c>
      <c r="BG43" s="4">
        <f>'For Sale'!BG57</f>
        <v>0</v>
      </c>
      <c r="BH43" s="4">
        <f>'For Sale'!BH57</f>
        <v>0</v>
      </c>
      <c r="BI43" s="4">
        <f>'For Sale'!BI57</f>
        <v>0</v>
      </c>
    </row>
    <row r="44" spans="1:61" s="41" customFormat="1" x14ac:dyDescent="0.25">
      <c r="A44" s="100" t="s">
        <v>182</v>
      </c>
      <c r="C44" s="70">
        <f ca="1">SUM(C39:C43)</f>
        <v>1813979.6046</v>
      </c>
      <c r="D44" s="70">
        <f t="shared" ref="D44:BI44" ca="1" si="104">SUM(D39:D43)</f>
        <v>1816119.8933748621</v>
      </c>
      <c r="E44" s="70">
        <f t="shared" ca="1" si="104"/>
        <v>1822129.4640913133</v>
      </c>
      <c r="F44" s="70">
        <f t="shared" ca="1" si="104"/>
        <v>1828212.1892234036</v>
      </c>
      <c r="G44" s="70">
        <f t="shared" ca="1" si="104"/>
        <v>1880131.3364879999</v>
      </c>
      <c r="H44" s="70">
        <f t="shared" ca="1" si="104"/>
        <v>1886362.641357061</v>
      </c>
      <c r="I44" s="70">
        <f t="shared" ca="1" si="104"/>
        <v>1892669.3859504708</v>
      </c>
      <c r="J44" s="70">
        <f t="shared" ca="1" si="104"/>
        <v>1899052.3465494441</v>
      </c>
      <c r="K44" s="70">
        <f t="shared" ca="1" si="104"/>
        <v>1952647.6953326399</v>
      </c>
      <c r="L44" s="70">
        <f t="shared" ca="1" si="104"/>
        <v>1959185.4463141542</v>
      </c>
      <c r="M44" s="70">
        <f t="shared" ca="1" si="104"/>
        <v>1965801.7866034959</v>
      </c>
      <c r="N44" s="70">
        <f t="shared" ca="1" si="104"/>
        <v>1972497.5223447464</v>
      </c>
      <c r="O44" s="70">
        <f t="shared" ca="1" si="104"/>
        <v>2027822.917505119</v>
      </c>
      <c r="P44" s="70">
        <f t="shared" ca="1" si="104"/>
        <v>2033565.300958927</v>
      </c>
      <c r="Q44" s="70">
        <f t="shared" ca="1" si="104"/>
        <v>2039373.0103621138</v>
      </c>
      <c r="R44" s="70">
        <f t="shared" ca="1" si="104"/>
        <v>2045246.6988637154</v>
      </c>
      <c r="S44" s="70">
        <f t="shared" ca="1" si="104"/>
        <v>2101192.9594016476</v>
      </c>
      <c r="T44" s="70">
        <f t="shared" ca="1" si="104"/>
        <v>2107200.5899822018</v>
      </c>
      <c r="U44" s="70">
        <f t="shared" ca="1" si="104"/>
        <v>2113276.1958974865</v>
      </c>
      <c r="V44" s="70">
        <f t="shared" ca="1" si="104"/>
        <v>2119420.4550058721</v>
      </c>
      <c r="W44" s="70">
        <f t="shared" ca="1" si="104"/>
        <v>2177140.163186213</v>
      </c>
      <c r="X44" s="70">
        <f t="shared" ca="1" si="104"/>
        <v>2183423.7875760095</v>
      </c>
      <c r="Y44" s="70">
        <f t="shared" ca="1" si="104"/>
        <v>2189778.1368556553</v>
      </c>
      <c r="Z44" s="70">
        <f t="shared" ca="1" si="104"/>
        <v>2196203.9144875803</v>
      </c>
      <c r="AA44" s="70">
        <f t="shared" ca="1" si="104"/>
        <v>2255753.1255343915</v>
      </c>
      <c r="AB44" s="70">
        <f t="shared" ca="1" si="104"/>
        <v>2262323.8964944622</v>
      </c>
      <c r="AC44" s="70">
        <f t="shared" ca="1" si="104"/>
        <v>2268968.2456950066</v>
      </c>
      <c r="AD44" s="70">
        <f t="shared" ca="1" si="104"/>
        <v>2275686.9031286864</v>
      </c>
      <c r="AE44" s="70">
        <f t="shared" ca="1" si="104"/>
        <v>2337123.4394765925</v>
      </c>
      <c r="AF44" s="70">
        <f t="shared" ca="1" si="104"/>
        <v>2340464.6960406471</v>
      </c>
      <c r="AG44" s="70">
        <f t="shared" ca="1" si="104"/>
        <v>2346199.7558521079</v>
      </c>
      <c r="AH44" s="70">
        <f t="shared" ca="1" si="104"/>
        <v>2353187.9316529445</v>
      </c>
      <c r="AI44" s="70">
        <f t="shared" ca="1" si="104"/>
        <v>2416536.0267895758</v>
      </c>
      <c r="AJ44" s="70">
        <f t="shared" ca="1" si="104"/>
        <v>2423680.5730751008</v>
      </c>
      <c r="AK44" s="70">
        <f t="shared" ca="1" si="104"/>
        <v>2430904.4662336335</v>
      </c>
      <c r="AL44" s="70">
        <f t="shared" ca="1" si="104"/>
        <v>2438208.4902654858</v>
      </c>
      <c r="AM44" s="70">
        <f t="shared" ca="1" si="104"/>
        <v>2503564.0189281614</v>
      </c>
      <c r="AN44" s="70">
        <f t="shared" ca="1" si="104"/>
        <v>2511030.6858316902</v>
      </c>
      <c r="AO44" s="70">
        <f t="shared" ca="1" si="104"/>
        <v>2518579.8794577839</v>
      </c>
      <c r="AP44" s="70">
        <f t="shared" ca="1" si="104"/>
        <v>2526212.4132562922</v>
      </c>
      <c r="AQ44" s="70">
        <f t="shared" ca="1" si="104"/>
        <v>2594659.3446715157</v>
      </c>
      <c r="AR44" s="70">
        <f t="shared" ca="1" si="104"/>
        <v>2602811.3006952954</v>
      </c>
      <c r="AS44" s="70">
        <f t="shared" ca="1" si="104"/>
        <v>2610708.9786934331</v>
      </c>
      <c r="AT44" s="70">
        <f t="shared" ca="1" si="104"/>
        <v>2618693.4020154281</v>
      </c>
      <c r="AU44" s="70">
        <f t="shared" ca="1" si="104"/>
        <v>2688266.4139453815</v>
      </c>
      <c r="AV44" s="70">
        <f t="shared" ca="1" si="104"/>
        <v>2696426.8927403595</v>
      </c>
      <c r="AW44" s="70">
        <f t="shared" ca="1" si="104"/>
        <v>2704676.6974969199</v>
      </c>
      <c r="AX44" s="70">
        <f t="shared" ca="1" si="104"/>
        <v>2713016.7043571575</v>
      </c>
      <c r="AY44" s="70">
        <f t="shared" ca="1" si="104"/>
        <v>2784793.8182409918</v>
      </c>
      <c r="AZ44" s="70">
        <f t="shared" ca="1" si="104"/>
        <v>2793316.8901375011</v>
      </c>
      <c r="BA44" s="70">
        <f t="shared" ca="1" si="104"/>
        <v>2801932.8413477913</v>
      </c>
      <c r="BB44" s="70">
        <f t="shared" ca="1" si="104"/>
        <v>2810642.5807775762</v>
      </c>
      <c r="BC44" s="70">
        <f t="shared" ca="1" si="104"/>
        <v>2884693.4270217889</v>
      </c>
      <c r="BD44" s="70">
        <f t="shared" ca="1" si="104"/>
        <v>2893593.5031750044</v>
      </c>
      <c r="BE44" s="70">
        <f t="shared" ca="1" si="104"/>
        <v>2902590.1448019673</v>
      </c>
      <c r="BF44" s="70">
        <f t="shared" ca="1" si="104"/>
        <v>2911684.2947492991</v>
      </c>
      <c r="BG44" s="70">
        <f t="shared" ca="1" si="104"/>
        <v>2988080.697893016</v>
      </c>
      <c r="BH44" s="70">
        <f t="shared" ca="1" si="104"/>
        <v>2994118.2652429868</v>
      </c>
      <c r="BI44" s="70">
        <f t="shared" ca="1" si="104"/>
        <v>3002393.6787288692</v>
      </c>
    </row>
    <row r="45" spans="1:61" x14ac:dyDescent="0.25">
      <c r="A45" s="36"/>
    </row>
    <row r="46" spans="1:61" x14ac:dyDescent="0.25">
      <c r="A46" s="27" t="s">
        <v>30</v>
      </c>
      <c r="C46" s="5">
        <f ca="1">C36-C44</f>
        <v>8704707.215400001</v>
      </c>
      <c r="D46" s="5">
        <f t="shared" ref="D46:BI46" ca="1" si="105">D36-D44</f>
        <v>8773909.8857872058</v>
      </c>
      <c r="E46" s="5">
        <f t="shared" ca="1" si="105"/>
        <v>8968219.3389524613</v>
      </c>
      <c r="F46" s="5">
        <f t="shared" ca="1" si="105"/>
        <v>9164894.1182233784</v>
      </c>
      <c r="G46" s="5">
        <f t="shared" ca="1" si="105"/>
        <v>9345194.2131119967</v>
      </c>
      <c r="H46" s="5">
        <f t="shared" ca="1" si="105"/>
        <v>9546673.0705449674</v>
      </c>
      <c r="I46" s="5">
        <f t="shared" ca="1" si="105"/>
        <v>9750591.1457318924</v>
      </c>
      <c r="J46" s="5">
        <f t="shared" ca="1" si="105"/>
        <v>9956973.5384320263</v>
      </c>
      <c r="K46" s="5">
        <f t="shared" ca="1" si="105"/>
        <v>10146518.245755352</v>
      </c>
      <c r="L46" s="5">
        <f t="shared" ca="1" si="105"/>
        <v>10357905.527490987</v>
      </c>
      <c r="M46" s="5">
        <f t="shared" ca="1" si="105"/>
        <v>10571833.863513032</v>
      </c>
      <c r="N46" s="5">
        <f t="shared" ca="1" si="105"/>
        <v>10788329.319146799</v>
      </c>
      <c r="O46" s="5">
        <f t="shared" ca="1" si="105"/>
        <v>10987511.045565508</v>
      </c>
      <c r="P46" s="5">
        <f t="shared" ca="1" si="105"/>
        <v>11173181.443905305</v>
      </c>
      <c r="Q46" s="5">
        <f t="shared" ca="1" si="105"/>
        <v>11360964.047941681</v>
      </c>
      <c r="R46" s="5">
        <f t="shared" ca="1" si="105"/>
        <v>11550879.976160131</v>
      </c>
      <c r="S46" s="5">
        <f t="shared" ca="1" si="105"/>
        <v>11722446.168273598</v>
      </c>
      <c r="T46" s="5">
        <f t="shared" ca="1" si="105"/>
        <v>11916692.890378181</v>
      </c>
      <c r="U46" s="5">
        <f t="shared" ca="1" si="105"/>
        <v>12113137.481639054</v>
      </c>
      <c r="V46" s="5">
        <f t="shared" ca="1" si="105"/>
        <v>12311801.859476853</v>
      </c>
      <c r="W46" s="5">
        <f t="shared" ca="1" si="105"/>
        <v>12491588.638403159</v>
      </c>
      <c r="X46" s="5">
        <f t="shared" ca="1" si="105"/>
        <v>12694759.160339914</v>
      </c>
      <c r="Y46" s="5">
        <f t="shared" ca="1" si="105"/>
        <v>12900216.453715116</v>
      </c>
      <c r="Z46" s="5">
        <f t="shared" ca="1" si="105"/>
        <v>13107983.263814036</v>
      </c>
      <c r="AA46" s="5">
        <f t="shared" ca="1" si="105"/>
        <v>13296329.455189047</v>
      </c>
      <c r="AB46" s="5">
        <f t="shared" ca="1" si="105"/>
        <v>13508784.382898007</v>
      </c>
      <c r="AC46" s="5">
        <f t="shared" ca="1" si="105"/>
        <v>13723618.340382274</v>
      </c>
      <c r="AD46" s="5">
        <f t="shared" ca="1" si="105"/>
        <v>13940854.930737916</v>
      </c>
      <c r="AE46" s="5">
        <f t="shared" ca="1" si="105"/>
        <v>14138112.291207533</v>
      </c>
      <c r="AF46" s="5">
        <f t="shared" ca="1" si="105"/>
        <v>14246146.253445305</v>
      </c>
      <c r="AG46" s="5">
        <f t="shared" ca="1" si="105"/>
        <v>14431579.854015868</v>
      </c>
      <c r="AH46" s="5">
        <f t="shared" ca="1" si="105"/>
        <v>14657530.871576257</v>
      </c>
      <c r="AI46" s="5">
        <f t="shared" ca="1" si="105"/>
        <v>14862919.580104586</v>
      </c>
      <c r="AJ46" s="5">
        <f t="shared" ca="1" si="105"/>
        <v>15093926.576669887</v>
      </c>
      <c r="AK46" s="5">
        <f t="shared" ca="1" si="105"/>
        <v>15327499.12212912</v>
      </c>
      <c r="AL46" s="5">
        <f t="shared" ca="1" si="105"/>
        <v>15563662.565825682</v>
      </c>
      <c r="AM46" s="5">
        <f t="shared" ca="1" si="105"/>
        <v>15778672.300669434</v>
      </c>
      <c r="AN46" s="5">
        <f t="shared" ca="1" si="105"/>
        <v>16020094.530550202</v>
      </c>
      <c r="AO46" s="5">
        <f t="shared" ca="1" si="105"/>
        <v>16264185.124460571</v>
      </c>
      <c r="AP46" s="5">
        <f t="shared" ca="1" si="105"/>
        <v>16510970.383945663</v>
      </c>
      <c r="AQ46" s="5">
        <f t="shared" ca="1" si="105"/>
        <v>16768990.903697653</v>
      </c>
      <c r="AR46" s="5">
        <f t="shared" ca="1" si="105"/>
        <v>17032570.815133199</v>
      </c>
      <c r="AS46" s="5">
        <f t="shared" ca="1" si="105"/>
        <v>17287929.070406321</v>
      </c>
      <c r="AT46" s="5">
        <f t="shared" ca="1" si="105"/>
        <v>17546092.09115082</v>
      </c>
      <c r="AU46" s="5">
        <f t="shared" ca="1" si="105"/>
        <v>17781869.63966554</v>
      </c>
      <c r="AV46" s="5">
        <f t="shared" ca="1" si="105"/>
        <v>18045725.120703161</v>
      </c>
      <c r="AW46" s="5">
        <f t="shared" ca="1" si="105"/>
        <v>18312468.807831943</v>
      </c>
      <c r="AX46" s="5">
        <f t="shared" ca="1" si="105"/>
        <v>18582129.0296463</v>
      </c>
      <c r="AY46" s="5">
        <f t="shared" ca="1" si="105"/>
        <v>18828760.046219882</v>
      </c>
      <c r="AZ46" s="5">
        <f t="shared" ca="1" si="105"/>
        <v>19104339.370873675</v>
      </c>
      <c r="BA46" s="5">
        <f t="shared" ca="1" si="105"/>
        <v>19382921.793339737</v>
      </c>
      <c r="BB46" s="5">
        <f t="shared" ca="1" si="105"/>
        <v>19664536.701569445</v>
      </c>
      <c r="BC46" s="5">
        <f t="shared" ca="1" si="105"/>
        <v>19922460.194491819</v>
      </c>
      <c r="BD46" s="5">
        <f t="shared" ca="1" si="105"/>
        <v>20210229.32344579</v>
      </c>
      <c r="BE46" s="5">
        <f t="shared" ca="1" si="105"/>
        <v>20501120.736050926</v>
      </c>
      <c r="BF46" s="5">
        <f t="shared" ca="1" si="105"/>
        <v>20795164.917681314</v>
      </c>
      <c r="BG46" s="5">
        <f t="shared" ca="1" si="105"/>
        <v>21064836.467618439</v>
      </c>
      <c r="BH46" s="5">
        <f t="shared" ca="1" si="105"/>
        <v>21260051.145267505</v>
      </c>
      <c r="BI46" s="5">
        <f t="shared" ca="1" si="105"/>
        <v>21527622.84797769</v>
      </c>
    </row>
    <row r="47" spans="1:61" x14ac:dyDescent="0.25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</row>
    <row r="48" spans="1:61" ht="30" x14ac:dyDescent="0.25">
      <c r="A48" s="93" t="s">
        <v>310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</row>
    <row r="49" spans="1:61" x14ac:dyDescent="0.25">
      <c r="A49" s="68" t="s">
        <v>467</v>
      </c>
      <c r="C49" s="5">
        <f>C35-C43</f>
        <v>0</v>
      </c>
      <c r="D49" s="5">
        <f t="shared" ref="D49:BI49" si="106">D35-D43</f>
        <v>0</v>
      </c>
      <c r="E49" s="5">
        <f t="shared" si="106"/>
        <v>0</v>
      </c>
      <c r="F49" s="5">
        <f t="shared" si="106"/>
        <v>0</v>
      </c>
      <c r="G49" s="5">
        <f t="shared" si="106"/>
        <v>0</v>
      </c>
      <c r="H49" s="5">
        <f t="shared" si="106"/>
        <v>0</v>
      </c>
      <c r="I49" s="5">
        <f t="shared" si="106"/>
        <v>0</v>
      </c>
      <c r="J49" s="5">
        <f t="shared" si="106"/>
        <v>0</v>
      </c>
      <c r="K49" s="5">
        <f t="shared" si="106"/>
        <v>0</v>
      </c>
      <c r="L49" s="5">
        <f t="shared" si="106"/>
        <v>0</v>
      </c>
      <c r="M49" s="5">
        <f t="shared" si="106"/>
        <v>0</v>
      </c>
      <c r="N49" s="5">
        <f t="shared" si="106"/>
        <v>0</v>
      </c>
      <c r="O49" s="5">
        <f t="shared" si="106"/>
        <v>0</v>
      </c>
      <c r="P49" s="5">
        <f t="shared" si="106"/>
        <v>0</v>
      </c>
      <c r="Q49" s="5">
        <f t="shared" si="106"/>
        <v>0</v>
      </c>
      <c r="R49" s="5">
        <f t="shared" si="106"/>
        <v>0</v>
      </c>
      <c r="S49" s="5">
        <f t="shared" si="106"/>
        <v>0</v>
      </c>
      <c r="T49" s="5">
        <f t="shared" si="106"/>
        <v>0</v>
      </c>
      <c r="U49" s="5">
        <f t="shared" si="106"/>
        <v>0</v>
      </c>
      <c r="V49" s="5">
        <f t="shared" si="106"/>
        <v>0</v>
      </c>
      <c r="W49" s="5">
        <f t="shared" si="106"/>
        <v>0</v>
      </c>
      <c r="X49" s="5">
        <f t="shared" si="106"/>
        <v>0</v>
      </c>
      <c r="Y49" s="5">
        <f t="shared" si="106"/>
        <v>0</v>
      </c>
      <c r="Z49" s="5">
        <f t="shared" si="106"/>
        <v>0</v>
      </c>
      <c r="AA49" s="5">
        <f t="shared" si="106"/>
        <v>0</v>
      </c>
      <c r="AB49" s="5">
        <f t="shared" si="106"/>
        <v>0</v>
      </c>
      <c r="AC49" s="5">
        <f t="shared" si="106"/>
        <v>0</v>
      </c>
      <c r="AD49" s="5">
        <f t="shared" si="106"/>
        <v>0</v>
      </c>
      <c r="AE49" s="5">
        <f t="shared" si="106"/>
        <v>0</v>
      </c>
      <c r="AF49" s="5">
        <f t="shared" si="106"/>
        <v>0</v>
      </c>
      <c r="AG49" s="5">
        <f t="shared" si="106"/>
        <v>0</v>
      </c>
      <c r="AH49" s="5">
        <f t="shared" si="106"/>
        <v>0</v>
      </c>
      <c r="AI49" s="5">
        <f t="shared" si="106"/>
        <v>0</v>
      </c>
      <c r="AJ49" s="5">
        <f t="shared" si="106"/>
        <v>0</v>
      </c>
      <c r="AK49" s="5">
        <f t="shared" si="106"/>
        <v>0</v>
      </c>
      <c r="AL49" s="5">
        <f t="shared" si="106"/>
        <v>0</v>
      </c>
      <c r="AM49" s="5">
        <f t="shared" si="106"/>
        <v>0</v>
      </c>
      <c r="AN49" s="5">
        <f t="shared" si="106"/>
        <v>0</v>
      </c>
      <c r="AO49" s="5">
        <f t="shared" si="106"/>
        <v>0</v>
      </c>
      <c r="AP49" s="5">
        <f t="shared" si="106"/>
        <v>0</v>
      </c>
      <c r="AQ49" s="5">
        <f t="shared" si="106"/>
        <v>0</v>
      </c>
      <c r="AR49" s="5">
        <f t="shared" si="106"/>
        <v>0</v>
      </c>
      <c r="AS49" s="5">
        <f t="shared" si="106"/>
        <v>0</v>
      </c>
      <c r="AT49" s="5">
        <f t="shared" si="106"/>
        <v>0</v>
      </c>
      <c r="AU49" s="5">
        <f t="shared" si="106"/>
        <v>0</v>
      </c>
      <c r="AV49" s="5">
        <f t="shared" si="106"/>
        <v>0</v>
      </c>
      <c r="AW49" s="5">
        <f t="shared" si="106"/>
        <v>0</v>
      </c>
      <c r="AX49" s="5">
        <f t="shared" si="106"/>
        <v>0</v>
      </c>
      <c r="AY49" s="5">
        <f t="shared" si="106"/>
        <v>0</v>
      </c>
      <c r="AZ49" s="5">
        <f t="shared" si="106"/>
        <v>0</v>
      </c>
      <c r="BA49" s="5">
        <f t="shared" si="106"/>
        <v>0</v>
      </c>
      <c r="BB49" s="5">
        <f t="shared" si="106"/>
        <v>0</v>
      </c>
      <c r="BC49" s="5">
        <f t="shared" si="106"/>
        <v>0</v>
      </c>
      <c r="BD49" s="5">
        <f t="shared" si="106"/>
        <v>0</v>
      </c>
      <c r="BE49" s="5">
        <f t="shared" si="106"/>
        <v>0</v>
      </c>
      <c r="BF49" s="5">
        <f t="shared" si="106"/>
        <v>0</v>
      </c>
      <c r="BG49" s="5">
        <f t="shared" si="106"/>
        <v>0</v>
      </c>
      <c r="BH49" s="5">
        <f t="shared" si="106"/>
        <v>0</v>
      </c>
      <c r="BI49" s="5">
        <f t="shared" si="106"/>
        <v>0</v>
      </c>
    </row>
    <row r="50" spans="1:61" x14ac:dyDescent="0.25">
      <c r="A50" s="27" t="s">
        <v>311</v>
      </c>
      <c r="C50" s="5">
        <f ca="1">($B$22*C36)+($B$23/4)</f>
        <v>420747.47280000005</v>
      </c>
      <c r="D50" s="5">
        <f ca="1">($B$22*D36)+($B$23/4)</f>
        <v>423601.19116648275</v>
      </c>
      <c r="E50" s="5">
        <f t="shared" ref="E50:BI50" ca="1" si="107">($B$22*E36)+($B$23/4)</f>
        <v>431613.95212175103</v>
      </c>
      <c r="F50" s="5">
        <f t="shared" ca="1" si="107"/>
        <v>439724.25229787128</v>
      </c>
      <c r="G50" s="5">
        <f t="shared" ca="1" si="107"/>
        <v>449013.02198399982</v>
      </c>
      <c r="H50" s="5">
        <f t="shared" ca="1" si="107"/>
        <v>457321.42847608111</v>
      </c>
      <c r="I50" s="5">
        <f t="shared" ca="1" si="107"/>
        <v>465730.4212672945</v>
      </c>
      <c r="J50" s="5">
        <f t="shared" ca="1" si="107"/>
        <v>474241.03539925884</v>
      </c>
      <c r="K50" s="5">
        <f t="shared" ca="1" si="107"/>
        <v>483966.63764351973</v>
      </c>
      <c r="L50" s="5">
        <f t="shared" ca="1" si="107"/>
        <v>492683.63895220566</v>
      </c>
      <c r="M50" s="5">
        <f t="shared" ca="1" si="107"/>
        <v>501505.42600466113</v>
      </c>
      <c r="N50" s="5">
        <f t="shared" ca="1" si="107"/>
        <v>510433.07365966181</v>
      </c>
      <c r="O50" s="5">
        <f t="shared" ca="1" si="107"/>
        <v>520613.35852282512</v>
      </c>
      <c r="P50" s="5">
        <f t="shared" ca="1" si="107"/>
        <v>528269.86979456933</v>
      </c>
      <c r="Q50" s="5">
        <f t="shared" ca="1" si="107"/>
        <v>536013.48233215185</v>
      </c>
      <c r="R50" s="5">
        <f t="shared" ca="1" si="107"/>
        <v>543845.06700095383</v>
      </c>
      <c r="S50" s="5">
        <f t="shared" ca="1" si="107"/>
        <v>552945.56510700984</v>
      </c>
      <c r="T50" s="5">
        <f t="shared" ca="1" si="107"/>
        <v>560955.73921441531</v>
      </c>
      <c r="U50" s="5">
        <f t="shared" ca="1" si="107"/>
        <v>569056.54710146156</v>
      </c>
      <c r="V50" s="5">
        <f t="shared" ca="1" si="107"/>
        <v>577248.89257930906</v>
      </c>
      <c r="W50" s="5">
        <f t="shared" ca="1" si="107"/>
        <v>586749.15206357487</v>
      </c>
      <c r="X50" s="5">
        <f t="shared" ca="1" si="107"/>
        <v>595127.31791663705</v>
      </c>
      <c r="Y50" s="5">
        <f t="shared" ca="1" si="107"/>
        <v>603599.78362283087</v>
      </c>
      <c r="Z50" s="5">
        <f t="shared" ca="1" si="107"/>
        <v>612167.48713206465</v>
      </c>
      <c r="AA50" s="5">
        <f t="shared" ca="1" si="107"/>
        <v>622083.30322893756</v>
      </c>
      <c r="AB50" s="5">
        <f t="shared" ca="1" si="107"/>
        <v>630844.33117569878</v>
      </c>
      <c r="AC50" s="5">
        <f t="shared" ca="1" si="107"/>
        <v>639703.46344309126</v>
      </c>
      <c r="AD50" s="5">
        <f t="shared" ca="1" si="107"/>
        <v>648661.67335466412</v>
      </c>
      <c r="AE50" s="5">
        <f t="shared" ca="1" si="107"/>
        <v>659009.42922736506</v>
      </c>
      <c r="AF50" s="5">
        <f t="shared" ca="1" si="107"/>
        <v>663464.43797943811</v>
      </c>
      <c r="AG50" s="5">
        <f t="shared" ca="1" si="107"/>
        <v>671111.18439471896</v>
      </c>
      <c r="AH50" s="5">
        <f t="shared" ca="1" si="107"/>
        <v>680428.75212916813</v>
      </c>
      <c r="AI50" s="5">
        <f t="shared" ca="1" si="107"/>
        <v>691178.22427576652</v>
      </c>
      <c r="AJ50" s="5">
        <f t="shared" ca="1" si="107"/>
        <v>700704.28598979954</v>
      </c>
      <c r="AK50" s="5">
        <f t="shared" ca="1" si="107"/>
        <v>710336.14353451016</v>
      </c>
      <c r="AL50" s="5">
        <f t="shared" ca="1" si="107"/>
        <v>720074.84224364674</v>
      </c>
      <c r="AM50" s="5">
        <f t="shared" ca="1" si="107"/>
        <v>731289.45278390381</v>
      </c>
      <c r="AN50" s="5">
        <f t="shared" ca="1" si="107"/>
        <v>741245.00865527568</v>
      </c>
      <c r="AO50" s="5">
        <f t="shared" ca="1" si="107"/>
        <v>751310.60015673412</v>
      </c>
      <c r="AP50" s="5">
        <f t="shared" ca="1" si="107"/>
        <v>761487.31188807811</v>
      </c>
      <c r="AQ50" s="5">
        <f t="shared" ca="1" si="107"/>
        <v>774546.0099347668</v>
      </c>
      <c r="AR50" s="5">
        <f t="shared" ca="1" si="107"/>
        <v>785415.28463313985</v>
      </c>
      <c r="AS50" s="5">
        <f t="shared" ca="1" si="107"/>
        <v>795945.52196399018</v>
      </c>
      <c r="AT50" s="5">
        <f t="shared" ca="1" si="107"/>
        <v>806591.41972665</v>
      </c>
      <c r="AU50" s="5">
        <f t="shared" ca="1" si="107"/>
        <v>818805.44214443688</v>
      </c>
      <c r="AV50" s="5">
        <f t="shared" ca="1" si="107"/>
        <v>829686.08053774096</v>
      </c>
      <c r="AW50" s="5">
        <f t="shared" ca="1" si="107"/>
        <v>840685.82021315454</v>
      </c>
      <c r="AX50" s="5">
        <f t="shared" ca="1" si="107"/>
        <v>851805.82936013839</v>
      </c>
      <c r="AY50" s="5">
        <f t="shared" ca="1" si="107"/>
        <v>864542.154578435</v>
      </c>
      <c r="AZ50" s="5">
        <f t="shared" ca="1" si="107"/>
        <v>875906.25044044701</v>
      </c>
      <c r="BA50" s="5">
        <f t="shared" ca="1" si="107"/>
        <v>887394.18538750114</v>
      </c>
      <c r="BB50" s="5">
        <f t="shared" ca="1" si="107"/>
        <v>899007.17129388079</v>
      </c>
      <c r="BC50" s="5">
        <f t="shared" ca="1" si="107"/>
        <v>912286.14486054436</v>
      </c>
      <c r="BD50" s="5">
        <f t="shared" ca="1" si="107"/>
        <v>924152.91306483187</v>
      </c>
      <c r="BE50" s="5">
        <f t="shared" ca="1" si="107"/>
        <v>936148.43523411569</v>
      </c>
      <c r="BF50" s="5">
        <f t="shared" ca="1" si="107"/>
        <v>948273.9684972245</v>
      </c>
      <c r="BG50" s="5">
        <f t="shared" ca="1" si="107"/>
        <v>962116.68662045826</v>
      </c>
      <c r="BH50" s="5">
        <f t="shared" ca="1" si="107"/>
        <v>970166.77642041969</v>
      </c>
      <c r="BI50" s="5">
        <f t="shared" ca="1" si="107"/>
        <v>981200.6610682623</v>
      </c>
    </row>
    <row r="51" spans="1:61" x14ac:dyDescent="0.25">
      <c r="A51" s="27" t="s">
        <v>98</v>
      </c>
      <c r="C51" s="4">
        <f ca="1">'Acquisition and CapEx'!C59</f>
        <v>0</v>
      </c>
      <c r="D51" s="4">
        <f ca="1">'Acquisition and CapEx'!D59</f>
        <v>5022.1315117294625</v>
      </c>
      <c r="E51" s="4">
        <f ca="1">'Acquisition and CapEx'!E59</f>
        <v>12624.285599706353</v>
      </c>
      <c r="F51" s="4">
        <f ca="1">'Acquisition and CapEx'!F59</f>
        <v>20282.825410219153</v>
      </c>
      <c r="G51" s="4">
        <f ca="1">'Acquisition and CapEx'!G59</f>
        <v>27998.169160219149</v>
      </c>
      <c r="H51" s="4">
        <f ca="1">'Acquisition and CapEx'!H59</f>
        <v>35770.73816860278</v>
      </c>
      <c r="I51" s="4">
        <f ca="1">'Acquisition and CapEx'!I59</f>
        <v>43600.956879218968</v>
      </c>
      <c r="J51" s="4">
        <f ca="1">'Acquisition and CapEx'!J59</f>
        <v>51489.25288404715</v>
      </c>
      <c r="K51" s="4">
        <f ca="1">'Acquisition and CapEx'!K59</f>
        <v>59436.056946547142</v>
      </c>
      <c r="L51" s="4">
        <f ca="1">'Acquisition and CapEx'!L59</f>
        <v>67441.803025182278</v>
      </c>
      <c r="M51" s="4">
        <f ca="1">'Acquisition and CapEx'!M59</f>
        <v>75506.92829711696</v>
      </c>
      <c r="N51" s="4">
        <f ca="1">'Acquisition and CapEx'!N59</f>
        <v>83631.873182089985</v>
      </c>
      <c r="O51" s="4">
        <f ca="1">'Acquisition and CapEx'!O59</f>
        <v>90364.437410839979</v>
      </c>
      <c r="P51" s="4">
        <f ca="1">'Acquisition and CapEx'!P59</f>
        <v>96411.444282235723</v>
      </c>
      <c r="Q51" s="4">
        <f ca="1">'Acquisition and CapEx'!Q59</f>
        <v>102503.30223763705</v>
      </c>
      <c r="R51" s="4">
        <f ca="1">'Acquisition and CapEx'!R59</f>
        <v>108640.34394075333</v>
      </c>
      <c r="S51" s="4">
        <f ca="1">'Acquisition and CapEx'!S59</f>
        <v>114822.90452268458</v>
      </c>
      <c r="T51" s="4">
        <f ca="1">'Acquisition and CapEx'!T59</f>
        <v>121051.32160022219</v>
      </c>
      <c r="U51" s="4">
        <f ca="1">'Acquisition and CapEx'!U59</f>
        <v>127325.93529428555</v>
      </c>
      <c r="V51" s="4">
        <f ca="1">'Acquisition and CapEx'!V59</f>
        <v>133647.08824849533</v>
      </c>
      <c r="W51" s="4">
        <f ca="1">'Acquisition and CapEx'!W59</f>
        <v>140015.1256478845</v>
      </c>
      <c r="X51" s="4">
        <f ca="1">'Acquisition and CapEx'!X59</f>
        <v>146430.39523774825</v>
      </c>
      <c r="Y51" s="4">
        <f ca="1">'Acquisition and CapEx'!Y59</f>
        <v>152893.24734263352</v>
      </c>
      <c r="Z51" s="4">
        <f ca="1">'Acquisition and CapEx'!Z59</f>
        <v>159404.03488546956</v>
      </c>
      <c r="AA51" s="4">
        <f ca="1">'Acquisition and CapEx'!AA59</f>
        <v>165963.11340684042</v>
      </c>
      <c r="AB51" s="4">
        <f ca="1">'Acquisition and CapEx'!AB59</f>
        <v>172570.84108440008</v>
      </c>
      <c r="AC51" s="4">
        <f ca="1">'Acquisition and CapEx'!AC59</f>
        <v>179227.5787524319</v>
      </c>
      <c r="AD51" s="4">
        <f ca="1">'Acquisition and CapEx'!AD59</f>
        <v>185933.68992155304</v>
      </c>
      <c r="AE51" s="4">
        <f ca="1">'Acquisition and CapEx'!AE59</f>
        <v>192689.54079856499</v>
      </c>
      <c r="AF51" s="4">
        <f ca="1">'Acquisition and CapEx'!AF59</f>
        <v>204127.94152770349</v>
      </c>
      <c r="AG51" s="4">
        <f ca="1">'Acquisition and CapEx'!AG59</f>
        <v>219552.24942451002</v>
      </c>
      <c r="AH51" s="4">
        <f ca="1">'Acquisition and CapEx'!AH59</f>
        <v>235878.5818889704</v>
      </c>
      <c r="AI51" s="4">
        <f ca="1">'Acquisition and CapEx'!AI59</f>
        <v>252326.0079331868</v>
      </c>
      <c r="AJ51" s="4">
        <f ca="1">'Acquisition and CapEx'!AJ59</f>
        <v>268895.42571693211</v>
      </c>
      <c r="AK51" s="4">
        <f ca="1">'Acquisition and CapEx'!AK59</f>
        <v>285587.74006169476</v>
      </c>
      <c r="AL51" s="4">
        <f ca="1">'Acquisition and CapEx'!AL59</f>
        <v>302403.86250008899</v>
      </c>
      <c r="AM51" s="4">
        <f ca="1">'Acquisition and CapEx'!AM59</f>
        <v>319344.71132563183</v>
      </c>
      <c r="AN51" s="4">
        <f ca="1">'Acquisition and CapEx'!AN59</f>
        <v>336411.21164288954</v>
      </c>
      <c r="AO51" s="4">
        <f ca="1">'Acquisition and CapEx'!AO59</f>
        <v>353604.29541799502</v>
      </c>
      <c r="AP51" s="4">
        <f ca="1">'Acquisition and CapEx'!AP59</f>
        <v>370924.90152954101</v>
      </c>
      <c r="AQ51" s="4">
        <f ca="1">'Acquisition and CapEx'!AQ59</f>
        <v>387034.04919225723</v>
      </c>
      <c r="AR51" s="4">
        <f ca="1">'Acquisition and CapEx'!AR59</f>
        <v>402134.30161019019</v>
      </c>
      <c r="AS51" s="4">
        <f ca="1">'Acquisition and CapEx'!AS59</f>
        <v>417118.7353926475</v>
      </c>
      <c r="AT51" s="4">
        <f ca="1">'Acquisition and CapEx'!AT59</f>
        <v>432214.30979601794</v>
      </c>
      <c r="AU51" s="4">
        <f ca="1">'Acquisition and CapEx'!AU59</f>
        <v>447421.84915826441</v>
      </c>
      <c r="AV51" s="4">
        <f ca="1">'Acquisition and CapEx'!AV59</f>
        <v>462742.18393152324</v>
      </c>
      <c r="AW51" s="4">
        <f ca="1">'Acquisition and CapEx'!AW59</f>
        <v>478176.15072745428</v>
      </c>
      <c r="AX51" s="4">
        <f ca="1">'Acquisition and CapEx'!AX59</f>
        <v>493724.59236292582</v>
      </c>
      <c r="AY51" s="4">
        <f ca="1">'Acquisition and CapEx'!AY59</f>
        <v>509388.35790603963</v>
      </c>
      <c r="AZ51" s="4">
        <f ca="1">'Acquisition and CapEx'!AZ59</f>
        <v>525168.30272249621</v>
      </c>
      <c r="BA51" s="4">
        <f ca="1">'Acquisition and CapEx'!BA59</f>
        <v>541065.2885223052</v>
      </c>
      <c r="BB51" s="4">
        <f ca="1">'Acquisition and CapEx'!BB59</f>
        <v>557080.18340684089</v>
      </c>
      <c r="BC51" s="4">
        <f ca="1">'Acquisition and CapEx'!BC59</f>
        <v>573213.8619162481</v>
      </c>
      <c r="BD51" s="4">
        <f ca="1">'Acquisition and CapEx'!BD59</f>
        <v>589467.20507719845</v>
      </c>
      <c r="BE51" s="4">
        <f ca="1">'Acquisition and CapEx'!BE59</f>
        <v>605841.10045100166</v>
      </c>
      <c r="BF51" s="4">
        <f ca="1">'Acquisition and CapEx'!BF59</f>
        <v>622336.44218207349</v>
      </c>
      <c r="BG51" s="4">
        <f ca="1">'Acquisition and CapEx'!BG59</f>
        <v>638954.13104676292</v>
      </c>
      <c r="BH51" s="4">
        <f ca="1">'Acquisition and CapEx'!BH59</f>
        <v>659968.06329589291</v>
      </c>
      <c r="BI51" s="4">
        <f ca="1">'Acquisition and CapEx'!BI59</f>
        <v>686649.41526055115</v>
      </c>
    </row>
    <row r="52" spans="1:61" x14ac:dyDescent="0.25">
      <c r="A52" s="27" t="s">
        <v>312</v>
      </c>
      <c r="C52" s="4">
        <f ca="1">SUM(C49:C51)</f>
        <v>420747.47280000005</v>
      </c>
      <c r="D52" s="4">
        <f t="shared" ref="D52:BI52" ca="1" si="108">SUM(D49:D51)</f>
        <v>428623.32267821219</v>
      </c>
      <c r="E52" s="4">
        <f t="shared" ca="1" si="108"/>
        <v>444238.23772145738</v>
      </c>
      <c r="F52" s="4">
        <f t="shared" ca="1" si="108"/>
        <v>460007.07770809042</v>
      </c>
      <c r="G52" s="4">
        <f t="shared" ca="1" si="108"/>
        <v>477011.19114421896</v>
      </c>
      <c r="H52" s="4">
        <f t="shared" ca="1" si="108"/>
        <v>493092.16664468392</v>
      </c>
      <c r="I52" s="4">
        <f t="shared" ca="1" si="108"/>
        <v>509331.37814651348</v>
      </c>
      <c r="J52" s="4">
        <f t="shared" ca="1" si="108"/>
        <v>525730.28828330594</v>
      </c>
      <c r="K52" s="4">
        <f t="shared" ca="1" si="108"/>
        <v>543402.69459006691</v>
      </c>
      <c r="L52" s="4">
        <f t="shared" ca="1" si="108"/>
        <v>560125.44197738799</v>
      </c>
      <c r="M52" s="4">
        <f t="shared" ca="1" si="108"/>
        <v>577012.35430177813</v>
      </c>
      <c r="N52" s="4">
        <f t="shared" ca="1" si="108"/>
        <v>594064.94684175181</v>
      </c>
      <c r="O52" s="4">
        <f t="shared" ca="1" si="108"/>
        <v>610977.79593366513</v>
      </c>
      <c r="P52" s="4">
        <f t="shared" ca="1" si="108"/>
        <v>624681.31407680502</v>
      </c>
      <c r="Q52" s="4">
        <f t="shared" ca="1" si="108"/>
        <v>638516.78456978896</v>
      </c>
      <c r="R52" s="4">
        <f t="shared" ca="1" si="108"/>
        <v>652485.4109417072</v>
      </c>
      <c r="S52" s="4">
        <f t="shared" ca="1" si="108"/>
        <v>667768.46962969447</v>
      </c>
      <c r="T52" s="4">
        <f t="shared" ca="1" si="108"/>
        <v>682007.06081463746</v>
      </c>
      <c r="U52" s="4">
        <f t="shared" ca="1" si="108"/>
        <v>696382.48239574709</v>
      </c>
      <c r="V52" s="4">
        <f t="shared" ca="1" si="108"/>
        <v>710895.98082780442</v>
      </c>
      <c r="W52" s="4">
        <f t="shared" ca="1" si="108"/>
        <v>726764.27771145944</v>
      </c>
      <c r="X52" s="4">
        <f t="shared" ca="1" si="108"/>
        <v>741557.71315438533</v>
      </c>
      <c r="Y52" s="4">
        <f t="shared" ca="1" si="108"/>
        <v>756493.03096546442</v>
      </c>
      <c r="Z52" s="4">
        <f t="shared" ca="1" si="108"/>
        <v>771571.52201753424</v>
      </c>
      <c r="AA52" s="4">
        <f t="shared" ca="1" si="108"/>
        <v>788046.41663577803</v>
      </c>
      <c r="AB52" s="4">
        <f t="shared" ca="1" si="108"/>
        <v>803415.17226009886</v>
      </c>
      <c r="AC52" s="4">
        <f t="shared" ca="1" si="108"/>
        <v>818931.04219552316</v>
      </c>
      <c r="AD52" s="4">
        <f t="shared" ca="1" si="108"/>
        <v>834595.36327621713</v>
      </c>
      <c r="AE52" s="4">
        <f t="shared" ca="1" si="108"/>
        <v>851698.97002593009</v>
      </c>
      <c r="AF52" s="4">
        <f t="shared" ca="1" si="108"/>
        <v>867592.37950714165</v>
      </c>
      <c r="AG52" s="4">
        <f t="shared" ca="1" si="108"/>
        <v>890663.43381922902</v>
      </c>
      <c r="AH52" s="4">
        <f t="shared" ca="1" si="108"/>
        <v>916307.33401813847</v>
      </c>
      <c r="AI52" s="4">
        <f t="shared" ca="1" si="108"/>
        <v>943504.23220895336</v>
      </c>
      <c r="AJ52" s="4">
        <f t="shared" ca="1" si="108"/>
        <v>969599.7117067317</v>
      </c>
      <c r="AK52" s="4">
        <f t="shared" ca="1" si="108"/>
        <v>995923.88359620492</v>
      </c>
      <c r="AL52" s="4">
        <f t="shared" ca="1" si="108"/>
        <v>1022478.7047437357</v>
      </c>
      <c r="AM52" s="4">
        <f t="shared" ca="1" si="108"/>
        <v>1050634.1641095355</v>
      </c>
      <c r="AN52" s="4">
        <f t="shared" ca="1" si="108"/>
        <v>1077656.2202981652</v>
      </c>
      <c r="AO52" s="4">
        <f t="shared" ca="1" si="108"/>
        <v>1104914.8955747292</v>
      </c>
      <c r="AP52" s="4">
        <f t="shared" ca="1" si="108"/>
        <v>1132412.213417619</v>
      </c>
      <c r="AQ52" s="4">
        <f t="shared" ca="1" si="108"/>
        <v>1161580.0591270239</v>
      </c>
      <c r="AR52" s="4">
        <f t="shared" ca="1" si="108"/>
        <v>1187549.58624333</v>
      </c>
      <c r="AS52" s="4">
        <f t="shared" ca="1" si="108"/>
        <v>1213064.2573566376</v>
      </c>
      <c r="AT52" s="4">
        <f t="shared" ca="1" si="108"/>
        <v>1238805.7295226678</v>
      </c>
      <c r="AU52" s="4">
        <f t="shared" ca="1" si="108"/>
        <v>1266227.2913027012</v>
      </c>
      <c r="AV52" s="4">
        <f t="shared" ca="1" si="108"/>
        <v>1292428.2644692641</v>
      </c>
      <c r="AW52" s="4">
        <f t="shared" ca="1" si="108"/>
        <v>1318861.9709406088</v>
      </c>
      <c r="AX52" s="4">
        <f t="shared" ca="1" si="108"/>
        <v>1345530.4217230643</v>
      </c>
      <c r="AY52" s="4">
        <f t="shared" ca="1" si="108"/>
        <v>1373930.5124844746</v>
      </c>
      <c r="AZ52" s="4">
        <f t="shared" ca="1" si="108"/>
        <v>1401074.5531629431</v>
      </c>
      <c r="BA52" s="4">
        <f t="shared" ca="1" si="108"/>
        <v>1428459.4739098065</v>
      </c>
      <c r="BB52" s="4">
        <f t="shared" ca="1" si="108"/>
        <v>1456087.3547007218</v>
      </c>
      <c r="BC52" s="4">
        <f t="shared" ca="1" si="108"/>
        <v>1485500.0067767925</v>
      </c>
      <c r="BD52" s="4">
        <f t="shared" ca="1" si="108"/>
        <v>1513620.1181420302</v>
      </c>
      <c r="BE52" s="4">
        <f t="shared" ca="1" si="108"/>
        <v>1541989.5356851174</v>
      </c>
      <c r="BF52" s="4">
        <f t="shared" ca="1" si="108"/>
        <v>1570610.410679298</v>
      </c>
      <c r="BG52" s="4">
        <f t="shared" ca="1" si="108"/>
        <v>1601070.8176672212</v>
      </c>
      <c r="BH52" s="4">
        <f t="shared" ca="1" si="108"/>
        <v>1630134.8397163125</v>
      </c>
      <c r="BI52" s="4">
        <f t="shared" ca="1" si="108"/>
        <v>1667850.0763288136</v>
      </c>
    </row>
    <row r="54" spans="1:61" x14ac:dyDescent="0.25">
      <c r="A54" s="27" t="s">
        <v>31</v>
      </c>
      <c r="C54" s="5">
        <f ca="1">C46-C52</f>
        <v>8283959.7426000014</v>
      </c>
      <c r="D54" s="5">
        <f t="shared" ref="D54:BI54" ca="1" si="109">D46-D52</f>
        <v>8345286.5631089937</v>
      </c>
      <c r="E54" s="5">
        <f t="shared" ca="1" si="109"/>
        <v>8523981.1012310032</v>
      </c>
      <c r="F54" s="5">
        <f t="shared" ca="1" si="109"/>
        <v>8704887.0405152887</v>
      </c>
      <c r="G54" s="5">
        <f t="shared" ca="1" si="109"/>
        <v>8868183.021967778</v>
      </c>
      <c r="H54" s="5">
        <f t="shared" ca="1" si="109"/>
        <v>9053580.9039002843</v>
      </c>
      <c r="I54" s="5">
        <f t="shared" ca="1" si="109"/>
        <v>9241259.7675853781</v>
      </c>
      <c r="J54" s="5">
        <f t="shared" ca="1" si="109"/>
        <v>9431243.250148721</v>
      </c>
      <c r="K54" s="5">
        <f t="shared" ca="1" si="109"/>
        <v>9603115.5511652846</v>
      </c>
      <c r="L54" s="5">
        <f t="shared" ca="1" si="109"/>
        <v>9797780.0855135992</v>
      </c>
      <c r="M54" s="5">
        <f t="shared" ca="1" si="109"/>
        <v>9994821.5092112534</v>
      </c>
      <c r="N54" s="5">
        <f t="shared" ca="1" si="109"/>
        <v>10194264.372305047</v>
      </c>
      <c r="O54" s="5">
        <f t="shared" ca="1" si="109"/>
        <v>10376533.249631843</v>
      </c>
      <c r="P54" s="5">
        <f t="shared" ca="1" si="109"/>
        <v>10548500.1298285</v>
      </c>
      <c r="Q54" s="5">
        <f t="shared" ca="1" si="109"/>
        <v>10722447.263371892</v>
      </c>
      <c r="R54" s="5">
        <f t="shared" ca="1" si="109"/>
        <v>10898394.565218424</v>
      </c>
      <c r="S54" s="5">
        <f t="shared" ca="1" si="109"/>
        <v>11054677.698643904</v>
      </c>
      <c r="T54" s="5">
        <f t="shared" ca="1" si="109"/>
        <v>11234685.829563543</v>
      </c>
      <c r="U54" s="5">
        <f t="shared" ca="1" si="109"/>
        <v>11416754.999243306</v>
      </c>
      <c r="V54" s="5">
        <f t="shared" ca="1" si="109"/>
        <v>11600905.878649049</v>
      </c>
      <c r="W54" s="5">
        <f t="shared" ca="1" si="109"/>
        <v>11764824.3606917</v>
      </c>
      <c r="X54" s="5">
        <f t="shared" ca="1" si="109"/>
        <v>11953201.447185529</v>
      </c>
      <c r="Y54" s="5">
        <f t="shared" ca="1" si="109"/>
        <v>12143723.422749652</v>
      </c>
      <c r="Z54" s="5">
        <f t="shared" ca="1" si="109"/>
        <v>12336411.741796501</v>
      </c>
      <c r="AA54" s="5">
        <f t="shared" ca="1" si="109"/>
        <v>12508283.03855327</v>
      </c>
      <c r="AB54" s="5">
        <f t="shared" ca="1" si="109"/>
        <v>12705369.210637908</v>
      </c>
      <c r="AC54" s="5">
        <f t="shared" ca="1" si="109"/>
        <v>12904687.298186751</v>
      </c>
      <c r="AD54" s="5">
        <f t="shared" ca="1" si="109"/>
        <v>13106259.567461699</v>
      </c>
      <c r="AE54" s="5">
        <f t="shared" ca="1" si="109"/>
        <v>13286413.321181603</v>
      </c>
      <c r="AF54" s="5">
        <f t="shared" ca="1" si="109"/>
        <v>13378553.873938164</v>
      </c>
      <c r="AG54" s="5">
        <f t="shared" ca="1" si="109"/>
        <v>13540916.420196639</v>
      </c>
      <c r="AH54" s="5">
        <f t="shared" ca="1" si="109"/>
        <v>13741223.537558118</v>
      </c>
      <c r="AI54" s="5">
        <f t="shared" ca="1" si="109"/>
        <v>13919415.347895632</v>
      </c>
      <c r="AJ54" s="5">
        <f t="shared" ca="1" si="109"/>
        <v>14124326.864963155</v>
      </c>
      <c r="AK54" s="5">
        <f t="shared" ca="1" si="109"/>
        <v>14331575.238532916</v>
      </c>
      <c r="AL54" s="5">
        <f t="shared" ca="1" si="109"/>
        <v>14541183.861081947</v>
      </c>
      <c r="AM54" s="5">
        <f t="shared" ca="1" si="109"/>
        <v>14728038.136559898</v>
      </c>
      <c r="AN54" s="5">
        <f t="shared" ca="1" si="109"/>
        <v>14942438.310252037</v>
      </c>
      <c r="AO54" s="5">
        <f t="shared" ca="1" si="109"/>
        <v>15159270.228885841</v>
      </c>
      <c r="AP54" s="5">
        <f t="shared" ca="1" si="109"/>
        <v>15378558.170528043</v>
      </c>
      <c r="AQ54" s="5">
        <f t="shared" ca="1" si="109"/>
        <v>15607410.844570629</v>
      </c>
      <c r="AR54" s="5">
        <f t="shared" ca="1" si="109"/>
        <v>15845021.22888987</v>
      </c>
      <c r="AS54" s="5">
        <f t="shared" ca="1" si="109"/>
        <v>16074864.813049683</v>
      </c>
      <c r="AT54" s="5">
        <f t="shared" ca="1" si="109"/>
        <v>16307286.361628152</v>
      </c>
      <c r="AU54" s="5">
        <f t="shared" ca="1" si="109"/>
        <v>16515642.348362839</v>
      </c>
      <c r="AV54" s="5">
        <f t="shared" ca="1" si="109"/>
        <v>16753296.856233897</v>
      </c>
      <c r="AW54" s="5">
        <f t="shared" ca="1" si="109"/>
        <v>16993606.836891335</v>
      </c>
      <c r="AX54" s="5">
        <f t="shared" ca="1" si="109"/>
        <v>17236598.607923236</v>
      </c>
      <c r="AY54" s="5">
        <f t="shared" ca="1" si="109"/>
        <v>17454829.533735406</v>
      </c>
      <c r="AZ54" s="5">
        <f t="shared" ca="1" si="109"/>
        <v>17703264.817710731</v>
      </c>
      <c r="BA54" s="5">
        <f t="shared" ca="1" si="109"/>
        <v>17954462.31942993</v>
      </c>
      <c r="BB54" s="5">
        <f t="shared" ca="1" si="109"/>
        <v>18208449.346868724</v>
      </c>
      <c r="BC54" s="5">
        <f t="shared" ca="1" si="109"/>
        <v>18436960.187715027</v>
      </c>
      <c r="BD54" s="5">
        <f t="shared" ca="1" si="109"/>
        <v>18696609.205303758</v>
      </c>
      <c r="BE54" s="5">
        <f t="shared" ca="1" si="109"/>
        <v>18959131.200365808</v>
      </c>
      <c r="BF54" s="5">
        <f t="shared" ca="1" si="109"/>
        <v>19224554.507002015</v>
      </c>
      <c r="BG54" s="5">
        <f t="shared" ca="1" si="109"/>
        <v>19463765.64995122</v>
      </c>
      <c r="BH54" s="5">
        <f t="shared" ca="1" si="109"/>
        <v>19629916.305551194</v>
      </c>
      <c r="BI54" s="5">
        <f t="shared" ca="1" si="109"/>
        <v>19859772.771648876</v>
      </c>
    </row>
    <row r="56" spans="1:61" x14ac:dyDescent="0.25">
      <c r="A56" s="93" t="s">
        <v>74</v>
      </c>
    </row>
    <row r="57" spans="1:61" x14ac:dyDescent="0.25">
      <c r="A57" s="27" t="str">
        <f>A8</f>
        <v>AM Fee on unreturned capital</v>
      </c>
      <c r="C57" s="4">
        <v>0</v>
      </c>
      <c r="D57" s="4">
        <f ca="1">'Waterfall and TWR'!C29*$B$8*'Qtr Cash Flow'!C32/4</f>
        <v>0</v>
      </c>
      <c r="E57" s="4">
        <f ca="1">'Waterfall and TWR'!D29*$B$8*'Qtr Cash Flow'!D32/4</f>
        <v>0</v>
      </c>
      <c r="F57" s="4">
        <f ca="1">'Waterfall and TWR'!E29*$B$8*'Qtr Cash Flow'!E32/4</f>
        <v>0</v>
      </c>
      <c r="G57" s="4">
        <f ca="1">'Waterfall and TWR'!F29*$B$8*'Qtr Cash Flow'!F32/4</f>
        <v>0</v>
      </c>
      <c r="H57" s="4">
        <f ca="1">'Waterfall and TWR'!G29*$B$8*'Qtr Cash Flow'!G32/4</f>
        <v>0</v>
      </c>
      <c r="I57" s="4">
        <f ca="1">'Waterfall and TWR'!H29*$B$8*'Qtr Cash Flow'!H32/4</f>
        <v>0</v>
      </c>
      <c r="J57" s="4">
        <f ca="1">'Waterfall and TWR'!I29*$B$8*'Qtr Cash Flow'!I32/4</f>
        <v>0</v>
      </c>
      <c r="K57" s="4">
        <f ca="1">'Waterfall and TWR'!J29*$B$8*'Qtr Cash Flow'!J32/4</f>
        <v>0</v>
      </c>
      <c r="L57" s="4">
        <f ca="1">'Waterfall and TWR'!K29*$B$8*'Qtr Cash Flow'!K32/4</f>
        <v>0</v>
      </c>
      <c r="M57" s="4">
        <f ca="1">'Waterfall and TWR'!L29*$B$8*'Qtr Cash Flow'!L32/4</f>
        <v>0</v>
      </c>
      <c r="N57" s="4">
        <f ca="1">'Waterfall and TWR'!M29*$B$8*'Qtr Cash Flow'!M32/4</f>
        <v>0</v>
      </c>
      <c r="O57" s="4">
        <f ca="1">'Waterfall and TWR'!N29*$B$8*'Qtr Cash Flow'!N32/4</f>
        <v>0</v>
      </c>
      <c r="P57" s="4">
        <f ca="1">'Waterfall and TWR'!O29*$B$8*'Qtr Cash Flow'!O32/4</f>
        <v>0</v>
      </c>
      <c r="Q57" s="4">
        <f ca="1">'Waterfall and TWR'!P29*$B$8*'Qtr Cash Flow'!P32/4</f>
        <v>0</v>
      </c>
      <c r="R57" s="4">
        <f ca="1">'Waterfall and TWR'!Q29*$B$8*'Qtr Cash Flow'!Q32/4</f>
        <v>0</v>
      </c>
      <c r="S57" s="4">
        <f ca="1">'Waterfall and TWR'!R29*$B$8*'Qtr Cash Flow'!R32/4</f>
        <v>0</v>
      </c>
      <c r="T57" s="4">
        <f ca="1">'Waterfall and TWR'!S29*$B$8*'Qtr Cash Flow'!S32/4</f>
        <v>0</v>
      </c>
      <c r="U57" s="4">
        <f ca="1">'Waterfall and TWR'!T29*$B$8*'Qtr Cash Flow'!T32/4</f>
        <v>0</v>
      </c>
      <c r="V57" s="4">
        <f ca="1">'Waterfall and TWR'!U29*$B$8*'Qtr Cash Flow'!U32/4</f>
        <v>0</v>
      </c>
      <c r="W57" s="4">
        <f ca="1">'Waterfall and TWR'!V29*$B$8*'Qtr Cash Flow'!V32/4</f>
        <v>0</v>
      </c>
      <c r="X57" s="4">
        <f ca="1">'Waterfall and TWR'!W29*$B$8*'Qtr Cash Flow'!W32/4</f>
        <v>0</v>
      </c>
      <c r="Y57" s="4">
        <f ca="1">'Waterfall and TWR'!X29*$B$8*'Qtr Cash Flow'!X32/4</f>
        <v>0</v>
      </c>
      <c r="Z57" s="4">
        <f ca="1">'Waterfall and TWR'!Y29*$B$8*'Qtr Cash Flow'!Y32/4</f>
        <v>0</v>
      </c>
      <c r="AA57" s="4">
        <f ca="1">'Waterfall and TWR'!Z29*$B$8*'Qtr Cash Flow'!Z32/4</f>
        <v>0</v>
      </c>
      <c r="AB57" s="4">
        <f ca="1">'Waterfall and TWR'!AA29*$B$8*'Qtr Cash Flow'!AA32/4</f>
        <v>0</v>
      </c>
      <c r="AC57" s="4">
        <f ca="1">'Waterfall and TWR'!AB29*$B$8*'Qtr Cash Flow'!AB32/4</f>
        <v>0</v>
      </c>
      <c r="AD57" s="4">
        <f ca="1">'Waterfall and TWR'!AC29*$B$8*'Qtr Cash Flow'!AC32/4</f>
        <v>0</v>
      </c>
      <c r="AE57" s="4">
        <f ca="1">'Waterfall and TWR'!AD29*$B$8*'Qtr Cash Flow'!AD32/4</f>
        <v>0</v>
      </c>
      <c r="AF57" s="4">
        <f ca="1">'Waterfall and TWR'!AE29*$B$8*'Qtr Cash Flow'!AE32/4</f>
        <v>0</v>
      </c>
      <c r="AG57" s="4">
        <f ca="1">'Waterfall and TWR'!AF29*$B$8*'Qtr Cash Flow'!AF32/4</f>
        <v>0</v>
      </c>
      <c r="AH57" s="4">
        <f ca="1">'Waterfall and TWR'!AG29*$B$8*'Qtr Cash Flow'!AG32/4</f>
        <v>0</v>
      </c>
      <c r="AI57" s="4">
        <f ca="1">'Waterfall and TWR'!AH29*$B$8*'Qtr Cash Flow'!AH32/4</f>
        <v>0</v>
      </c>
      <c r="AJ57" s="4">
        <f ca="1">'Waterfall and TWR'!AI29*$B$8*'Qtr Cash Flow'!AI32/4</f>
        <v>0</v>
      </c>
      <c r="AK57" s="4">
        <f ca="1">'Waterfall and TWR'!AJ29*$B$8*'Qtr Cash Flow'!AJ32/4</f>
        <v>0</v>
      </c>
      <c r="AL57" s="4">
        <f ca="1">'Waterfall and TWR'!AK29*$B$8*'Qtr Cash Flow'!AK32/4</f>
        <v>0</v>
      </c>
      <c r="AM57" s="4">
        <f ca="1">'Waterfall and TWR'!AL29*$B$8*'Qtr Cash Flow'!AL32/4</f>
        <v>0</v>
      </c>
      <c r="AN57" s="4">
        <f ca="1">'Waterfall and TWR'!AM29*$B$8*'Qtr Cash Flow'!AM32/4</f>
        <v>0</v>
      </c>
      <c r="AO57" s="4">
        <f ca="1">'Waterfall and TWR'!AN29*$B$8*'Qtr Cash Flow'!AN32/4</f>
        <v>0</v>
      </c>
      <c r="AP57" s="4">
        <f ca="1">'Waterfall and TWR'!AO29*$B$8*'Qtr Cash Flow'!AO32/4</f>
        <v>0</v>
      </c>
      <c r="AQ57" s="4">
        <f ca="1">'Waterfall and TWR'!AP29*$B$8*'Qtr Cash Flow'!AP32/4</f>
        <v>0</v>
      </c>
      <c r="AR57" s="4">
        <f ca="1">'Waterfall and TWR'!AQ29*$B$8*'Qtr Cash Flow'!AQ32/4</f>
        <v>0</v>
      </c>
      <c r="AS57" s="4">
        <f ca="1">'Waterfall and TWR'!AR29*$B$8*'Qtr Cash Flow'!AR32/4</f>
        <v>0</v>
      </c>
      <c r="AT57" s="4">
        <f ca="1">'Waterfall and TWR'!AS29*$B$8*'Qtr Cash Flow'!AS32/4</f>
        <v>0</v>
      </c>
      <c r="AU57" s="4">
        <f ca="1">'Waterfall and TWR'!AT29*$B$8*'Qtr Cash Flow'!AT32/4</f>
        <v>0</v>
      </c>
      <c r="AV57" s="4">
        <f ca="1">'Waterfall and TWR'!AU29*$B$8*'Qtr Cash Flow'!AU32/4</f>
        <v>0</v>
      </c>
      <c r="AW57" s="4">
        <f ca="1">'Waterfall and TWR'!AV29*$B$8*'Qtr Cash Flow'!AV32/4</f>
        <v>0</v>
      </c>
      <c r="AX57" s="4">
        <f ca="1">'Waterfall and TWR'!AW29*$B$8*'Qtr Cash Flow'!AW32/4</f>
        <v>0</v>
      </c>
      <c r="AY57" s="4">
        <f ca="1">'Waterfall and TWR'!AX29*$B$8*'Qtr Cash Flow'!AX32/4</f>
        <v>0</v>
      </c>
      <c r="AZ57" s="4">
        <f ca="1">'Waterfall and TWR'!AY29*$B$8*'Qtr Cash Flow'!AY32/4</f>
        <v>0</v>
      </c>
      <c r="BA57" s="4">
        <f ca="1">'Waterfall and TWR'!AZ29*$B$8*'Qtr Cash Flow'!AZ32/4</f>
        <v>0</v>
      </c>
      <c r="BB57" s="4">
        <f ca="1">'Waterfall and TWR'!BA29*$B$8*'Qtr Cash Flow'!BA32/4</f>
        <v>0</v>
      </c>
      <c r="BC57" s="4">
        <f ca="1">'Waterfall and TWR'!BB29*$B$8*'Qtr Cash Flow'!BB32/4</f>
        <v>0</v>
      </c>
      <c r="BD57" s="4">
        <f ca="1">'Waterfall and TWR'!BC29*$B$8*'Qtr Cash Flow'!BC32/4</f>
        <v>0</v>
      </c>
      <c r="BE57" s="4">
        <f ca="1">'Waterfall and TWR'!BD29*$B$8*'Qtr Cash Flow'!BD32/4</f>
        <v>0</v>
      </c>
      <c r="BF57" s="4">
        <f ca="1">'Waterfall and TWR'!BE29*$B$8*'Qtr Cash Flow'!BE32/4</f>
        <v>0</v>
      </c>
      <c r="BG57" s="4">
        <f ca="1">'Waterfall and TWR'!BF29*$B$8*'Qtr Cash Flow'!BF32/4</f>
        <v>0</v>
      </c>
      <c r="BH57" s="4">
        <f ca="1">'Waterfall and TWR'!BG29*$B$8*'Qtr Cash Flow'!BG32/4</f>
        <v>0</v>
      </c>
      <c r="BI57" s="4">
        <f ca="1">'Waterfall and TWR'!BH29*$B$8*'Qtr Cash Flow'!BH32/4</f>
        <v>0</v>
      </c>
    </row>
    <row r="58" spans="1:61" x14ac:dyDescent="0.25">
      <c r="A58" s="27" t="str">
        <f>A9</f>
        <v>AM Fee on Gross Asset Value</v>
      </c>
      <c r="C58" s="4">
        <f ca="1">'Waterfall and TWR'!C29*($B$9*Valuation!C30/4)</f>
        <v>762301.86868200009</v>
      </c>
      <c r="D58" s="4">
        <f ca="1">IF(D9="No",'Waterfall and TWR'!D29*($B$9*Valuation!D38/4),$C$58)</f>
        <v>762301.86868200009</v>
      </c>
      <c r="E58" s="4">
        <f ca="1">IF(E9="No",'Waterfall and TWR'!E29*($B$9*Valuation!E38/4),$C$58)</f>
        <v>762301.86868200009</v>
      </c>
      <c r="F58" s="4">
        <f ca="1">IF(F9="No",'Waterfall and TWR'!F29*($B$9*Valuation!F38/4),$C$58)</f>
        <v>762301.86868200009</v>
      </c>
      <c r="G58" s="4">
        <f ca="1">IF(G9="No",'Waterfall and TWR'!G29*($B$9*Valuation!G38/4),$C$58)</f>
        <v>762301.86868200009</v>
      </c>
      <c r="H58" s="4">
        <f ca="1">IF(H9="No",'Waterfall and TWR'!H29*($B$9*Valuation!H38/4),$C$58)</f>
        <v>762301.86868200009</v>
      </c>
      <c r="I58" s="4">
        <f ca="1">IF(I9="No",'Waterfall and TWR'!I29*($B$9*Valuation!I38/4),$C$58)</f>
        <v>762301.86868200009</v>
      </c>
      <c r="J58" s="4">
        <f ca="1">IF(J9="No",'Waterfall and TWR'!J29*($B$9*Valuation!J38/4),$C$58)</f>
        <v>762301.86868200009</v>
      </c>
      <c r="K58" s="4">
        <f ca="1">IF(K9="No",'Waterfall and TWR'!K29*($B$9*Valuation!K38/4),$C$58)</f>
        <v>762301.86868200009</v>
      </c>
      <c r="L58" s="4">
        <f ca="1">IF(L9="No",'Waterfall and TWR'!L29*($B$9*Valuation!L38/4),$C$58)</f>
        <v>762301.86868200009</v>
      </c>
      <c r="M58" s="4">
        <f ca="1">IF(M9="No",'Waterfall and TWR'!M29*($B$9*Valuation!M38/4),$C$58)</f>
        <v>762301.86868200009</v>
      </c>
      <c r="N58" s="4">
        <f ca="1">IF(N9="No",'Waterfall and TWR'!N29*($B$9*Valuation!N38/4),$C$58)</f>
        <v>762301.86868200009</v>
      </c>
      <c r="O58" s="4">
        <f ca="1">IF(O9="No",'Waterfall and TWR'!O29*($B$9*Valuation!O38/4),$C$58)</f>
        <v>762301.86868200009</v>
      </c>
      <c r="P58" s="4">
        <f ca="1">IF(P9="No",'Waterfall and TWR'!P29*($B$9*Valuation!P38/4),$C$58)</f>
        <v>762301.86868200009</v>
      </c>
      <c r="Q58" s="4">
        <f ca="1">IF(Q9="No",'Waterfall and TWR'!Q29*($B$9*Valuation!Q38/4),$C$58)</f>
        <v>762301.86868200009</v>
      </c>
      <c r="R58" s="4">
        <f ca="1">IF(R9="No",'Waterfall and TWR'!R29*($B$9*Valuation!R38/4),$C$58)</f>
        <v>762301.86868200009</v>
      </c>
      <c r="S58" s="4">
        <f ca="1">IF(S9="No",'Waterfall and TWR'!S29*($B$9*Valuation!S38/4),R58)</f>
        <v>762301.86868200009</v>
      </c>
      <c r="T58" s="4">
        <f ca="1">IF(T9="No",'Waterfall and TWR'!T29*($B$9*Valuation!T38/4),S58)</f>
        <v>762301.86868200009</v>
      </c>
      <c r="U58" s="4">
        <f ca="1">IF(U9="No",'Waterfall and TWR'!U29*($B$9*Valuation!U38/4),T58)</f>
        <v>762301.86868200009</v>
      </c>
      <c r="V58" s="4">
        <f ca="1">IF(V9="No",'Waterfall and TWR'!V29*($B$9*Valuation!V38/4),U58)</f>
        <v>762301.86868200009</v>
      </c>
      <c r="W58" s="4">
        <f ca="1">IF(W9="No",'Waterfall and TWR'!W29*($B$9*Valuation!W38/4),V58)</f>
        <v>762301.86868200009</v>
      </c>
      <c r="X58" s="4">
        <f ca="1">IF(X9="No",'Waterfall and TWR'!X29*($B$9*Valuation!X38/4),W58)</f>
        <v>762301.86868200009</v>
      </c>
      <c r="Y58" s="4">
        <f ca="1">IF(Y9="No",'Waterfall and TWR'!Y29*($B$9*Valuation!Y38/4),X58)</f>
        <v>762301.86868200009</v>
      </c>
      <c r="Z58" s="4">
        <f ca="1">IF(Z9="No",'Waterfall and TWR'!Z29*($B$9*Valuation!Z38/4),Y58)</f>
        <v>762301.86868200009</v>
      </c>
      <c r="AA58" s="4">
        <f ca="1">IF(AA9="No",'Waterfall and TWR'!AA29*($B$9*Valuation!AA38/4),Z58)</f>
        <v>762301.86868200009</v>
      </c>
      <c r="AB58" s="4">
        <f ca="1">IF(AB9="No",'Waterfall and TWR'!AB29*($B$9*Valuation!AB38/4),AA58)</f>
        <v>762301.86868200009</v>
      </c>
      <c r="AC58" s="4">
        <f ca="1">IF(AC9="No",'Waterfall and TWR'!AC29*($B$9*Valuation!AC38/4),AB58)</f>
        <v>762301.86868200009</v>
      </c>
      <c r="AD58" s="4">
        <f ca="1">IF(AD9="No",'Waterfall and TWR'!AD29*($B$9*Valuation!AD38/4),AC58)</f>
        <v>762301.86868200009</v>
      </c>
      <c r="AE58" s="4">
        <f ca="1">IF(AE9="No",'Waterfall and TWR'!AE29*($B$9*Valuation!AE38/4),AD58)</f>
        <v>762301.86868200009</v>
      </c>
      <c r="AF58" s="4">
        <f ca="1">IF(AF9="No",'Waterfall and TWR'!AF29*($B$9*Valuation!AF38/4),AE58)</f>
        <v>762301.86868200009</v>
      </c>
      <c r="AG58" s="4">
        <f ca="1">IF(AG9="No",'Waterfall and TWR'!AG29*($B$9*Valuation!AG38/4),AF58)</f>
        <v>762301.86868200009</v>
      </c>
      <c r="AH58" s="4">
        <f ca="1">IF(AH9="No",'Waterfall and TWR'!AH29*($B$9*Valuation!AH38/4),AG58)</f>
        <v>762301.86868200009</v>
      </c>
      <c r="AI58" s="4">
        <f ca="1">IF(AI9="No",'Waterfall and TWR'!AI29*($B$9*Valuation!AI38/4),AH58)</f>
        <v>1168891.9155999918</v>
      </c>
      <c r="AJ58" s="4">
        <f ca="1">IF(AJ9="No",'Waterfall and TWR'!AJ29*($B$9*Valuation!AJ38/4),AI58)</f>
        <v>1168891.9155999918</v>
      </c>
      <c r="AK58" s="4">
        <f ca="1">IF(AK9="No",'Waterfall and TWR'!AK29*($B$9*Valuation!AK38/4),AJ58)</f>
        <v>1168891.9155999918</v>
      </c>
      <c r="AL58" s="4">
        <f ca="1">IF(AL9="No",'Waterfall and TWR'!AL29*($B$9*Valuation!AL38/4),AK58)</f>
        <v>1168891.9155999918</v>
      </c>
      <c r="AM58" s="4">
        <f ca="1">IF(AM9="No",'Waterfall and TWR'!AM29*($B$9*Valuation!AM38/4),AL58)</f>
        <v>1168891.9155999918</v>
      </c>
      <c r="AN58" s="4">
        <f ca="1">IF(AN9="No",'Waterfall and TWR'!AN29*($B$9*Valuation!AN38/4),AM58)</f>
        <v>1168891.9155999918</v>
      </c>
      <c r="AO58" s="4">
        <f ca="1">IF(AO9="No",'Waterfall and TWR'!AO29*($B$9*Valuation!AO38/4),AN58)</f>
        <v>1168891.9155999918</v>
      </c>
      <c r="AP58" s="4">
        <f ca="1">IF(AP9="No",'Waterfall and TWR'!AP29*($B$9*Valuation!AP38/4),AO58)</f>
        <v>1168891.9155999918</v>
      </c>
      <c r="AQ58" s="4">
        <f ca="1">IF(AQ9="No",'Waterfall and TWR'!AQ29*($B$9*Valuation!AQ38/4),AP58)</f>
        <v>1168891.9155999918</v>
      </c>
      <c r="AR58" s="4">
        <f ca="1">IF(AR9="No",'Waterfall and TWR'!AR29*($B$9*Valuation!AR38/4),AQ58)</f>
        <v>1168891.9155999918</v>
      </c>
      <c r="AS58" s="4">
        <f ca="1">IF(AS9="No",'Waterfall and TWR'!AS29*($B$9*Valuation!AS38/4),AR58)</f>
        <v>1168891.9155999918</v>
      </c>
      <c r="AT58" s="4">
        <f ca="1">IF(AT9="No",'Waterfall and TWR'!AT29*($B$9*Valuation!AT38/4),AS58)</f>
        <v>1168891.9155999918</v>
      </c>
      <c r="AU58" s="4">
        <f ca="1">IF(AU9="No",'Waterfall and TWR'!AU29*($B$9*Valuation!AU38/4),AT58)</f>
        <v>1168891.9155999918</v>
      </c>
      <c r="AV58" s="4">
        <f ca="1">IF(AV9="No",'Waterfall and TWR'!AV29*($B$9*Valuation!AV38/4),AU58)</f>
        <v>1168891.9155999918</v>
      </c>
      <c r="AW58" s="4">
        <f ca="1">IF(AW9="No",'Waterfall and TWR'!AW29*($B$9*Valuation!AW38/4),AV58)</f>
        <v>1168891.9155999918</v>
      </c>
      <c r="AX58" s="4">
        <f ca="1">IF(AX9="No",'Waterfall and TWR'!AX29*($B$9*Valuation!AX38/4),AW58)</f>
        <v>1168891.9155999918</v>
      </c>
      <c r="AY58" s="4">
        <f ca="1">IF(AY9="No",'Waterfall and TWR'!AY29*($B$9*Valuation!AY38/4),AX58)</f>
        <v>1168891.9155999918</v>
      </c>
      <c r="AZ58" s="4">
        <f ca="1">IF(AZ9="No",'Waterfall and TWR'!AZ29*($B$9*Valuation!AZ38/4),AY58)</f>
        <v>1168891.9155999918</v>
      </c>
      <c r="BA58" s="4">
        <f ca="1">IF(BA9="No",'Waterfall and TWR'!BA29*($B$9*Valuation!BA38/4),AZ58)</f>
        <v>1168891.9155999918</v>
      </c>
      <c r="BB58" s="4">
        <f ca="1">IF(BB9="No",'Waterfall and TWR'!BB29*($B$9*Valuation!BB38/4),BA58)</f>
        <v>1168891.9155999918</v>
      </c>
      <c r="BC58" s="4">
        <f ca="1">IF(BC9="No",'Waterfall and TWR'!BC29*($B$9*Valuation!BC38/4),BB58)</f>
        <v>1168891.9155999918</v>
      </c>
      <c r="BD58" s="4">
        <f ca="1">IF(BD9="No",'Waterfall and TWR'!BD29*($B$9*Valuation!BD38/4),BC58)</f>
        <v>1168891.9155999918</v>
      </c>
      <c r="BE58" s="4">
        <f ca="1">IF(BE9="No",'Waterfall and TWR'!BE29*($B$9*Valuation!BE38/4),BD58)</f>
        <v>1168891.9155999918</v>
      </c>
      <c r="BF58" s="4">
        <f ca="1">IF(BF9="No",'Waterfall and TWR'!BF29*($B$9*Valuation!BF38/4),BE58)</f>
        <v>1168891.9155999918</v>
      </c>
      <c r="BG58" s="4">
        <f ca="1">IF(BG9="No",'Waterfall and TWR'!BG29*($B$9*Valuation!BG38/4),BF58)</f>
        <v>1168891.9155999918</v>
      </c>
      <c r="BH58" s="4">
        <f ca="1">IF(BH9="No",'Waterfall and TWR'!BH29*($B$9*Valuation!BH38/4),BG58)</f>
        <v>1168891.9155999918</v>
      </c>
      <c r="BI58" s="4">
        <f ca="1">IF(BI9="No",'Waterfall and TWR'!BI29*($B$9*Valuation!BI38/4),BH58)</f>
        <v>1168891.9155999918</v>
      </c>
    </row>
    <row r="59" spans="1:61" x14ac:dyDescent="0.25">
      <c r="A59" s="27" t="str">
        <f>A10</f>
        <v>AM Fee on NOI</v>
      </c>
      <c r="C59" s="4">
        <f ca="1">'Waterfall and TWR'!C29*($B$10*C54)</f>
        <v>0</v>
      </c>
      <c r="D59" s="4">
        <f ca="1">'Waterfall and TWR'!D29*($B$10*D54)</f>
        <v>0</v>
      </c>
      <c r="E59" s="4">
        <f ca="1">'Waterfall and TWR'!E29*($B$10*E54)</f>
        <v>0</v>
      </c>
      <c r="F59" s="4">
        <f ca="1">'Waterfall and TWR'!F29*($B$10*F54)</f>
        <v>0</v>
      </c>
      <c r="G59" s="4">
        <f ca="1">'Waterfall and TWR'!G29*($B$10*G54)</f>
        <v>0</v>
      </c>
      <c r="H59" s="4">
        <f ca="1">'Waterfall and TWR'!H29*($B$10*H54)</f>
        <v>0</v>
      </c>
      <c r="I59" s="4">
        <f ca="1">'Waterfall and TWR'!I29*($B$10*I54)</f>
        <v>0</v>
      </c>
      <c r="J59" s="4">
        <f ca="1">'Waterfall and TWR'!J29*($B$10*J54)</f>
        <v>0</v>
      </c>
      <c r="K59" s="4">
        <f ca="1">'Waterfall and TWR'!K29*($B$10*K54)</f>
        <v>0</v>
      </c>
      <c r="L59" s="4">
        <f ca="1">'Waterfall and TWR'!L29*($B$10*L54)</f>
        <v>0</v>
      </c>
      <c r="M59" s="4">
        <f ca="1">'Waterfall and TWR'!M29*($B$10*M54)</f>
        <v>0</v>
      </c>
      <c r="N59" s="4">
        <f ca="1">'Waterfall and TWR'!N29*($B$10*N54)</f>
        <v>0</v>
      </c>
      <c r="O59" s="4">
        <f ca="1">'Waterfall and TWR'!O29*($B$10*O54)</f>
        <v>0</v>
      </c>
      <c r="P59" s="4">
        <f ca="1">'Waterfall and TWR'!P29*($B$10*P54)</f>
        <v>0</v>
      </c>
      <c r="Q59" s="4">
        <f ca="1">'Waterfall and TWR'!Q29*($B$10*Q54)</f>
        <v>0</v>
      </c>
      <c r="R59" s="4">
        <f ca="1">'Waterfall and TWR'!R29*($B$10*R54)</f>
        <v>0</v>
      </c>
      <c r="S59" s="4">
        <f ca="1">'Waterfall and TWR'!S29*($B$10*S54)</f>
        <v>0</v>
      </c>
      <c r="T59" s="4">
        <f ca="1">'Waterfall and TWR'!T29*($B$10*T54)</f>
        <v>0</v>
      </c>
      <c r="U59" s="4">
        <f ca="1">'Waterfall and TWR'!U29*($B$10*U54)</f>
        <v>0</v>
      </c>
      <c r="V59" s="4">
        <f ca="1">'Waterfall and TWR'!V29*($B$10*V54)</f>
        <v>0</v>
      </c>
      <c r="W59" s="4">
        <f ca="1">'Waterfall and TWR'!W29*($B$10*W54)</f>
        <v>0</v>
      </c>
      <c r="X59" s="4">
        <f ca="1">'Waterfall and TWR'!X29*($B$10*X54)</f>
        <v>0</v>
      </c>
      <c r="Y59" s="4">
        <f ca="1">'Waterfall and TWR'!Y29*($B$10*Y54)</f>
        <v>0</v>
      </c>
      <c r="Z59" s="4">
        <f ca="1">'Waterfall and TWR'!Z29*($B$10*Z54)</f>
        <v>0</v>
      </c>
      <c r="AA59" s="4">
        <f ca="1">'Waterfall and TWR'!AA29*($B$10*AA54)</f>
        <v>0</v>
      </c>
      <c r="AB59" s="4">
        <f ca="1">'Waterfall and TWR'!AB29*($B$10*AB54)</f>
        <v>0</v>
      </c>
      <c r="AC59" s="4">
        <f ca="1">'Waterfall and TWR'!AC29*($B$10*AC54)</f>
        <v>0</v>
      </c>
      <c r="AD59" s="4">
        <f ca="1">'Waterfall and TWR'!AD29*($B$10*AD54)</f>
        <v>0</v>
      </c>
      <c r="AE59" s="4">
        <f ca="1">'Waterfall and TWR'!AE29*($B$10*AE54)</f>
        <v>0</v>
      </c>
      <c r="AF59" s="4">
        <f ca="1">'Waterfall and TWR'!AF29*($B$10*AF54)</f>
        <v>0</v>
      </c>
      <c r="AG59" s="4">
        <f ca="1">'Waterfall and TWR'!AG29*($B$10*AG54)</f>
        <v>0</v>
      </c>
      <c r="AH59" s="4">
        <f ca="1">'Waterfall and TWR'!AH29*($B$10*AH54)</f>
        <v>0</v>
      </c>
      <c r="AI59" s="4">
        <f ca="1">'Waterfall and TWR'!AI29*($B$10*AI54)</f>
        <v>0</v>
      </c>
      <c r="AJ59" s="4">
        <f ca="1">'Waterfall and TWR'!AJ29*($B$10*AJ54)</f>
        <v>0</v>
      </c>
      <c r="AK59" s="4">
        <f ca="1">'Waterfall and TWR'!AK29*($B$10*AK54)</f>
        <v>0</v>
      </c>
      <c r="AL59" s="4">
        <f ca="1">'Waterfall and TWR'!AL29*($B$10*AL54)</f>
        <v>0</v>
      </c>
      <c r="AM59" s="4">
        <f ca="1">'Waterfall and TWR'!AM29*($B$10*AM54)</f>
        <v>0</v>
      </c>
      <c r="AN59" s="4">
        <f ca="1">'Waterfall and TWR'!AN29*($B$10*AN54)</f>
        <v>0</v>
      </c>
      <c r="AO59" s="4">
        <f ca="1">'Waterfall and TWR'!AO29*($B$10*AO54)</f>
        <v>0</v>
      </c>
      <c r="AP59" s="4">
        <f ca="1">'Waterfall and TWR'!AP29*($B$10*AP54)</f>
        <v>0</v>
      </c>
      <c r="AQ59" s="4">
        <f ca="1">'Waterfall and TWR'!AQ29*($B$10*AQ54)</f>
        <v>0</v>
      </c>
      <c r="AR59" s="4">
        <f ca="1">'Waterfall and TWR'!AR29*($B$10*AR54)</f>
        <v>0</v>
      </c>
      <c r="AS59" s="4">
        <f ca="1">'Waterfall and TWR'!AS29*($B$10*AS54)</f>
        <v>0</v>
      </c>
      <c r="AT59" s="4">
        <f ca="1">'Waterfall and TWR'!AT29*($B$10*AT54)</f>
        <v>0</v>
      </c>
      <c r="AU59" s="4">
        <f ca="1">'Waterfall and TWR'!AU29*($B$10*AU54)</f>
        <v>0</v>
      </c>
      <c r="AV59" s="4">
        <f ca="1">'Waterfall and TWR'!AV29*($B$10*AV54)</f>
        <v>0</v>
      </c>
      <c r="AW59" s="4">
        <f ca="1">'Waterfall and TWR'!AW29*($B$10*AW54)</f>
        <v>0</v>
      </c>
      <c r="AX59" s="4">
        <f ca="1">'Waterfall and TWR'!AX29*($B$10*AX54)</f>
        <v>0</v>
      </c>
      <c r="AY59" s="4">
        <f ca="1">'Waterfall and TWR'!AY29*($B$10*AY54)</f>
        <v>0</v>
      </c>
      <c r="AZ59" s="4">
        <f ca="1">'Waterfall and TWR'!AZ29*($B$10*AZ54)</f>
        <v>0</v>
      </c>
      <c r="BA59" s="4">
        <f ca="1">'Waterfall and TWR'!BA29*($B$10*BA54)</f>
        <v>0</v>
      </c>
      <c r="BB59" s="4">
        <f ca="1">'Waterfall and TWR'!BB29*($B$10*BB54)</f>
        <v>0</v>
      </c>
      <c r="BC59" s="4">
        <f ca="1">'Waterfall and TWR'!BC29*($B$10*BC54)</f>
        <v>0</v>
      </c>
      <c r="BD59" s="4">
        <f ca="1">'Waterfall and TWR'!BD29*($B$10*BD54)</f>
        <v>0</v>
      </c>
      <c r="BE59" s="4">
        <f ca="1">'Waterfall and TWR'!BE29*($B$10*BE54)</f>
        <v>0</v>
      </c>
      <c r="BF59" s="4">
        <f ca="1">'Waterfall and TWR'!BF29*($B$10*BF54)</f>
        <v>0</v>
      </c>
      <c r="BG59" s="4">
        <f ca="1">'Waterfall and TWR'!BG29*($B$10*BG54)</f>
        <v>0</v>
      </c>
      <c r="BH59" s="4">
        <f ca="1">'Waterfall and TWR'!BH29*($B$10*BH54)</f>
        <v>0</v>
      </c>
      <c r="BI59" s="4">
        <f ca="1">'Waterfall and TWR'!BI29*($B$10*BI54)</f>
        <v>0</v>
      </c>
    </row>
    <row r="60" spans="1:61" x14ac:dyDescent="0.25">
      <c r="A60" s="27" t="s">
        <v>274</v>
      </c>
      <c r="C60" s="4">
        <v>0</v>
      </c>
      <c r="D60" s="4">
        <f ca="1">'Waterfall and TWR'!D31*$B$11*'Qtr Cash Flow'!C32/40</f>
        <v>0</v>
      </c>
      <c r="E60" s="4">
        <f ca="1">'Waterfall and TWR'!E31*$B$11*'Qtr Cash Flow'!D32/40</f>
        <v>0</v>
      </c>
      <c r="F60" s="4">
        <f ca="1">'Waterfall and TWR'!F31*$B$11*'Qtr Cash Flow'!E32/40</f>
        <v>0</v>
      </c>
      <c r="G60" s="4">
        <f ca="1">'Waterfall and TWR'!G31*$B$11*'Qtr Cash Flow'!F32/40</f>
        <v>0</v>
      </c>
      <c r="H60" s="4">
        <f ca="1">'Waterfall and TWR'!H31*$B$11*'Qtr Cash Flow'!G32/40</f>
        <v>0</v>
      </c>
      <c r="I60" s="4">
        <f ca="1">'Waterfall and TWR'!I31*$B$11*'Qtr Cash Flow'!H32/40</f>
        <v>0</v>
      </c>
      <c r="J60" s="4">
        <f ca="1">'Waterfall and TWR'!J31*$B$11*'Qtr Cash Flow'!I32/40</f>
        <v>0</v>
      </c>
      <c r="K60" s="4">
        <f ca="1">'Waterfall and TWR'!K31*$B$11*'Qtr Cash Flow'!J32/40</f>
        <v>0</v>
      </c>
      <c r="L60" s="4">
        <f ca="1">'Waterfall and TWR'!L31*$B$11*'Qtr Cash Flow'!K32/40</f>
        <v>0</v>
      </c>
      <c r="M60" s="4">
        <f ca="1">'Waterfall and TWR'!M31*$B$11*'Qtr Cash Flow'!L32/40</f>
        <v>0</v>
      </c>
      <c r="N60" s="4">
        <f ca="1">'Waterfall and TWR'!N31*$B$11*'Qtr Cash Flow'!M32/40</f>
        <v>0</v>
      </c>
      <c r="O60" s="4">
        <f ca="1">'Waterfall and TWR'!O31*$B$11*'Qtr Cash Flow'!N32/40</f>
        <v>0</v>
      </c>
      <c r="P60" s="4">
        <f ca="1">'Waterfall and TWR'!P31*$B$11*'Qtr Cash Flow'!O32/40</f>
        <v>0</v>
      </c>
      <c r="Q60" s="4">
        <f ca="1">'Waterfall and TWR'!Q31*$B$11*'Qtr Cash Flow'!P32/40</f>
        <v>0</v>
      </c>
      <c r="R60" s="4">
        <f ca="1">'Waterfall and TWR'!R31*$B$11*'Qtr Cash Flow'!Q32/40</f>
        <v>0</v>
      </c>
      <c r="S60" s="4">
        <f ca="1">'Waterfall and TWR'!S31*$B$11*'Qtr Cash Flow'!R32/40</f>
        <v>0</v>
      </c>
      <c r="T60" s="4">
        <f ca="1">'Waterfall and TWR'!T31*$B$11*'Qtr Cash Flow'!S32/40</f>
        <v>0</v>
      </c>
      <c r="U60" s="4">
        <f ca="1">'Waterfall and TWR'!U31*$B$11*'Qtr Cash Flow'!T32/40</f>
        <v>0</v>
      </c>
      <c r="V60" s="4">
        <f ca="1">'Waterfall and TWR'!V31*$B$11*'Qtr Cash Flow'!U32/40</f>
        <v>0</v>
      </c>
      <c r="W60" s="4">
        <f ca="1">'Waterfall and TWR'!W31*$B$11*'Qtr Cash Flow'!V32/40</f>
        <v>0</v>
      </c>
      <c r="X60" s="4">
        <f ca="1">'Waterfall and TWR'!X31*$B$11*'Qtr Cash Flow'!W32/40</f>
        <v>0</v>
      </c>
      <c r="Y60" s="4">
        <f ca="1">'Waterfall and TWR'!Y31*$B$11*'Qtr Cash Flow'!X32/40</f>
        <v>0</v>
      </c>
      <c r="Z60" s="4">
        <f ca="1">'Waterfall and TWR'!Z31*$B$11*'Qtr Cash Flow'!Y32/40</f>
        <v>0</v>
      </c>
      <c r="AA60" s="4">
        <f ca="1">'Waterfall and TWR'!AA31*$B$11*'Qtr Cash Flow'!Z32/40</f>
        <v>0</v>
      </c>
      <c r="AB60" s="4">
        <f ca="1">'Waterfall and TWR'!AB31*$B$11*'Qtr Cash Flow'!AA32/40</f>
        <v>0</v>
      </c>
      <c r="AC60" s="4">
        <f ca="1">'Waterfall and TWR'!AC31*$B$11*'Qtr Cash Flow'!AB32/40</f>
        <v>0</v>
      </c>
      <c r="AD60" s="4">
        <f ca="1">'Waterfall and TWR'!AD31*$B$11*'Qtr Cash Flow'!AC32/40</f>
        <v>0</v>
      </c>
      <c r="AE60" s="4">
        <f ca="1">'Waterfall and TWR'!AE31*$B$11*'Qtr Cash Flow'!AD32/40</f>
        <v>0</v>
      </c>
      <c r="AF60" s="4">
        <f ca="1">'Waterfall and TWR'!AF31*$B$11*'Qtr Cash Flow'!AE32/40</f>
        <v>0</v>
      </c>
      <c r="AG60" s="4">
        <f ca="1">'Waterfall and TWR'!AG31*$B$11*'Qtr Cash Flow'!AF32/40</f>
        <v>0</v>
      </c>
      <c r="AH60" s="4">
        <f ca="1">'Waterfall and TWR'!AH31*$B$11*'Qtr Cash Flow'!AG32/40</f>
        <v>0</v>
      </c>
      <c r="AI60" s="4">
        <f ca="1">'Waterfall and TWR'!AI31*$B$11*'Qtr Cash Flow'!AH32/40</f>
        <v>0</v>
      </c>
      <c r="AJ60" s="4">
        <f ca="1">'Waterfall and TWR'!AJ31*$B$11*'Qtr Cash Flow'!AI32/40</f>
        <v>0</v>
      </c>
      <c r="AK60" s="4">
        <f ca="1">'Waterfall and TWR'!AK31*$B$11*'Qtr Cash Flow'!AJ32/40</f>
        <v>0</v>
      </c>
      <c r="AL60" s="4">
        <f ca="1">'Waterfall and TWR'!AL31*$B$11*'Qtr Cash Flow'!AK32/40</f>
        <v>0</v>
      </c>
      <c r="AM60" s="4">
        <f ca="1">'Waterfall and TWR'!AM31*$B$11*'Qtr Cash Flow'!AL32/40</f>
        <v>0</v>
      </c>
      <c r="AN60" s="4">
        <f ca="1">'Waterfall and TWR'!AN31*$B$11*'Qtr Cash Flow'!AM32/40</f>
        <v>0</v>
      </c>
      <c r="AO60" s="4">
        <f ca="1">'Waterfall and TWR'!AO31*$B$11*'Qtr Cash Flow'!AN32/40</f>
        <v>0</v>
      </c>
      <c r="AP60" s="4">
        <f ca="1">'Waterfall and TWR'!AP31*$B$11*'Qtr Cash Flow'!AO32/40</f>
        <v>0</v>
      </c>
      <c r="AQ60" s="4">
        <f ca="1">'Waterfall and TWR'!AQ31*$B$11*'Qtr Cash Flow'!AP32/40</f>
        <v>0</v>
      </c>
      <c r="AR60" s="4">
        <f ca="1">'Waterfall and TWR'!AR31*$B$11*'Qtr Cash Flow'!AQ32/40</f>
        <v>0</v>
      </c>
      <c r="AS60" s="4">
        <f ca="1">'Waterfall and TWR'!AS31*$B$11*'Qtr Cash Flow'!AR32/40</f>
        <v>0</v>
      </c>
      <c r="AT60" s="4">
        <f ca="1">'Waterfall and TWR'!AT31*$B$11*'Qtr Cash Flow'!AS32/40</f>
        <v>0</v>
      </c>
      <c r="AU60" s="4">
        <f ca="1">'Waterfall and TWR'!AU31*$B$11*'Qtr Cash Flow'!AT32/40</f>
        <v>0</v>
      </c>
      <c r="AV60" s="4">
        <f ca="1">'Waterfall and TWR'!AV31*$B$11*'Qtr Cash Flow'!AU32/40</f>
        <v>0</v>
      </c>
      <c r="AW60" s="4">
        <f ca="1">'Waterfall and TWR'!AW31*$B$11*'Qtr Cash Flow'!AV32/40</f>
        <v>0</v>
      </c>
      <c r="AX60" s="4">
        <f ca="1">'Waterfall and TWR'!AX31*$B$11*'Qtr Cash Flow'!AW32/40</f>
        <v>0</v>
      </c>
      <c r="AY60" s="4">
        <f ca="1">'Waterfall and TWR'!AY31*$B$11*'Qtr Cash Flow'!AX32/40</f>
        <v>0</v>
      </c>
      <c r="AZ60" s="4">
        <f ca="1">'Waterfall and TWR'!AZ31*$B$11*'Qtr Cash Flow'!AY32/40</f>
        <v>0</v>
      </c>
      <c r="BA60" s="4">
        <f ca="1">'Waterfall and TWR'!BA31*$B$11*'Qtr Cash Flow'!AZ32/40</f>
        <v>0</v>
      </c>
      <c r="BB60" s="4">
        <f ca="1">'Waterfall and TWR'!BB31*$B$11*'Qtr Cash Flow'!BA32/40</f>
        <v>0</v>
      </c>
      <c r="BC60" s="4">
        <f ca="1">'Waterfall and TWR'!BC31*$B$11*'Qtr Cash Flow'!BB32/40</f>
        <v>0</v>
      </c>
      <c r="BD60" s="4">
        <f ca="1">'Waterfall and TWR'!BD31*$B$11*'Qtr Cash Flow'!BC32/40</f>
        <v>0</v>
      </c>
      <c r="BE60" s="4">
        <f ca="1">'Waterfall and TWR'!BE31*$B$11*'Qtr Cash Flow'!BD32/40</f>
        <v>0</v>
      </c>
      <c r="BF60" s="4">
        <f ca="1">'Waterfall and TWR'!BF31*$B$11*'Qtr Cash Flow'!BE32/40</f>
        <v>0</v>
      </c>
      <c r="BG60" s="4">
        <f ca="1">'Waterfall and TWR'!BG31*$B$11*'Qtr Cash Flow'!BF32/40</f>
        <v>0</v>
      </c>
      <c r="BH60" s="4">
        <f ca="1">'Waterfall and TWR'!BH31*$B$11*'Qtr Cash Flow'!BG32/40</f>
        <v>0</v>
      </c>
      <c r="BI60" s="4">
        <f ca="1">'Waterfall and TWR'!BI31*$B$11*'Qtr Cash Flow'!BH32/40</f>
        <v>0</v>
      </c>
    </row>
    <row r="61" spans="1:61" x14ac:dyDescent="0.25">
      <c r="A61" s="27" t="s">
        <v>277</v>
      </c>
      <c r="C61" s="4">
        <f ca="1">'Waterfall and TWR'!C31*$B$12*Valuation!C68/4</f>
        <v>0</v>
      </c>
      <c r="D61" s="4">
        <f ca="1">'Waterfall and TWR'!D31*$B$12*Valuation!D68/4</f>
        <v>0</v>
      </c>
      <c r="E61" s="4">
        <f ca="1">'Waterfall and TWR'!E31*$B$12*Valuation!E68/4</f>
        <v>0</v>
      </c>
      <c r="F61" s="4">
        <f ca="1">'Waterfall and TWR'!F31*$B$12*Valuation!F68/4</f>
        <v>0</v>
      </c>
      <c r="G61" s="4">
        <f ca="1">'Waterfall and TWR'!G31*$B$12*Valuation!G68/4</f>
        <v>0</v>
      </c>
      <c r="H61" s="4">
        <f ca="1">'Waterfall and TWR'!H31*$B$12*Valuation!H68/4</f>
        <v>0</v>
      </c>
      <c r="I61" s="4">
        <f ca="1">'Waterfall and TWR'!I31*$B$12*Valuation!I68/4</f>
        <v>0</v>
      </c>
      <c r="J61" s="4">
        <f ca="1">'Waterfall and TWR'!J31*$B$12*Valuation!J68/4</f>
        <v>0</v>
      </c>
      <c r="K61" s="4">
        <f ca="1">'Waterfall and TWR'!K31*$B$12*Valuation!K68/4</f>
        <v>0</v>
      </c>
      <c r="L61" s="4">
        <f ca="1">'Waterfall and TWR'!L31*$B$12*Valuation!L68/4</f>
        <v>0</v>
      </c>
      <c r="M61" s="4">
        <f ca="1">'Waterfall and TWR'!M31*$B$12*Valuation!M68/4</f>
        <v>0</v>
      </c>
      <c r="N61" s="4">
        <f ca="1">'Waterfall and TWR'!N31*$B$12*Valuation!N68/4</f>
        <v>0</v>
      </c>
      <c r="O61" s="4">
        <f ca="1">'Waterfall and TWR'!O31*$B$12*Valuation!O68/4</f>
        <v>0</v>
      </c>
      <c r="P61" s="4">
        <f ca="1">'Waterfall and TWR'!P31*$B$12*Valuation!P68/4</f>
        <v>0</v>
      </c>
      <c r="Q61" s="4">
        <f ca="1">'Waterfall and TWR'!Q31*$B$12*Valuation!Q68/4</f>
        <v>0</v>
      </c>
      <c r="R61" s="4">
        <f ca="1">'Waterfall and TWR'!R31*$B$12*Valuation!R68/4</f>
        <v>0</v>
      </c>
      <c r="S61" s="4">
        <f ca="1">'Waterfall and TWR'!S31*$B$12*Valuation!S68/4</f>
        <v>0</v>
      </c>
      <c r="T61" s="4">
        <f ca="1">'Waterfall and TWR'!T31*$B$12*Valuation!T68/4</f>
        <v>0</v>
      </c>
      <c r="U61" s="4">
        <f ca="1">'Waterfall and TWR'!U31*$B$12*Valuation!U68/4</f>
        <v>0</v>
      </c>
      <c r="V61" s="4">
        <f ca="1">'Waterfall and TWR'!V31*$B$12*Valuation!V68/4</f>
        <v>0</v>
      </c>
      <c r="W61" s="4">
        <f ca="1">'Waterfall and TWR'!W31*$B$12*Valuation!W68/4</f>
        <v>0</v>
      </c>
      <c r="X61" s="4">
        <f ca="1">'Waterfall and TWR'!X31*$B$12*Valuation!X68/4</f>
        <v>0</v>
      </c>
      <c r="Y61" s="4">
        <f ca="1">'Waterfall and TWR'!Y31*$B$12*Valuation!Y68/4</f>
        <v>0</v>
      </c>
      <c r="Z61" s="4">
        <f ca="1">'Waterfall and TWR'!Z31*$B$12*Valuation!Z68/4</f>
        <v>0</v>
      </c>
      <c r="AA61" s="4">
        <f ca="1">'Waterfall and TWR'!AA31*$B$12*Valuation!AA68/4</f>
        <v>0</v>
      </c>
      <c r="AB61" s="4">
        <f ca="1">'Waterfall and TWR'!AB31*$B$12*Valuation!AB68/4</f>
        <v>0</v>
      </c>
      <c r="AC61" s="4">
        <f ca="1">'Waterfall and TWR'!AC31*$B$12*Valuation!AC68/4</f>
        <v>0</v>
      </c>
      <c r="AD61" s="4">
        <f ca="1">'Waterfall and TWR'!AD31*$B$12*Valuation!AD68/4</f>
        <v>0</v>
      </c>
      <c r="AE61" s="4">
        <f ca="1">'Waterfall and TWR'!AE31*$B$12*Valuation!AE68/4</f>
        <v>0</v>
      </c>
      <c r="AF61" s="4">
        <f ca="1">'Waterfall and TWR'!AF31*$B$12*Valuation!AF68/4</f>
        <v>0</v>
      </c>
      <c r="AG61" s="4">
        <f ca="1">'Waterfall and TWR'!AG31*$B$12*Valuation!AG68/4</f>
        <v>0</v>
      </c>
      <c r="AH61" s="4">
        <f ca="1">'Waterfall and TWR'!AH31*$B$12*Valuation!AH68/4</f>
        <v>0</v>
      </c>
      <c r="AI61" s="4">
        <f ca="1">'Waterfall and TWR'!AI31*$B$12*Valuation!AI68/4</f>
        <v>0</v>
      </c>
      <c r="AJ61" s="4">
        <f ca="1">'Waterfall and TWR'!AJ31*$B$12*Valuation!AJ68/4</f>
        <v>0</v>
      </c>
      <c r="AK61" s="4">
        <f ca="1">'Waterfall and TWR'!AK31*$B$12*Valuation!AK68/4</f>
        <v>0</v>
      </c>
      <c r="AL61" s="4">
        <f ca="1">'Waterfall and TWR'!AL31*$B$12*Valuation!AL68/4</f>
        <v>0</v>
      </c>
      <c r="AM61" s="4">
        <f ca="1">'Waterfall and TWR'!AM31*$B$12*Valuation!AM68/4</f>
        <v>0</v>
      </c>
      <c r="AN61" s="4">
        <f ca="1">'Waterfall and TWR'!AN31*$B$12*Valuation!AN68/4</f>
        <v>0</v>
      </c>
      <c r="AO61" s="4">
        <f ca="1">'Waterfall and TWR'!AO31*$B$12*Valuation!AO68/4</f>
        <v>0</v>
      </c>
      <c r="AP61" s="4">
        <f ca="1">'Waterfall and TWR'!AP31*$B$12*Valuation!AP68/4</f>
        <v>0</v>
      </c>
      <c r="AQ61" s="4">
        <f ca="1">'Waterfall and TWR'!AQ31*$B$12*Valuation!AQ68/4</f>
        <v>0</v>
      </c>
      <c r="AR61" s="4">
        <f ca="1">'Waterfall and TWR'!AR31*$B$12*Valuation!AR68/4</f>
        <v>0</v>
      </c>
      <c r="AS61" s="4">
        <f ca="1">'Waterfall and TWR'!AS31*$B$12*Valuation!AS68/4</f>
        <v>0</v>
      </c>
      <c r="AT61" s="4">
        <f ca="1">'Waterfall and TWR'!AT31*$B$12*Valuation!AT68/4</f>
        <v>0</v>
      </c>
      <c r="AU61" s="4">
        <f ca="1">'Waterfall and TWR'!AU31*$B$12*Valuation!AU68/4</f>
        <v>0</v>
      </c>
      <c r="AV61" s="4">
        <f ca="1">'Waterfall and TWR'!AV31*$B$12*Valuation!AV68/4</f>
        <v>0</v>
      </c>
      <c r="AW61" s="4">
        <f ca="1">'Waterfall and TWR'!AW31*$B$12*Valuation!AW68/4</f>
        <v>0</v>
      </c>
      <c r="AX61" s="4">
        <f ca="1">'Waterfall and TWR'!AX31*$B$12*Valuation!AX68/4</f>
        <v>0</v>
      </c>
      <c r="AY61" s="4">
        <f ca="1">'Waterfall and TWR'!AY31*$B$12*Valuation!AY68/4</f>
        <v>0</v>
      </c>
      <c r="AZ61" s="4">
        <f ca="1">'Waterfall and TWR'!AZ31*$B$12*Valuation!AZ68/4</f>
        <v>0</v>
      </c>
      <c r="BA61" s="4">
        <f ca="1">'Waterfall and TWR'!BA31*$B$12*Valuation!BA68/4</f>
        <v>0</v>
      </c>
      <c r="BB61" s="4">
        <f ca="1">'Waterfall and TWR'!BB31*$B$12*Valuation!BB68/4</f>
        <v>0</v>
      </c>
      <c r="BC61" s="4">
        <f ca="1">'Waterfall and TWR'!BC31*$B$12*Valuation!BC68/4</f>
        <v>0</v>
      </c>
      <c r="BD61" s="4">
        <f ca="1">'Waterfall and TWR'!BD31*$B$12*Valuation!BD68/4</f>
        <v>0</v>
      </c>
      <c r="BE61" s="4">
        <f ca="1">'Waterfall and TWR'!BE31*$B$12*Valuation!BE68/4</f>
        <v>0</v>
      </c>
      <c r="BF61" s="4">
        <f ca="1">'Waterfall and TWR'!BF31*$B$12*Valuation!BF68/4</f>
        <v>0</v>
      </c>
      <c r="BG61" s="4">
        <f ca="1">'Waterfall and TWR'!BG31*$B$12*Valuation!BG68/4</f>
        <v>0</v>
      </c>
      <c r="BH61" s="4">
        <f ca="1">'Waterfall and TWR'!BH31*$B$12*Valuation!BH68/4</f>
        <v>0</v>
      </c>
      <c r="BI61" s="4">
        <f ca="1">'Waterfall and TWR'!BI31*$B$12*Valuation!BI68/4</f>
        <v>0</v>
      </c>
    </row>
    <row r="62" spans="1:61" x14ac:dyDescent="0.25">
      <c r="A62" s="27" t="s">
        <v>275</v>
      </c>
      <c r="C62" s="4">
        <f ca="1">'Waterfall and TWR'!C31*$B$13*C54</f>
        <v>0</v>
      </c>
      <c r="D62" s="4">
        <f ca="1">'Waterfall and TWR'!D31*$B$13*D54</f>
        <v>0</v>
      </c>
      <c r="E62" s="4">
        <f ca="1">'Waterfall and TWR'!E31*$B$13*E54</f>
        <v>0</v>
      </c>
      <c r="F62" s="4">
        <f ca="1">'Waterfall and TWR'!F31*$B$13*F54</f>
        <v>0</v>
      </c>
      <c r="G62" s="4">
        <f ca="1">'Waterfall and TWR'!G31*$B$13*G54</f>
        <v>0</v>
      </c>
      <c r="H62" s="4">
        <f ca="1">'Waterfall and TWR'!H31*$B$13*H54</f>
        <v>0</v>
      </c>
      <c r="I62" s="4">
        <f ca="1">'Waterfall and TWR'!I31*$B$13*I54</f>
        <v>0</v>
      </c>
      <c r="J62" s="4">
        <f ca="1">'Waterfall and TWR'!J31*$B$13*J54</f>
        <v>0</v>
      </c>
      <c r="K62" s="4">
        <f ca="1">'Waterfall and TWR'!K31*$B$13*K54</f>
        <v>0</v>
      </c>
      <c r="L62" s="4">
        <f ca="1">'Waterfall and TWR'!L31*$B$13*L54</f>
        <v>0</v>
      </c>
      <c r="M62" s="4">
        <f ca="1">'Waterfall and TWR'!M31*$B$13*M54</f>
        <v>0</v>
      </c>
      <c r="N62" s="4">
        <f ca="1">'Waterfall and TWR'!N31*$B$13*N54</f>
        <v>0</v>
      </c>
      <c r="O62" s="4">
        <f ca="1">'Waterfall and TWR'!O31*$B$13*O54</f>
        <v>0</v>
      </c>
      <c r="P62" s="4">
        <f ca="1">'Waterfall and TWR'!P31*$B$13*P54</f>
        <v>0</v>
      </c>
      <c r="Q62" s="4">
        <f ca="1">'Waterfall and TWR'!Q31*$B$13*Q54</f>
        <v>0</v>
      </c>
      <c r="R62" s="4">
        <f ca="1">'Waterfall and TWR'!R31*$B$13*R54</f>
        <v>0</v>
      </c>
      <c r="S62" s="4">
        <f ca="1">'Waterfall and TWR'!S31*$B$13*S54</f>
        <v>0</v>
      </c>
      <c r="T62" s="4">
        <f ca="1">'Waterfall and TWR'!T31*$B$13*T54</f>
        <v>0</v>
      </c>
      <c r="U62" s="4">
        <f ca="1">'Waterfall and TWR'!U31*$B$13*U54</f>
        <v>0</v>
      </c>
      <c r="V62" s="4">
        <f ca="1">'Waterfall and TWR'!V31*$B$13*V54</f>
        <v>0</v>
      </c>
      <c r="W62" s="4">
        <f ca="1">'Waterfall and TWR'!W31*$B$13*W54</f>
        <v>0</v>
      </c>
      <c r="X62" s="4">
        <f ca="1">'Waterfall and TWR'!X31*$B$13*X54</f>
        <v>0</v>
      </c>
      <c r="Y62" s="4">
        <f ca="1">'Waterfall and TWR'!Y31*$B$13*Y54</f>
        <v>0</v>
      </c>
      <c r="Z62" s="4">
        <f ca="1">'Waterfall and TWR'!Z31*$B$13*Z54</f>
        <v>0</v>
      </c>
      <c r="AA62" s="4">
        <f ca="1">'Waterfall and TWR'!AA31*$B$13*AA54</f>
        <v>0</v>
      </c>
      <c r="AB62" s="4">
        <f ca="1">'Waterfall and TWR'!AB31*$B$13*AB54</f>
        <v>0</v>
      </c>
      <c r="AC62" s="4">
        <f ca="1">'Waterfall and TWR'!AC31*$B$13*AC54</f>
        <v>0</v>
      </c>
      <c r="AD62" s="4">
        <f ca="1">'Waterfall and TWR'!AD31*$B$13*AD54</f>
        <v>0</v>
      </c>
      <c r="AE62" s="4">
        <f ca="1">'Waterfall and TWR'!AE31*$B$13*AE54</f>
        <v>0</v>
      </c>
      <c r="AF62" s="4">
        <f ca="1">'Waterfall and TWR'!AF31*$B$13*AF54</f>
        <v>0</v>
      </c>
      <c r="AG62" s="4">
        <f ca="1">'Waterfall and TWR'!AG31*$B$13*AG54</f>
        <v>0</v>
      </c>
      <c r="AH62" s="4">
        <f ca="1">'Waterfall and TWR'!AH31*$B$13*AH54</f>
        <v>0</v>
      </c>
      <c r="AI62" s="4">
        <f ca="1">'Waterfall and TWR'!AI31*$B$13*AI54</f>
        <v>0</v>
      </c>
      <c r="AJ62" s="4">
        <f ca="1">'Waterfall and TWR'!AJ31*$B$13*AJ54</f>
        <v>0</v>
      </c>
      <c r="AK62" s="4">
        <f ca="1">'Waterfall and TWR'!AK31*$B$13*AK54</f>
        <v>0</v>
      </c>
      <c r="AL62" s="4">
        <f ca="1">'Waterfall and TWR'!AL31*$B$13*AL54</f>
        <v>0</v>
      </c>
      <c r="AM62" s="4">
        <f ca="1">'Waterfall and TWR'!AM31*$B$13*AM54</f>
        <v>0</v>
      </c>
      <c r="AN62" s="4">
        <f ca="1">'Waterfall and TWR'!AN31*$B$13*AN54</f>
        <v>0</v>
      </c>
      <c r="AO62" s="4">
        <f ca="1">'Waterfall and TWR'!AO31*$B$13*AO54</f>
        <v>0</v>
      </c>
      <c r="AP62" s="4">
        <f ca="1">'Waterfall and TWR'!AP31*$B$13*AP54</f>
        <v>0</v>
      </c>
      <c r="AQ62" s="4">
        <f ca="1">'Waterfall and TWR'!AQ31*$B$13*AQ54</f>
        <v>0</v>
      </c>
      <c r="AR62" s="4">
        <f ca="1">'Waterfall and TWR'!AR31*$B$13*AR54</f>
        <v>0</v>
      </c>
      <c r="AS62" s="4">
        <f ca="1">'Waterfall and TWR'!AS31*$B$13*AS54</f>
        <v>0</v>
      </c>
      <c r="AT62" s="4">
        <f ca="1">'Waterfall and TWR'!AT31*$B$13*AT54</f>
        <v>0</v>
      </c>
      <c r="AU62" s="4">
        <f ca="1">'Waterfall and TWR'!AU31*$B$13*AU54</f>
        <v>0</v>
      </c>
      <c r="AV62" s="4">
        <f ca="1">'Waterfall and TWR'!AV31*$B$13*AV54</f>
        <v>0</v>
      </c>
      <c r="AW62" s="4">
        <f ca="1">'Waterfall and TWR'!AW31*$B$13*AW54</f>
        <v>0</v>
      </c>
      <c r="AX62" s="4">
        <f ca="1">'Waterfall and TWR'!AX31*$B$13*AX54</f>
        <v>0</v>
      </c>
      <c r="AY62" s="4">
        <f ca="1">'Waterfall and TWR'!AY31*$B$13*AY54</f>
        <v>0</v>
      </c>
      <c r="AZ62" s="4">
        <f ca="1">'Waterfall and TWR'!AZ31*$B$13*AZ54</f>
        <v>0</v>
      </c>
      <c r="BA62" s="4">
        <f ca="1">'Waterfall and TWR'!BA31*$B$13*BA54</f>
        <v>0</v>
      </c>
      <c r="BB62" s="4">
        <f ca="1">'Waterfall and TWR'!BB31*$B$13*BB54</f>
        <v>0</v>
      </c>
      <c r="BC62" s="4">
        <f ca="1">'Waterfall and TWR'!BC31*$B$13*BC54</f>
        <v>0</v>
      </c>
      <c r="BD62" s="4">
        <f ca="1">'Waterfall and TWR'!BD31*$B$13*BD54</f>
        <v>0</v>
      </c>
      <c r="BE62" s="4">
        <f ca="1">'Waterfall and TWR'!BE31*$B$13*BE54</f>
        <v>0</v>
      </c>
      <c r="BF62" s="4">
        <f ca="1">'Waterfall and TWR'!BF31*$B$13*BF54</f>
        <v>0</v>
      </c>
      <c r="BG62" s="4">
        <f ca="1">'Waterfall and TWR'!BG31*$B$13*BG54</f>
        <v>0</v>
      </c>
      <c r="BH62" s="4">
        <f ca="1">'Waterfall and TWR'!BH31*$B$13*BH54</f>
        <v>0</v>
      </c>
      <c r="BI62" s="4">
        <f ca="1">'Waterfall and TWR'!BI31*$B$13*BI54</f>
        <v>0</v>
      </c>
    </row>
    <row r="63" spans="1:61" x14ac:dyDescent="0.25">
      <c r="A63" s="27" t="s">
        <v>348</v>
      </c>
      <c r="C63" s="4">
        <f ca="1">SUM(C57:C62)</f>
        <v>762301.86868200009</v>
      </c>
      <c r="D63" s="4">
        <f t="shared" ref="D63:BI63" ca="1" si="110">SUM(D57:D62)</f>
        <v>762301.86868200009</v>
      </c>
      <c r="E63" s="4">
        <f t="shared" ca="1" si="110"/>
        <v>762301.86868200009</v>
      </c>
      <c r="F63" s="4">
        <f t="shared" ca="1" si="110"/>
        <v>762301.86868200009</v>
      </c>
      <c r="G63" s="4">
        <f t="shared" ca="1" si="110"/>
        <v>762301.86868200009</v>
      </c>
      <c r="H63" s="4">
        <f t="shared" ca="1" si="110"/>
        <v>762301.86868200009</v>
      </c>
      <c r="I63" s="4">
        <f t="shared" ca="1" si="110"/>
        <v>762301.86868200009</v>
      </c>
      <c r="J63" s="4">
        <f t="shared" ca="1" si="110"/>
        <v>762301.86868200009</v>
      </c>
      <c r="K63" s="4">
        <f t="shared" ca="1" si="110"/>
        <v>762301.86868200009</v>
      </c>
      <c r="L63" s="4">
        <f t="shared" ca="1" si="110"/>
        <v>762301.86868200009</v>
      </c>
      <c r="M63" s="4">
        <f t="shared" ca="1" si="110"/>
        <v>762301.86868200009</v>
      </c>
      <c r="N63" s="4">
        <f t="shared" ca="1" si="110"/>
        <v>762301.86868200009</v>
      </c>
      <c r="O63" s="4">
        <f t="shared" ca="1" si="110"/>
        <v>762301.86868200009</v>
      </c>
      <c r="P63" s="4">
        <f t="shared" ca="1" si="110"/>
        <v>762301.86868200009</v>
      </c>
      <c r="Q63" s="4">
        <f t="shared" ca="1" si="110"/>
        <v>762301.86868200009</v>
      </c>
      <c r="R63" s="4">
        <f t="shared" ca="1" si="110"/>
        <v>762301.86868200009</v>
      </c>
      <c r="S63" s="4">
        <f t="shared" ca="1" si="110"/>
        <v>762301.86868200009</v>
      </c>
      <c r="T63" s="4">
        <f t="shared" ca="1" si="110"/>
        <v>762301.86868200009</v>
      </c>
      <c r="U63" s="4">
        <f t="shared" ca="1" si="110"/>
        <v>762301.86868200009</v>
      </c>
      <c r="V63" s="4">
        <f t="shared" ca="1" si="110"/>
        <v>762301.86868200009</v>
      </c>
      <c r="W63" s="4">
        <f t="shared" ca="1" si="110"/>
        <v>762301.86868200009</v>
      </c>
      <c r="X63" s="4">
        <f t="shared" ca="1" si="110"/>
        <v>762301.86868200009</v>
      </c>
      <c r="Y63" s="4">
        <f t="shared" ca="1" si="110"/>
        <v>762301.86868200009</v>
      </c>
      <c r="Z63" s="4">
        <f t="shared" ca="1" si="110"/>
        <v>762301.86868200009</v>
      </c>
      <c r="AA63" s="4">
        <f t="shared" ca="1" si="110"/>
        <v>762301.86868200009</v>
      </c>
      <c r="AB63" s="4">
        <f t="shared" ca="1" si="110"/>
        <v>762301.86868200009</v>
      </c>
      <c r="AC63" s="4">
        <f t="shared" ca="1" si="110"/>
        <v>762301.86868200009</v>
      </c>
      <c r="AD63" s="4">
        <f t="shared" ca="1" si="110"/>
        <v>762301.86868200009</v>
      </c>
      <c r="AE63" s="4">
        <f t="shared" ca="1" si="110"/>
        <v>762301.86868200009</v>
      </c>
      <c r="AF63" s="4">
        <f t="shared" ca="1" si="110"/>
        <v>762301.86868200009</v>
      </c>
      <c r="AG63" s="4">
        <f t="shared" ca="1" si="110"/>
        <v>762301.86868200009</v>
      </c>
      <c r="AH63" s="4">
        <f t="shared" ca="1" si="110"/>
        <v>762301.86868200009</v>
      </c>
      <c r="AI63" s="4">
        <f t="shared" ca="1" si="110"/>
        <v>1168891.9155999918</v>
      </c>
      <c r="AJ63" s="4">
        <f t="shared" ca="1" si="110"/>
        <v>1168891.9155999918</v>
      </c>
      <c r="AK63" s="4">
        <f t="shared" ca="1" si="110"/>
        <v>1168891.9155999918</v>
      </c>
      <c r="AL63" s="4">
        <f t="shared" ca="1" si="110"/>
        <v>1168891.9155999918</v>
      </c>
      <c r="AM63" s="4">
        <f t="shared" ca="1" si="110"/>
        <v>1168891.9155999918</v>
      </c>
      <c r="AN63" s="4">
        <f t="shared" ca="1" si="110"/>
        <v>1168891.9155999918</v>
      </c>
      <c r="AO63" s="4">
        <f t="shared" ca="1" si="110"/>
        <v>1168891.9155999918</v>
      </c>
      <c r="AP63" s="4">
        <f t="shared" ca="1" si="110"/>
        <v>1168891.9155999918</v>
      </c>
      <c r="AQ63" s="4">
        <f t="shared" ca="1" si="110"/>
        <v>1168891.9155999918</v>
      </c>
      <c r="AR63" s="4">
        <f t="shared" ca="1" si="110"/>
        <v>1168891.9155999918</v>
      </c>
      <c r="AS63" s="4">
        <f t="shared" ca="1" si="110"/>
        <v>1168891.9155999918</v>
      </c>
      <c r="AT63" s="4">
        <f t="shared" ca="1" si="110"/>
        <v>1168891.9155999918</v>
      </c>
      <c r="AU63" s="4">
        <f t="shared" ca="1" si="110"/>
        <v>1168891.9155999918</v>
      </c>
      <c r="AV63" s="4">
        <f t="shared" ca="1" si="110"/>
        <v>1168891.9155999918</v>
      </c>
      <c r="AW63" s="4">
        <f t="shared" ca="1" si="110"/>
        <v>1168891.9155999918</v>
      </c>
      <c r="AX63" s="4">
        <f t="shared" ca="1" si="110"/>
        <v>1168891.9155999918</v>
      </c>
      <c r="AY63" s="4">
        <f t="shared" ca="1" si="110"/>
        <v>1168891.9155999918</v>
      </c>
      <c r="AZ63" s="4">
        <f t="shared" ca="1" si="110"/>
        <v>1168891.9155999918</v>
      </c>
      <c r="BA63" s="4">
        <f t="shared" ca="1" si="110"/>
        <v>1168891.9155999918</v>
      </c>
      <c r="BB63" s="4">
        <f t="shared" ca="1" si="110"/>
        <v>1168891.9155999918</v>
      </c>
      <c r="BC63" s="4">
        <f t="shared" ca="1" si="110"/>
        <v>1168891.9155999918</v>
      </c>
      <c r="BD63" s="4">
        <f t="shared" ca="1" si="110"/>
        <v>1168891.9155999918</v>
      </c>
      <c r="BE63" s="4">
        <f t="shared" ca="1" si="110"/>
        <v>1168891.9155999918</v>
      </c>
      <c r="BF63" s="4">
        <f t="shared" ca="1" si="110"/>
        <v>1168891.9155999918</v>
      </c>
      <c r="BG63" s="4">
        <f t="shared" ca="1" si="110"/>
        <v>1168891.9155999918</v>
      </c>
      <c r="BH63" s="4">
        <f t="shared" ca="1" si="110"/>
        <v>1168891.9155999918</v>
      </c>
      <c r="BI63" s="4">
        <f t="shared" ca="1" si="110"/>
        <v>1168891.9155999918</v>
      </c>
    </row>
    <row r="64" spans="1:61" x14ac:dyDescent="0.25">
      <c r="A64" s="27" t="s">
        <v>349</v>
      </c>
      <c r="C64" s="4">
        <f ca="1">IF('Waterfall and TWR'!C31,0,$B$7*C63)</f>
        <v>0</v>
      </c>
      <c r="D64" s="4">
        <f ca="1">IF('Waterfall and TWR'!D31,0,$B$7*D63)</f>
        <v>0</v>
      </c>
      <c r="E64" s="4">
        <f ca="1">IF('Waterfall and TWR'!E31,0,$B$7*E63)</f>
        <v>0</v>
      </c>
      <c r="F64" s="4">
        <f ca="1">IF('Waterfall and TWR'!F31,0,$B$7*F63)</f>
        <v>0</v>
      </c>
      <c r="G64" s="4">
        <f ca="1">IF('Waterfall and TWR'!G31,0,$B$7*G63)</f>
        <v>0</v>
      </c>
      <c r="H64" s="4">
        <f ca="1">IF('Waterfall and TWR'!H31,0,$B$7*H63)</f>
        <v>0</v>
      </c>
      <c r="I64" s="4">
        <f ca="1">IF('Waterfall and TWR'!I31,0,$B$7*I63)</f>
        <v>0</v>
      </c>
      <c r="J64" s="4">
        <f ca="1">IF('Waterfall and TWR'!J31,0,$B$7*J63)</f>
        <v>0</v>
      </c>
      <c r="K64" s="4">
        <f ca="1">IF('Waterfall and TWR'!K31,0,$B$7*K63)</f>
        <v>0</v>
      </c>
      <c r="L64" s="4">
        <f ca="1">IF('Waterfall and TWR'!L31,0,$B$7*L63)</f>
        <v>0</v>
      </c>
      <c r="M64" s="4">
        <f ca="1">IF('Waterfall and TWR'!M31,0,$B$7*M63)</f>
        <v>0</v>
      </c>
      <c r="N64" s="4">
        <f ca="1">IF('Waterfall and TWR'!N31,0,$B$7*N63)</f>
        <v>0</v>
      </c>
      <c r="O64" s="4">
        <f ca="1">IF('Waterfall and TWR'!O31,0,$B$7*O63)</f>
        <v>0</v>
      </c>
      <c r="P64" s="4">
        <f ca="1">IF('Waterfall and TWR'!P31,0,$B$7*P63)</f>
        <v>0</v>
      </c>
      <c r="Q64" s="4">
        <f ca="1">IF('Waterfall and TWR'!Q31,0,$B$7*Q63)</f>
        <v>0</v>
      </c>
      <c r="R64" s="4">
        <f ca="1">IF('Waterfall and TWR'!R31,0,$B$7*R63)</f>
        <v>0</v>
      </c>
      <c r="S64" s="4">
        <f ca="1">IF('Waterfall and TWR'!S31,0,$B$7*S63)</f>
        <v>0</v>
      </c>
      <c r="T64" s="4">
        <f ca="1">IF('Waterfall and TWR'!T31,0,$B$7*T63)</f>
        <v>0</v>
      </c>
      <c r="U64" s="4">
        <f ca="1">IF('Waterfall and TWR'!U31,0,$B$7*U63)</f>
        <v>0</v>
      </c>
      <c r="V64" s="4">
        <f ca="1">IF('Waterfall and TWR'!V31,0,$B$7*V63)</f>
        <v>0</v>
      </c>
      <c r="W64" s="4">
        <f ca="1">IF('Waterfall and TWR'!W31,0,$B$7*W63)</f>
        <v>0</v>
      </c>
      <c r="X64" s="4">
        <f ca="1">IF('Waterfall and TWR'!X31,0,$B$7*X63)</f>
        <v>0</v>
      </c>
      <c r="Y64" s="4">
        <f ca="1">IF('Waterfall and TWR'!Y31,0,$B$7*Y63)</f>
        <v>0</v>
      </c>
      <c r="Z64" s="4">
        <f ca="1">IF('Waterfall and TWR'!Z31,0,$B$7*Z63)</f>
        <v>0</v>
      </c>
      <c r="AA64" s="4">
        <f ca="1">IF('Waterfall and TWR'!AA31,0,$B$7*AA63)</f>
        <v>0</v>
      </c>
      <c r="AB64" s="4">
        <f ca="1">IF('Waterfall and TWR'!AB31,0,$B$7*AB63)</f>
        <v>0</v>
      </c>
      <c r="AC64" s="4">
        <f ca="1">IF('Waterfall and TWR'!AC31,0,$B$7*AC63)</f>
        <v>0</v>
      </c>
      <c r="AD64" s="4">
        <f ca="1">IF('Waterfall and TWR'!AD31,0,$B$7*AD63)</f>
        <v>0</v>
      </c>
      <c r="AE64" s="4">
        <f ca="1">IF('Waterfall and TWR'!AE31,0,$B$7*AE63)</f>
        <v>0</v>
      </c>
      <c r="AF64" s="4">
        <f ca="1">IF('Waterfall and TWR'!AF31,0,$B$7*AF63)</f>
        <v>0</v>
      </c>
      <c r="AG64" s="4">
        <f ca="1">IF('Waterfall and TWR'!AG31,0,$B$7*AG63)</f>
        <v>0</v>
      </c>
      <c r="AH64" s="4">
        <f ca="1">IF('Waterfall and TWR'!AH31,0,$B$7*AH63)</f>
        <v>0</v>
      </c>
      <c r="AI64" s="4">
        <f ca="1">IF('Waterfall and TWR'!AI31,0,$B$7*AI63)</f>
        <v>0</v>
      </c>
      <c r="AJ64" s="4">
        <f ca="1">IF('Waterfall and TWR'!AJ31,0,$B$7*AJ63)</f>
        <v>0</v>
      </c>
      <c r="AK64" s="4">
        <f ca="1">IF('Waterfall and TWR'!AK31,0,$B$7*AK63)</f>
        <v>0</v>
      </c>
      <c r="AL64" s="4">
        <f ca="1">IF('Waterfall and TWR'!AL31,0,$B$7*AL63)</f>
        <v>0</v>
      </c>
      <c r="AM64" s="4">
        <f ca="1">IF('Waterfall and TWR'!AM31,0,$B$7*AM63)</f>
        <v>0</v>
      </c>
      <c r="AN64" s="4">
        <f ca="1">IF('Waterfall and TWR'!AN31,0,$B$7*AN63)</f>
        <v>0</v>
      </c>
      <c r="AO64" s="4">
        <f ca="1">IF('Waterfall and TWR'!AO31,0,$B$7*AO63)</f>
        <v>0</v>
      </c>
      <c r="AP64" s="4">
        <f ca="1">IF('Waterfall and TWR'!AP31,0,$B$7*AP63)</f>
        <v>0</v>
      </c>
      <c r="AQ64" s="4">
        <f ca="1">IF('Waterfall and TWR'!AQ31,0,$B$7*AQ63)</f>
        <v>0</v>
      </c>
      <c r="AR64" s="4">
        <f ca="1">IF('Waterfall and TWR'!AR31,0,$B$7*AR63)</f>
        <v>0</v>
      </c>
      <c r="AS64" s="4">
        <f ca="1">IF('Waterfall and TWR'!AS31,0,$B$7*AS63)</f>
        <v>0</v>
      </c>
      <c r="AT64" s="4">
        <f ca="1">IF('Waterfall and TWR'!AT31,0,$B$7*AT63)</f>
        <v>0</v>
      </c>
      <c r="AU64" s="4">
        <f ca="1">IF('Waterfall and TWR'!AU31,0,$B$7*AU63)</f>
        <v>0</v>
      </c>
      <c r="AV64" s="4">
        <f ca="1">IF('Waterfall and TWR'!AV31,0,$B$7*AV63)</f>
        <v>0</v>
      </c>
      <c r="AW64" s="4">
        <f ca="1">IF('Waterfall and TWR'!AW31,0,$B$7*AW63)</f>
        <v>0</v>
      </c>
      <c r="AX64" s="4">
        <f ca="1">IF('Waterfall and TWR'!AX31,0,$B$7*AX63)</f>
        <v>0</v>
      </c>
      <c r="AY64" s="4">
        <f ca="1">IF('Waterfall and TWR'!AY31,0,$B$7*AY63)</f>
        <v>0</v>
      </c>
      <c r="AZ64" s="4">
        <f ca="1">IF('Waterfall and TWR'!AZ31,0,$B$7*AZ63)</f>
        <v>0</v>
      </c>
      <c r="BA64" s="4">
        <f ca="1">IF('Waterfall and TWR'!BA31,0,$B$7*BA63)</f>
        <v>0</v>
      </c>
      <c r="BB64" s="4">
        <f ca="1">IF('Waterfall and TWR'!BB31,0,$B$7*BB63)</f>
        <v>0</v>
      </c>
      <c r="BC64" s="4">
        <f ca="1">IF('Waterfall and TWR'!BC31,0,$B$7*BC63)</f>
        <v>0</v>
      </c>
      <c r="BD64" s="4">
        <f ca="1">IF('Waterfall and TWR'!BD31,0,$B$7*BD63)</f>
        <v>0</v>
      </c>
      <c r="BE64" s="4">
        <f ca="1">IF('Waterfall and TWR'!BE31,0,$B$7*BE63)</f>
        <v>0</v>
      </c>
      <c r="BF64" s="4">
        <f ca="1">IF('Waterfall and TWR'!BF31,0,$B$7*BF63)</f>
        <v>0</v>
      </c>
      <c r="BG64" s="4">
        <f ca="1">IF('Waterfall and TWR'!BG31,0,$B$7*BG63)</f>
        <v>0</v>
      </c>
      <c r="BH64" s="4">
        <f ca="1">IF('Waterfall and TWR'!BH31,0,$B$7*BH63)</f>
        <v>0</v>
      </c>
      <c r="BI64" s="4">
        <f ca="1">IF('Waterfall and TWR'!BI31,0,$B$7*BI63)</f>
        <v>0</v>
      </c>
    </row>
    <row r="65" spans="1:61" x14ac:dyDescent="0.25">
      <c r="A65" s="27" t="s">
        <v>8</v>
      </c>
      <c r="C65" s="4">
        <f ca="1">C63-C64</f>
        <v>762301.86868200009</v>
      </c>
      <c r="D65" s="4">
        <f t="shared" ref="D65:BI65" ca="1" si="111">D63-D64</f>
        <v>762301.86868200009</v>
      </c>
      <c r="E65" s="4">
        <f t="shared" ca="1" si="111"/>
        <v>762301.86868200009</v>
      </c>
      <c r="F65" s="4">
        <f t="shared" ca="1" si="111"/>
        <v>762301.86868200009</v>
      </c>
      <c r="G65" s="4">
        <f t="shared" ca="1" si="111"/>
        <v>762301.86868200009</v>
      </c>
      <c r="H65" s="4">
        <f t="shared" ca="1" si="111"/>
        <v>762301.86868200009</v>
      </c>
      <c r="I65" s="4">
        <f t="shared" ca="1" si="111"/>
        <v>762301.86868200009</v>
      </c>
      <c r="J65" s="4">
        <f t="shared" ca="1" si="111"/>
        <v>762301.86868200009</v>
      </c>
      <c r="K65" s="4">
        <f t="shared" ca="1" si="111"/>
        <v>762301.86868200009</v>
      </c>
      <c r="L65" s="4">
        <f t="shared" ca="1" si="111"/>
        <v>762301.86868200009</v>
      </c>
      <c r="M65" s="4">
        <f t="shared" ca="1" si="111"/>
        <v>762301.86868200009</v>
      </c>
      <c r="N65" s="4">
        <f t="shared" ca="1" si="111"/>
        <v>762301.86868200009</v>
      </c>
      <c r="O65" s="4">
        <f t="shared" ca="1" si="111"/>
        <v>762301.86868200009</v>
      </c>
      <c r="P65" s="4">
        <f t="shared" ca="1" si="111"/>
        <v>762301.86868200009</v>
      </c>
      <c r="Q65" s="4">
        <f t="shared" ca="1" si="111"/>
        <v>762301.86868200009</v>
      </c>
      <c r="R65" s="4">
        <f t="shared" ca="1" si="111"/>
        <v>762301.86868200009</v>
      </c>
      <c r="S65" s="4">
        <f t="shared" ca="1" si="111"/>
        <v>762301.86868200009</v>
      </c>
      <c r="T65" s="4">
        <f t="shared" ca="1" si="111"/>
        <v>762301.86868200009</v>
      </c>
      <c r="U65" s="4">
        <f t="shared" ca="1" si="111"/>
        <v>762301.86868200009</v>
      </c>
      <c r="V65" s="4">
        <f t="shared" ca="1" si="111"/>
        <v>762301.86868200009</v>
      </c>
      <c r="W65" s="4">
        <f t="shared" ca="1" si="111"/>
        <v>762301.86868200009</v>
      </c>
      <c r="X65" s="4">
        <f t="shared" ca="1" si="111"/>
        <v>762301.86868200009</v>
      </c>
      <c r="Y65" s="4">
        <f t="shared" ca="1" si="111"/>
        <v>762301.86868200009</v>
      </c>
      <c r="Z65" s="4">
        <f t="shared" ca="1" si="111"/>
        <v>762301.86868200009</v>
      </c>
      <c r="AA65" s="4">
        <f t="shared" ca="1" si="111"/>
        <v>762301.86868200009</v>
      </c>
      <c r="AB65" s="4">
        <f t="shared" ca="1" si="111"/>
        <v>762301.86868200009</v>
      </c>
      <c r="AC65" s="4">
        <f t="shared" ca="1" si="111"/>
        <v>762301.86868200009</v>
      </c>
      <c r="AD65" s="4">
        <f t="shared" ca="1" si="111"/>
        <v>762301.86868200009</v>
      </c>
      <c r="AE65" s="4">
        <f t="shared" ca="1" si="111"/>
        <v>762301.86868200009</v>
      </c>
      <c r="AF65" s="4">
        <f t="shared" ca="1" si="111"/>
        <v>762301.86868200009</v>
      </c>
      <c r="AG65" s="4">
        <f t="shared" ca="1" si="111"/>
        <v>762301.86868200009</v>
      </c>
      <c r="AH65" s="4">
        <f t="shared" ca="1" si="111"/>
        <v>762301.86868200009</v>
      </c>
      <c r="AI65" s="4">
        <f t="shared" ca="1" si="111"/>
        <v>1168891.9155999918</v>
      </c>
      <c r="AJ65" s="4">
        <f t="shared" ca="1" si="111"/>
        <v>1168891.9155999918</v>
      </c>
      <c r="AK65" s="4">
        <f t="shared" ca="1" si="111"/>
        <v>1168891.9155999918</v>
      </c>
      <c r="AL65" s="4">
        <f t="shared" ca="1" si="111"/>
        <v>1168891.9155999918</v>
      </c>
      <c r="AM65" s="4">
        <f t="shared" ca="1" si="111"/>
        <v>1168891.9155999918</v>
      </c>
      <c r="AN65" s="4">
        <f t="shared" ca="1" si="111"/>
        <v>1168891.9155999918</v>
      </c>
      <c r="AO65" s="4">
        <f t="shared" ca="1" si="111"/>
        <v>1168891.9155999918</v>
      </c>
      <c r="AP65" s="4">
        <f t="shared" ca="1" si="111"/>
        <v>1168891.9155999918</v>
      </c>
      <c r="AQ65" s="4">
        <f t="shared" ca="1" si="111"/>
        <v>1168891.9155999918</v>
      </c>
      <c r="AR65" s="4">
        <f t="shared" ca="1" si="111"/>
        <v>1168891.9155999918</v>
      </c>
      <c r="AS65" s="4">
        <f t="shared" ca="1" si="111"/>
        <v>1168891.9155999918</v>
      </c>
      <c r="AT65" s="4">
        <f t="shared" ca="1" si="111"/>
        <v>1168891.9155999918</v>
      </c>
      <c r="AU65" s="4">
        <f t="shared" ca="1" si="111"/>
        <v>1168891.9155999918</v>
      </c>
      <c r="AV65" s="4">
        <f t="shared" ca="1" si="111"/>
        <v>1168891.9155999918</v>
      </c>
      <c r="AW65" s="4">
        <f t="shared" ca="1" si="111"/>
        <v>1168891.9155999918</v>
      </c>
      <c r="AX65" s="4">
        <f t="shared" ca="1" si="111"/>
        <v>1168891.9155999918</v>
      </c>
      <c r="AY65" s="4">
        <f t="shared" ca="1" si="111"/>
        <v>1168891.9155999918</v>
      </c>
      <c r="AZ65" s="4">
        <f t="shared" ca="1" si="111"/>
        <v>1168891.9155999918</v>
      </c>
      <c r="BA65" s="4">
        <f t="shared" ca="1" si="111"/>
        <v>1168891.9155999918</v>
      </c>
      <c r="BB65" s="4">
        <f t="shared" ca="1" si="111"/>
        <v>1168891.9155999918</v>
      </c>
      <c r="BC65" s="4">
        <f t="shared" ca="1" si="111"/>
        <v>1168891.9155999918</v>
      </c>
      <c r="BD65" s="4">
        <f t="shared" ca="1" si="111"/>
        <v>1168891.9155999918</v>
      </c>
      <c r="BE65" s="4">
        <f t="shared" ca="1" si="111"/>
        <v>1168891.9155999918</v>
      </c>
      <c r="BF65" s="4">
        <f t="shared" ca="1" si="111"/>
        <v>1168891.9155999918</v>
      </c>
      <c r="BG65" s="4">
        <f t="shared" ca="1" si="111"/>
        <v>1168891.9155999918</v>
      </c>
      <c r="BH65" s="4">
        <f t="shared" ca="1" si="111"/>
        <v>1168891.9155999918</v>
      </c>
      <c r="BI65" s="4">
        <f t="shared" ca="1" si="111"/>
        <v>1168891.9155999918</v>
      </c>
    </row>
    <row r="68" spans="1:61" ht="30" x14ac:dyDescent="0.25">
      <c r="A68" s="27" t="s">
        <v>315</v>
      </c>
    </row>
    <row r="69" spans="1:61" x14ac:dyDescent="0.25">
      <c r="A69" s="27" t="s">
        <v>316</v>
      </c>
      <c r="C69" s="4">
        <f t="shared" ref="C69:AH69" ca="1" si="112">B69+C50</f>
        <v>420747.47280000005</v>
      </c>
      <c r="D69" s="4">
        <f t="shared" ca="1" si="112"/>
        <v>844348.66396648274</v>
      </c>
      <c r="E69" s="4">
        <f t="shared" ca="1" si="112"/>
        <v>1275962.6160882339</v>
      </c>
      <c r="F69" s="4">
        <f t="shared" ca="1" si="112"/>
        <v>1715686.8683861052</v>
      </c>
      <c r="G69" s="4">
        <f t="shared" ca="1" si="112"/>
        <v>2164699.8903701049</v>
      </c>
      <c r="H69" s="4">
        <f t="shared" ca="1" si="112"/>
        <v>2622021.3188461862</v>
      </c>
      <c r="I69" s="4">
        <f t="shared" ca="1" si="112"/>
        <v>3087751.7401134805</v>
      </c>
      <c r="J69" s="4">
        <f t="shared" ca="1" si="112"/>
        <v>3561992.7755127391</v>
      </c>
      <c r="K69" s="4">
        <f t="shared" ca="1" si="112"/>
        <v>4045959.4131562589</v>
      </c>
      <c r="L69" s="4">
        <f t="shared" ca="1" si="112"/>
        <v>4538643.0521084648</v>
      </c>
      <c r="M69" s="4">
        <f t="shared" ca="1" si="112"/>
        <v>5040148.478113126</v>
      </c>
      <c r="N69" s="4">
        <f t="shared" ca="1" si="112"/>
        <v>5550581.5517727882</v>
      </c>
      <c r="O69" s="4">
        <f t="shared" ca="1" si="112"/>
        <v>6071194.9102956131</v>
      </c>
      <c r="P69" s="4">
        <f t="shared" ca="1" si="112"/>
        <v>6599464.7800901821</v>
      </c>
      <c r="Q69" s="4">
        <f t="shared" ca="1" si="112"/>
        <v>7135478.2624223344</v>
      </c>
      <c r="R69" s="4">
        <f t="shared" ca="1" si="112"/>
        <v>7679323.3294232879</v>
      </c>
      <c r="S69" s="4">
        <f t="shared" ca="1" si="112"/>
        <v>8232268.8945302982</v>
      </c>
      <c r="T69" s="4">
        <f t="shared" ca="1" si="112"/>
        <v>8793224.6337447129</v>
      </c>
      <c r="U69" s="4">
        <f t="shared" ca="1" si="112"/>
        <v>9362281.1808461752</v>
      </c>
      <c r="V69" s="4">
        <f t="shared" ca="1" si="112"/>
        <v>9939530.0734254848</v>
      </c>
      <c r="W69" s="4">
        <f t="shared" ca="1" si="112"/>
        <v>10526279.225489059</v>
      </c>
      <c r="X69" s="4">
        <f t="shared" ca="1" si="112"/>
        <v>11121406.543405697</v>
      </c>
      <c r="Y69" s="4">
        <f t="shared" ca="1" si="112"/>
        <v>11725006.327028528</v>
      </c>
      <c r="Z69" s="4">
        <f t="shared" ca="1" si="112"/>
        <v>12337173.814160593</v>
      </c>
      <c r="AA69" s="4">
        <f t="shared" ca="1" si="112"/>
        <v>12959257.11738953</v>
      </c>
      <c r="AB69" s="4">
        <f t="shared" ca="1" si="112"/>
        <v>13590101.448565228</v>
      </c>
      <c r="AC69" s="4">
        <f t="shared" ca="1" si="112"/>
        <v>14229804.912008319</v>
      </c>
      <c r="AD69" s="4">
        <f t="shared" ca="1" si="112"/>
        <v>14878466.585362984</v>
      </c>
      <c r="AE69" s="4">
        <f t="shared" ca="1" si="112"/>
        <v>15537476.014590349</v>
      </c>
      <c r="AF69" s="4">
        <f t="shared" ca="1" si="112"/>
        <v>16200940.452569786</v>
      </c>
      <c r="AG69" s="4">
        <f t="shared" ca="1" si="112"/>
        <v>16872051.636964504</v>
      </c>
      <c r="AH69" s="4">
        <f t="shared" ca="1" si="112"/>
        <v>17552480.389093671</v>
      </c>
      <c r="AI69" s="4">
        <f t="shared" ref="AI69:BI69" ca="1" si="113">AH69+AI50</f>
        <v>18243658.613369439</v>
      </c>
      <c r="AJ69" s="4">
        <f t="shared" ca="1" si="113"/>
        <v>18944362.899359237</v>
      </c>
      <c r="AK69" s="4">
        <f t="shared" ca="1" si="113"/>
        <v>19654699.042893749</v>
      </c>
      <c r="AL69" s="4">
        <f t="shared" ca="1" si="113"/>
        <v>20374773.885137394</v>
      </c>
      <c r="AM69" s="4">
        <f t="shared" ca="1" si="113"/>
        <v>21106063.337921299</v>
      </c>
      <c r="AN69" s="4">
        <f t="shared" ca="1" si="113"/>
        <v>21847308.346576575</v>
      </c>
      <c r="AO69" s="4">
        <f t="shared" ca="1" si="113"/>
        <v>22598618.946733311</v>
      </c>
      <c r="AP69" s="4">
        <f t="shared" ca="1" si="113"/>
        <v>23360106.258621387</v>
      </c>
      <c r="AQ69" s="4">
        <f t="shared" ca="1" si="113"/>
        <v>24134652.268556155</v>
      </c>
      <c r="AR69" s="4">
        <f t="shared" ca="1" si="113"/>
        <v>24920067.553189296</v>
      </c>
      <c r="AS69" s="4">
        <f t="shared" ca="1" si="113"/>
        <v>25716013.075153288</v>
      </c>
      <c r="AT69" s="4">
        <f t="shared" ca="1" si="113"/>
        <v>26522604.494879939</v>
      </c>
      <c r="AU69" s="4">
        <f t="shared" ca="1" si="113"/>
        <v>27341409.937024377</v>
      </c>
      <c r="AV69" s="4">
        <f t="shared" ca="1" si="113"/>
        <v>28171096.017562117</v>
      </c>
      <c r="AW69" s="4">
        <f t="shared" ca="1" si="113"/>
        <v>29011781.837775271</v>
      </c>
      <c r="AX69" s="4">
        <f t="shared" ca="1" si="113"/>
        <v>29863587.66713541</v>
      </c>
      <c r="AY69" s="4">
        <f t="shared" ca="1" si="113"/>
        <v>30728129.821713846</v>
      </c>
      <c r="AZ69" s="4">
        <f t="shared" ca="1" si="113"/>
        <v>31604036.072154295</v>
      </c>
      <c r="BA69" s="4">
        <f t="shared" ca="1" si="113"/>
        <v>32491430.257541794</v>
      </c>
      <c r="BB69" s="4">
        <f t="shared" ca="1" si="113"/>
        <v>33390437.428835675</v>
      </c>
      <c r="BC69" s="4">
        <f t="shared" ca="1" si="113"/>
        <v>34302723.573696218</v>
      </c>
      <c r="BD69" s="4">
        <f t="shared" ca="1" si="113"/>
        <v>35226876.486761048</v>
      </c>
      <c r="BE69" s="4">
        <f t="shared" ca="1" si="113"/>
        <v>36163024.921995163</v>
      </c>
      <c r="BF69" s="4">
        <f t="shared" ca="1" si="113"/>
        <v>37111298.890492387</v>
      </c>
      <c r="BG69" s="4">
        <f t="shared" ca="1" si="113"/>
        <v>38073415.577112846</v>
      </c>
      <c r="BH69" s="4">
        <f t="shared" ca="1" si="113"/>
        <v>39043582.353533268</v>
      </c>
      <c r="BI69" s="4">
        <f t="shared" ca="1" si="113"/>
        <v>40024783.014601529</v>
      </c>
    </row>
    <row r="70" spans="1:61" x14ac:dyDescent="0.25">
      <c r="A70" s="27" t="s">
        <v>317</v>
      </c>
      <c r="C70" s="4">
        <f ca="1">B70+'Acquisition and CapEx'!C39</f>
        <v>420747.47280000005</v>
      </c>
      <c r="D70" s="4">
        <f ca="1">C70+'Acquisition and CapEx'!D39</f>
        <v>844348.66396648274</v>
      </c>
      <c r="E70" s="4">
        <f ca="1">D70+'Acquisition and CapEx'!E39</f>
        <v>1275962.6160882339</v>
      </c>
      <c r="F70" s="4">
        <f ca="1">E70+'Acquisition and CapEx'!F39</f>
        <v>1715686.8683861052</v>
      </c>
      <c r="G70" s="4">
        <f ca="1">F70+'Acquisition and CapEx'!G39</f>
        <v>2164699.8903701049</v>
      </c>
      <c r="H70" s="4">
        <f ca="1">G70+'Acquisition and CapEx'!H39</f>
        <v>2622021.3188461862</v>
      </c>
      <c r="I70" s="4">
        <f ca="1">H70+'Acquisition and CapEx'!I39</f>
        <v>3087751.7401134805</v>
      </c>
      <c r="J70" s="4">
        <f ca="1">I70+'Acquisition and CapEx'!J39</f>
        <v>3561992.7755127391</v>
      </c>
      <c r="K70" s="4">
        <f ca="1">J70+'Acquisition and CapEx'!K39</f>
        <v>4045959.4131562589</v>
      </c>
      <c r="L70" s="4">
        <f ca="1">K70+'Acquisition and CapEx'!L39</f>
        <v>4538643.0521084648</v>
      </c>
      <c r="M70" s="4">
        <f ca="1">L70+'Acquisition and CapEx'!M39</f>
        <v>5040148.478113126</v>
      </c>
      <c r="N70" s="4">
        <f ca="1">M70+'Acquisition and CapEx'!N39</f>
        <v>5550581.5517727882</v>
      </c>
      <c r="O70" s="4">
        <f ca="1">N70+'Acquisition and CapEx'!O39</f>
        <v>6071194.9102956131</v>
      </c>
      <c r="P70" s="4">
        <f ca="1">O70+'Acquisition and CapEx'!P39</f>
        <v>6599464.7800901821</v>
      </c>
      <c r="Q70" s="4">
        <f ca="1">P70+'Acquisition and CapEx'!Q39</f>
        <v>7135478.2624223344</v>
      </c>
      <c r="R70" s="4">
        <f ca="1">Q70+'Acquisition and CapEx'!R39</f>
        <v>7679323.3294232879</v>
      </c>
      <c r="S70" s="4">
        <f ca="1">R70+'Acquisition and CapEx'!S39</f>
        <v>8232268.8945302982</v>
      </c>
      <c r="T70" s="4">
        <f ca="1">S70+'Acquisition and CapEx'!T39</f>
        <v>8793224.6337447129</v>
      </c>
      <c r="U70" s="4">
        <f ca="1">T70+'Acquisition and CapEx'!U39</f>
        <v>9362281.1808461752</v>
      </c>
      <c r="V70" s="4">
        <f ca="1">U70+'Acquisition and CapEx'!V39</f>
        <v>9939530.0734254848</v>
      </c>
      <c r="W70" s="4">
        <f ca="1">V70+'Acquisition and CapEx'!W39</f>
        <v>10526279.225489059</v>
      </c>
      <c r="X70" s="4">
        <f ca="1">W70+'Acquisition and CapEx'!X39</f>
        <v>11121406.543405697</v>
      </c>
      <c r="Y70" s="4">
        <f ca="1">X70+'Acquisition and CapEx'!Y39</f>
        <v>11725006.327028528</v>
      </c>
      <c r="Z70" s="4">
        <f ca="1">Y70+'Acquisition and CapEx'!Z39</f>
        <v>12337173.814160593</v>
      </c>
      <c r="AA70" s="4">
        <f ca="1">Z70+'Acquisition and CapEx'!AA39</f>
        <v>12959257.11738953</v>
      </c>
      <c r="AB70" s="4">
        <f ca="1">AA70+'Acquisition and CapEx'!AB39</f>
        <v>13590101.448565228</v>
      </c>
      <c r="AC70" s="4">
        <f ca="1">AB70+'Acquisition and CapEx'!AC39</f>
        <v>14229804.912008319</v>
      </c>
      <c r="AD70" s="4">
        <f ca="1">AC70+'Acquisition and CapEx'!AD39</f>
        <v>14878466.585362984</v>
      </c>
      <c r="AE70" s="4">
        <f ca="1">AD70+'Acquisition and CapEx'!AE39</f>
        <v>15537476.014590349</v>
      </c>
      <c r="AF70" s="4">
        <f ca="1">AE70+'Acquisition and CapEx'!AF39</f>
        <v>16200940.452569786</v>
      </c>
      <c r="AG70" s="4">
        <f ca="1">AF70+'Acquisition and CapEx'!AG39</f>
        <v>16872051.636964504</v>
      </c>
      <c r="AH70" s="4">
        <f ca="1">AG70+'Acquisition and CapEx'!AH39</f>
        <v>17552480.389093671</v>
      </c>
      <c r="AI70" s="4">
        <f ca="1">AH70+'Acquisition and CapEx'!AI39</f>
        <v>18243658.613369439</v>
      </c>
      <c r="AJ70" s="4">
        <f ca="1">AI70+'Acquisition and CapEx'!AJ39</f>
        <v>18944362.899359237</v>
      </c>
      <c r="AK70" s="4">
        <f ca="1">AJ70+'Acquisition and CapEx'!AK39</f>
        <v>19654699.042893749</v>
      </c>
      <c r="AL70" s="4">
        <f ca="1">AK70+'Acquisition and CapEx'!AL39</f>
        <v>20374773.885137394</v>
      </c>
      <c r="AM70" s="4">
        <f ca="1">AL70+'Acquisition and CapEx'!AM39</f>
        <v>21106063.337921299</v>
      </c>
      <c r="AN70" s="4">
        <f ca="1">AM70+'Acquisition and CapEx'!AN39</f>
        <v>21847308.346576575</v>
      </c>
      <c r="AO70" s="4">
        <f ca="1">AN70+'Acquisition and CapEx'!AO39</f>
        <v>22598618.946733311</v>
      </c>
      <c r="AP70" s="4">
        <f ca="1">AO70+'Acquisition and CapEx'!AP39</f>
        <v>23360106.258621387</v>
      </c>
      <c r="AQ70" s="4">
        <f ca="1">AP70+'Acquisition and CapEx'!AQ39</f>
        <v>24134652.268556155</v>
      </c>
      <c r="AR70" s="4">
        <f ca="1">AQ70+'Acquisition and CapEx'!AR39</f>
        <v>24920067.553189296</v>
      </c>
      <c r="AS70" s="4">
        <f ca="1">AR70+'Acquisition and CapEx'!AS39</f>
        <v>25716013.075153288</v>
      </c>
      <c r="AT70" s="4">
        <f ca="1">AS70+'Acquisition and CapEx'!AT39</f>
        <v>26522604.494879939</v>
      </c>
      <c r="AU70" s="4">
        <f ca="1">AT70+'Acquisition and CapEx'!AU39</f>
        <v>27341409.937024377</v>
      </c>
      <c r="AV70" s="4">
        <f ca="1">AU70+'Acquisition and CapEx'!AV39</f>
        <v>28171096.017562117</v>
      </c>
      <c r="AW70" s="4">
        <f ca="1">AV70+'Acquisition and CapEx'!AW39</f>
        <v>29011781.837775271</v>
      </c>
      <c r="AX70" s="4">
        <f ca="1">AW70+'Acquisition and CapEx'!AX39</f>
        <v>29863587.66713541</v>
      </c>
      <c r="AY70" s="4">
        <f ca="1">AX70+'Acquisition and CapEx'!AY39</f>
        <v>30728129.821713846</v>
      </c>
      <c r="AZ70" s="4">
        <f ca="1">AY70+'Acquisition and CapEx'!AZ39</f>
        <v>31604036.072154295</v>
      </c>
      <c r="BA70" s="4">
        <f ca="1">AZ70+'Acquisition and CapEx'!BA39</f>
        <v>32491430.257541794</v>
      </c>
      <c r="BB70" s="4">
        <f ca="1">BA70+'Acquisition and CapEx'!BB39</f>
        <v>33390437.428835675</v>
      </c>
      <c r="BC70" s="4">
        <f ca="1">BB70+'Acquisition and CapEx'!BC39</f>
        <v>34302723.573696218</v>
      </c>
      <c r="BD70" s="4">
        <f ca="1">BC70+'Acquisition and CapEx'!BD39</f>
        <v>35226876.486761048</v>
      </c>
      <c r="BE70" s="4">
        <f ca="1">BD70+'Acquisition and CapEx'!BE39</f>
        <v>36163024.921995163</v>
      </c>
      <c r="BF70" s="4">
        <f ca="1">BE70+'Acquisition and CapEx'!BF39</f>
        <v>37111298.890492387</v>
      </c>
      <c r="BG70" s="4">
        <f ca="1">BF70+'Acquisition and CapEx'!BG39</f>
        <v>38073415.577112846</v>
      </c>
      <c r="BH70" s="4">
        <f ca="1">BG70+'Acquisition and CapEx'!BH39</f>
        <v>39043582.353533268</v>
      </c>
      <c r="BI70" s="4">
        <f ca="1">BH70+'Acquisition and CapEx'!BI39</f>
        <v>40024783.014601529</v>
      </c>
    </row>
    <row r="71" spans="1:61" x14ac:dyDescent="0.25">
      <c r="A71" s="27" t="s">
        <v>319</v>
      </c>
      <c r="C71" s="5">
        <f ca="1">C69-C70</f>
        <v>0</v>
      </c>
      <c r="D71" s="5">
        <f t="shared" ref="D71:BI71" ca="1" si="114">D69-D70</f>
        <v>0</v>
      </c>
      <c r="E71" s="5">
        <f t="shared" ca="1" si="114"/>
        <v>0</v>
      </c>
      <c r="F71" s="5">
        <f t="shared" ca="1" si="114"/>
        <v>0</v>
      </c>
      <c r="G71" s="5">
        <f t="shared" ca="1" si="114"/>
        <v>0</v>
      </c>
      <c r="H71" s="5">
        <f t="shared" ca="1" si="114"/>
        <v>0</v>
      </c>
      <c r="I71" s="5">
        <f t="shared" ca="1" si="114"/>
        <v>0</v>
      </c>
      <c r="J71" s="5">
        <f t="shared" ca="1" si="114"/>
        <v>0</v>
      </c>
      <c r="K71" s="5">
        <f t="shared" ca="1" si="114"/>
        <v>0</v>
      </c>
      <c r="L71" s="5">
        <f t="shared" ca="1" si="114"/>
        <v>0</v>
      </c>
      <c r="M71" s="5">
        <f t="shared" ca="1" si="114"/>
        <v>0</v>
      </c>
      <c r="N71" s="5">
        <f t="shared" ca="1" si="114"/>
        <v>0</v>
      </c>
      <c r="O71" s="5">
        <f t="shared" ca="1" si="114"/>
        <v>0</v>
      </c>
      <c r="P71" s="5">
        <f t="shared" ca="1" si="114"/>
        <v>0</v>
      </c>
      <c r="Q71" s="5">
        <f t="shared" ca="1" si="114"/>
        <v>0</v>
      </c>
      <c r="R71" s="5">
        <f t="shared" ca="1" si="114"/>
        <v>0</v>
      </c>
      <c r="S71" s="5">
        <f t="shared" ca="1" si="114"/>
        <v>0</v>
      </c>
      <c r="T71" s="5">
        <f t="shared" ca="1" si="114"/>
        <v>0</v>
      </c>
      <c r="U71" s="5">
        <f t="shared" ca="1" si="114"/>
        <v>0</v>
      </c>
      <c r="V71" s="5">
        <f t="shared" ca="1" si="114"/>
        <v>0</v>
      </c>
      <c r="W71" s="5">
        <f t="shared" ca="1" si="114"/>
        <v>0</v>
      </c>
      <c r="X71" s="5">
        <f t="shared" ca="1" si="114"/>
        <v>0</v>
      </c>
      <c r="Y71" s="5">
        <f t="shared" ca="1" si="114"/>
        <v>0</v>
      </c>
      <c r="Z71" s="5">
        <f t="shared" ca="1" si="114"/>
        <v>0</v>
      </c>
      <c r="AA71" s="5">
        <f t="shared" ca="1" si="114"/>
        <v>0</v>
      </c>
      <c r="AB71" s="5">
        <f t="shared" ca="1" si="114"/>
        <v>0</v>
      </c>
      <c r="AC71" s="5">
        <f t="shared" ca="1" si="114"/>
        <v>0</v>
      </c>
      <c r="AD71" s="5">
        <f t="shared" ca="1" si="114"/>
        <v>0</v>
      </c>
      <c r="AE71" s="5">
        <f t="shared" ca="1" si="114"/>
        <v>0</v>
      </c>
      <c r="AF71" s="5">
        <f t="shared" ca="1" si="114"/>
        <v>0</v>
      </c>
      <c r="AG71" s="5">
        <f t="shared" ca="1" si="114"/>
        <v>0</v>
      </c>
      <c r="AH71" s="5">
        <f t="shared" ca="1" si="114"/>
        <v>0</v>
      </c>
      <c r="AI71" s="5">
        <f t="shared" ca="1" si="114"/>
        <v>0</v>
      </c>
      <c r="AJ71" s="5">
        <f t="shared" ca="1" si="114"/>
        <v>0</v>
      </c>
      <c r="AK71" s="5">
        <f t="shared" ca="1" si="114"/>
        <v>0</v>
      </c>
      <c r="AL71" s="5">
        <f t="shared" ca="1" si="114"/>
        <v>0</v>
      </c>
      <c r="AM71" s="5">
        <f t="shared" ca="1" si="114"/>
        <v>0</v>
      </c>
      <c r="AN71" s="5">
        <f t="shared" ca="1" si="114"/>
        <v>0</v>
      </c>
      <c r="AO71" s="5">
        <f t="shared" ca="1" si="114"/>
        <v>0</v>
      </c>
      <c r="AP71" s="5">
        <f t="shared" ca="1" si="114"/>
        <v>0</v>
      </c>
      <c r="AQ71" s="5">
        <f t="shared" ca="1" si="114"/>
        <v>0</v>
      </c>
      <c r="AR71" s="5">
        <f t="shared" ca="1" si="114"/>
        <v>0</v>
      </c>
      <c r="AS71" s="5">
        <f t="shared" ca="1" si="114"/>
        <v>0</v>
      </c>
      <c r="AT71" s="5">
        <f t="shared" ca="1" si="114"/>
        <v>0</v>
      </c>
      <c r="AU71" s="5">
        <f t="shared" ca="1" si="114"/>
        <v>0</v>
      </c>
      <c r="AV71" s="5">
        <f t="shared" ca="1" si="114"/>
        <v>0</v>
      </c>
      <c r="AW71" s="5">
        <f t="shared" ca="1" si="114"/>
        <v>0</v>
      </c>
      <c r="AX71" s="5">
        <f t="shared" ca="1" si="114"/>
        <v>0</v>
      </c>
      <c r="AY71" s="5">
        <f t="shared" ca="1" si="114"/>
        <v>0</v>
      </c>
      <c r="AZ71" s="5">
        <f t="shared" ca="1" si="114"/>
        <v>0</v>
      </c>
      <c r="BA71" s="5">
        <f t="shared" ca="1" si="114"/>
        <v>0</v>
      </c>
      <c r="BB71" s="5">
        <f t="shared" ca="1" si="114"/>
        <v>0</v>
      </c>
      <c r="BC71" s="5">
        <f t="shared" ca="1" si="114"/>
        <v>0</v>
      </c>
      <c r="BD71" s="5">
        <f t="shared" ca="1" si="114"/>
        <v>0</v>
      </c>
      <c r="BE71" s="5">
        <f t="shared" ca="1" si="114"/>
        <v>0</v>
      </c>
      <c r="BF71" s="5">
        <f t="shared" ca="1" si="114"/>
        <v>0</v>
      </c>
      <c r="BG71" s="5">
        <f t="shared" ca="1" si="114"/>
        <v>0</v>
      </c>
      <c r="BH71" s="5">
        <f t="shared" ca="1" si="114"/>
        <v>0</v>
      </c>
      <c r="BI71" s="5">
        <f t="shared" ca="1" si="114"/>
        <v>0</v>
      </c>
    </row>
    <row r="72" spans="1:61" x14ac:dyDescent="0.25">
      <c r="A72" s="27" t="s">
        <v>318</v>
      </c>
      <c r="B72" s="5">
        <f ca="1">BI71</f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3:CF83"/>
  <sheetViews>
    <sheetView topLeftCell="A46" workbookViewId="0">
      <selection activeCell="A68" sqref="A68"/>
    </sheetView>
  </sheetViews>
  <sheetFormatPr defaultRowHeight="15" x14ac:dyDescent="0.25"/>
  <cols>
    <col min="1" max="1" width="31.42578125" customWidth="1"/>
    <col min="3" max="3" width="16.28515625" bestFit="1" customWidth="1"/>
    <col min="4" max="38" width="14.42578125" bestFit="1" customWidth="1"/>
    <col min="39" max="61" width="15.28515625" bestFit="1" customWidth="1"/>
  </cols>
  <sheetData>
    <row r="3" spans="1:61" x14ac:dyDescent="0.25">
      <c r="A3" s="120" t="s">
        <v>650</v>
      </c>
      <c r="B3" s="78">
        <f ca="1">(Operations!C54*4)/'Acquisition and CapEx'!C21</f>
        <v>5.5226398284000007E-2</v>
      </c>
    </row>
    <row r="4" spans="1:61" x14ac:dyDescent="0.25">
      <c r="A4" s="13" t="s">
        <v>329</v>
      </c>
      <c r="B4" s="78">
        <v>5.5E-2</v>
      </c>
    </row>
    <row r="5" spans="1:61" x14ac:dyDescent="0.25">
      <c r="A5" s="13" t="s">
        <v>328</v>
      </c>
      <c r="B5" s="78">
        <f>1%/40</f>
        <v>2.5000000000000001E-4</v>
      </c>
    </row>
    <row r="6" spans="1:61" s="13" customFormat="1" x14ac:dyDescent="0.25">
      <c r="A6" s="13" t="s">
        <v>32</v>
      </c>
      <c r="C6" s="21">
        <f>B4</f>
        <v>5.5E-2</v>
      </c>
      <c r="D6" s="102">
        <f>C6+$B$5</f>
        <v>5.525E-2</v>
      </c>
      <c r="E6" s="102">
        <f t="shared" ref="E6:BI6" si="0">D6+$B$5</f>
        <v>5.5500000000000001E-2</v>
      </c>
      <c r="F6" s="102">
        <f t="shared" si="0"/>
        <v>5.5750000000000001E-2</v>
      </c>
      <c r="G6" s="102">
        <f t="shared" si="0"/>
        <v>5.6000000000000001E-2</v>
      </c>
      <c r="H6" s="102">
        <f t="shared" si="0"/>
        <v>5.6250000000000001E-2</v>
      </c>
      <c r="I6" s="102">
        <f t="shared" si="0"/>
        <v>5.6500000000000002E-2</v>
      </c>
      <c r="J6" s="102">
        <f t="shared" si="0"/>
        <v>5.6750000000000002E-2</v>
      </c>
      <c r="K6" s="102">
        <f t="shared" si="0"/>
        <v>5.7000000000000002E-2</v>
      </c>
      <c r="L6" s="102">
        <f t="shared" si="0"/>
        <v>5.7250000000000002E-2</v>
      </c>
      <c r="M6" s="102">
        <f t="shared" si="0"/>
        <v>5.7500000000000002E-2</v>
      </c>
      <c r="N6" s="102">
        <f t="shared" si="0"/>
        <v>5.7750000000000003E-2</v>
      </c>
      <c r="O6" s="102">
        <f t="shared" si="0"/>
        <v>5.8000000000000003E-2</v>
      </c>
      <c r="P6" s="102">
        <f t="shared" si="0"/>
        <v>5.8250000000000003E-2</v>
      </c>
      <c r="Q6" s="102">
        <f t="shared" si="0"/>
        <v>5.8500000000000003E-2</v>
      </c>
      <c r="R6" s="102">
        <f t="shared" si="0"/>
        <v>5.8750000000000004E-2</v>
      </c>
      <c r="S6" s="102">
        <f t="shared" si="0"/>
        <v>5.9000000000000004E-2</v>
      </c>
      <c r="T6" s="102">
        <f t="shared" si="0"/>
        <v>5.9250000000000004E-2</v>
      </c>
      <c r="U6" s="102">
        <f t="shared" si="0"/>
        <v>5.9500000000000004E-2</v>
      </c>
      <c r="V6" s="102">
        <f t="shared" si="0"/>
        <v>5.9750000000000004E-2</v>
      </c>
      <c r="W6" s="102">
        <f t="shared" si="0"/>
        <v>6.0000000000000005E-2</v>
      </c>
      <c r="X6" s="102">
        <f t="shared" si="0"/>
        <v>6.0250000000000005E-2</v>
      </c>
      <c r="Y6" s="102">
        <f t="shared" si="0"/>
        <v>6.0500000000000005E-2</v>
      </c>
      <c r="Z6" s="102">
        <f t="shared" si="0"/>
        <v>6.0750000000000005E-2</v>
      </c>
      <c r="AA6" s="102">
        <f t="shared" si="0"/>
        <v>6.1000000000000006E-2</v>
      </c>
      <c r="AB6" s="102">
        <f t="shared" si="0"/>
        <v>6.1250000000000006E-2</v>
      </c>
      <c r="AC6" s="102">
        <f t="shared" si="0"/>
        <v>6.1500000000000006E-2</v>
      </c>
      <c r="AD6" s="102">
        <f t="shared" si="0"/>
        <v>6.1750000000000006E-2</v>
      </c>
      <c r="AE6" s="102">
        <f t="shared" si="0"/>
        <v>6.2000000000000006E-2</v>
      </c>
      <c r="AF6" s="102">
        <f t="shared" si="0"/>
        <v>6.2250000000000007E-2</v>
      </c>
      <c r="AG6" s="102">
        <f t="shared" si="0"/>
        <v>6.25E-2</v>
      </c>
      <c r="AH6" s="102">
        <f t="shared" si="0"/>
        <v>6.275E-2</v>
      </c>
      <c r="AI6" s="102">
        <f t="shared" si="0"/>
        <v>6.3E-2</v>
      </c>
      <c r="AJ6" s="102">
        <f t="shared" si="0"/>
        <v>6.3250000000000001E-2</v>
      </c>
      <c r="AK6" s="102">
        <f t="shared" si="0"/>
        <v>6.3500000000000001E-2</v>
      </c>
      <c r="AL6" s="102">
        <f t="shared" si="0"/>
        <v>6.3750000000000001E-2</v>
      </c>
      <c r="AM6" s="102">
        <f t="shared" si="0"/>
        <v>6.4000000000000001E-2</v>
      </c>
      <c r="AN6" s="102">
        <f t="shared" si="0"/>
        <v>6.4250000000000002E-2</v>
      </c>
      <c r="AO6" s="102">
        <f t="shared" si="0"/>
        <v>6.4500000000000002E-2</v>
      </c>
      <c r="AP6" s="102">
        <f t="shared" si="0"/>
        <v>6.4750000000000002E-2</v>
      </c>
      <c r="AQ6" s="102">
        <f t="shared" si="0"/>
        <v>6.5000000000000002E-2</v>
      </c>
      <c r="AR6" s="102">
        <f t="shared" si="0"/>
        <v>6.5250000000000002E-2</v>
      </c>
      <c r="AS6" s="102">
        <f t="shared" si="0"/>
        <v>6.5500000000000003E-2</v>
      </c>
      <c r="AT6" s="102">
        <f t="shared" si="0"/>
        <v>6.5750000000000003E-2</v>
      </c>
      <c r="AU6" s="102">
        <f t="shared" si="0"/>
        <v>6.6000000000000003E-2</v>
      </c>
      <c r="AV6" s="102">
        <f t="shared" si="0"/>
        <v>6.6250000000000003E-2</v>
      </c>
      <c r="AW6" s="102">
        <f t="shared" si="0"/>
        <v>6.6500000000000004E-2</v>
      </c>
      <c r="AX6" s="102">
        <f t="shared" si="0"/>
        <v>6.6750000000000004E-2</v>
      </c>
      <c r="AY6" s="102">
        <f t="shared" si="0"/>
        <v>6.7000000000000004E-2</v>
      </c>
      <c r="AZ6" s="102">
        <f t="shared" si="0"/>
        <v>6.7250000000000004E-2</v>
      </c>
      <c r="BA6" s="102">
        <f t="shared" si="0"/>
        <v>6.7500000000000004E-2</v>
      </c>
      <c r="BB6" s="102">
        <f t="shared" si="0"/>
        <v>6.7750000000000005E-2</v>
      </c>
      <c r="BC6" s="102">
        <f t="shared" si="0"/>
        <v>6.8000000000000005E-2</v>
      </c>
      <c r="BD6" s="102">
        <f t="shared" si="0"/>
        <v>6.8250000000000005E-2</v>
      </c>
      <c r="BE6" s="102">
        <f t="shared" si="0"/>
        <v>6.8500000000000005E-2</v>
      </c>
      <c r="BF6" s="102">
        <f t="shared" si="0"/>
        <v>6.8750000000000006E-2</v>
      </c>
      <c r="BG6" s="102">
        <f t="shared" si="0"/>
        <v>6.9000000000000006E-2</v>
      </c>
      <c r="BH6" s="102">
        <f t="shared" si="0"/>
        <v>6.9250000000000006E-2</v>
      </c>
      <c r="BI6" s="102">
        <f t="shared" si="0"/>
        <v>6.9500000000000006E-2</v>
      </c>
    </row>
    <row r="7" spans="1:61" s="13" customFormat="1" x14ac:dyDescent="0.25">
      <c r="A7" s="13" t="s">
        <v>587</v>
      </c>
      <c r="B7" s="12">
        <v>4</v>
      </c>
      <c r="C7" s="101" t="s">
        <v>589</v>
      </c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</row>
    <row r="8" spans="1:61" s="13" customFormat="1" x14ac:dyDescent="0.25">
      <c r="C8" s="21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</row>
    <row r="9" spans="1:61" s="13" customFormat="1" x14ac:dyDescent="0.25">
      <c r="A9" s="13" t="s">
        <v>37</v>
      </c>
      <c r="B9" s="18">
        <v>0.02</v>
      </c>
    </row>
    <row r="10" spans="1:61" s="13" customFormat="1" x14ac:dyDescent="0.25">
      <c r="B10" s="18"/>
    </row>
    <row r="11" spans="1:61" s="13" customFormat="1" x14ac:dyDescent="0.25">
      <c r="A11" s="13" t="s">
        <v>602</v>
      </c>
      <c r="B11" s="12">
        <v>40</v>
      </c>
      <c r="C11" s="16" t="s">
        <v>588</v>
      </c>
    </row>
    <row r="12" spans="1:61" s="13" customFormat="1" x14ac:dyDescent="0.25">
      <c r="A12" s="13" t="s">
        <v>603</v>
      </c>
      <c r="B12" s="18">
        <v>8.5000000000000006E-2</v>
      </c>
      <c r="C12" s="16" t="s">
        <v>604</v>
      </c>
    </row>
    <row r="13" spans="1:61" s="13" customFormat="1" x14ac:dyDescent="0.25">
      <c r="A13" s="16" t="s">
        <v>605</v>
      </c>
      <c r="B13" s="101">
        <f>-1+(1+B12)^0.25</f>
        <v>2.060439583610596E-2</v>
      </c>
    </row>
    <row r="14" spans="1:61" s="13" customFormat="1" x14ac:dyDescent="0.25">
      <c r="B14" s="18"/>
    </row>
    <row r="15" spans="1:61" s="13" customFormat="1" x14ac:dyDescent="0.25">
      <c r="A15" s="13" t="s">
        <v>342</v>
      </c>
      <c r="B15" s="18"/>
      <c r="C15" s="13">
        <v>2</v>
      </c>
      <c r="D15" s="120">
        <v>2</v>
      </c>
      <c r="E15" s="120">
        <v>2</v>
      </c>
      <c r="F15" s="120">
        <v>2</v>
      </c>
      <c r="G15" s="120">
        <v>2</v>
      </c>
      <c r="H15" s="120">
        <v>2</v>
      </c>
      <c r="I15" s="120">
        <v>2</v>
      </c>
      <c r="J15" s="120">
        <v>2</v>
      </c>
      <c r="K15" s="120">
        <v>2</v>
      </c>
      <c r="L15" s="120">
        <v>2</v>
      </c>
      <c r="M15" s="120">
        <v>2</v>
      </c>
      <c r="N15" s="120">
        <v>2</v>
      </c>
      <c r="O15" s="120">
        <v>2</v>
      </c>
      <c r="P15" s="120">
        <v>2</v>
      </c>
      <c r="Q15" s="120">
        <v>2</v>
      </c>
      <c r="R15" s="120">
        <v>2</v>
      </c>
      <c r="S15" s="120">
        <v>2</v>
      </c>
      <c r="T15" s="120">
        <v>2</v>
      </c>
      <c r="U15" s="120">
        <v>2</v>
      </c>
      <c r="V15" s="120">
        <v>2</v>
      </c>
      <c r="W15" s="120">
        <v>2</v>
      </c>
      <c r="X15" s="120">
        <v>2</v>
      </c>
      <c r="Y15" s="120">
        <v>2</v>
      </c>
      <c r="Z15" s="120">
        <v>2</v>
      </c>
      <c r="AA15" s="120">
        <v>2</v>
      </c>
      <c r="AB15" s="120">
        <v>2</v>
      </c>
      <c r="AC15" s="120">
        <v>2</v>
      </c>
      <c r="AD15" s="120">
        <v>2</v>
      </c>
      <c r="AE15" s="120">
        <v>2</v>
      </c>
      <c r="AF15" s="120">
        <v>2</v>
      </c>
      <c r="AG15" s="120">
        <v>2</v>
      </c>
      <c r="AH15" s="120">
        <v>2</v>
      </c>
      <c r="AI15" s="120">
        <v>2</v>
      </c>
      <c r="AJ15" s="120">
        <v>2</v>
      </c>
      <c r="AK15" s="120">
        <v>2</v>
      </c>
      <c r="AL15" s="120">
        <v>2</v>
      </c>
      <c r="AM15" s="120">
        <v>2</v>
      </c>
      <c r="AN15" s="120">
        <v>2</v>
      </c>
      <c r="AO15" s="120">
        <v>2</v>
      </c>
      <c r="AP15" s="120">
        <v>2</v>
      </c>
      <c r="AQ15" s="120">
        <v>2</v>
      </c>
      <c r="AR15" s="120">
        <v>2</v>
      </c>
      <c r="AS15" s="120">
        <v>2</v>
      </c>
      <c r="AT15" s="120">
        <v>2</v>
      </c>
      <c r="AU15" s="120">
        <v>2</v>
      </c>
      <c r="AV15" s="120">
        <v>2</v>
      </c>
      <c r="AW15" s="120">
        <v>2</v>
      </c>
      <c r="AX15" s="120">
        <v>2</v>
      </c>
      <c r="AY15" s="120">
        <v>2</v>
      </c>
      <c r="AZ15" s="120">
        <v>2</v>
      </c>
      <c r="BA15" s="120">
        <v>2</v>
      </c>
      <c r="BB15" s="120">
        <v>2</v>
      </c>
      <c r="BC15" s="120">
        <v>2</v>
      </c>
      <c r="BD15" s="120">
        <v>2</v>
      </c>
      <c r="BE15" s="120">
        <v>2</v>
      </c>
      <c r="BF15" s="120">
        <v>2</v>
      </c>
      <c r="BG15" s="120">
        <v>2</v>
      </c>
      <c r="BH15" s="120">
        <v>2</v>
      </c>
      <c r="BI15" s="120">
        <v>2</v>
      </c>
    </row>
    <row r="16" spans="1:61" s="16" customFormat="1" x14ac:dyDescent="0.25">
      <c r="A16" s="16" t="s">
        <v>35</v>
      </c>
      <c r="C16" s="79" t="str">
        <f>VLOOKUP(C15,$A$78:$B$83,2)</f>
        <v>Market</v>
      </c>
      <c r="D16" s="79" t="str">
        <f t="shared" ref="D16:BI16" si="1">VLOOKUP(D15,$A$78:$B$83,2)</f>
        <v>Market</v>
      </c>
      <c r="E16" s="79" t="str">
        <f t="shared" si="1"/>
        <v>Market</v>
      </c>
      <c r="F16" s="79" t="str">
        <f t="shared" si="1"/>
        <v>Market</v>
      </c>
      <c r="G16" s="79" t="str">
        <f t="shared" si="1"/>
        <v>Market</v>
      </c>
      <c r="H16" s="79" t="str">
        <f t="shared" si="1"/>
        <v>Market</v>
      </c>
      <c r="I16" s="79" t="str">
        <f t="shared" si="1"/>
        <v>Market</v>
      </c>
      <c r="J16" s="79" t="str">
        <f t="shared" si="1"/>
        <v>Market</v>
      </c>
      <c r="K16" s="79" t="str">
        <f t="shared" si="1"/>
        <v>Market</v>
      </c>
      <c r="L16" s="79" t="str">
        <f t="shared" si="1"/>
        <v>Market</v>
      </c>
      <c r="M16" s="79" t="str">
        <f t="shared" si="1"/>
        <v>Market</v>
      </c>
      <c r="N16" s="79" t="str">
        <f t="shared" si="1"/>
        <v>Market</v>
      </c>
      <c r="O16" s="79" t="str">
        <f t="shared" si="1"/>
        <v>Market</v>
      </c>
      <c r="P16" s="79" t="str">
        <f t="shared" si="1"/>
        <v>Market</v>
      </c>
      <c r="Q16" s="79" t="str">
        <f t="shared" si="1"/>
        <v>Market</v>
      </c>
      <c r="R16" s="79" t="str">
        <f t="shared" si="1"/>
        <v>Market</v>
      </c>
      <c r="S16" s="79" t="str">
        <f t="shared" si="1"/>
        <v>Market</v>
      </c>
      <c r="T16" s="79" t="str">
        <f t="shared" si="1"/>
        <v>Market</v>
      </c>
      <c r="U16" s="79" t="str">
        <f t="shared" si="1"/>
        <v>Market</v>
      </c>
      <c r="V16" s="79" t="str">
        <f t="shared" si="1"/>
        <v>Market</v>
      </c>
      <c r="W16" s="79" t="str">
        <f t="shared" si="1"/>
        <v>Market</v>
      </c>
      <c r="X16" s="79" t="str">
        <f t="shared" si="1"/>
        <v>Market</v>
      </c>
      <c r="Y16" s="79" t="str">
        <f t="shared" si="1"/>
        <v>Market</v>
      </c>
      <c r="Z16" s="79" t="str">
        <f t="shared" si="1"/>
        <v>Market</v>
      </c>
      <c r="AA16" s="79" t="str">
        <f t="shared" si="1"/>
        <v>Market</v>
      </c>
      <c r="AB16" s="79" t="str">
        <f t="shared" si="1"/>
        <v>Market</v>
      </c>
      <c r="AC16" s="79" t="str">
        <f t="shared" si="1"/>
        <v>Market</v>
      </c>
      <c r="AD16" s="79" t="str">
        <f t="shared" si="1"/>
        <v>Market</v>
      </c>
      <c r="AE16" s="79" t="str">
        <f t="shared" si="1"/>
        <v>Market</v>
      </c>
      <c r="AF16" s="79" t="str">
        <f t="shared" si="1"/>
        <v>Market</v>
      </c>
      <c r="AG16" s="79" t="str">
        <f t="shared" si="1"/>
        <v>Market</v>
      </c>
      <c r="AH16" s="79" t="str">
        <f t="shared" si="1"/>
        <v>Market</v>
      </c>
      <c r="AI16" s="79" t="str">
        <f t="shared" si="1"/>
        <v>Market</v>
      </c>
      <c r="AJ16" s="79" t="str">
        <f t="shared" si="1"/>
        <v>Market</v>
      </c>
      <c r="AK16" s="79" t="str">
        <f t="shared" si="1"/>
        <v>Market</v>
      </c>
      <c r="AL16" s="79" t="str">
        <f t="shared" si="1"/>
        <v>Market</v>
      </c>
      <c r="AM16" s="79" t="str">
        <f t="shared" si="1"/>
        <v>Market</v>
      </c>
      <c r="AN16" s="79" t="str">
        <f t="shared" si="1"/>
        <v>Market</v>
      </c>
      <c r="AO16" s="79" t="str">
        <f t="shared" si="1"/>
        <v>Market</v>
      </c>
      <c r="AP16" s="79" t="str">
        <f t="shared" si="1"/>
        <v>Market</v>
      </c>
      <c r="AQ16" s="79" t="str">
        <f t="shared" si="1"/>
        <v>Market</v>
      </c>
      <c r="AR16" s="79" t="str">
        <f t="shared" si="1"/>
        <v>Market</v>
      </c>
      <c r="AS16" s="79" t="str">
        <f t="shared" si="1"/>
        <v>Market</v>
      </c>
      <c r="AT16" s="79" t="str">
        <f t="shared" si="1"/>
        <v>Market</v>
      </c>
      <c r="AU16" s="79" t="str">
        <f t="shared" si="1"/>
        <v>Market</v>
      </c>
      <c r="AV16" s="79" t="str">
        <f t="shared" si="1"/>
        <v>Market</v>
      </c>
      <c r="AW16" s="79" t="str">
        <f t="shared" si="1"/>
        <v>Market</v>
      </c>
      <c r="AX16" s="79" t="str">
        <f t="shared" si="1"/>
        <v>Market</v>
      </c>
      <c r="AY16" s="79" t="str">
        <f t="shared" si="1"/>
        <v>Market</v>
      </c>
      <c r="AZ16" s="79" t="str">
        <f t="shared" si="1"/>
        <v>Market</v>
      </c>
      <c r="BA16" s="79" t="str">
        <f t="shared" si="1"/>
        <v>Market</v>
      </c>
      <c r="BB16" s="79" t="str">
        <f t="shared" si="1"/>
        <v>Market</v>
      </c>
      <c r="BC16" s="79" t="str">
        <f t="shared" si="1"/>
        <v>Market</v>
      </c>
      <c r="BD16" s="79" t="str">
        <f t="shared" si="1"/>
        <v>Market</v>
      </c>
      <c r="BE16" s="79" t="str">
        <f t="shared" si="1"/>
        <v>Market</v>
      </c>
      <c r="BF16" s="79" t="str">
        <f t="shared" si="1"/>
        <v>Market</v>
      </c>
      <c r="BG16" s="79" t="str">
        <f t="shared" si="1"/>
        <v>Market</v>
      </c>
      <c r="BH16" s="79" t="str">
        <f t="shared" si="1"/>
        <v>Market</v>
      </c>
      <c r="BI16" s="79" t="str">
        <f t="shared" si="1"/>
        <v>Market</v>
      </c>
    </row>
    <row r="17" spans="1:84" s="13" customFormat="1" x14ac:dyDescent="0.25">
      <c r="B17" s="18"/>
    </row>
    <row r="18" spans="1:84" s="13" customFormat="1" x14ac:dyDescent="0.25">
      <c r="B18" s="18"/>
    </row>
    <row r="19" spans="1:84" s="13" customFormat="1" x14ac:dyDescent="0.25">
      <c r="B19" s="18"/>
    </row>
    <row r="20" spans="1:84" s="13" customFormat="1" x14ac:dyDescent="0.25">
      <c r="A20" s="16" t="s">
        <v>591</v>
      </c>
      <c r="B20" s="18"/>
      <c r="C20" s="23">
        <f>$B$24-C21</f>
        <v>58</v>
      </c>
      <c r="D20" s="23">
        <f t="shared" ref="D20:BI20" si="2">$B$24-D21</f>
        <v>57</v>
      </c>
      <c r="E20" s="23">
        <f t="shared" si="2"/>
        <v>56</v>
      </c>
      <c r="F20" s="23">
        <f t="shared" si="2"/>
        <v>55</v>
      </c>
      <c r="G20" s="23">
        <f t="shared" si="2"/>
        <v>54</v>
      </c>
      <c r="H20" s="23">
        <f t="shared" si="2"/>
        <v>53</v>
      </c>
      <c r="I20" s="23">
        <f t="shared" si="2"/>
        <v>52</v>
      </c>
      <c r="J20" s="23">
        <f t="shared" si="2"/>
        <v>51</v>
      </c>
      <c r="K20" s="23">
        <f t="shared" si="2"/>
        <v>50</v>
      </c>
      <c r="L20" s="23">
        <f t="shared" si="2"/>
        <v>49</v>
      </c>
      <c r="M20" s="23">
        <f t="shared" si="2"/>
        <v>48</v>
      </c>
      <c r="N20" s="23">
        <f t="shared" si="2"/>
        <v>47</v>
      </c>
      <c r="O20" s="23">
        <f t="shared" si="2"/>
        <v>46</v>
      </c>
      <c r="P20" s="23">
        <f t="shared" si="2"/>
        <v>45</v>
      </c>
      <c r="Q20" s="23">
        <f t="shared" si="2"/>
        <v>44</v>
      </c>
      <c r="R20" s="23">
        <f t="shared" si="2"/>
        <v>43</v>
      </c>
      <c r="S20" s="23">
        <f t="shared" si="2"/>
        <v>42</v>
      </c>
      <c r="T20" s="23">
        <f t="shared" si="2"/>
        <v>41</v>
      </c>
      <c r="U20" s="23">
        <f t="shared" si="2"/>
        <v>40</v>
      </c>
      <c r="V20" s="23">
        <f t="shared" si="2"/>
        <v>39</v>
      </c>
      <c r="W20" s="23">
        <f t="shared" si="2"/>
        <v>38</v>
      </c>
      <c r="X20" s="23">
        <f t="shared" si="2"/>
        <v>37</v>
      </c>
      <c r="Y20" s="23">
        <f t="shared" si="2"/>
        <v>36</v>
      </c>
      <c r="Z20" s="23">
        <f t="shared" si="2"/>
        <v>35</v>
      </c>
      <c r="AA20" s="23">
        <f t="shared" si="2"/>
        <v>34</v>
      </c>
      <c r="AB20" s="23">
        <f t="shared" si="2"/>
        <v>33</v>
      </c>
      <c r="AC20" s="23">
        <f t="shared" si="2"/>
        <v>32</v>
      </c>
      <c r="AD20" s="23">
        <f t="shared" si="2"/>
        <v>31</v>
      </c>
      <c r="AE20" s="23">
        <f t="shared" si="2"/>
        <v>30</v>
      </c>
      <c r="AF20" s="23">
        <f t="shared" si="2"/>
        <v>29</v>
      </c>
      <c r="AG20" s="23">
        <f t="shared" si="2"/>
        <v>28</v>
      </c>
      <c r="AH20" s="23">
        <f t="shared" si="2"/>
        <v>27</v>
      </c>
      <c r="AI20" s="23">
        <f t="shared" si="2"/>
        <v>26</v>
      </c>
      <c r="AJ20" s="23">
        <f t="shared" si="2"/>
        <v>25</v>
      </c>
      <c r="AK20" s="23">
        <f t="shared" si="2"/>
        <v>24</v>
      </c>
      <c r="AL20" s="23">
        <f t="shared" si="2"/>
        <v>23</v>
      </c>
      <c r="AM20" s="23">
        <f t="shared" si="2"/>
        <v>22</v>
      </c>
      <c r="AN20" s="23">
        <f t="shared" si="2"/>
        <v>21</v>
      </c>
      <c r="AO20" s="23">
        <f t="shared" si="2"/>
        <v>20</v>
      </c>
      <c r="AP20" s="23">
        <f t="shared" si="2"/>
        <v>19</v>
      </c>
      <c r="AQ20" s="23">
        <f t="shared" si="2"/>
        <v>18</v>
      </c>
      <c r="AR20" s="23">
        <f t="shared" si="2"/>
        <v>17</v>
      </c>
      <c r="AS20" s="23">
        <f t="shared" si="2"/>
        <v>16</v>
      </c>
      <c r="AT20" s="23">
        <f t="shared" si="2"/>
        <v>15</v>
      </c>
      <c r="AU20" s="23">
        <f t="shared" si="2"/>
        <v>14</v>
      </c>
      <c r="AV20" s="23">
        <f t="shared" si="2"/>
        <v>13</v>
      </c>
      <c r="AW20" s="23">
        <f t="shared" si="2"/>
        <v>12</v>
      </c>
      <c r="AX20" s="23">
        <f t="shared" si="2"/>
        <v>11</v>
      </c>
      <c r="AY20" s="23">
        <f t="shared" si="2"/>
        <v>10</v>
      </c>
      <c r="AZ20" s="23">
        <f t="shared" si="2"/>
        <v>9</v>
      </c>
      <c r="BA20" s="23">
        <f t="shared" si="2"/>
        <v>8</v>
      </c>
      <c r="BB20" s="23">
        <f t="shared" si="2"/>
        <v>7</v>
      </c>
      <c r="BC20" s="23">
        <f t="shared" si="2"/>
        <v>6</v>
      </c>
      <c r="BD20" s="23">
        <f t="shared" si="2"/>
        <v>5</v>
      </c>
      <c r="BE20" s="23">
        <f t="shared" si="2"/>
        <v>4</v>
      </c>
      <c r="BF20" s="23">
        <f t="shared" si="2"/>
        <v>3</v>
      </c>
      <c r="BG20" s="23">
        <f t="shared" si="2"/>
        <v>2</v>
      </c>
      <c r="BH20" s="23">
        <f t="shared" si="2"/>
        <v>1</v>
      </c>
      <c r="BI20" s="23">
        <f t="shared" si="2"/>
        <v>0</v>
      </c>
    </row>
    <row r="21" spans="1:84" s="13" customFormat="1" x14ac:dyDescent="0.25">
      <c r="A21" s="16" t="s">
        <v>590</v>
      </c>
      <c r="B21" s="18"/>
      <c r="C21" s="11">
        <f>COLUMN()</f>
        <v>3</v>
      </c>
      <c r="D21" s="11">
        <f>COLUMN()</f>
        <v>4</v>
      </c>
      <c r="E21" s="11">
        <f>COLUMN()</f>
        <v>5</v>
      </c>
      <c r="F21" s="11">
        <f>COLUMN()</f>
        <v>6</v>
      </c>
      <c r="G21" s="11">
        <f>COLUMN()</f>
        <v>7</v>
      </c>
      <c r="H21" s="11">
        <f>COLUMN()</f>
        <v>8</v>
      </c>
      <c r="I21" s="11">
        <f>COLUMN()</f>
        <v>9</v>
      </c>
      <c r="J21" s="11">
        <f>COLUMN()</f>
        <v>10</v>
      </c>
      <c r="K21" s="11">
        <f>COLUMN()</f>
        <v>11</v>
      </c>
      <c r="L21" s="11">
        <f>COLUMN()</f>
        <v>12</v>
      </c>
      <c r="M21" s="11">
        <f>COLUMN()</f>
        <v>13</v>
      </c>
      <c r="N21" s="11">
        <f>COLUMN()</f>
        <v>14</v>
      </c>
      <c r="O21" s="11">
        <f>COLUMN()</f>
        <v>15</v>
      </c>
      <c r="P21" s="11">
        <f>COLUMN()</f>
        <v>16</v>
      </c>
      <c r="Q21" s="11">
        <f>COLUMN()</f>
        <v>17</v>
      </c>
      <c r="R21" s="11">
        <f>COLUMN()</f>
        <v>18</v>
      </c>
      <c r="S21" s="11">
        <f>COLUMN()</f>
        <v>19</v>
      </c>
      <c r="T21" s="11">
        <f>COLUMN()</f>
        <v>20</v>
      </c>
      <c r="U21" s="11">
        <f>COLUMN()</f>
        <v>21</v>
      </c>
      <c r="V21" s="11">
        <f>COLUMN()</f>
        <v>22</v>
      </c>
      <c r="W21" s="11">
        <f>COLUMN()</f>
        <v>23</v>
      </c>
      <c r="X21" s="11">
        <f>COLUMN()</f>
        <v>24</v>
      </c>
      <c r="Y21" s="11">
        <f>COLUMN()</f>
        <v>25</v>
      </c>
      <c r="Z21" s="11">
        <f>COLUMN()</f>
        <v>26</v>
      </c>
      <c r="AA21" s="11">
        <f>COLUMN()</f>
        <v>27</v>
      </c>
      <c r="AB21" s="11">
        <f>COLUMN()</f>
        <v>28</v>
      </c>
      <c r="AC21" s="11">
        <f>COLUMN()</f>
        <v>29</v>
      </c>
      <c r="AD21" s="11">
        <f>COLUMN()</f>
        <v>30</v>
      </c>
      <c r="AE21" s="11">
        <f>COLUMN()</f>
        <v>31</v>
      </c>
      <c r="AF21" s="11">
        <f>COLUMN()</f>
        <v>32</v>
      </c>
      <c r="AG21" s="11">
        <f>COLUMN()</f>
        <v>33</v>
      </c>
      <c r="AH21" s="11">
        <f>COLUMN()</f>
        <v>34</v>
      </c>
      <c r="AI21" s="11">
        <f>COLUMN()</f>
        <v>35</v>
      </c>
      <c r="AJ21" s="11">
        <f>COLUMN()</f>
        <v>36</v>
      </c>
      <c r="AK21" s="11">
        <f>COLUMN()</f>
        <v>37</v>
      </c>
      <c r="AL21" s="11">
        <f>COLUMN()</f>
        <v>38</v>
      </c>
      <c r="AM21" s="11">
        <f>COLUMN()</f>
        <v>39</v>
      </c>
      <c r="AN21" s="11">
        <f>COLUMN()</f>
        <v>40</v>
      </c>
      <c r="AO21" s="11">
        <f>COLUMN()</f>
        <v>41</v>
      </c>
      <c r="AP21" s="11">
        <f>COLUMN()</f>
        <v>42</v>
      </c>
      <c r="AQ21" s="11">
        <f>COLUMN()</f>
        <v>43</v>
      </c>
      <c r="AR21" s="11">
        <f>COLUMN()</f>
        <v>44</v>
      </c>
      <c r="AS21" s="11">
        <f>COLUMN()</f>
        <v>45</v>
      </c>
      <c r="AT21" s="11">
        <f>COLUMN()</f>
        <v>46</v>
      </c>
      <c r="AU21" s="11">
        <f>COLUMN()</f>
        <v>47</v>
      </c>
      <c r="AV21" s="11">
        <f>COLUMN()</f>
        <v>48</v>
      </c>
      <c r="AW21" s="11">
        <f>COLUMN()</f>
        <v>49</v>
      </c>
      <c r="AX21" s="11">
        <f>COLUMN()</f>
        <v>50</v>
      </c>
      <c r="AY21" s="11">
        <f>COLUMN()</f>
        <v>51</v>
      </c>
      <c r="AZ21" s="11">
        <f>COLUMN()</f>
        <v>52</v>
      </c>
      <c r="BA21" s="11">
        <f>COLUMN()</f>
        <v>53</v>
      </c>
      <c r="BB21" s="11">
        <f>COLUMN()</f>
        <v>54</v>
      </c>
      <c r="BC21" s="11">
        <f>COLUMN()</f>
        <v>55</v>
      </c>
      <c r="BD21" s="11">
        <f>COLUMN()</f>
        <v>56</v>
      </c>
      <c r="BE21" s="11">
        <f>COLUMN()</f>
        <v>57</v>
      </c>
      <c r="BF21" s="11">
        <f>COLUMN()</f>
        <v>58</v>
      </c>
      <c r="BG21" s="11">
        <f>COLUMN()</f>
        <v>59</v>
      </c>
      <c r="BH21" s="11">
        <f>COLUMN()</f>
        <v>60</v>
      </c>
      <c r="BI21" s="11">
        <f>COLUMN()</f>
        <v>61</v>
      </c>
    </row>
    <row r="22" spans="1:84" s="13" customFormat="1" x14ac:dyDescent="0.25">
      <c r="A22" s="16" t="s">
        <v>594</v>
      </c>
      <c r="B22" s="18"/>
      <c r="C22" s="23">
        <f>C21-$B$23</f>
        <v>0</v>
      </c>
      <c r="D22" s="23">
        <f t="shared" ref="D22:BI22" si="3">D21-$B$23</f>
        <v>1</v>
      </c>
      <c r="E22" s="23">
        <f t="shared" si="3"/>
        <v>2</v>
      </c>
      <c r="F22" s="23">
        <f t="shared" si="3"/>
        <v>3</v>
      </c>
      <c r="G22" s="23">
        <f t="shared" si="3"/>
        <v>4</v>
      </c>
      <c r="H22" s="23">
        <f t="shared" si="3"/>
        <v>5</v>
      </c>
      <c r="I22" s="23">
        <f t="shared" si="3"/>
        <v>6</v>
      </c>
      <c r="J22" s="23">
        <f t="shared" si="3"/>
        <v>7</v>
      </c>
      <c r="K22" s="23">
        <f t="shared" si="3"/>
        <v>8</v>
      </c>
      <c r="L22" s="23">
        <f t="shared" si="3"/>
        <v>9</v>
      </c>
      <c r="M22" s="23">
        <f t="shared" si="3"/>
        <v>10</v>
      </c>
      <c r="N22" s="23">
        <f t="shared" si="3"/>
        <v>11</v>
      </c>
      <c r="O22" s="23">
        <f t="shared" si="3"/>
        <v>12</v>
      </c>
      <c r="P22" s="23">
        <f t="shared" si="3"/>
        <v>13</v>
      </c>
      <c r="Q22" s="23">
        <f t="shared" si="3"/>
        <v>14</v>
      </c>
      <c r="R22" s="23">
        <f t="shared" si="3"/>
        <v>15</v>
      </c>
      <c r="S22" s="23">
        <f t="shared" si="3"/>
        <v>16</v>
      </c>
      <c r="T22" s="23">
        <f t="shared" si="3"/>
        <v>17</v>
      </c>
      <c r="U22" s="23">
        <f t="shared" si="3"/>
        <v>18</v>
      </c>
      <c r="V22" s="23">
        <f t="shared" si="3"/>
        <v>19</v>
      </c>
      <c r="W22" s="23">
        <f t="shared" si="3"/>
        <v>20</v>
      </c>
      <c r="X22" s="23">
        <f t="shared" si="3"/>
        <v>21</v>
      </c>
      <c r="Y22" s="23">
        <f t="shared" si="3"/>
        <v>22</v>
      </c>
      <c r="Z22" s="23">
        <f t="shared" si="3"/>
        <v>23</v>
      </c>
      <c r="AA22" s="23">
        <f t="shared" si="3"/>
        <v>24</v>
      </c>
      <c r="AB22" s="23">
        <f t="shared" si="3"/>
        <v>25</v>
      </c>
      <c r="AC22" s="23">
        <f t="shared" si="3"/>
        <v>26</v>
      </c>
      <c r="AD22" s="23">
        <f t="shared" si="3"/>
        <v>27</v>
      </c>
      <c r="AE22" s="23">
        <f t="shared" si="3"/>
        <v>28</v>
      </c>
      <c r="AF22" s="23">
        <f t="shared" si="3"/>
        <v>29</v>
      </c>
      <c r="AG22" s="23">
        <f t="shared" si="3"/>
        <v>30</v>
      </c>
      <c r="AH22" s="23">
        <f t="shared" si="3"/>
        <v>31</v>
      </c>
      <c r="AI22" s="23">
        <f t="shared" si="3"/>
        <v>32</v>
      </c>
      <c r="AJ22" s="23">
        <f t="shared" si="3"/>
        <v>33</v>
      </c>
      <c r="AK22" s="23">
        <f t="shared" si="3"/>
        <v>34</v>
      </c>
      <c r="AL22" s="23">
        <f t="shared" si="3"/>
        <v>35</v>
      </c>
      <c r="AM22" s="23">
        <f t="shared" si="3"/>
        <v>36</v>
      </c>
      <c r="AN22" s="23">
        <f t="shared" si="3"/>
        <v>37</v>
      </c>
      <c r="AO22" s="23">
        <f t="shared" si="3"/>
        <v>38</v>
      </c>
      <c r="AP22" s="23">
        <f t="shared" si="3"/>
        <v>39</v>
      </c>
      <c r="AQ22" s="23">
        <f t="shared" si="3"/>
        <v>40</v>
      </c>
      <c r="AR22" s="23">
        <f t="shared" si="3"/>
        <v>41</v>
      </c>
      <c r="AS22" s="23">
        <f t="shared" si="3"/>
        <v>42</v>
      </c>
      <c r="AT22" s="23">
        <f t="shared" si="3"/>
        <v>43</v>
      </c>
      <c r="AU22" s="23">
        <f t="shared" si="3"/>
        <v>44</v>
      </c>
      <c r="AV22" s="23">
        <f t="shared" si="3"/>
        <v>45</v>
      </c>
      <c r="AW22" s="23">
        <f t="shared" si="3"/>
        <v>46</v>
      </c>
      <c r="AX22" s="23">
        <f t="shared" si="3"/>
        <v>47</v>
      </c>
      <c r="AY22" s="23">
        <f t="shared" si="3"/>
        <v>48</v>
      </c>
      <c r="AZ22" s="23">
        <f t="shared" si="3"/>
        <v>49</v>
      </c>
      <c r="BA22" s="23">
        <f t="shared" si="3"/>
        <v>50</v>
      </c>
      <c r="BB22" s="23">
        <f t="shared" si="3"/>
        <v>51</v>
      </c>
      <c r="BC22" s="23">
        <f t="shared" si="3"/>
        <v>52</v>
      </c>
      <c r="BD22" s="23">
        <f t="shared" si="3"/>
        <v>53</v>
      </c>
      <c r="BE22" s="23">
        <f t="shared" si="3"/>
        <v>54</v>
      </c>
      <c r="BF22" s="23">
        <f t="shared" si="3"/>
        <v>55</v>
      </c>
      <c r="BG22" s="23">
        <f t="shared" si="3"/>
        <v>56</v>
      </c>
      <c r="BH22" s="23">
        <f t="shared" si="3"/>
        <v>57</v>
      </c>
      <c r="BI22" s="23">
        <f t="shared" si="3"/>
        <v>58</v>
      </c>
    </row>
    <row r="23" spans="1:84" s="13" customFormat="1" x14ac:dyDescent="0.25">
      <c r="A23" s="16" t="s">
        <v>592</v>
      </c>
      <c r="B23" s="11">
        <f>C21</f>
        <v>3</v>
      </c>
    </row>
    <row r="24" spans="1:84" s="13" customFormat="1" x14ac:dyDescent="0.25">
      <c r="A24" s="16" t="s">
        <v>593</v>
      </c>
      <c r="B24" s="11">
        <f>BI21</f>
        <v>61</v>
      </c>
    </row>
    <row r="25" spans="1:84" x14ac:dyDescent="0.25">
      <c r="A25" s="16"/>
      <c r="C25" s="2">
        <f>Timeline!C16</f>
        <v>2015</v>
      </c>
      <c r="D25" s="2">
        <f>Timeline!D16</f>
        <v>2015.25</v>
      </c>
      <c r="E25" s="2">
        <f>Timeline!E16</f>
        <v>2015.5</v>
      </c>
      <c r="F25" s="2">
        <f>Timeline!F16</f>
        <v>2015.75</v>
      </c>
      <c r="G25" s="2">
        <f>Timeline!G16</f>
        <v>2016</v>
      </c>
      <c r="H25" s="2">
        <f>Timeline!H16</f>
        <v>2016.25</v>
      </c>
      <c r="I25" s="2">
        <f>Timeline!I16</f>
        <v>2016.5</v>
      </c>
      <c r="J25" s="2">
        <f>Timeline!J16</f>
        <v>2016.75</v>
      </c>
      <c r="K25" s="2">
        <f>Timeline!K16</f>
        <v>2017</v>
      </c>
      <c r="L25" s="2">
        <f>Timeline!L16</f>
        <v>2017.25</v>
      </c>
      <c r="M25" s="2">
        <f>Timeline!M16</f>
        <v>2017.5</v>
      </c>
      <c r="N25" s="2">
        <f>Timeline!N16</f>
        <v>2017.75</v>
      </c>
      <c r="O25" s="2">
        <f>Timeline!O16</f>
        <v>2018</v>
      </c>
      <c r="P25" s="2">
        <f>Timeline!P16</f>
        <v>2018.25</v>
      </c>
      <c r="Q25" s="2">
        <f>Timeline!Q16</f>
        <v>2018.5</v>
      </c>
      <c r="R25" s="2">
        <f>Timeline!R16</f>
        <v>2018.75</v>
      </c>
      <c r="S25" s="2">
        <f>Timeline!S16</f>
        <v>2019</v>
      </c>
      <c r="T25" s="2">
        <f>Timeline!T16</f>
        <v>2019.25</v>
      </c>
      <c r="U25" s="2">
        <f>Timeline!U16</f>
        <v>2019.5</v>
      </c>
      <c r="V25" s="2">
        <f>Timeline!V16</f>
        <v>2019.75</v>
      </c>
      <c r="W25" s="2">
        <f>Timeline!W16</f>
        <v>2020</v>
      </c>
      <c r="X25" s="2">
        <f>Timeline!X16</f>
        <v>2020.25</v>
      </c>
      <c r="Y25" s="2">
        <f>Timeline!Y16</f>
        <v>2020.5</v>
      </c>
      <c r="Z25" s="2">
        <f>Timeline!Z16</f>
        <v>2020.75</v>
      </c>
      <c r="AA25" s="2">
        <f>Timeline!AA16</f>
        <v>2021</v>
      </c>
      <c r="AB25" s="2">
        <f>Timeline!AB16</f>
        <v>2021.25</v>
      </c>
      <c r="AC25" s="2">
        <f>Timeline!AC16</f>
        <v>2021.5</v>
      </c>
      <c r="AD25" s="2">
        <f>Timeline!AD16</f>
        <v>2021.75</v>
      </c>
      <c r="AE25" s="2">
        <f>Timeline!AE16</f>
        <v>2022</v>
      </c>
      <c r="AF25" s="2">
        <f>Timeline!AF16</f>
        <v>2022.25</v>
      </c>
      <c r="AG25" s="2">
        <f>Timeline!AG16</f>
        <v>2022.5</v>
      </c>
      <c r="AH25" s="2">
        <f>Timeline!AH16</f>
        <v>2022.75</v>
      </c>
      <c r="AI25" s="2">
        <f>Timeline!AI16</f>
        <v>2023</v>
      </c>
      <c r="AJ25" s="2">
        <f>Timeline!AJ16</f>
        <v>2023.25</v>
      </c>
      <c r="AK25" s="2">
        <f>Timeline!AK16</f>
        <v>2023.5</v>
      </c>
      <c r="AL25" s="2">
        <f>Timeline!AL16</f>
        <v>2023.75</v>
      </c>
      <c r="AM25" s="2">
        <f>Timeline!AM16</f>
        <v>2024</v>
      </c>
      <c r="AN25" s="2">
        <f>Timeline!AN16</f>
        <v>2024.25</v>
      </c>
      <c r="AO25" s="2">
        <f>Timeline!AO16</f>
        <v>2024.5</v>
      </c>
      <c r="AP25" s="2">
        <f>Timeline!AP16</f>
        <v>2024.75</v>
      </c>
      <c r="AQ25" s="2">
        <f>Timeline!AQ16</f>
        <v>2025</v>
      </c>
      <c r="AR25" s="2">
        <f>Timeline!AR16</f>
        <v>2025.25</v>
      </c>
      <c r="AS25" s="2">
        <f>Timeline!AS16</f>
        <v>2025.5</v>
      </c>
      <c r="AT25" s="2">
        <f>Timeline!AT16</f>
        <v>2025.75</v>
      </c>
      <c r="AU25" s="2">
        <f>Timeline!AU16</f>
        <v>2026</v>
      </c>
      <c r="AV25" s="2">
        <f>Timeline!AV16</f>
        <v>2026.25</v>
      </c>
      <c r="AW25" s="2">
        <f>Timeline!AW16</f>
        <v>2026.5</v>
      </c>
      <c r="AX25" s="2">
        <f>Timeline!AX16</f>
        <v>2026.75</v>
      </c>
      <c r="AY25" s="2">
        <f>Timeline!AY16</f>
        <v>2027</v>
      </c>
      <c r="AZ25" s="2">
        <f>Timeline!AZ16</f>
        <v>2027.25</v>
      </c>
      <c r="BA25" s="2">
        <f>Timeline!BA16</f>
        <v>2027.5</v>
      </c>
      <c r="BB25" s="2">
        <f>Timeline!BB16</f>
        <v>2027.75</v>
      </c>
      <c r="BC25" s="2">
        <f>Timeline!BC16</f>
        <v>2028</v>
      </c>
      <c r="BD25" s="2">
        <f>Timeline!BD16</f>
        <v>2028.25</v>
      </c>
      <c r="BE25" s="2">
        <f>Timeline!BE16</f>
        <v>2028.5</v>
      </c>
      <c r="BF25" s="2">
        <f>Timeline!BF16</f>
        <v>2028.75</v>
      </c>
      <c r="BG25" s="2">
        <f>Timeline!BG16</f>
        <v>2029</v>
      </c>
      <c r="BH25" s="2">
        <f>Timeline!BH16</f>
        <v>2029.25</v>
      </c>
      <c r="BI25" s="2">
        <f>Timeline!BI16</f>
        <v>2029.5</v>
      </c>
    </row>
    <row r="26" spans="1:84" x14ac:dyDescent="0.25">
      <c r="A26" s="2"/>
      <c r="B26" s="2"/>
      <c r="C26" s="2">
        <f>Timeline!C17</f>
        <v>2015</v>
      </c>
      <c r="D26" s="2">
        <f>Timeline!D17</f>
        <v>2015</v>
      </c>
      <c r="E26" s="2">
        <f>Timeline!E17</f>
        <v>2015</v>
      </c>
      <c r="F26" s="2">
        <f>Timeline!F17</f>
        <v>2015</v>
      </c>
      <c r="G26" s="2">
        <f>Timeline!G17</f>
        <v>2016</v>
      </c>
      <c r="H26" s="2">
        <f>Timeline!H17</f>
        <v>2016</v>
      </c>
      <c r="I26" s="2">
        <f>Timeline!I17</f>
        <v>2016</v>
      </c>
      <c r="J26" s="2">
        <f>Timeline!J17</f>
        <v>2016</v>
      </c>
      <c r="K26" s="2">
        <f>Timeline!K17</f>
        <v>2017</v>
      </c>
      <c r="L26" s="2">
        <f>Timeline!L17</f>
        <v>2017</v>
      </c>
      <c r="M26" s="2">
        <f>Timeline!M17</f>
        <v>2017</v>
      </c>
      <c r="N26" s="2">
        <f>Timeline!N17</f>
        <v>2017</v>
      </c>
      <c r="O26" s="2">
        <f>Timeline!O17</f>
        <v>2018</v>
      </c>
      <c r="P26" s="2">
        <f>Timeline!P17</f>
        <v>2018</v>
      </c>
      <c r="Q26" s="2">
        <f>Timeline!Q17</f>
        <v>2018</v>
      </c>
      <c r="R26" s="2">
        <f>Timeline!R17</f>
        <v>2018</v>
      </c>
      <c r="S26" s="2">
        <f>Timeline!S17</f>
        <v>2019</v>
      </c>
      <c r="T26" s="2">
        <f>Timeline!T17</f>
        <v>2019</v>
      </c>
      <c r="U26" s="2">
        <f>Timeline!U17</f>
        <v>2019</v>
      </c>
      <c r="V26" s="2">
        <f>Timeline!V17</f>
        <v>2019</v>
      </c>
      <c r="W26" s="2">
        <f>Timeline!W17</f>
        <v>2020</v>
      </c>
      <c r="X26" s="2">
        <f>Timeline!X17</f>
        <v>2020</v>
      </c>
      <c r="Y26" s="2">
        <f>Timeline!Y17</f>
        <v>2020</v>
      </c>
      <c r="Z26" s="2">
        <f>Timeline!Z17</f>
        <v>2020</v>
      </c>
      <c r="AA26" s="2">
        <f>Timeline!AA17</f>
        <v>2021</v>
      </c>
      <c r="AB26" s="2">
        <f>Timeline!AB17</f>
        <v>2021</v>
      </c>
      <c r="AC26" s="2">
        <f>Timeline!AC17</f>
        <v>2021</v>
      </c>
      <c r="AD26" s="2">
        <f>Timeline!AD17</f>
        <v>2021</v>
      </c>
      <c r="AE26" s="2">
        <f>Timeline!AE17</f>
        <v>2022</v>
      </c>
      <c r="AF26" s="2">
        <f>Timeline!AF17</f>
        <v>2022</v>
      </c>
      <c r="AG26" s="2">
        <f>Timeline!AG17</f>
        <v>2022</v>
      </c>
      <c r="AH26" s="2">
        <f>Timeline!AH17</f>
        <v>2022</v>
      </c>
      <c r="AI26" s="2">
        <f>Timeline!AI17</f>
        <v>2023</v>
      </c>
      <c r="AJ26" s="2">
        <f>Timeline!AJ17</f>
        <v>2023</v>
      </c>
      <c r="AK26" s="2">
        <f>Timeline!AK17</f>
        <v>2023</v>
      </c>
      <c r="AL26" s="2">
        <f>Timeline!AL17</f>
        <v>2023</v>
      </c>
      <c r="AM26" s="2">
        <f>Timeline!AM17</f>
        <v>2024</v>
      </c>
      <c r="AN26" s="2">
        <f>Timeline!AN17</f>
        <v>2024</v>
      </c>
      <c r="AO26" s="2">
        <f>Timeline!AO17</f>
        <v>2024</v>
      </c>
      <c r="AP26" s="2">
        <f>Timeline!AP17</f>
        <v>2024</v>
      </c>
      <c r="AQ26" s="2">
        <f>Timeline!AQ17</f>
        <v>2025</v>
      </c>
      <c r="AR26" s="2">
        <f>Timeline!AR17</f>
        <v>2025</v>
      </c>
      <c r="AS26" s="2">
        <f>Timeline!AS17</f>
        <v>2025</v>
      </c>
      <c r="AT26" s="2">
        <f>Timeline!AT17</f>
        <v>2025</v>
      </c>
      <c r="AU26" s="2">
        <f>Timeline!AU17</f>
        <v>2026</v>
      </c>
      <c r="AV26" s="2">
        <f>Timeline!AV17</f>
        <v>2026</v>
      </c>
      <c r="AW26" s="2">
        <f>Timeline!AW17</f>
        <v>2026</v>
      </c>
      <c r="AX26" s="2">
        <f>Timeline!AX17</f>
        <v>2026</v>
      </c>
      <c r="AY26" s="2">
        <f>Timeline!AY17</f>
        <v>2027</v>
      </c>
      <c r="AZ26" s="2">
        <f>Timeline!AZ17</f>
        <v>2027</v>
      </c>
      <c r="BA26" s="2">
        <f>Timeline!BA17</f>
        <v>2027</v>
      </c>
      <c r="BB26" s="2">
        <f>Timeline!BB17</f>
        <v>2027</v>
      </c>
      <c r="BC26" s="2">
        <f>Timeline!BC17</f>
        <v>2028</v>
      </c>
      <c r="BD26" s="2">
        <f>Timeline!BD17</f>
        <v>2028</v>
      </c>
      <c r="BE26" s="2">
        <f>Timeline!BE17</f>
        <v>2028</v>
      </c>
      <c r="BF26" s="2">
        <f>Timeline!BF17</f>
        <v>2028</v>
      </c>
      <c r="BG26" s="2">
        <f>Timeline!BG17</f>
        <v>2029</v>
      </c>
      <c r="BH26" s="2">
        <f>Timeline!BH17</f>
        <v>2029</v>
      </c>
      <c r="BI26" s="2">
        <f>Timeline!BI17</f>
        <v>2029</v>
      </c>
      <c r="BJ26" s="2">
        <f>Timeline!BJ17</f>
        <v>0</v>
      </c>
      <c r="BK26" s="2">
        <f>Timeline!BK17</f>
        <v>0</v>
      </c>
      <c r="BL26" s="2">
        <f>Timeline!BL17</f>
        <v>0</v>
      </c>
      <c r="BM26" s="2">
        <f>Timeline!BM17</f>
        <v>0</v>
      </c>
      <c r="BN26" s="2">
        <f>Timeline!BN17</f>
        <v>0</v>
      </c>
      <c r="BO26" s="2">
        <f>Timeline!BO17</f>
        <v>0</v>
      </c>
      <c r="BP26" s="2">
        <f>Timeline!BP17</f>
        <v>0</v>
      </c>
      <c r="BQ26" s="2">
        <f>Timeline!BQ17</f>
        <v>0</v>
      </c>
      <c r="BR26" s="2">
        <f>Timeline!BR17</f>
        <v>0</v>
      </c>
      <c r="BS26" s="2">
        <f>Timeline!BS17</f>
        <v>0</v>
      </c>
      <c r="BT26" s="2">
        <f>Timeline!BT17</f>
        <v>0</v>
      </c>
      <c r="BU26" s="2">
        <f>Timeline!BU17</f>
        <v>0</v>
      </c>
      <c r="BV26" s="2">
        <f>Timeline!BV17</f>
        <v>0</v>
      </c>
      <c r="BW26" s="2">
        <f>Timeline!BW17</f>
        <v>0</v>
      </c>
      <c r="BX26" s="2">
        <f>Timeline!BX17</f>
        <v>0</v>
      </c>
      <c r="BY26" s="2">
        <f>Timeline!BY17</f>
        <v>0</v>
      </c>
      <c r="BZ26" s="2">
        <f>Timeline!BZ17</f>
        <v>0</v>
      </c>
      <c r="CA26" s="2">
        <f>Timeline!CA17</f>
        <v>0</v>
      </c>
      <c r="CB26" s="2">
        <f>Timeline!CB17</f>
        <v>0</v>
      </c>
      <c r="CC26" s="2">
        <f>Timeline!CC17</f>
        <v>0</v>
      </c>
      <c r="CD26" s="2">
        <f>Timeline!CD17</f>
        <v>0</v>
      </c>
      <c r="CE26" s="2">
        <f>Timeline!CE17</f>
        <v>0</v>
      </c>
      <c r="CF26" s="2">
        <f>Timeline!CF17</f>
        <v>0</v>
      </c>
    </row>
    <row r="27" spans="1:84" x14ac:dyDescent="0.25">
      <c r="A27" s="2"/>
      <c r="B27" s="2"/>
      <c r="C27" s="2" t="str">
        <f>Timeline!C18</f>
        <v>Q1</v>
      </c>
      <c r="D27" s="2" t="str">
        <f>Timeline!D18</f>
        <v>Q2</v>
      </c>
      <c r="E27" s="2" t="str">
        <f>Timeline!E18</f>
        <v>Q3</v>
      </c>
      <c r="F27" s="2" t="str">
        <f>Timeline!F18</f>
        <v>Q4</v>
      </c>
      <c r="G27" s="2" t="str">
        <f>Timeline!G18</f>
        <v>Q1</v>
      </c>
      <c r="H27" s="2" t="str">
        <f>Timeline!H18</f>
        <v>Q2</v>
      </c>
      <c r="I27" s="2" t="str">
        <f>Timeline!I18</f>
        <v>Q3</v>
      </c>
      <c r="J27" s="2" t="str">
        <f>Timeline!J18</f>
        <v>Q4</v>
      </c>
      <c r="K27" s="2" t="str">
        <f>Timeline!K18</f>
        <v>Q1</v>
      </c>
      <c r="L27" s="2" t="str">
        <f>Timeline!L18</f>
        <v>Q2</v>
      </c>
      <c r="M27" s="2" t="str">
        <f>Timeline!M18</f>
        <v>Q3</v>
      </c>
      <c r="N27" s="2" t="str">
        <f>Timeline!N18</f>
        <v>Q4</v>
      </c>
      <c r="O27" s="2" t="str">
        <f>Timeline!O18</f>
        <v>Q1</v>
      </c>
      <c r="P27" s="2" t="str">
        <f>Timeline!P18</f>
        <v>Q2</v>
      </c>
      <c r="Q27" s="2" t="str">
        <f>Timeline!Q18</f>
        <v>Q3</v>
      </c>
      <c r="R27" s="2" t="str">
        <f>Timeline!R18</f>
        <v>Q4</v>
      </c>
      <c r="S27" s="2" t="str">
        <f>Timeline!S18</f>
        <v>Q1</v>
      </c>
      <c r="T27" s="2" t="str">
        <f>Timeline!T18</f>
        <v>Q2</v>
      </c>
      <c r="U27" s="2" t="str">
        <f>Timeline!U18</f>
        <v>Q3</v>
      </c>
      <c r="V27" s="2" t="str">
        <f>Timeline!V18</f>
        <v>Q4</v>
      </c>
      <c r="W27" s="2" t="str">
        <f>Timeline!W18</f>
        <v>Q1</v>
      </c>
      <c r="X27" s="2" t="str">
        <f>Timeline!X18</f>
        <v>Q2</v>
      </c>
      <c r="Y27" s="2" t="str">
        <f>Timeline!Y18</f>
        <v>Q3</v>
      </c>
      <c r="Z27" s="2" t="str">
        <f>Timeline!Z18</f>
        <v>Q4</v>
      </c>
      <c r="AA27" s="2" t="str">
        <f>Timeline!AA18</f>
        <v>Q1</v>
      </c>
      <c r="AB27" s="2" t="str">
        <f>Timeline!AB18</f>
        <v>Q2</v>
      </c>
      <c r="AC27" s="2" t="str">
        <f>Timeline!AC18</f>
        <v>Q3</v>
      </c>
      <c r="AD27" s="2" t="str">
        <f>Timeline!AD18</f>
        <v>Q4</v>
      </c>
      <c r="AE27" s="2" t="str">
        <f>Timeline!AE18</f>
        <v>Q1</v>
      </c>
      <c r="AF27" s="2" t="str">
        <f>Timeline!AF18</f>
        <v>Q2</v>
      </c>
      <c r="AG27" s="2" t="str">
        <f>Timeline!AG18</f>
        <v>Q3</v>
      </c>
      <c r="AH27" s="2" t="str">
        <f>Timeline!AH18</f>
        <v>Q4</v>
      </c>
      <c r="AI27" s="2" t="str">
        <f>Timeline!AI18</f>
        <v>Q1</v>
      </c>
      <c r="AJ27" s="2" t="str">
        <f>Timeline!AJ18</f>
        <v>Q2</v>
      </c>
      <c r="AK27" s="2" t="str">
        <f>Timeline!AK18</f>
        <v>Q3</v>
      </c>
      <c r="AL27" s="2" t="str">
        <f>Timeline!AL18</f>
        <v>Q4</v>
      </c>
      <c r="AM27" s="2" t="str">
        <f>Timeline!AM18</f>
        <v>Q1</v>
      </c>
      <c r="AN27" s="2" t="str">
        <f>Timeline!AN18</f>
        <v>Q2</v>
      </c>
      <c r="AO27" s="2" t="str">
        <f>Timeline!AO18</f>
        <v>Q3</v>
      </c>
      <c r="AP27" s="2" t="str">
        <f>Timeline!AP18</f>
        <v>Q4</v>
      </c>
      <c r="AQ27" s="2" t="str">
        <f>Timeline!AQ18</f>
        <v>Q1</v>
      </c>
      <c r="AR27" s="2" t="str">
        <f>Timeline!AR18</f>
        <v>Q2</v>
      </c>
      <c r="AS27" s="2" t="str">
        <f>Timeline!AS18</f>
        <v>Q3</v>
      </c>
      <c r="AT27" s="2" t="str">
        <f>Timeline!AT18</f>
        <v>Q4</v>
      </c>
      <c r="AU27" s="2" t="str">
        <f>Timeline!AU18</f>
        <v>Q1</v>
      </c>
      <c r="AV27" s="2" t="str">
        <f>Timeline!AV18</f>
        <v>Q2</v>
      </c>
      <c r="AW27" s="2" t="str">
        <f>Timeline!AW18</f>
        <v>Q3</v>
      </c>
      <c r="AX27" s="2" t="str">
        <f>Timeline!AX18</f>
        <v>Q4</v>
      </c>
      <c r="AY27" s="2" t="str">
        <f>Timeline!AY18</f>
        <v>Q1</v>
      </c>
      <c r="AZ27" s="2" t="str">
        <f>Timeline!AZ18</f>
        <v>Q2</v>
      </c>
      <c r="BA27" s="2" t="str">
        <f>Timeline!BA18</f>
        <v>Q3</v>
      </c>
      <c r="BB27" s="2" t="str">
        <f>Timeline!BB18</f>
        <v>Q4</v>
      </c>
      <c r="BC27" s="2" t="str">
        <f>Timeline!BC18</f>
        <v>Q1</v>
      </c>
      <c r="BD27" s="2" t="str">
        <f>Timeline!BD18</f>
        <v>Q2</v>
      </c>
      <c r="BE27" s="2" t="str">
        <f>Timeline!BE18</f>
        <v>Q3</v>
      </c>
      <c r="BF27" s="2" t="str">
        <f>Timeline!BF18</f>
        <v>Q4</v>
      </c>
      <c r="BG27" s="2" t="str">
        <f>Timeline!BG18</f>
        <v>Q1</v>
      </c>
      <c r="BH27" s="2" t="str">
        <f>Timeline!BH18</f>
        <v>Q2</v>
      </c>
      <c r="BI27" s="2" t="str">
        <f>Timeline!BI18</f>
        <v>Q3</v>
      </c>
      <c r="BJ27" s="2">
        <f>Timeline!BJ18</f>
        <v>0</v>
      </c>
      <c r="BK27" s="2">
        <f>Timeline!BK18</f>
        <v>0</v>
      </c>
      <c r="BL27" s="2">
        <f>Timeline!BL18</f>
        <v>0</v>
      </c>
      <c r="BM27" s="2">
        <f>Timeline!BM18</f>
        <v>0</v>
      </c>
      <c r="BN27" s="2">
        <f>Timeline!BN18</f>
        <v>0</v>
      </c>
      <c r="BO27" s="2">
        <f>Timeline!BO18</f>
        <v>0</v>
      </c>
      <c r="BP27" s="2">
        <f>Timeline!BP18</f>
        <v>0</v>
      </c>
      <c r="BQ27" s="2">
        <f>Timeline!BQ18</f>
        <v>0</v>
      </c>
      <c r="BR27" s="2">
        <f>Timeline!BR18</f>
        <v>0</v>
      </c>
      <c r="BS27" s="2">
        <f>Timeline!BS18</f>
        <v>0</v>
      </c>
      <c r="BT27" s="2">
        <f>Timeline!BT18</f>
        <v>0</v>
      </c>
      <c r="BU27" s="2">
        <f>Timeline!BU18</f>
        <v>0</v>
      </c>
      <c r="BV27" s="2">
        <f>Timeline!BV18</f>
        <v>0</v>
      </c>
      <c r="BW27" s="2">
        <f>Timeline!BW18</f>
        <v>0</v>
      </c>
      <c r="BX27" s="2">
        <f>Timeline!BX18</f>
        <v>0</v>
      </c>
      <c r="BY27" s="2">
        <f>Timeline!BY18</f>
        <v>0</v>
      </c>
      <c r="BZ27" s="2">
        <f>Timeline!BZ18</f>
        <v>0</v>
      </c>
      <c r="CA27" s="2">
        <f>Timeline!CA18</f>
        <v>0</v>
      </c>
      <c r="CB27" s="2">
        <f>Timeline!CB18</f>
        <v>0</v>
      </c>
      <c r="CC27" s="2">
        <f>Timeline!CC18</f>
        <v>0</v>
      </c>
      <c r="CD27" s="2">
        <f>Timeline!CD18</f>
        <v>0</v>
      </c>
      <c r="CE27" s="2">
        <f>Timeline!CE18</f>
        <v>0</v>
      </c>
      <c r="CF27" s="2">
        <f>Timeline!CF18</f>
        <v>0</v>
      </c>
    </row>
    <row r="28" spans="1:8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x14ac:dyDescent="0.25">
      <c r="A29" s="111" t="s">
        <v>598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x14ac:dyDescent="0.25">
      <c r="A30" t="s">
        <v>25</v>
      </c>
      <c r="C30" s="4">
        <f ca="1">'Acquisition and CapEx'!C64</f>
        <v>609841494.94560003</v>
      </c>
      <c r="D30" s="4">
        <f ca="1">'Acquisition and CapEx'!D64</f>
        <v>610840583.50502884</v>
      </c>
      <c r="E30" s="4">
        <f ca="1">'Acquisition and CapEx'!E64</f>
        <v>612154844.4230634</v>
      </c>
      <c r="F30" s="4">
        <f ca="1">'Acquisition and CapEx'!F64</f>
        <v>613476420.92738867</v>
      </c>
      <c r="G30" s="4">
        <f ca="1">'Acquisition and CapEx'!G64</f>
        <v>614807565.79989851</v>
      </c>
      <c r="H30" s="4">
        <f ca="1">'Acquisition and CapEx'!H64</f>
        <v>616145133.1777041</v>
      </c>
      <c r="I30" s="4">
        <f ca="1">'Acquisition and CapEx'!I64</f>
        <v>617490297.88015723</v>
      </c>
      <c r="J30" s="4">
        <f ca="1">'Acquisition and CapEx'!J64</f>
        <v>618843155.79738379</v>
      </c>
      <c r="K30" s="4">
        <f ca="1">'Acquisition and CapEx'!K64</f>
        <v>620206028.46782506</v>
      </c>
      <c r="L30" s="4">
        <f ca="1">'Acquisition and CapEx'!L64</f>
        <v>621575676.83449709</v>
      </c>
      <c r="M30" s="4">
        <f ca="1">'Acquisition and CapEx'!M64</f>
        <v>622953312.1518892</v>
      </c>
      <c r="N30" s="4">
        <f ca="1">'Acquisition and CapEx'!N64</f>
        <v>624339034.38621855</v>
      </c>
      <c r="O30" s="4">
        <f ca="1">'Acquisition and CapEx'!O64</f>
        <v>625562371.29964375</v>
      </c>
      <c r="P30" s="4">
        <f ca="1">'Acquisition and CapEx'!P64</f>
        <v>626702527.06099522</v>
      </c>
      <c r="Q30" s="4">
        <f ca="1">'Acquisition and CapEx'!Q64</f>
        <v>627849803.80827546</v>
      </c>
      <c r="R30" s="4">
        <f ca="1">'Acquisition and CapEx'!R64</f>
        <v>629004285.12037849</v>
      </c>
      <c r="S30" s="4">
        <f ca="1">'Acquisition and CapEx'!S64</f>
        <v>630168415.5489006</v>
      </c>
      <c r="T30" s="4">
        <f ca="1">'Acquisition and CapEx'!T64</f>
        <v>631338740.18992662</v>
      </c>
      <c r="U30" s="4">
        <f ca="1">'Acquisition and CapEx'!U64</f>
        <v>632516525.25290847</v>
      </c>
      <c r="V30" s="4">
        <f ca="1">'Acquisition and CapEx'!V64</f>
        <v>633701857.75722229</v>
      </c>
      <c r="W30" s="4">
        <f ca="1">'Acquisition and CapEx'!W64</f>
        <v>634897256.53104889</v>
      </c>
      <c r="X30" s="4">
        <f ca="1">'Acquisition and CapEx'!X64</f>
        <v>636099163.97036457</v>
      </c>
      <c r="Y30" s="4">
        <f ca="1">'Acquisition and CapEx'!Y64</f>
        <v>637308885.22493708</v>
      </c>
      <c r="Z30" s="4">
        <f ca="1">'Acquisition and CapEx'!Z64</f>
        <v>638526510.88583326</v>
      </c>
      <c r="AA30" s="4">
        <f ca="1">'Acquisition and CapEx'!AA64</f>
        <v>639754636.31431663</v>
      </c>
      <c r="AB30" s="4">
        <f ca="1">'Acquisition and CapEx'!AB64</f>
        <v>640989598.15366185</v>
      </c>
      <c r="AC30" s="4">
        <f ca="1">'Acquisition and CapEx'!AC64</f>
        <v>642232741.69078374</v>
      </c>
      <c r="AD30" s="4">
        <f ca="1">'Acquisition and CapEx'!AD64</f>
        <v>643484161.22442293</v>
      </c>
      <c r="AE30" s="4">
        <f ca="1">'Acquisition and CapEx'!AE64</f>
        <v>644746530.97396588</v>
      </c>
      <c r="AF30" s="4">
        <f ca="1">'Acquisition and CapEx'!AF64</f>
        <v>646557930.56666625</v>
      </c>
      <c r="AG30" s="4">
        <f ca="1">'Acquisition and CapEx'!AG64</f>
        <v>648843053.19566858</v>
      </c>
      <c r="AH30" s="4">
        <f ca="1">'Acquisition and CapEx'!AH64</f>
        <v>651231080.82937837</v>
      </c>
      <c r="AI30" s="4">
        <f ca="1">'Acquisition and CapEx'!AI64</f>
        <v>653629373.64317358</v>
      </c>
      <c r="AJ30" s="4">
        <f ca="1">'Acquisition and CapEx'!AJ64</f>
        <v>750639761.03337014</v>
      </c>
      <c r="AK30" s="4">
        <f ca="1">'Acquisition and CapEx'!AK64</f>
        <v>753052219.01575911</v>
      </c>
      <c r="AL30" s="4">
        <f ca="1">'Acquisition and CapEx'!AL64</f>
        <v>755472563.38681912</v>
      </c>
      <c r="AM30" s="4">
        <f ca="1">'Acquisition and CapEx'!AM64</f>
        <v>757903624.59788275</v>
      </c>
      <c r="AN30" s="4">
        <f ca="1">'Acquisition and CapEx'!AN64</f>
        <v>760341393.98883748</v>
      </c>
      <c r="AO30" s="4">
        <f ca="1">'Acquisition and CapEx'!AO64</f>
        <v>762787335.93809032</v>
      </c>
      <c r="AP30" s="4">
        <f ca="1">'Acquisition and CapEx'!AP64</f>
        <v>765241547.79356575</v>
      </c>
      <c r="AQ30" s="4">
        <f ca="1">'Acquisition and CapEx'!AQ64</f>
        <v>767550216.17188096</v>
      </c>
      <c r="AR30" s="4">
        <f ca="1">'Acquisition and CapEx'!AR64</f>
        <v>769731396.71975422</v>
      </c>
      <c r="AS30" s="4">
        <f ca="1">'Acquisition and CapEx'!AS64</f>
        <v>771893885.79755127</v>
      </c>
      <c r="AT30" s="4">
        <f ca="1">'Acquisition and CapEx'!AT64</f>
        <v>774065377.73364902</v>
      </c>
      <c r="AU30" s="4">
        <f ca="1">'Acquisition and CapEx'!AU64</f>
        <v>776248880.07252252</v>
      </c>
      <c r="AV30" s="4">
        <f ca="1">'Acquisition and CapEx'!AV64</f>
        <v>778440144.78031313</v>
      </c>
      <c r="AW30" s="4">
        <f ca="1">'Acquisition and CapEx'!AW64</f>
        <v>780640730.20498586</v>
      </c>
      <c r="AX30" s="4">
        <f ca="1">'Acquisition and CapEx'!AX64</f>
        <v>782850744.44738674</v>
      </c>
      <c r="AY30" s="4">
        <f ca="1">'Acquisition and CapEx'!AY64</f>
        <v>785073286.43445098</v>
      </c>
      <c r="AZ30" s="4">
        <f ca="1">'Acquisition and CapEx'!AZ64</f>
        <v>787303981.85600579</v>
      </c>
      <c r="BA30" s="4">
        <f ca="1">'Acquisition and CapEx'!BA64</f>
        <v>789544436.98379505</v>
      </c>
      <c r="BB30" s="4">
        <f ca="1">'Acquisition and CapEx'!BB64</f>
        <v>791794764.34373271</v>
      </c>
      <c r="BC30" s="4">
        <f ca="1">'Acquisition and CapEx'!BC64</f>
        <v>794058157.02137256</v>
      </c>
      <c r="BD30" s="4">
        <f ca="1">'Acquisition and CapEx'!BD64</f>
        <v>796330110.67687857</v>
      </c>
      <c r="BE30" s="4">
        <f ca="1">'Acquisition and CapEx'!BE64</f>
        <v>798612280.97868741</v>
      </c>
      <c r="BF30" s="4">
        <f ca="1">'Acquisition and CapEx'!BF64</f>
        <v>800904785.04599416</v>
      </c>
      <c r="BG30" s="4">
        <f ca="1">'Acquisition and CapEx'!BG64</f>
        <v>803210912.98345399</v>
      </c>
      <c r="BH30" s="4">
        <f ca="1">'Acquisition and CapEx'!BH64</f>
        <v>806025833.65627396</v>
      </c>
      <c r="BI30" s="4">
        <f ca="1">'Acquisition and CapEx'!BI64</f>
        <v>808526980.36142027</v>
      </c>
    </row>
    <row r="31" spans="1:84" s="4" customFormat="1" ht="45" x14ac:dyDescent="0.25">
      <c r="A31" s="36" t="s">
        <v>586</v>
      </c>
      <c r="C31" s="4">
        <f ca="1">'Acquisition and CapEx'!C64-'Acquisition and CapEx'!C63-'Acquisition and CapEx'!C90</f>
        <v>606420747.47280002</v>
      </c>
      <c r="D31" s="4">
        <f ca="1">'Acquisition and CapEx'!D64-'Acquisition and CapEx'!D63-'Acquisition and CapEx'!D90</f>
        <v>607441982.31386232</v>
      </c>
      <c r="E31" s="4">
        <f ca="1">'Acquisition and CapEx'!E64-'Acquisition and CapEx'!E63-'Acquisition and CapEx'!E90</f>
        <v>608773230.47094166</v>
      </c>
      <c r="F31" s="4">
        <f ca="1">'Acquisition and CapEx'!F64-'Acquisition and CapEx'!F63-'Acquisition and CapEx'!F90</f>
        <v>610111696.67509079</v>
      </c>
      <c r="G31" s="4">
        <f ca="1">'Acquisition and CapEx'!G64-'Acquisition and CapEx'!G63-'Acquisition and CapEx'!G90</f>
        <v>611458552.77791452</v>
      </c>
      <c r="H31" s="4">
        <f ca="1">'Acquisition and CapEx'!H64-'Acquisition and CapEx'!H63-'Acquisition and CapEx'!H90</f>
        <v>612812811.749228</v>
      </c>
      <c r="I31" s="4">
        <f ca="1">'Acquisition and CapEx'!I64-'Acquisition and CapEx'!I63-'Acquisition and CapEx'!I90</f>
        <v>614174567.45888996</v>
      </c>
      <c r="J31" s="4">
        <f ca="1">'Acquisition and CapEx'!J64-'Acquisition and CapEx'!J63-'Acquisition and CapEx'!J90</f>
        <v>615543914.76198447</v>
      </c>
      <c r="K31" s="4">
        <f ca="1">'Acquisition and CapEx'!K64-'Acquisition and CapEx'!K63-'Acquisition and CapEx'!K90</f>
        <v>616922061.83018148</v>
      </c>
      <c r="L31" s="4">
        <f ca="1">'Acquisition and CapEx'!L64-'Acquisition and CapEx'!L63-'Acquisition and CapEx'!L90</f>
        <v>618307993.19554484</v>
      </c>
      <c r="M31" s="4">
        <f ca="1">'Acquisition and CapEx'!M64-'Acquisition and CapEx'!M63-'Acquisition and CapEx'!M90</f>
        <v>619701806.72588456</v>
      </c>
      <c r="N31" s="4">
        <f ca="1">'Acquisition and CapEx'!N64-'Acquisition and CapEx'!N63-'Acquisition and CapEx'!N90</f>
        <v>621103601.31255889</v>
      </c>
      <c r="O31" s="4">
        <f ca="1">'Acquisition and CapEx'!O64-'Acquisition and CapEx'!O63-'Acquisition and CapEx'!O90</f>
        <v>622341757.94112098</v>
      </c>
      <c r="P31" s="4">
        <f ca="1">'Acquisition and CapEx'!P64-'Acquisition and CapEx'!P63-'Acquisition and CapEx'!P90</f>
        <v>623499257.19120061</v>
      </c>
      <c r="Q31" s="4">
        <f ca="1">'Acquisition and CapEx'!Q64-'Acquisition and CapEx'!Q63-'Acquisition and CapEx'!Q90</f>
        <v>624663790.32594335</v>
      </c>
      <c r="R31" s="4">
        <f ca="1">'Acquisition and CapEx'!R64-'Acquisition and CapEx'!R63-'Acquisition and CapEx'!R90</f>
        <v>625835440.05337751</v>
      </c>
      <c r="S31" s="4">
        <f ca="1">'Acquisition and CapEx'!S64-'Acquisition and CapEx'!S63-'Acquisition and CapEx'!S90</f>
        <v>627015469.98379362</v>
      </c>
      <c r="T31" s="4">
        <f ca="1">'Acquisition and CapEx'!T64-'Acquisition and CapEx'!T63-'Acquisition and CapEx'!T90</f>
        <v>628202784.4507122</v>
      </c>
      <c r="U31" s="4">
        <f ca="1">'Acquisition and CapEx'!U64-'Acquisition and CapEx'!U63-'Acquisition and CapEx'!U90</f>
        <v>629397468.70580697</v>
      </c>
      <c r="V31" s="4">
        <f ca="1">'Acquisition and CapEx'!V64-'Acquisition and CapEx'!V63-'Acquisition and CapEx'!V90</f>
        <v>630599608.86464298</v>
      </c>
      <c r="W31" s="4">
        <f ca="1">'Acquisition and CapEx'!W64-'Acquisition and CapEx'!W63-'Acquisition and CapEx'!W90</f>
        <v>631810507.37898529</v>
      </c>
      <c r="X31" s="4">
        <f ca="1">'Acquisition and CapEx'!X64-'Acquisition and CapEx'!X63-'Acquisition and CapEx'!X90</f>
        <v>633029036.65244794</v>
      </c>
      <c r="Y31" s="4">
        <f ca="1">'Acquisition and CapEx'!Y64-'Acquisition and CapEx'!Y63-'Acquisition and CapEx'!Y90</f>
        <v>634255285.44131422</v>
      </c>
      <c r="Z31" s="4">
        <f ca="1">'Acquisition and CapEx'!Z64-'Acquisition and CapEx'!Z63-'Acquisition and CapEx'!Z90</f>
        <v>635489343.39870119</v>
      </c>
      <c r="AA31" s="4">
        <f ca="1">'Acquisition and CapEx'!AA64-'Acquisition and CapEx'!AA63-'Acquisition and CapEx'!AA90</f>
        <v>636732553.01108766</v>
      </c>
      <c r="AB31" s="4">
        <f ca="1">'Acquisition and CapEx'!AB64-'Acquisition and CapEx'!AB63-'Acquisition and CapEx'!AB90</f>
        <v>637983753.82248616</v>
      </c>
      <c r="AC31" s="4">
        <f ca="1">'Acquisition and CapEx'!AC64-'Acquisition and CapEx'!AC63-'Acquisition and CapEx'!AC90</f>
        <v>639243038.2273407</v>
      </c>
      <c r="AD31" s="4">
        <f ca="1">'Acquisition and CapEx'!AD64-'Acquisition and CapEx'!AD63-'Acquisition and CapEx'!AD90</f>
        <v>640510499.55106831</v>
      </c>
      <c r="AE31" s="4">
        <f ca="1">'Acquisition and CapEx'!AE64-'Acquisition and CapEx'!AE63-'Acquisition and CapEx'!AE90</f>
        <v>641787521.54473853</v>
      </c>
      <c r="AF31" s="4">
        <f ca="1">'Acquisition and CapEx'!AF64-'Acquisition and CapEx'!AF63-'Acquisition and CapEx'!AF90</f>
        <v>643619466.12868679</v>
      </c>
      <c r="AG31" s="4">
        <f ca="1">'Acquisition and CapEx'!AG64-'Acquisition and CapEx'!AG63-'Acquisition and CapEx'!AG90</f>
        <v>645921942.01127386</v>
      </c>
      <c r="AH31" s="4">
        <f ca="1">'Acquisition and CapEx'!AH64-'Acquisition and CapEx'!AH63-'Acquisition and CapEx'!AH90</f>
        <v>648325652.07724917</v>
      </c>
      <c r="AI31" s="4">
        <f ca="1">'Acquisition and CapEx'!AI64-'Acquisition and CapEx'!AI63-'Acquisition and CapEx'!AI90</f>
        <v>650738195.41889787</v>
      </c>
      <c r="AJ31" s="4">
        <f ca="1">'Acquisition and CapEx'!AJ64-'Acquisition and CapEx'!AJ63-'Acquisition and CapEx'!AJ90</f>
        <v>747764056.74738038</v>
      </c>
      <c r="AK31" s="4">
        <f ca="1">'Acquisition and CapEx'!AK64-'Acquisition and CapEx'!AK63-'Acquisition and CapEx'!AK90</f>
        <v>750191882.87222457</v>
      </c>
      <c r="AL31" s="4">
        <f ca="1">'Acquisition and CapEx'!AL64-'Acquisition and CapEx'!AL63-'Acquisition and CapEx'!AL90</f>
        <v>752627488.54457545</v>
      </c>
      <c r="AM31" s="4">
        <f ca="1">'Acquisition and CapEx'!AM64-'Acquisition and CapEx'!AM63-'Acquisition and CapEx'!AM90</f>
        <v>755072335.14509881</v>
      </c>
      <c r="AN31" s="4">
        <f ca="1">'Acquisition and CapEx'!AN64-'Acquisition and CapEx'!AN63-'Acquisition and CapEx'!AN90</f>
        <v>757525148.98018217</v>
      </c>
      <c r="AO31" s="4">
        <f ca="1">'Acquisition and CapEx'!AO64-'Acquisition and CapEx'!AO63-'Acquisition and CapEx'!AO90</f>
        <v>759986025.33793354</v>
      </c>
      <c r="AP31" s="4">
        <f ca="1">'Acquisition and CapEx'!AP64-'Acquisition and CapEx'!AP63-'Acquisition and CapEx'!AP90</f>
        <v>762455060.48167765</v>
      </c>
      <c r="AQ31" s="4">
        <f ca="1">'Acquisition and CapEx'!AQ64-'Acquisition and CapEx'!AQ63-'Acquisition and CapEx'!AQ90</f>
        <v>764775670.16194618</v>
      </c>
      <c r="AR31" s="4">
        <f ca="1">'Acquisition and CapEx'!AR64-'Acquisition and CapEx'!AR63-'Acquisition and CapEx'!AR90</f>
        <v>766970981.43512106</v>
      </c>
      <c r="AS31" s="4">
        <f ca="1">'Acquisition and CapEx'!AS64-'Acquisition and CapEx'!AS63-'Acquisition and CapEx'!AS90</f>
        <v>769147940.27558732</v>
      </c>
      <c r="AT31" s="4">
        <f ca="1">'Acquisition and CapEx'!AT64-'Acquisition and CapEx'!AT63-'Acquisition and CapEx'!AT90</f>
        <v>771333786.31392241</v>
      </c>
      <c r="AU31" s="4">
        <f ca="1">'Acquisition and CapEx'!AU64-'Acquisition and CapEx'!AU63-'Acquisition and CapEx'!AU90</f>
        <v>773530074.63037813</v>
      </c>
      <c r="AV31" s="4">
        <f ca="1">'Acquisition and CapEx'!AV64-'Acquisition and CapEx'!AV63-'Acquisition and CapEx'!AV90</f>
        <v>775735458.69977534</v>
      </c>
      <c r="AW31" s="4">
        <f ca="1">'Acquisition and CapEx'!AW64-'Acquisition and CapEx'!AW63-'Acquisition and CapEx'!AW90</f>
        <v>777950044.38477266</v>
      </c>
      <c r="AX31" s="4">
        <f ca="1">'Acquisition and CapEx'!AX64-'Acquisition and CapEx'!AX63-'Acquisition and CapEx'!AX90</f>
        <v>780173938.61802661</v>
      </c>
      <c r="AY31" s="4">
        <f ca="1">'Acquisition and CapEx'!AY64-'Acquisition and CapEx'!AY63-'Acquisition and CapEx'!AY90</f>
        <v>782408744.27987254</v>
      </c>
      <c r="AZ31" s="4">
        <f ca="1">'Acquisition and CapEx'!AZ64-'Acquisition and CapEx'!AZ63-'Acquisition and CapEx'!AZ90</f>
        <v>784653075.60556531</v>
      </c>
      <c r="BA31" s="4">
        <f ca="1">'Acquisition and CapEx'!BA64-'Acquisition and CapEx'!BA63-'Acquisition and CapEx'!BA90</f>
        <v>786907042.79840755</v>
      </c>
      <c r="BB31" s="4">
        <f ca="1">'Acquisition and CapEx'!BB64-'Acquisition and CapEx'!BB63-'Acquisition and CapEx'!BB90</f>
        <v>789170757.17243886</v>
      </c>
      <c r="BC31" s="4">
        <f ca="1">'Acquisition and CapEx'!BC64-'Acquisition and CapEx'!BC63-'Acquisition and CapEx'!BC90</f>
        <v>791445870.87651205</v>
      </c>
      <c r="BD31" s="4">
        <f ca="1">'Acquisition and CapEx'!BD64-'Acquisition and CapEx'!BD63-'Acquisition and CapEx'!BD90</f>
        <v>793730957.76381373</v>
      </c>
      <c r="BE31" s="4">
        <f ca="1">'Acquisition and CapEx'!BE64-'Acquisition and CapEx'!BE63-'Acquisition and CapEx'!BE90</f>
        <v>796026132.54345334</v>
      </c>
      <c r="BF31" s="4">
        <f ca="1">'Acquisition and CapEx'!BF64-'Acquisition and CapEx'!BF63-'Acquisition and CapEx'!BF90</f>
        <v>798331511.07749689</v>
      </c>
      <c r="BG31" s="4">
        <f ca="1">'Acquisition and CapEx'!BG64-'Acquisition and CapEx'!BG63-'Acquisition and CapEx'!BG90</f>
        <v>800648796.29683352</v>
      </c>
      <c r="BH31" s="4">
        <f ca="1">'Acquisition and CapEx'!BH64-'Acquisition and CapEx'!BH63-'Acquisition and CapEx'!BH90</f>
        <v>803480666.87985349</v>
      </c>
      <c r="BI31" s="4">
        <f ca="1">'Acquisition and CapEx'!BI64-'Acquisition and CapEx'!BI63-'Acquisition and CapEx'!BI90</f>
        <v>806976980.36142027</v>
      </c>
    </row>
    <row r="33" spans="1:61" x14ac:dyDescent="0.25">
      <c r="A33" s="111" t="s">
        <v>599</v>
      </c>
    </row>
    <row r="34" spans="1:61" x14ac:dyDescent="0.25">
      <c r="A34" t="s">
        <v>595</v>
      </c>
      <c r="D34" s="4">
        <f ca="1">Operations!D54*4</f>
        <v>33381146.252435975</v>
      </c>
      <c r="E34" s="4">
        <f ca="1">Operations!E54*4</f>
        <v>34095924.404924013</v>
      </c>
      <c r="F34" s="4">
        <f ca="1">Operations!F54*4</f>
        <v>34819548.162061155</v>
      </c>
      <c r="G34" s="4">
        <f ca="1">Operations!G54*4</f>
        <v>35472732.087871112</v>
      </c>
      <c r="H34" s="4">
        <f ca="1">Operations!H54*4</f>
        <v>36214323.615601137</v>
      </c>
      <c r="I34" s="4">
        <f ca="1">Operations!I54*4</f>
        <v>36965039.070341513</v>
      </c>
      <c r="J34" s="4">
        <f ca="1">Operations!J54*4</f>
        <v>37724973.000594884</v>
      </c>
      <c r="K34" s="4">
        <f ca="1">Operations!K54*4</f>
        <v>38412462.204661138</v>
      </c>
      <c r="L34" s="4">
        <f ca="1">Operations!L54*4</f>
        <v>39191120.342054397</v>
      </c>
      <c r="M34" s="4">
        <f ca="1">Operations!M54*4</f>
        <v>39979286.036845013</v>
      </c>
      <c r="N34" s="4">
        <f ca="1">Operations!N54*4</f>
        <v>40777057.489220187</v>
      </c>
      <c r="O34" s="4">
        <f ca="1">Operations!O54*4</f>
        <v>41506132.99852737</v>
      </c>
      <c r="P34" s="4">
        <f ca="1">Operations!P54*4</f>
        <v>42194000.519313999</v>
      </c>
      <c r="Q34" s="4">
        <f ca="1">Operations!Q54*4</f>
        <v>42889789.053487569</v>
      </c>
      <c r="R34" s="4">
        <f ca="1">Operations!R54*4</f>
        <v>43593578.260873698</v>
      </c>
      <c r="S34" s="4">
        <f ca="1">Operations!S54*4</f>
        <v>44218710.794575617</v>
      </c>
      <c r="T34" s="4">
        <f ca="1">Operations!T54*4</f>
        <v>44938743.318254173</v>
      </c>
      <c r="U34" s="4">
        <f ca="1">Operations!U54*4</f>
        <v>45667019.996973224</v>
      </c>
      <c r="V34" s="4">
        <f ca="1">Operations!V54*4</f>
        <v>46403623.514596194</v>
      </c>
      <c r="W34" s="4">
        <f ca="1">Operations!W54*4</f>
        <v>47059297.442766801</v>
      </c>
      <c r="X34" s="4">
        <f ca="1">Operations!X54*4</f>
        <v>47812805.788742118</v>
      </c>
      <c r="Y34" s="4">
        <f ca="1">Operations!Y54*4</f>
        <v>48574893.690998606</v>
      </c>
      <c r="Z34" s="4">
        <f ca="1">Operations!Z54*4</f>
        <v>49345646.967186004</v>
      </c>
      <c r="AA34" s="4">
        <f ca="1">Operations!AA54*4</f>
        <v>50033132.154213078</v>
      </c>
      <c r="AB34" s="4">
        <f ca="1">Operations!AB54*4</f>
        <v>50821476.842551634</v>
      </c>
      <c r="AC34" s="4">
        <f ca="1">Operations!AC54*4</f>
        <v>51618749.192747004</v>
      </c>
      <c r="AD34" s="4">
        <f ca="1">Operations!AD54*4</f>
        <v>52425038.269846797</v>
      </c>
      <c r="AE34" s="4">
        <f ca="1">Operations!AE54*4</f>
        <v>53145653.284726411</v>
      </c>
      <c r="AF34" s="4">
        <f ca="1">Operations!AF54*4</f>
        <v>53514215.495752655</v>
      </c>
      <c r="AG34" s="4">
        <f ca="1">Operations!AG54*4</f>
        <v>54163665.680786557</v>
      </c>
      <c r="AH34" s="4">
        <f ca="1">Operations!AH54*4</f>
        <v>54964894.150232472</v>
      </c>
      <c r="AI34" s="4">
        <f ca="1">Operations!AI54*4</f>
        <v>55677661.391582526</v>
      </c>
      <c r="AJ34" s="4">
        <f ca="1">Operations!AJ54*4</f>
        <v>56497307.459852621</v>
      </c>
      <c r="AK34" s="4">
        <f ca="1">Operations!AK54*4</f>
        <v>57326300.954131663</v>
      </c>
      <c r="AL34" s="4">
        <f ca="1">Operations!AL54*4</f>
        <v>58164735.444327787</v>
      </c>
      <c r="AM34" s="4">
        <f ca="1">Operations!AM54*4</f>
        <v>58912152.546239592</v>
      </c>
      <c r="AN34" s="4">
        <f ca="1">Operations!AN54*4</f>
        <v>59769753.241008148</v>
      </c>
      <c r="AO34" s="4">
        <f ca="1">Operations!AO54*4</f>
        <v>60637080.915543362</v>
      </c>
      <c r="AP34" s="4">
        <f ca="1">Operations!AP54*4</f>
        <v>61514232.682112172</v>
      </c>
      <c r="AQ34" s="4">
        <f ca="1">Operations!AQ54*4</f>
        <v>62429643.378282517</v>
      </c>
      <c r="AR34" s="4">
        <f ca="1">Operations!AR54*4</f>
        <v>63380084.915559478</v>
      </c>
      <c r="AS34" s="4">
        <f ca="1">Operations!AS54*4</f>
        <v>64299459.252198733</v>
      </c>
      <c r="AT34" s="4">
        <f ca="1">Operations!AT54*4</f>
        <v>65229145.44651261</v>
      </c>
      <c r="AU34" s="4">
        <f ca="1">Operations!AU54*4</f>
        <v>66062569.393451355</v>
      </c>
      <c r="AV34" s="4">
        <f ca="1">Operations!AV54*4</f>
        <v>67013187.424935587</v>
      </c>
      <c r="AW34" s="4">
        <f ca="1">Operations!AW54*4</f>
        <v>67974427.347565338</v>
      </c>
      <c r="AX34" s="4">
        <f ca="1">Operations!AX54*4</f>
        <v>68946394.431692943</v>
      </c>
      <c r="AY34" s="4">
        <f ca="1">Operations!AY54*4</f>
        <v>69819318.134941623</v>
      </c>
      <c r="AZ34" s="4">
        <f ca="1">Operations!AZ54*4</f>
        <v>70813059.270842925</v>
      </c>
      <c r="BA34" s="4">
        <f ca="1">Operations!BA54*4</f>
        <v>71817849.277719721</v>
      </c>
      <c r="BB34" s="4">
        <f ca="1">Operations!BB54*4</f>
        <v>72833797.387474895</v>
      </c>
      <c r="BC34" s="4">
        <f ca="1">Operations!BC54*4</f>
        <v>73747840.75086011</v>
      </c>
      <c r="BD34" s="4">
        <f ca="1">Operations!BD54*4</f>
        <v>74786436.821215034</v>
      </c>
      <c r="BE34" s="4">
        <f ca="1">Operations!BE54*4</f>
        <v>75836524.801463231</v>
      </c>
      <c r="BF34" s="4">
        <f ca="1">Operations!BF54*4</f>
        <v>76898218.028008059</v>
      </c>
      <c r="BG34" s="4">
        <f ca="1">Operations!BG54*4</f>
        <v>77855062.599804878</v>
      </c>
      <c r="BH34" s="4">
        <f ca="1">Operations!BH54*4</f>
        <v>78519665.222204775</v>
      </c>
      <c r="BI34" s="4">
        <f ca="1">Operations!BI54*4</f>
        <v>79439091.086595505</v>
      </c>
    </row>
    <row r="35" spans="1:61" x14ac:dyDescent="0.25">
      <c r="A35" t="s">
        <v>597</v>
      </c>
      <c r="D35" s="4">
        <f>IF($B$7&lt;0,MAX($B$7,1-D22),MIN($B$7,D20))</f>
        <v>4</v>
      </c>
      <c r="E35" s="4">
        <f t="shared" ref="E35:BI35" si="4">IF($B$7&lt;0,MAX($B$7,1-E22),MIN($B$7,E20))</f>
        <v>4</v>
      </c>
      <c r="F35" s="4">
        <f t="shared" si="4"/>
        <v>4</v>
      </c>
      <c r="G35" s="4">
        <f t="shared" si="4"/>
        <v>4</v>
      </c>
      <c r="H35" s="4">
        <f t="shared" si="4"/>
        <v>4</v>
      </c>
      <c r="I35" s="4">
        <f t="shared" si="4"/>
        <v>4</v>
      </c>
      <c r="J35" s="4">
        <f t="shared" si="4"/>
        <v>4</v>
      </c>
      <c r="K35" s="4">
        <f t="shared" si="4"/>
        <v>4</v>
      </c>
      <c r="L35" s="4">
        <f t="shared" si="4"/>
        <v>4</v>
      </c>
      <c r="M35" s="4">
        <f t="shared" si="4"/>
        <v>4</v>
      </c>
      <c r="N35" s="4">
        <f t="shared" si="4"/>
        <v>4</v>
      </c>
      <c r="O35" s="4">
        <f t="shared" si="4"/>
        <v>4</v>
      </c>
      <c r="P35" s="4">
        <f t="shared" si="4"/>
        <v>4</v>
      </c>
      <c r="Q35" s="4">
        <f t="shared" si="4"/>
        <v>4</v>
      </c>
      <c r="R35" s="4">
        <f t="shared" si="4"/>
        <v>4</v>
      </c>
      <c r="S35" s="4">
        <f t="shared" si="4"/>
        <v>4</v>
      </c>
      <c r="T35" s="4">
        <f t="shared" si="4"/>
        <v>4</v>
      </c>
      <c r="U35" s="4">
        <f t="shared" si="4"/>
        <v>4</v>
      </c>
      <c r="V35" s="4">
        <f t="shared" si="4"/>
        <v>4</v>
      </c>
      <c r="W35" s="4">
        <f t="shared" si="4"/>
        <v>4</v>
      </c>
      <c r="X35" s="4">
        <f t="shared" si="4"/>
        <v>4</v>
      </c>
      <c r="Y35" s="4">
        <f t="shared" si="4"/>
        <v>4</v>
      </c>
      <c r="Z35" s="4">
        <f t="shared" si="4"/>
        <v>4</v>
      </c>
      <c r="AA35" s="4">
        <f t="shared" si="4"/>
        <v>4</v>
      </c>
      <c r="AB35" s="4">
        <f t="shared" si="4"/>
        <v>4</v>
      </c>
      <c r="AC35" s="4">
        <f t="shared" si="4"/>
        <v>4</v>
      </c>
      <c r="AD35" s="4">
        <f t="shared" si="4"/>
        <v>4</v>
      </c>
      <c r="AE35" s="4">
        <f t="shared" si="4"/>
        <v>4</v>
      </c>
      <c r="AF35" s="4">
        <f t="shared" si="4"/>
        <v>4</v>
      </c>
      <c r="AG35" s="4">
        <f t="shared" si="4"/>
        <v>4</v>
      </c>
      <c r="AH35" s="4">
        <f t="shared" si="4"/>
        <v>4</v>
      </c>
      <c r="AI35" s="4">
        <f t="shared" si="4"/>
        <v>4</v>
      </c>
      <c r="AJ35" s="4">
        <f t="shared" si="4"/>
        <v>4</v>
      </c>
      <c r="AK35" s="4">
        <f t="shared" si="4"/>
        <v>4</v>
      </c>
      <c r="AL35" s="4">
        <f t="shared" si="4"/>
        <v>4</v>
      </c>
      <c r="AM35" s="4">
        <f t="shared" si="4"/>
        <v>4</v>
      </c>
      <c r="AN35" s="4">
        <f t="shared" si="4"/>
        <v>4</v>
      </c>
      <c r="AO35" s="4">
        <f t="shared" si="4"/>
        <v>4</v>
      </c>
      <c r="AP35" s="4">
        <f t="shared" si="4"/>
        <v>4</v>
      </c>
      <c r="AQ35" s="4">
        <f t="shared" si="4"/>
        <v>4</v>
      </c>
      <c r="AR35" s="4">
        <f t="shared" si="4"/>
        <v>4</v>
      </c>
      <c r="AS35" s="4">
        <f t="shared" si="4"/>
        <v>4</v>
      </c>
      <c r="AT35" s="4">
        <f t="shared" si="4"/>
        <v>4</v>
      </c>
      <c r="AU35" s="4">
        <f t="shared" si="4"/>
        <v>4</v>
      </c>
      <c r="AV35" s="4">
        <f t="shared" si="4"/>
        <v>4</v>
      </c>
      <c r="AW35" s="4">
        <f t="shared" si="4"/>
        <v>4</v>
      </c>
      <c r="AX35" s="4">
        <f t="shared" si="4"/>
        <v>4</v>
      </c>
      <c r="AY35" s="4">
        <f t="shared" si="4"/>
        <v>4</v>
      </c>
      <c r="AZ35" s="4">
        <f t="shared" si="4"/>
        <v>4</v>
      </c>
      <c r="BA35" s="4">
        <f t="shared" si="4"/>
        <v>4</v>
      </c>
      <c r="BB35" s="4">
        <f t="shared" si="4"/>
        <v>4</v>
      </c>
      <c r="BC35" s="4">
        <f t="shared" si="4"/>
        <v>4</v>
      </c>
      <c r="BD35" s="4">
        <f t="shared" si="4"/>
        <v>4</v>
      </c>
      <c r="BE35" s="4">
        <f t="shared" si="4"/>
        <v>4</v>
      </c>
      <c r="BF35" s="4">
        <f t="shared" si="4"/>
        <v>3</v>
      </c>
      <c r="BG35" s="4">
        <f t="shared" si="4"/>
        <v>2</v>
      </c>
      <c r="BH35" s="4">
        <f t="shared" si="4"/>
        <v>1</v>
      </c>
      <c r="BI35" s="4">
        <f t="shared" si="4"/>
        <v>0</v>
      </c>
    </row>
    <row r="36" spans="1:61" x14ac:dyDescent="0.25">
      <c r="A36" t="s">
        <v>596</v>
      </c>
      <c r="D36" s="4">
        <f ca="1">OFFSET(D34,0,D35)</f>
        <v>36214323.615601137</v>
      </c>
      <c r="E36" s="4">
        <f t="shared" ref="E36:BI36" ca="1" si="5">OFFSET(E34,0,E35)</f>
        <v>36965039.070341513</v>
      </c>
      <c r="F36" s="4">
        <f t="shared" ca="1" si="5"/>
        <v>37724973.000594884</v>
      </c>
      <c r="G36" s="4">
        <f t="shared" ca="1" si="5"/>
        <v>38412462.204661138</v>
      </c>
      <c r="H36" s="4">
        <f t="shared" ca="1" si="5"/>
        <v>39191120.342054397</v>
      </c>
      <c r="I36" s="4">
        <f t="shared" ca="1" si="5"/>
        <v>39979286.036845013</v>
      </c>
      <c r="J36" s="4">
        <f t="shared" ca="1" si="5"/>
        <v>40777057.489220187</v>
      </c>
      <c r="K36" s="4">
        <f t="shared" ca="1" si="5"/>
        <v>41506132.99852737</v>
      </c>
      <c r="L36" s="4">
        <f t="shared" ca="1" si="5"/>
        <v>42194000.519313999</v>
      </c>
      <c r="M36" s="4">
        <f t="shared" ca="1" si="5"/>
        <v>42889789.053487569</v>
      </c>
      <c r="N36" s="4">
        <f t="shared" ca="1" si="5"/>
        <v>43593578.260873698</v>
      </c>
      <c r="O36" s="4">
        <f t="shared" ca="1" si="5"/>
        <v>44218710.794575617</v>
      </c>
      <c r="P36" s="4">
        <f t="shared" ca="1" si="5"/>
        <v>44938743.318254173</v>
      </c>
      <c r="Q36" s="4">
        <f t="shared" ca="1" si="5"/>
        <v>45667019.996973224</v>
      </c>
      <c r="R36" s="4">
        <f t="shared" ca="1" si="5"/>
        <v>46403623.514596194</v>
      </c>
      <c r="S36" s="4">
        <f t="shared" ca="1" si="5"/>
        <v>47059297.442766801</v>
      </c>
      <c r="T36" s="4">
        <f t="shared" ca="1" si="5"/>
        <v>47812805.788742118</v>
      </c>
      <c r="U36" s="4">
        <f t="shared" ca="1" si="5"/>
        <v>48574893.690998606</v>
      </c>
      <c r="V36" s="4">
        <f t="shared" ca="1" si="5"/>
        <v>49345646.967186004</v>
      </c>
      <c r="W36" s="4">
        <f t="shared" ca="1" si="5"/>
        <v>50033132.154213078</v>
      </c>
      <c r="X36" s="4">
        <f t="shared" ca="1" si="5"/>
        <v>50821476.842551634</v>
      </c>
      <c r="Y36" s="4">
        <f t="shared" ca="1" si="5"/>
        <v>51618749.192747004</v>
      </c>
      <c r="Z36" s="4">
        <f t="shared" ca="1" si="5"/>
        <v>52425038.269846797</v>
      </c>
      <c r="AA36" s="4">
        <f t="shared" ca="1" si="5"/>
        <v>53145653.284726411</v>
      </c>
      <c r="AB36" s="4">
        <f t="shared" ca="1" si="5"/>
        <v>53514215.495752655</v>
      </c>
      <c r="AC36" s="4">
        <f t="shared" ca="1" si="5"/>
        <v>54163665.680786557</v>
      </c>
      <c r="AD36" s="4">
        <f t="shared" ca="1" si="5"/>
        <v>54964894.150232472</v>
      </c>
      <c r="AE36" s="4">
        <f t="shared" ca="1" si="5"/>
        <v>55677661.391582526</v>
      </c>
      <c r="AF36" s="4">
        <f t="shared" ca="1" si="5"/>
        <v>56497307.459852621</v>
      </c>
      <c r="AG36" s="4">
        <f t="shared" ca="1" si="5"/>
        <v>57326300.954131663</v>
      </c>
      <c r="AH36" s="4">
        <f t="shared" ca="1" si="5"/>
        <v>58164735.444327787</v>
      </c>
      <c r="AI36" s="4">
        <f t="shared" ca="1" si="5"/>
        <v>58912152.546239592</v>
      </c>
      <c r="AJ36" s="4">
        <f t="shared" ca="1" si="5"/>
        <v>59769753.241008148</v>
      </c>
      <c r="AK36" s="4">
        <f t="shared" ca="1" si="5"/>
        <v>60637080.915543362</v>
      </c>
      <c r="AL36" s="4">
        <f t="shared" ca="1" si="5"/>
        <v>61514232.682112172</v>
      </c>
      <c r="AM36" s="4">
        <f t="shared" ca="1" si="5"/>
        <v>62429643.378282517</v>
      </c>
      <c r="AN36" s="4">
        <f t="shared" ca="1" si="5"/>
        <v>63380084.915559478</v>
      </c>
      <c r="AO36" s="4">
        <f t="shared" ca="1" si="5"/>
        <v>64299459.252198733</v>
      </c>
      <c r="AP36" s="4">
        <f t="shared" ca="1" si="5"/>
        <v>65229145.44651261</v>
      </c>
      <c r="AQ36" s="4">
        <f t="shared" ca="1" si="5"/>
        <v>66062569.393451355</v>
      </c>
      <c r="AR36" s="4">
        <f t="shared" ca="1" si="5"/>
        <v>67013187.424935587</v>
      </c>
      <c r="AS36" s="4">
        <f t="shared" ca="1" si="5"/>
        <v>67974427.347565338</v>
      </c>
      <c r="AT36" s="4">
        <f t="shared" ca="1" si="5"/>
        <v>68946394.431692943</v>
      </c>
      <c r="AU36" s="4">
        <f t="shared" ca="1" si="5"/>
        <v>69819318.134941623</v>
      </c>
      <c r="AV36" s="4">
        <f t="shared" ca="1" si="5"/>
        <v>70813059.270842925</v>
      </c>
      <c r="AW36" s="4">
        <f t="shared" ca="1" si="5"/>
        <v>71817849.277719721</v>
      </c>
      <c r="AX36" s="4">
        <f t="shared" ca="1" si="5"/>
        <v>72833797.387474895</v>
      </c>
      <c r="AY36" s="4">
        <f t="shared" ca="1" si="5"/>
        <v>73747840.75086011</v>
      </c>
      <c r="AZ36" s="4">
        <f t="shared" ca="1" si="5"/>
        <v>74786436.821215034</v>
      </c>
      <c r="BA36" s="4">
        <f t="shared" ca="1" si="5"/>
        <v>75836524.801463231</v>
      </c>
      <c r="BB36" s="4">
        <f t="shared" ca="1" si="5"/>
        <v>76898218.028008059</v>
      </c>
      <c r="BC36" s="4">
        <f t="shared" ca="1" si="5"/>
        <v>77855062.599804878</v>
      </c>
      <c r="BD36" s="4">
        <f t="shared" ca="1" si="5"/>
        <v>78519665.222204775</v>
      </c>
      <c r="BE36" s="4">
        <f t="shared" ca="1" si="5"/>
        <v>79439091.086595505</v>
      </c>
      <c r="BF36" s="4">
        <f t="shared" ca="1" si="5"/>
        <v>79439091.086595505</v>
      </c>
      <c r="BG36" s="4">
        <f t="shared" ca="1" si="5"/>
        <v>79439091.086595505</v>
      </c>
      <c r="BH36" s="4">
        <f t="shared" ca="1" si="5"/>
        <v>79439091.086595505</v>
      </c>
      <c r="BI36" s="4">
        <f t="shared" ca="1" si="5"/>
        <v>79439091.086595505</v>
      </c>
    </row>
    <row r="38" spans="1:61" x14ac:dyDescent="0.25">
      <c r="A38" t="s">
        <v>33</v>
      </c>
      <c r="C38" s="5">
        <f ca="1">D38</f>
        <v>655462870.87060881</v>
      </c>
      <c r="D38" s="4">
        <f ca="1">IF(D6&gt;0,D36/D6,"no cap rate")</f>
        <v>655462870.87060881</v>
      </c>
      <c r="E38" s="4">
        <f t="shared" ref="E38:BI38" ca="1" si="6">IF(E6&gt;0,E36/E6,"no cap rate")</f>
        <v>666036740.00615335</v>
      </c>
      <c r="F38" s="4">
        <f t="shared" ca="1" si="6"/>
        <v>676681130.05551362</v>
      </c>
      <c r="G38" s="4">
        <f t="shared" ca="1" si="6"/>
        <v>685936825.08323455</v>
      </c>
      <c r="H38" s="4">
        <f t="shared" ca="1" si="6"/>
        <v>696731028.30318928</v>
      </c>
      <c r="I38" s="4">
        <f t="shared" ca="1" si="6"/>
        <v>707597982.95300901</v>
      </c>
      <c r="J38" s="4">
        <f t="shared" ca="1" si="6"/>
        <v>718538457.95982707</v>
      </c>
      <c r="K38" s="4">
        <f t="shared" ca="1" si="6"/>
        <v>728177771.90398896</v>
      </c>
      <c r="L38" s="4">
        <f t="shared" ca="1" si="6"/>
        <v>737013109.50766802</v>
      </c>
      <c r="M38" s="4">
        <f t="shared" ca="1" si="6"/>
        <v>745909374.84326208</v>
      </c>
      <c r="N38" s="4">
        <f t="shared" ca="1" si="6"/>
        <v>754867156.03244495</v>
      </c>
      <c r="O38" s="4">
        <f t="shared" ca="1" si="6"/>
        <v>762391565.4237175</v>
      </c>
      <c r="P38" s="4">
        <f t="shared" ca="1" si="6"/>
        <v>771480571.98719609</v>
      </c>
      <c r="Q38" s="4">
        <f t="shared" ca="1" si="6"/>
        <v>780632820.46108067</v>
      </c>
      <c r="R38" s="4">
        <f t="shared" ca="1" si="6"/>
        <v>789848910.88674366</v>
      </c>
      <c r="S38" s="4">
        <f t="shared" ca="1" si="6"/>
        <v>797615210.89435256</v>
      </c>
      <c r="T38" s="4">
        <f t="shared" ca="1" si="6"/>
        <v>806967186.30788374</v>
      </c>
      <c r="U38" s="4">
        <f t="shared" ca="1" si="6"/>
        <v>816384767.91594291</v>
      </c>
      <c r="V38" s="4">
        <f t="shared" ca="1" si="6"/>
        <v>825868568.48846865</v>
      </c>
      <c r="W38" s="4">
        <f t="shared" ca="1" si="6"/>
        <v>833885535.90355122</v>
      </c>
      <c r="X38" s="4">
        <f t="shared" ca="1" si="6"/>
        <v>843509989.08799386</v>
      </c>
      <c r="Y38" s="4">
        <f t="shared" ca="1" si="6"/>
        <v>853202465.99581814</v>
      </c>
      <c r="Z38" s="4">
        <f t="shared" ca="1" si="6"/>
        <v>862963592.91928875</v>
      </c>
      <c r="AA38" s="4">
        <f t="shared" ca="1" si="6"/>
        <v>871240217.78240013</v>
      </c>
      <c r="AB38" s="4">
        <f t="shared" ca="1" si="6"/>
        <v>873701477.48167586</v>
      </c>
      <c r="AC38" s="4">
        <f t="shared" ca="1" si="6"/>
        <v>880710011.0697</v>
      </c>
      <c r="AD38" s="4">
        <f t="shared" ca="1" si="6"/>
        <v>890119743.32360268</v>
      </c>
      <c r="AE38" s="4">
        <f t="shared" ca="1" si="6"/>
        <v>898026796.63842773</v>
      </c>
      <c r="AF38" s="4">
        <f t="shared" ca="1" si="6"/>
        <v>907587268.43136728</v>
      </c>
      <c r="AG38" s="4">
        <f t="shared" ca="1" si="6"/>
        <v>917220815.26610661</v>
      </c>
      <c r="AH38" s="4">
        <f t="shared" ca="1" si="6"/>
        <v>926928054.88968587</v>
      </c>
      <c r="AI38" s="4">
        <f t="shared" ca="1" si="6"/>
        <v>935113532.47999346</v>
      </c>
      <c r="AJ38" s="4">
        <f t="shared" ca="1" si="6"/>
        <v>944976335.82621574</v>
      </c>
      <c r="AK38" s="4">
        <f t="shared" ca="1" si="6"/>
        <v>954914660.08729708</v>
      </c>
      <c r="AL38" s="4">
        <f t="shared" ca="1" si="6"/>
        <v>964929140.11156344</v>
      </c>
      <c r="AM38" s="4">
        <f t="shared" ca="1" si="6"/>
        <v>975463177.78566432</v>
      </c>
      <c r="AN38" s="4">
        <f t="shared" ca="1" si="6"/>
        <v>986460465.6118207</v>
      </c>
      <c r="AO38" s="4">
        <f t="shared" ca="1" si="6"/>
        <v>996890841.11936021</v>
      </c>
      <c r="AP38" s="4">
        <f t="shared" ca="1" si="6"/>
        <v>1007399929.6758704</v>
      </c>
      <c r="AQ38" s="4">
        <f t="shared" ca="1" si="6"/>
        <v>1016347221.4377131</v>
      </c>
      <c r="AR38" s="4">
        <f t="shared" ca="1" si="6"/>
        <v>1027022029.5009285</v>
      </c>
      <c r="AS38" s="4">
        <f t="shared" ca="1" si="6"/>
        <v>1037777516.7567227</v>
      </c>
      <c r="AT38" s="4">
        <f t="shared" ca="1" si="6"/>
        <v>1048614363.9801208</v>
      </c>
      <c r="AU38" s="4">
        <f t="shared" ca="1" si="6"/>
        <v>1057868456.5900246</v>
      </c>
      <c r="AV38" s="4">
        <f t="shared" ca="1" si="6"/>
        <v>1068876366.3523459</v>
      </c>
      <c r="AW38" s="4">
        <f t="shared" ca="1" si="6"/>
        <v>1079967658.3115747</v>
      </c>
      <c r="AX38" s="4">
        <f t="shared" ca="1" si="6"/>
        <v>1091143032.0220957</v>
      </c>
      <c r="AY38" s="4">
        <f t="shared" ca="1" si="6"/>
        <v>1100714041.0576136</v>
      </c>
      <c r="AZ38" s="4">
        <f t="shared" ca="1" si="6"/>
        <v>1112065975.0366547</v>
      </c>
      <c r="BA38" s="4">
        <f t="shared" ca="1" si="6"/>
        <v>1123504071.1327887</v>
      </c>
      <c r="BB38" s="4">
        <f t="shared" ca="1" si="6"/>
        <v>1135029048.3838828</v>
      </c>
      <c r="BC38" s="4">
        <f t="shared" ca="1" si="6"/>
        <v>1144927391.1736012</v>
      </c>
      <c r="BD38" s="4">
        <f t="shared" ca="1" si="6"/>
        <v>1150471285.3070295</v>
      </c>
      <c r="BE38" s="4">
        <f t="shared" ca="1" si="6"/>
        <v>1159694760.3882554</v>
      </c>
      <c r="BF38" s="4">
        <f t="shared" ca="1" si="6"/>
        <v>1155477688.5322981</v>
      </c>
      <c r="BG38" s="4">
        <f t="shared" ca="1" si="6"/>
        <v>1151291175.1680508</v>
      </c>
      <c r="BH38" s="4">
        <f t="shared" ca="1" si="6"/>
        <v>1147134889.3371191</v>
      </c>
      <c r="BI38" s="4">
        <f t="shared" ca="1" si="6"/>
        <v>1143008504.8431008</v>
      </c>
    </row>
    <row r="39" spans="1:61" x14ac:dyDescent="0.25"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1:61" x14ac:dyDescent="0.25">
      <c r="A40" s="32" t="s">
        <v>600</v>
      </c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1:61" x14ac:dyDescent="0.25">
      <c r="A41" s="24" t="s">
        <v>621</v>
      </c>
      <c r="B41" s="13" t="b">
        <f>FALSE()</f>
        <v>0</v>
      </c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1:61" x14ac:dyDescent="0.25">
      <c r="A42" t="s">
        <v>105</v>
      </c>
      <c r="C42" s="5">
        <f ca="1">'Qtr Cash Flow'!C39</f>
        <v>-598136787.73020005</v>
      </c>
      <c r="D42" s="5">
        <f ca="1">'Qtr Cash Flow'!D39</f>
        <v>7744799.1948467046</v>
      </c>
      <c r="E42" s="5">
        <f ca="1">'Qtr Cash Flow'!E39</f>
        <v>7616334.135318215</v>
      </c>
      <c r="F42" s="5">
        <f ca="1">'Qtr Cash Flow'!F39</f>
        <v>7798034.7884878507</v>
      </c>
      <c r="G42" s="5">
        <f ca="1">'Qtr Cash Flow'!G39</f>
        <v>7961051.1714418689</v>
      </c>
      <c r="H42" s="5">
        <f ca="1">'Qtr Cash Flow'!H39</f>
        <v>8148334.9545707693</v>
      </c>
      <c r="I42" s="5">
        <f ca="1">'Qtr Cash Flow'!I39</f>
        <v>8336825.486399441</v>
      </c>
      <c r="J42" s="5">
        <f ca="1">'Qtr Cash Flow'!J39</f>
        <v>8527626.3683214225</v>
      </c>
      <c r="K42" s="5">
        <f ca="1">'Qtr Cash Flow'!K39</f>
        <v>8699209.5183675718</v>
      </c>
      <c r="L42" s="5">
        <f ca="1">'Qtr Cash Flow'!L39</f>
        <v>8895815.3577938788</v>
      </c>
      <c r="M42" s="5">
        <f ca="1">'Qtr Cash Flow'!M39</f>
        <v>9093691.6178237535</v>
      </c>
      <c r="N42" s="5">
        <f ca="1">'Qtr Cash Flow'!N39</f>
        <v>9293975.2116353735</v>
      </c>
      <c r="O42" s="5">
        <f ca="1">'Qtr Cash Flow'!O39</f>
        <v>9648809.69472952</v>
      </c>
      <c r="P42" s="5">
        <f ca="1">'Qtr Cash Flow'!P39</f>
        <v>9911614.2382715028</v>
      </c>
      <c r="Q42" s="5">
        <f ca="1">'Qtr Cash Flow'!Q39</f>
        <v>10086183.998423789</v>
      </c>
      <c r="R42" s="5">
        <f ca="1">'Qtr Cash Flow'!R39</f>
        <v>10262758.320116421</v>
      </c>
      <c r="S42" s="5">
        <f ca="1">'Qtr Cash Flow'!S39</f>
        <v>10418492.835228782</v>
      </c>
      <c r="T42" s="5">
        <f ca="1">'Qtr Cash Flow'!T39</f>
        <v>10600316.927751847</v>
      </c>
      <c r="U42" s="5">
        <f ca="1">'Qtr Cash Flow'!U39</f>
        <v>10783026.483362943</v>
      </c>
      <c r="V42" s="5">
        <f ca="1">'Qtr Cash Flow'!V39</f>
        <v>10967822.266914524</v>
      </c>
      <c r="W42" s="5">
        <f ca="1">'Qtr Cash Flow'!W39</f>
        <v>11131174.738928616</v>
      </c>
      <c r="X42" s="5">
        <f ca="1">'Qtr Cash Flow'!X39</f>
        <v>11321421.325786566</v>
      </c>
      <c r="Y42" s="5">
        <f ca="1">'Qtr Cash Flow'!Y39</f>
        <v>11512601.95179986</v>
      </c>
      <c r="Z42" s="5">
        <f ca="1">'Qtr Cash Flow'!Z39</f>
        <v>11705953.56803241</v>
      </c>
      <c r="AA42" s="5">
        <f ca="1">'Qtr Cash Flow'!AA39</f>
        <v>11877240.913298735</v>
      </c>
      <c r="AB42" s="5">
        <f ca="1">'Qtr Cash Flow'!AB39</f>
        <v>12076251.70246839</v>
      </c>
      <c r="AC42" s="5">
        <f ca="1">'Qtr Cash Flow'!AC39</f>
        <v>12276247.224507973</v>
      </c>
      <c r="AD42" s="5">
        <f ca="1">'Qtr Cash Flow'!AD39</f>
        <v>12478501.707177142</v>
      </c>
      <c r="AE42" s="5">
        <f ca="1">'Qtr Cash Flow'!AE39</f>
        <v>12658053.000866031</v>
      </c>
      <c r="AF42" s="5">
        <f ca="1">'Qtr Cash Flow'!AF39</f>
        <v>12205618.719217176</v>
      </c>
      <c r="AG42" s="5">
        <f ca="1">'Qtr Cash Flow'!AG39</f>
        <v>11901904.975589085</v>
      </c>
      <c r="AH42" s="5">
        <f ca="1">'Qtr Cash Flow'!AH39</f>
        <v>12008624.655977394</v>
      </c>
      <c r="AI42" s="5">
        <f ca="1">'Qtr Cash Flow'!AI39</f>
        <v>12187300.758376252</v>
      </c>
      <c r="AJ42" s="5">
        <f ca="1">'Qtr Cash Flow'!AJ39</f>
        <v>-82210356.239243537</v>
      </c>
      <c r="AK42" s="5">
        <f ca="1">'Qtr Cash Flow'!AK39</f>
        <v>12604453.399678387</v>
      </c>
      <c r="AL42" s="5">
        <f ca="1">'Qtr Cash Flow'!AL39</f>
        <v>12815914.332265597</v>
      </c>
      <c r="AM42" s="5">
        <f ca="1">'Qtr Cash Flow'!AM39</f>
        <v>13003266.378280124</v>
      </c>
      <c r="AN42" s="5">
        <f ca="1">'Qtr Cash Flow'!AN39</f>
        <v>13220913.927952632</v>
      </c>
      <c r="AO42" s="5">
        <f ca="1">'Qtr Cash Flow'!AO39</f>
        <v>13439638.879789721</v>
      </c>
      <c r="AP42" s="5">
        <f ca="1">'Qtr Cash Flow'!AP39</f>
        <v>13660833.62694072</v>
      </c>
      <c r="AQ42" s="5">
        <f ca="1">'Qtr Cash Flow'!AQ39</f>
        <v>14048288.476190247</v>
      </c>
      <c r="AR42" s="5">
        <f ca="1">'Qtr Cash Flow'!AR39</f>
        <v>14424255.965649735</v>
      </c>
      <c r="AS42" s="5">
        <f ca="1">'Qtr Cash Flow'!AS39</f>
        <v>14683321.257216603</v>
      </c>
      <c r="AT42" s="5">
        <f ca="1">'Qtr Cash Flow'!AT39</f>
        <v>14917385.845257053</v>
      </c>
      <c r="AU42" s="5">
        <f ca="1">'Qtr Cash Flow'!AU39</f>
        <v>15125945.45163375</v>
      </c>
      <c r="AV42" s="5">
        <f ca="1">'Qtr Cash Flow'!AV39</f>
        <v>15366718.228981052</v>
      </c>
      <c r="AW42" s="5">
        <f ca="1">'Qtr Cash Flow'!AW39</f>
        <v>15608707.232431652</v>
      </c>
      <c r="AX42" s="5">
        <f ca="1">'Qtr Cash Flow'!AX39</f>
        <v>15853390.194882587</v>
      </c>
      <c r="AY42" s="5">
        <f ca="1">'Qtr Cash Flow'!AY39</f>
        <v>16071829.701249497</v>
      </c>
      <c r="AZ42" s="5">
        <f ca="1">'Qtr Cash Flow'!AZ39</f>
        <v>16323475.646596421</v>
      </c>
      <c r="BA42" s="5">
        <f ca="1">'Qtr Cash Flow'!BA39</f>
        <v>16576401.377028108</v>
      </c>
      <c r="BB42" s="5">
        <f ca="1">'Qtr Cash Flow'!BB39</f>
        <v>16832129.158224896</v>
      </c>
      <c r="BC42" s="5">
        <f ca="1">'Qtr Cash Flow'!BC39</f>
        <v>17060853.654935747</v>
      </c>
      <c r="BD42" s="5">
        <f ca="1">'Qtr Cash Flow'!BD39</f>
        <v>17323808.462862633</v>
      </c>
      <c r="BE42" s="5">
        <f ca="1">'Qtr Cash Flow'!BE39</f>
        <v>17588109.33379114</v>
      </c>
      <c r="BF42" s="5">
        <f ca="1">'Qtr Cash Flow'!BF39</f>
        <v>17855324.408192366</v>
      </c>
      <c r="BG42" s="5">
        <f ca="1">'Qtr Cash Flow'!BG39</f>
        <v>18094754.39911202</v>
      </c>
      <c r="BH42" s="5">
        <f ca="1">'Qtr Cash Flow'!BH39</f>
        <v>17760162.409151535</v>
      </c>
      <c r="BI42" s="5">
        <f ca="1">'Qtr Cash Flow'!BI39</f>
        <v>18314826.727570865</v>
      </c>
    </row>
    <row r="43" spans="1:61" x14ac:dyDescent="0.25">
      <c r="A43" t="s">
        <v>601</v>
      </c>
      <c r="C43" s="5">
        <f ca="1">C38+'For Sale'!C76-'For Sale'!C43</f>
        <v>655462870.87060881</v>
      </c>
      <c r="D43" s="5">
        <f ca="1">D38+'For Sale'!D76-'For Sale'!D43</f>
        <v>655462870.87060881</v>
      </c>
      <c r="E43" s="5">
        <f ca="1">E38+'For Sale'!E76-'For Sale'!E43</f>
        <v>666036740.00615335</v>
      </c>
      <c r="F43" s="5">
        <f ca="1">F38+'For Sale'!F76-'For Sale'!F43</f>
        <v>676681130.05551362</v>
      </c>
      <c r="G43" s="5">
        <f ca="1">G38+'For Sale'!G76-'For Sale'!G43</f>
        <v>685936825.08323455</v>
      </c>
      <c r="H43" s="5">
        <f ca="1">H38+'For Sale'!H76-'For Sale'!H43</f>
        <v>696731028.30318928</v>
      </c>
      <c r="I43" s="5">
        <f ca="1">I38+'For Sale'!I76-'For Sale'!I43</f>
        <v>707597982.95300901</v>
      </c>
      <c r="J43" s="5">
        <f ca="1">J38+'For Sale'!J76-'For Sale'!J43</f>
        <v>718538457.95982707</v>
      </c>
      <c r="K43" s="5">
        <f ca="1">K38+'For Sale'!K76-'For Sale'!K43</f>
        <v>728177771.90398896</v>
      </c>
      <c r="L43" s="5">
        <f ca="1">L38+'For Sale'!L76-'For Sale'!L43</f>
        <v>737013109.50766802</v>
      </c>
      <c r="M43" s="5">
        <f ca="1">M38+'For Sale'!M76-'For Sale'!M43</f>
        <v>745909374.84326208</v>
      </c>
      <c r="N43" s="5">
        <f ca="1">N38+'For Sale'!N76-'For Sale'!N43</f>
        <v>754867156.03244495</v>
      </c>
      <c r="O43" s="5">
        <f ca="1">O38+'For Sale'!O76-'For Sale'!O43</f>
        <v>762391565.4237175</v>
      </c>
      <c r="P43" s="5">
        <f ca="1">P38+'For Sale'!P76-'For Sale'!P43</f>
        <v>771480571.98719609</v>
      </c>
      <c r="Q43" s="5">
        <f ca="1">Q38+'For Sale'!Q76-'For Sale'!Q43</f>
        <v>780632820.46108067</v>
      </c>
      <c r="R43" s="5">
        <f ca="1">R38+'For Sale'!R76-'For Sale'!R43</f>
        <v>789848910.88674366</v>
      </c>
      <c r="S43" s="5">
        <f ca="1">S38+'For Sale'!S76-'For Sale'!S43</f>
        <v>797615210.89435256</v>
      </c>
      <c r="T43" s="5">
        <f ca="1">T38+'For Sale'!T76-'For Sale'!T43</f>
        <v>806967186.30788374</v>
      </c>
      <c r="U43" s="5">
        <f ca="1">U38+'For Sale'!U76-'For Sale'!U43</f>
        <v>816384767.91594291</v>
      </c>
      <c r="V43" s="5">
        <f ca="1">V38+'For Sale'!V76-'For Sale'!V43</f>
        <v>825868568.48846865</v>
      </c>
      <c r="W43" s="5">
        <f ca="1">W38+'For Sale'!W76-'For Sale'!W43</f>
        <v>833885535.90355122</v>
      </c>
      <c r="X43" s="5">
        <f ca="1">X38+'For Sale'!X76-'For Sale'!X43</f>
        <v>843509989.08799386</v>
      </c>
      <c r="Y43" s="5">
        <f ca="1">Y38+'For Sale'!Y76-'For Sale'!Y43</f>
        <v>853202465.99581814</v>
      </c>
      <c r="Z43" s="5">
        <f ca="1">Z38+'For Sale'!Z76-'For Sale'!Z43</f>
        <v>862963592.91928875</v>
      </c>
      <c r="AA43" s="5">
        <f ca="1">AA38+'For Sale'!AA76-'For Sale'!AA43</f>
        <v>871240217.78240013</v>
      </c>
      <c r="AB43" s="5">
        <f ca="1">AB38+'For Sale'!AB76-'For Sale'!AB43</f>
        <v>873701477.48167586</v>
      </c>
      <c r="AC43" s="5">
        <f ca="1">AC38+'For Sale'!AC76-'For Sale'!AC43</f>
        <v>880710011.0697</v>
      </c>
      <c r="AD43" s="5">
        <f ca="1">AD38+'For Sale'!AD76-'For Sale'!AD43</f>
        <v>890119743.32360268</v>
      </c>
      <c r="AE43" s="5">
        <f ca="1">AE38+'For Sale'!AE76-'For Sale'!AE43</f>
        <v>898026796.63842773</v>
      </c>
      <c r="AF43" s="5">
        <f ca="1">AF38+'For Sale'!AF76-'For Sale'!AF43</f>
        <v>907587268.43136728</v>
      </c>
      <c r="AG43" s="5">
        <f ca="1">AG38+'For Sale'!AG76-'For Sale'!AG43</f>
        <v>917220815.26610661</v>
      </c>
      <c r="AH43" s="5">
        <f ca="1">AH38+'For Sale'!AH76-'For Sale'!AH43</f>
        <v>926928054.88968587</v>
      </c>
      <c r="AI43" s="5">
        <f ca="1">AI38+'For Sale'!AI76-'For Sale'!AI43</f>
        <v>935113532.47999346</v>
      </c>
      <c r="AJ43" s="5">
        <f ca="1">AJ38+'For Sale'!AJ76-'For Sale'!AJ43</f>
        <v>944976335.82621574</v>
      </c>
      <c r="AK43" s="5">
        <f ca="1">AK38+'For Sale'!AK76-'For Sale'!AK43</f>
        <v>954914660.08729708</v>
      </c>
      <c r="AL43" s="5">
        <f ca="1">AL38+'For Sale'!AL76-'For Sale'!AL43</f>
        <v>964929140.11156344</v>
      </c>
      <c r="AM43" s="5">
        <f ca="1">AM38+'For Sale'!AM76-'For Sale'!AM43</f>
        <v>975463177.78566432</v>
      </c>
      <c r="AN43" s="5">
        <f ca="1">AN38+'For Sale'!AN76-'For Sale'!AN43</f>
        <v>986460465.6118207</v>
      </c>
      <c r="AO43" s="5">
        <f ca="1">AO38+'For Sale'!AO76-'For Sale'!AO43</f>
        <v>996890841.11936021</v>
      </c>
      <c r="AP43" s="5">
        <f ca="1">AP38+'For Sale'!AP76-'For Sale'!AP43</f>
        <v>1007399929.6758704</v>
      </c>
      <c r="AQ43" s="5">
        <f ca="1">AQ38+'For Sale'!AQ76-'For Sale'!AQ43</f>
        <v>1016347221.4377131</v>
      </c>
      <c r="AR43" s="5">
        <f ca="1">AR38+'For Sale'!AR76-'For Sale'!AR43</f>
        <v>1027022029.5009285</v>
      </c>
      <c r="AS43" s="5">
        <f ca="1">AS38+'For Sale'!AS76-'For Sale'!AS43</f>
        <v>1037777516.7567227</v>
      </c>
      <c r="AT43" s="5">
        <f ca="1">AT38+'For Sale'!AT76-'For Sale'!AT43</f>
        <v>1048614363.9801208</v>
      </c>
      <c r="AU43" s="5">
        <f ca="1">AU38+'For Sale'!AU76-'For Sale'!AU43</f>
        <v>1057868456.5900246</v>
      </c>
      <c r="AV43" s="5">
        <f ca="1">AV38+'For Sale'!AV76-'For Sale'!AV43</f>
        <v>1068876366.3523459</v>
      </c>
      <c r="AW43" s="5">
        <f ca="1">AW38+'For Sale'!AW76-'For Sale'!AW43</f>
        <v>1079967658.3115747</v>
      </c>
      <c r="AX43" s="5">
        <f ca="1">AX38+'For Sale'!AX76-'For Sale'!AX43</f>
        <v>1091143032.0220957</v>
      </c>
      <c r="AY43" s="5">
        <f ca="1">AY38+'For Sale'!AY76-'For Sale'!AY43</f>
        <v>1100714041.0576136</v>
      </c>
      <c r="AZ43" s="5">
        <f ca="1">AZ38+'For Sale'!AZ76-'For Sale'!AZ43</f>
        <v>1112065975.0366547</v>
      </c>
      <c r="BA43" s="5">
        <f ca="1">BA38+'For Sale'!BA76-'For Sale'!BA43</f>
        <v>1123504071.1327887</v>
      </c>
      <c r="BB43" s="5">
        <f ca="1">BB38+'For Sale'!BB76-'For Sale'!BB43</f>
        <v>1135029048.3838828</v>
      </c>
      <c r="BC43" s="5">
        <f ca="1">BC38+'For Sale'!BC76-'For Sale'!BC43</f>
        <v>1144927391.1736012</v>
      </c>
      <c r="BD43" s="5">
        <f ca="1">BD38+'For Sale'!BD76-'For Sale'!BD43</f>
        <v>1150471285.3070295</v>
      </c>
      <c r="BE43" s="5">
        <f ca="1">BE38+'For Sale'!BE76-'For Sale'!BE43</f>
        <v>1159694760.3882554</v>
      </c>
      <c r="BF43" s="5">
        <f ca="1">BF38+'For Sale'!BF76-'For Sale'!BF43</f>
        <v>1155477688.5322981</v>
      </c>
      <c r="BG43" s="5">
        <f ca="1">BG38+'For Sale'!BG76-'For Sale'!BG43</f>
        <v>1151291175.1680508</v>
      </c>
      <c r="BH43" s="5">
        <f ca="1">BH38+'For Sale'!BH76-'For Sale'!BH43</f>
        <v>1147134889.3371191</v>
      </c>
      <c r="BI43" s="5">
        <f ca="1">BI38+'For Sale'!BI76-'For Sale'!BI43</f>
        <v>1143008504.8431008</v>
      </c>
    </row>
    <row r="44" spans="1:61" x14ac:dyDescent="0.25">
      <c r="A44" t="s">
        <v>606</v>
      </c>
      <c r="C44" s="5">
        <f ca="1">IF(C20&gt;0,NPV($B$13,OFFSET(C42,0,1,1,MIN(C20,$B$11))),0)</f>
        <v>234717693.10698509</v>
      </c>
      <c r="D44" s="5">
        <f t="shared" ref="D44:BI44" ca="1" si="7">IF(D20&gt;0,NPV($B$13,OFFSET(D42,0,1,1,MIN(D20,$B$11))),0)</f>
        <v>238188748.20701817</v>
      </c>
      <c r="E44" s="5">
        <f t="shared" ca="1" si="7"/>
        <v>241974368.15983197</v>
      </c>
      <c r="F44" s="5">
        <f t="shared" ca="1" si="7"/>
        <v>245759811.22493604</v>
      </c>
      <c r="G44" s="5">
        <f t="shared" ca="1" si="7"/>
        <v>249552477.54648069</v>
      </c>
      <c r="H44" s="5">
        <f t="shared" ca="1" si="7"/>
        <v>253342495.97081846</v>
      </c>
      <c r="I44" s="5">
        <f t="shared" ca="1" si="7"/>
        <v>257129143.10999432</v>
      </c>
      <c r="J44" s="5">
        <f t="shared" ca="1" si="7"/>
        <v>260911230.64939541</v>
      </c>
      <c r="K44" s="5">
        <f t="shared" ca="1" si="7"/>
        <v>264696275.275233</v>
      </c>
      <c r="L44" s="5">
        <f t="shared" ca="1" si="7"/>
        <v>268474001.95075244</v>
      </c>
      <c r="M44" s="5">
        <f t="shared" ca="1" si="7"/>
        <v>272243555.50368255</v>
      </c>
      <c r="N44" s="5">
        <f t="shared" ca="1" si="7"/>
        <v>276003599.50417405</v>
      </c>
      <c r="O44" s="5">
        <f t="shared" ca="1" si="7"/>
        <v>279587443.96547556</v>
      </c>
      <c r="P44" s="5">
        <f t="shared" ca="1" si="7"/>
        <v>283098627.90949076</v>
      </c>
      <c r="Q44" s="5">
        <f t="shared" ca="1" si="7"/>
        <v>286624484.33758265</v>
      </c>
      <c r="R44" s="5">
        <f t="shared" ca="1" si="7"/>
        <v>290164599.9155733</v>
      </c>
      <c r="S44" s="5">
        <f t="shared" ca="1" si="7"/>
        <v>293727819.31403226</v>
      </c>
      <c r="T44" s="5">
        <f t="shared" ca="1" si="7"/>
        <v>297034647.44575721</v>
      </c>
      <c r="U44" s="5">
        <f t="shared" ca="1" si="7"/>
        <v>300472221.15593737</v>
      </c>
      <c r="V44" s="5">
        <f t="shared" ca="1" si="7"/>
        <v>295695447.47147381</v>
      </c>
      <c r="W44" s="5">
        <f t="shared" ca="1" si="7"/>
        <v>290656898.7791819</v>
      </c>
      <c r="X44" s="5">
        <f t="shared" ca="1" si="7"/>
        <v>285324287.24833649</v>
      </c>
      <c r="Y44" s="5">
        <f t="shared" ca="1" si="7"/>
        <v>279690619.85265625</v>
      </c>
      <c r="Z44" s="5">
        <f t="shared" ca="1" si="7"/>
        <v>273747522.52771372</v>
      </c>
      <c r="AA44" s="5">
        <f t="shared" ca="1" si="7"/>
        <v>267510683.9277294</v>
      </c>
      <c r="AB44" s="5">
        <f t="shared" ca="1" si="7"/>
        <v>260946328.24729541</v>
      </c>
      <c r="AC44" s="5">
        <f t="shared" ca="1" si="7"/>
        <v>254046722.46197307</v>
      </c>
      <c r="AD44" s="5">
        <f t="shared" ca="1" si="7"/>
        <v>246802699.98526782</v>
      </c>
      <c r="AE44" s="5">
        <f t="shared" ca="1" si="7"/>
        <v>239229867.50831798</v>
      </c>
      <c r="AF44" s="5">
        <f t="shared" ca="1" si="7"/>
        <v>231953435.67506135</v>
      </c>
      <c r="AG44" s="5">
        <f t="shared" ca="1" si="7"/>
        <v>224830791.10366592</v>
      </c>
      <c r="AH44" s="5">
        <f t="shared" ca="1" si="7"/>
        <v>217454669.06373337</v>
      </c>
      <c r="AI44" s="5">
        <f t="shared" ca="1" si="7"/>
        <v>209747890.38315561</v>
      </c>
      <c r="AJ44" s="5">
        <f t="shared" ca="1" si="7"/>
        <v>296279975.18164188</v>
      </c>
      <c r="AK44" s="5">
        <f t="shared" ca="1" si="7"/>
        <v>289780191.66891772</v>
      </c>
      <c r="AL44" s="5">
        <f t="shared" ca="1" si="7"/>
        <v>282935023.11126119</v>
      </c>
      <c r="AM44" s="5">
        <f t="shared" ca="1" si="7"/>
        <v>275761461.94506329</v>
      </c>
      <c r="AN44" s="5">
        <f t="shared" ca="1" si="7"/>
        <v>268222446.33536997</v>
      </c>
      <c r="AO44" s="5">
        <f t="shared" ca="1" si="7"/>
        <v>260309368.91200289</v>
      </c>
      <c r="AP44" s="5">
        <f t="shared" ca="1" si="7"/>
        <v>252012052.56197202</v>
      </c>
      <c r="AQ44" s="5">
        <f t="shared" ca="1" si="7"/>
        <v>243156320.1722382</v>
      </c>
      <c r="AR44" s="5">
        <f t="shared" ca="1" si="7"/>
        <v>233742153.2774682</v>
      </c>
      <c r="AS44" s="5">
        <f t="shared" ca="1" si="7"/>
        <v>223874947.8699643</v>
      </c>
      <c r="AT44" s="5">
        <f t="shared" ca="1" si="7"/>
        <v>213570370.06840762</v>
      </c>
      <c r="AU44" s="5">
        <f t="shared" ca="1" si="7"/>
        <v>202844913.06052694</v>
      </c>
      <c r="AV44" s="5">
        <f t="shared" ca="1" si="7"/>
        <v>191657691.71358553</v>
      </c>
      <c r="AW44" s="5">
        <f t="shared" ca="1" si="7"/>
        <v>179997975.42625493</v>
      </c>
      <c r="AX44" s="5">
        <f t="shared" ca="1" si="7"/>
        <v>167853334.76675254</v>
      </c>
      <c r="AY44" s="5">
        <f t="shared" ca="1" si="7"/>
        <v>155240021.61744764</v>
      </c>
      <c r="AZ44" s="5">
        <f t="shared" ca="1" si="7"/>
        <v>142115172.82586274</v>
      </c>
      <c r="BA44" s="5">
        <f t="shared" ca="1" si="7"/>
        <v>128466968.72405535</v>
      </c>
      <c r="BB44" s="5">
        <f t="shared" ca="1" si="7"/>
        <v>114281823.84128554</v>
      </c>
      <c r="BC44" s="5">
        <f t="shared" ca="1" si="7"/>
        <v>99575678.121647745</v>
      </c>
      <c r="BD44" s="5">
        <f t="shared" ca="1" si="7"/>
        <v>84303566.346452236</v>
      </c>
      <c r="BE44" s="5">
        <f t="shared" ca="1" si="7"/>
        <v>68452481.06405881</v>
      </c>
      <c r="BF44" s="5">
        <f t="shared" ca="1" si="7"/>
        <v>52007578.671673864</v>
      </c>
      <c r="BG44" s="5">
        <f t="shared" ca="1" si="7"/>
        <v>34984409.009990431</v>
      </c>
      <c r="BH44" s="5">
        <f t="shared" ca="1" si="7"/>
        <v>17945079.212172978</v>
      </c>
      <c r="BI44" s="5">
        <f t="shared" ca="1" si="7"/>
        <v>0</v>
      </c>
    </row>
    <row r="45" spans="1:61" x14ac:dyDescent="0.25">
      <c r="A45" t="s">
        <v>609</v>
      </c>
      <c r="C45" s="5">
        <f>MIN(C20,$B$11)</f>
        <v>40</v>
      </c>
      <c r="D45" s="5">
        <f t="shared" ref="D45:BI45" si="8">MIN(D20,$B$11)</f>
        <v>40</v>
      </c>
      <c r="E45" s="5">
        <f t="shared" si="8"/>
        <v>40</v>
      </c>
      <c r="F45" s="5">
        <f t="shared" si="8"/>
        <v>40</v>
      </c>
      <c r="G45" s="5">
        <f t="shared" si="8"/>
        <v>40</v>
      </c>
      <c r="H45" s="5">
        <f t="shared" si="8"/>
        <v>40</v>
      </c>
      <c r="I45" s="5">
        <f t="shared" si="8"/>
        <v>40</v>
      </c>
      <c r="J45" s="5">
        <f t="shared" si="8"/>
        <v>40</v>
      </c>
      <c r="K45" s="5">
        <f t="shared" si="8"/>
        <v>40</v>
      </c>
      <c r="L45" s="5">
        <f t="shared" si="8"/>
        <v>40</v>
      </c>
      <c r="M45" s="5">
        <f t="shared" si="8"/>
        <v>40</v>
      </c>
      <c r="N45" s="5">
        <f t="shared" si="8"/>
        <v>40</v>
      </c>
      <c r="O45" s="5">
        <f t="shared" si="8"/>
        <v>40</v>
      </c>
      <c r="P45" s="5">
        <f t="shared" si="8"/>
        <v>40</v>
      </c>
      <c r="Q45" s="5">
        <f t="shared" si="8"/>
        <v>40</v>
      </c>
      <c r="R45" s="5">
        <f t="shared" si="8"/>
        <v>40</v>
      </c>
      <c r="S45" s="5">
        <f t="shared" si="8"/>
        <v>40</v>
      </c>
      <c r="T45" s="5">
        <f t="shared" si="8"/>
        <v>40</v>
      </c>
      <c r="U45" s="5">
        <f t="shared" si="8"/>
        <v>40</v>
      </c>
      <c r="V45" s="5">
        <f t="shared" si="8"/>
        <v>39</v>
      </c>
      <c r="W45" s="5">
        <f t="shared" si="8"/>
        <v>38</v>
      </c>
      <c r="X45" s="5">
        <f t="shared" si="8"/>
        <v>37</v>
      </c>
      <c r="Y45" s="5">
        <f t="shared" si="8"/>
        <v>36</v>
      </c>
      <c r="Z45" s="5">
        <f t="shared" si="8"/>
        <v>35</v>
      </c>
      <c r="AA45" s="5">
        <f t="shared" si="8"/>
        <v>34</v>
      </c>
      <c r="AB45" s="5">
        <f t="shared" si="8"/>
        <v>33</v>
      </c>
      <c r="AC45" s="5">
        <f t="shared" si="8"/>
        <v>32</v>
      </c>
      <c r="AD45" s="5">
        <f t="shared" si="8"/>
        <v>31</v>
      </c>
      <c r="AE45" s="5">
        <f t="shared" si="8"/>
        <v>30</v>
      </c>
      <c r="AF45" s="5">
        <f t="shared" si="8"/>
        <v>29</v>
      </c>
      <c r="AG45" s="5">
        <f t="shared" si="8"/>
        <v>28</v>
      </c>
      <c r="AH45" s="5">
        <f t="shared" si="8"/>
        <v>27</v>
      </c>
      <c r="AI45" s="5">
        <f t="shared" si="8"/>
        <v>26</v>
      </c>
      <c r="AJ45" s="5">
        <f t="shared" si="8"/>
        <v>25</v>
      </c>
      <c r="AK45" s="5">
        <f t="shared" si="8"/>
        <v>24</v>
      </c>
      <c r="AL45" s="5">
        <f t="shared" si="8"/>
        <v>23</v>
      </c>
      <c r="AM45" s="5">
        <f t="shared" si="8"/>
        <v>22</v>
      </c>
      <c r="AN45" s="5">
        <f t="shared" si="8"/>
        <v>21</v>
      </c>
      <c r="AO45" s="5">
        <f t="shared" si="8"/>
        <v>20</v>
      </c>
      <c r="AP45" s="5">
        <f t="shared" si="8"/>
        <v>19</v>
      </c>
      <c r="AQ45" s="5">
        <f t="shared" si="8"/>
        <v>18</v>
      </c>
      <c r="AR45" s="5">
        <f t="shared" si="8"/>
        <v>17</v>
      </c>
      <c r="AS45" s="5">
        <f t="shared" si="8"/>
        <v>16</v>
      </c>
      <c r="AT45" s="5">
        <f t="shared" si="8"/>
        <v>15</v>
      </c>
      <c r="AU45" s="5">
        <f t="shared" si="8"/>
        <v>14</v>
      </c>
      <c r="AV45" s="5">
        <f t="shared" si="8"/>
        <v>13</v>
      </c>
      <c r="AW45" s="5">
        <f t="shared" si="8"/>
        <v>12</v>
      </c>
      <c r="AX45" s="5">
        <f t="shared" si="8"/>
        <v>11</v>
      </c>
      <c r="AY45" s="5">
        <f t="shared" si="8"/>
        <v>10</v>
      </c>
      <c r="AZ45" s="5">
        <f t="shared" si="8"/>
        <v>9</v>
      </c>
      <c r="BA45" s="5">
        <f t="shared" si="8"/>
        <v>8</v>
      </c>
      <c r="BB45" s="5">
        <f t="shared" si="8"/>
        <v>7</v>
      </c>
      <c r="BC45" s="5">
        <f t="shared" si="8"/>
        <v>6</v>
      </c>
      <c r="BD45" s="5">
        <f t="shared" si="8"/>
        <v>5</v>
      </c>
      <c r="BE45" s="5">
        <f t="shared" si="8"/>
        <v>4</v>
      </c>
      <c r="BF45" s="5">
        <f t="shared" si="8"/>
        <v>3</v>
      </c>
      <c r="BG45" s="5">
        <f t="shared" si="8"/>
        <v>2</v>
      </c>
      <c r="BH45" s="5">
        <f t="shared" si="8"/>
        <v>1</v>
      </c>
      <c r="BI45" s="5">
        <f t="shared" si="8"/>
        <v>0</v>
      </c>
    </row>
    <row r="46" spans="1:61" x14ac:dyDescent="0.25">
      <c r="A46" t="s">
        <v>610</v>
      </c>
      <c r="C46" s="57">
        <f>1/((1+$B$13)^C45)</f>
        <v>0.44228541503689528</v>
      </c>
      <c r="D46" s="57">
        <f t="shared" ref="D46:BI46" si="9">1/((1+$B$13)^D45)</f>
        <v>0.44228541503689528</v>
      </c>
      <c r="E46" s="57">
        <f t="shared" si="9"/>
        <v>0.44228541503689528</v>
      </c>
      <c r="F46" s="57">
        <f t="shared" si="9"/>
        <v>0.44228541503689528</v>
      </c>
      <c r="G46" s="57">
        <f t="shared" si="9"/>
        <v>0.44228541503689528</v>
      </c>
      <c r="H46" s="57">
        <f t="shared" si="9"/>
        <v>0.44228541503689528</v>
      </c>
      <c r="I46" s="57">
        <f t="shared" si="9"/>
        <v>0.44228541503689528</v>
      </c>
      <c r="J46" s="57">
        <f t="shared" si="9"/>
        <v>0.44228541503689528</v>
      </c>
      <c r="K46" s="57">
        <f t="shared" si="9"/>
        <v>0.44228541503689528</v>
      </c>
      <c r="L46" s="57">
        <f t="shared" si="9"/>
        <v>0.44228541503689528</v>
      </c>
      <c r="M46" s="57">
        <f t="shared" si="9"/>
        <v>0.44228541503689528</v>
      </c>
      <c r="N46" s="57">
        <f t="shared" si="9"/>
        <v>0.44228541503689528</v>
      </c>
      <c r="O46" s="57">
        <f t="shared" si="9"/>
        <v>0.44228541503689528</v>
      </c>
      <c r="P46" s="57">
        <f t="shared" si="9"/>
        <v>0.44228541503689528</v>
      </c>
      <c r="Q46" s="57">
        <f t="shared" si="9"/>
        <v>0.44228541503689528</v>
      </c>
      <c r="R46" s="57">
        <f t="shared" si="9"/>
        <v>0.44228541503689528</v>
      </c>
      <c r="S46" s="57">
        <f t="shared" si="9"/>
        <v>0.44228541503689528</v>
      </c>
      <c r="T46" s="57">
        <f t="shared" si="9"/>
        <v>0.44228541503689528</v>
      </c>
      <c r="U46" s="57">
        <f t="shared" si="9"/>
        <v>0.44228541503689528</v>
      </c>
      <c r="V46" s="57">
        <f t="shared" si="9"/>
        <v>0.45139843880085195</v>
      </c>
      <c r="W46" s="57">
        <f t="shared" si="9"/>
        <v>0.4606992309137049</v>
      </c>
      <c r="X46" s="57">
        <f t="shared" si="9"/>
        <v>0.47019166022884046</v>
      </c>
      <c r="Y46" s="57">
        <f t="shared" si="9"/>
        <v>0.4798796753150314</v>
      </c>
      <c r="Z46" s="57">
        <f t="shared" si="9"/>
        <v>0.48976730609892433</v>
      </c>
      <c r="AA46" s="57">
        <f t="shared" si="9"/>
        <v>0.49985866554136982</v>
      </c>
      <c r="AB46" s="57">
        <f t="shared" si="9"/>
        <v>0.510157951348292</v>
      </c>
      <c r="AC46" s="57">
        <f t="shared" si="9"/>
        <v>0.52066944771680901</v>
      </c>
      <c r="AD46" s="57">
        <f t="shared" si="9"/>
        <v>0.5313975271173329</v>
      </c>
      <c r="AE46" s="57">
        <f t="shared" si="9"/>
        <v>0.5423466521123862</v>
      </c>
      <c r="AF46" s="57">
        <f t="shared" si="9"/>
        <v>0.55352137721289674</v>
      </c>
      <c r="AG46" s="57">
        <f t="shared" si="9"/>
        <v>0.56492635077273778</v>
      </c>
      <c r="AH46" s="57">
        <f t="shared" si="9"/>
        <v>0.57656631692230609</v>
      </c>
      <c r="AI46" s="57">
        <f t="shared" si="9"/>
        <v>0.5884461175419391</v>
      </c>
      <c r="AJ46" s="57">
        <f t="shared" si="9"/>
        <v>0.60057069427599297</v>
      </c>
      <c r="AK46" s="57">
        <f t="shared" si="9"/>
        <v>0.6129450905884205</v>
      </c>
      <c r="AL46" s="57">
        <f t="shared" si="9"/>
        <v>0.62557445386070221</v>
      </c>
      <c r="AM46" s="57">
        <f t="shared" si="9"/>
        <v>0.63846403753300385</v>
      </c>
      <c r="AN46" s="57">
        <f t="shared" si="9"/>
        <v>0.65161920328945244</v>
      </c>
      <c r="AO46" s="57">
        <f t="shared" si="9"/>
        <v>0.66504542328843619</v>
      </c>
      <c r="AP46" s="57">
        <f t="shared" si="9"/>
        <v>0.67874828243886187</v>
      </c>
      <c r="AQ46" s="57">
        <f t="shared" si="9"/>
        <v>0.6927334807233092</v>
      </c>
      <c r="AR46" s="57">
        <f t="shared" si="9"/>
        <v>0.70700683556905586</v>
      </c>
      <c r="AS46" s="57">
        <f t="shared" si="9"/>
        <v>0.72157428426795334</v>
      </c>
      <c r="AT46" s="57">
        <f t="shared" si="9"/>
        <v>0.73644188644616504</v>
      </c>
      <c r="AU46" s="57">
        <f t="shared" si="9"/>
        <v>0.75161582658479043</v>
      </c>
      <c r="AV46" s="57">
        <f t="shared" si="9"/>
        <v>0.76710241659242551</v>
      </c>
      <c r="AW46" s="57">
        <f t="shared" si="9"/>
        <v>0.78290809843072917</v>
      </c>
      <c r="AX46" s="57">
        <f t="shared" si="9"/>
        <v>0.799039446794089</v>
      </c>
      <c r="AY46" s="57">
        <f t="shared" si="9"/>
        <v>0.81550317184449761</v>
      </c>
      <c r="AZ46" s="57">
        <f t="shared" si="9"/>
        <v>0.83230612200278153</v>
      </c>
      <c r="BA46" s="57">
        <f t="shared" si="9"/>
        <v>0.84945528679734128</v>
      </c>
      <c r="BB46" s="57">
        <f t="shared" si="9"/>
        <v>0.86695779977158671</v>
      </c>
      <c r="BC46" s="57">
        <f t="shared" si="9"/>
        <v>0.88482094145127976</v>
      </c>
      <c r="BD46" s="57">
        <f t="shared" si="9"/>
        <v>0.90305214237301801</v>
      </c>
      <c r="BE46" s="57">
        <f t="shared" si="9"/>
        <v>0.92165898617511521</v>
      </c>
      <c r="BF46" s="57">
        <f t="shared" si="9"/>
        <v>0.9406492127521715</v>
      </c>
      <c r="BG46" s="57">
        <f t="shared" si="9"/>
        <v>0.96003072147463864</v>
      </c>
      <c r="BH46" s="57">
        <f t="shared" si="9"/>
        <v>0.97981157447472456</v>
      </c>
      <c r="BI46" s="57">
        <f t="shared" si="9"/>
        <v>1</v>
      </c>
    </row>
    <row r="47" spans="1:61" x14ac:dyDescent="0.25">
      <c r="A47" t="s">
        <v>607</v>
      </c>
      <c r="C47" s="5">
        <f ca="1">C46*OFFSET(C43,0,C45)</f>
        <v>449515552.65517426</v>
      </c>
      <c r="D47" s="5">
        <f t="shared" ref="D47:BI47" ca="1" si="10">D46*OFFSET(D43,0,D45)</f>
        <v>454236864.56985265</v>
      </c>
      <c r="E47" s="5">
        <f t="shared" ca="1" si="10"/>
        <v>458993859.71470565</v>
      </c>
      <c r="F47" s="5">
        <f t="shared" ca="1" si="10"/>
        <v>463786839.1865977</v>
      </c>
      <c r="G47" s="5">
        <f t="shared" ca="1" si="10"/>
        <v>467879789.37735885</v>
      </c>
      <c r="H47" s="5">
        <f t="shared" ca="1" si="10"/>
        <v>472748427.31527585</v>
      </c>
      <c r="I47" s="5">
        <f t="shared" ca="1" si="10"/>
        <v>477653943.9827587</v>
      </c>
      <c r="J47" s="5">
        <f t="shared" ca="1" si="10"/>
        <v>482596648.78250891</v>
      </c>
      <c r="K47" s="5">
        <f t="shared" ca="1" si="10"/>
        <v>486829766.48610485</v>
      </c>
      <c r="L47" s="5">
        <f t="shared" ca="1" si="10"/>
        <v>491850561.31749648</v>
      </c>
      <c r="M47" s="5">
        <f t="shared" ca="1" si="10"/>
        <v>496909464.39660692</v>
      </c>
      <c r="N47" s="5">
        <f t="shared" ca="1" si="10"/>
        <v>502006793.74339789</v>
      </c>
      <c r="O47" s="5">
        <f t="shared" ca="1" si="10"/>
        <v>506384686.39232594</v>
      </c>
      <c r="P47" s="5">
        <f t="shared" ca="1" si="10"/>
        <v>508836669.91004992</v>
      </c>
      <c r="Q47" s="5">
        <f t="shared" ca="1" si="10"/>
        <v>512916078.41443235</v>
      </c>
      <c r="R47" s="5">
        <f t="shared" ca="1" si="10"/>
        <v>511050929.03837985</v>
      </c>
      <c r="S47" s="5">
        <f t="shared" ca="1" si="10"/>
        <v>509199295.23751622</v>
      </c>
      <c r="T47" s="5">
        <f t="shared" ca="1" si="10"/>
        <v>507361030.63377064</v>
      </c>
      <c r="U47" s="5">
        <f t="shared" ca="1" si="10"/>
        <v>505535990.95523196</v>
      </c>
      <c r="V47" s="5">
        <f t="shared" ca="1" si="10"/>
        <v>515952254.62227172</v>
      </c>
      <c r="W47" s="5">
        <f t="shared" ca="1" si="10"/>
        <v>526583139.10904026</v>
      </c>
      <c r="X47" s="5">
        <f t="shared" ca="1" si="10"/>
        <v>537433066.54786217</v>
      </c>
      <c r="Y47" s="5">
        <f t="shared" ca="1" si="10"/>
        <v>548506550.18642664</v>
      </c>
      <c r="Z47" s="5">
        <f t="shared" ca="1" si="10"/>
        <v>559808196.26516473</v>
      </c>
      <c r="AA47" s="5">
        <f t="shared" ca="1" si="10"/>
        <v>571342705.93330872</v>
      </c>
      <c r="AB47" s="5">
        <f t="shared" ca="1" si="10"/>
        <v>583114877.20443058</v>
      </c>
      <c r="AC47" s="5">
        <f t="shared" ca="1" si="10"/>
        <v>595129606.95227289</v>
      </c>
      <c r="AD47" s="5">
        <f t="shared" ca="1" si="10"/>
        <v>607391892.94770384</v>
      </c>
      <c r="AE47" s="5">
        <f t="shared" ca="1" si="10"/>
        <v>619906835.93763983</v>
      </c>
      <c r="AF47" s="5">
        <f t="shared" ca="1" si="10"/>
        <v>632679641.76680708</v>
      </c>
      <c r="AG47" s="5">
        <f t="shared" ca="1" si="10"/>
        <v>645715623.54321611</v>
      </c>
      <c r="AH47" s="5">
        <f t="shared" ca="1" si="10"/>
        <v>659020203.8482585</v>
      </c>
      <c r="AI47" s="5">
        <f t="shared" ca="1" si="10"/>
        <v>672598916.99233937</v>
      </c>
      <c r="AJ47" s="5">
        <f t="shared" ca="1" si="10"/>
        <v>686457411.31698573</v>
      </c>
      <c r="AK47" s="5">
        <f t="shared" ca="1" si="10"/>
        <v>700601451.54438949</v>
      </c>
      <c r="AL47" s="5">
        <f t="shared" ca="1" si="10"/>
        <v>715036921.17536056</v>
      </c>
      <c r="AM47" s="5">
        <f t="shared" ca="1" si="10"/>
        <v>729769824.93668807</v>
      </c>
      <c r="AN47" s="5">
        <f t="shared" ca="1" si="10"/>
        <v>744806291.27892959</v>
      </c>
      <c r="AO47" s="5">
        <f t="shared" ca="1" si="10"/>
        <v>760152574.92566252</v>
      </c>
      <c r="AP47" s="5">
        <f t="shared" ca="1" si="10"/>
        <v>775815059.47526622</v>
      </c>
      <c r="AQ47" s="5">
        <f t="shared" ca="1" si="10"/>
        <v>791800260.0563066</v>
      </c>
      <c r="AR47" s="5">
        <f t="shared" ca="1" si="10"/>
        <v>808114826.03763855</v>
      </c>
      <c r="AS47" s="5">
        <f t="shared" ca="1" si="10"/>
        <v>824765543.79434395</v>
      </c>
      <c r="AT47" s="5">
        <f t="shared" ca="1" si="10"/>
        <v>841759339.53066373</v>
      </c>
      <c r="AU47" s="5">
        <f t="shared" ca="1" si="10"/>
        <v>859103282.16109264</v>
      </c>
      <c r="AV47" s="5">
        <f t="shared" ca="1" si="10"/>
        <v>876804586.25083768</v>
      </c>
      <c r="AW47" s="5">
        <f t="shared" ca="1" si="10"/>
        <v>894870615.01686299</v>
      </c>
      <c r="AX47" s="5">
        <f t="shared" ca="1" si="10"/>
        <v>913308883.39077008</v>
      </c>
      <c r="AY47" s="5">
        <f t="shared" ca="1" si="10"/>
        <v>932127061.14478552</v>
      </c>
      <c r="AZ47" s="5">
        <f t="shared" ca="1" si="10"/>
        <v>951332976.0821588</v>
      </c>
      <c r="BA47" s="5">
        <f t="shared" ca="1" si="10"/>
        <v>970934617.29329646</v>
      </c>
      <c r="BB47" s="5">
        <f t="shared" ca="1" si="10"/>
        <v>990940138.47898567</v>
      </c>
      <c r="BC47" s="5">
        <f t="shared" ca="1" si="10"/>
        <v>1011357861.3420922</v>
      </c>
      <c r="BD47" s="5">
        <f t="shared" ca="1" si="10"/>
        <v>1032196279.0491422</v>
      </c>
      <c r="BE47" s="5">
        <f t="shared" ca="1" si="10"/>
        <v>1053464059.7632265</v>
      </c>
      <c r="BF47" s="5">
        <f t="shared" ca="1" si="10"/>
        <v>1075170050.2496994</v>
      </c>
      <c r="BG47" s="5">
        <f t="shared" ca="1" si="10"/>
        <v>1097323279.55617</v>
      </c>
      <c r="BH47" s="5">
        <f t="shared" ca="1" si="10"/>
        <v>1119932962.7683194</v>
      </c>
      <c r="BI47" s="5">
        <f t="shared" ca="1" si="10"/>
        <v>1143008504.8431008</v>
      </c>
    </row>
    <row r="48" spans="1:61" x14ac:dyDescent="0.25">
      <c r="A48" t="s">
        <v>608</v>
      </c>
      <c r="C48" s="5">
        <f ca="1">IF($B$41,0,C47+C44)</f>
        <v>684233245.76215935</v>
      </c>
      <c r="D48" s="5">
        <f t="shared" ref="D48:BI48" ca="1" si="11">IF($B$41,0,D47+D44)</f>
        <v>692425612.77687085</v>
      </c>
      <c r="E48" s="5">
        <f t="shared" ca="1" si="11"/>
        <v>700968227.87453759</v>
      </c>
      <c r="F48" s="5">
        <f t="shared" ca="1" si="11"/>
        <v>709546650.41153371</v>
      </c>
      <c r="G48" s="5">
        <f t="shared" ca="1" si="11"/>
        <v>717432266.92383957</v>
      </c>
      <c r="H48" s="5">
        <f t="shared" ca="1" si="11"/>
        <v>726090923.28609431</v>
      </c>
      <c r="I48" s="5">
        <f t="shared" ca="1" si="11"/>
        <v>734783087.09275305</v>
      </c>
      <c r="J48" s="5">
        <f t="shared" ca="1" si="11"/>
        <v>743507879.43190432</v>
      </c>
      <c r="K48" s="5">
        <f t="shared" ca="1" si="11"/>
        <v>751526041.76133788</v>
      </c>
      <c r="L48" s="5">
        <f t="shared" ca="1" si="11"/>
        <v>760324563.26824892</v>
      </c>
      <c r="M48" s="5">
        <f t="shared" ca="1" si="11"/>
        <v>769153019.90028954</v>
      </c>
      <c r="N48" s="5">
        <f t="shared" ca="1" si="11"/>
        <v>778010393.24757195</v>
      </c>
      <c r="O48" s="5">
        <f t="shared" ca="1" si="11"/>
        <v>785972130.35780144</v>
      </c>
      <c r="P48" s="5">
        <f t="shared" ca="1" si="11"/>
        <v>791935297.81954074</v>
      </c>
      <c r="Q48" s="5">
        <f t="shared" ca="1" si="11"/>
        <v>799540562.75201499</v>
      </c>
      <c r="R48" s="5">
        <f t="shared" ca="1" si="11"/>
        <v>801215528.95395315</v>
      </c>
      <c r="S48" s="5">
        <f t="shared" ca="1" si="11"/>
        <v>802927114.55154848</v>
      </c>
      <c r="T48" s="5">
        <f t="shared" ca="1" si="11"/>
        <v>804395678.07952785</v>
      </c>
      <c r="U48" s="5">
        <f t="shared" ca="1" si="11"/>
        <v>806008212.11116934</v>
      </c>
      <c r="V48" s="5">
        <f t="shared" ca="1" si="11"/>
        <v>811647702.09374547</v>
      </c>
      <c r="W48" s="5">
        <f t="shared" ca="1" si="11"/>
        <v>817240037.88822222</v>
      </c>
      <c r="X48" s="5">
        <f t="shared" ca="1" si="11"/>
        <v>822757353.79619861</v>
      </c>
      <c r="Y48" s="5">
        <f t="shared" ca="1" si="11"/>
        <v>828197170.03908288</v>
      </c>
      <c r="Z48" s="5">
        <f t="shared" ca="1" si="11"/>
        <v>833555718.79287839</v>
      </c>
      <c r="AA48" s="5">
        <f t="shared" ca="1" si="11"/>
        <v>838853389.86103809</v>
      </c>
      <c r="AB48" s="5">
        <f t="shared" ca="1" si="11"/>
        <v>844061205.45172596</v>
      </c>
      <c r="AC48" s="5">
        <f t="shared" ca="1" si="11"/>
        <v>849176329.41424596</v>
      </c>
      <c r="AD48" s="5">
        <f t="shared" ca="1" si="11"/>
        <v>854194592.93297172</v>
      </c>
      <c r="AE48" s="5">
        <f t="shared" ca="1" si="11"/>
        <v>859136703.44595778</v>
      </c>
      <c r="AF48" s="5">
        <f t="shared" ca="1" si="11"/>
        <v>864633077.44186842</v>
      </c>
      <c r="AG48" s="5">
        <f t="shared" ca="1" si="11"/>
        <v>870546414.64688206</v>
      </c>
      <c r="AH48" s="5">
        <f t="shared" ca="1" si="11"/>
        <v>876474872.91199183</v>
      </c>
      <c r="AI48" s="5">
        <f t="shared" ca="1" si="11"/>
        <v>882346807.37549496</v>
      </c>
      <c r="AJ48" s="5">
        <f t="shared" ca="1" si="11"/>
        <v>982737386.49862766</v>
      </c>
      <c r="AK48" s="5">
        <f t="shared" ca="1" si="11"/>
        <v>990381643.21330714</v>
      </c>
      <c r="AL48" s="5">
        <f t="shared" ca="1" si="11"/>
        <v>997971944.28662181</v>
      </c>
      <c r="AM48" s="5">
        <f t="shared" ca="1" si="11"/>
        <v>1005531286.8817513</v>
      </c>
      <c r="AN48" s="5">
        <f t="shared" ca="1" si="11"/>
        <v>1013028737.6142995</v>
      </c>
      <c r="AO48" s="5">
        <f t="shared" ca="1" si="11"/>
        <v>1020461943.8376654</v>
      </c>
      <c r="AP48" s="5">
        <f t="shared" ca="1" si="11"/>
        <v>1027827112.0372382</v>
      </c>
      <c r="AQ48" s="5">
        <f t="shared" ca="1" si="11"/>
        <v>1034956580.2285448</v>
      </c>
      <c r="AR48" s="5">
        <f t="shared" ca="1" si="11"/>
        <v>1041856979.3151067</v>
      </c>
      <c r="AS48" s="5">
        <f t="shared" ca="1" si="11"/>
        <v>1048640491.6643083</v>
      </c>
      <c r="AT48" s="5">
        <f t="shared" ca="1" si="11"/>
        <v>1055329709.5990714</v>
      </c>
      <c r="AU48" s="5">
        <f t="shared" ca="1" si="11"/>
        <v>1061948195.2216196</v>
      </c>
      <c r="AV48" s="5">
        <f t="shared" ca="1" si="11"/>
        <v>1068462277.9644232</v>
      </c>
      <c r="AW48" s="5">
        <f t="shared" ca="1" si="11"/>
        <v>1074868590.4431179</v>
      </c>
      <c r="AX48" s="5">
        <f t="shared" ca="1" si="11"/>
        <v>1081162218.1575227</v>
      </c>
      <c r="AY48" s="5">
        <f t="shared" ca="1" si="11"/>
        <v>1087367082.7622333</v>
      </c>
      <c r="AZ48" s="5">
        <f t="shared" ca="1" si="11"/>
        <v>1093448148.9080215</v>
      </c>
      <c r="BA48" s="5">
        <f t="shared" ca="1" si="11"/>
        <v>1099401586.0173519</v>
      </c>
      <c r="BB48" s="5">
        <f t="shared" ca="1" si="11"/>
        <v>1105221962.3202713</v>
      </c>
      <c r="BC48" s="5">
        <f t="shared" ca="1" si="11"/>
        <v>1110933539.4637399</v>
      </c>
      <c r="BD48" s="5">
        <f t="shared" ca="1" si="11"/>
        <v>1116499845.3955946</v>
      </c>
      <c r="BE48" s="5">
        <f t="shared" ca="1" si="11"/>
        <v>1121916540.8272853</v>
      </c>
      <c r="BF48" s="5">
        <f t="shared" ca="1" si="11"/>
        <v>1127177628.9213731</v>
      </c>
      <c r="BG48" s="5">
        <f t="shared" ca="1" si="11"/>
        <v>1132307688.5661604</v>
      </c>
      <c r="BH48" s="5">
        <f t="shared" ca="1" si="11"/>
        <v>1137878041.9804924</v>
      </c>
      <c r="BI48" s="5">
        <f t="shared" ca="1" si="11"/>
        <v>1143008504.8431008</v>
      </c>
    </row>
    <row r="50" spans="1:61" x14ac:dyDescent="0.25">
      <c r="A50" t="str">
        <f>B78</f>
        <v>Cost</v>
      </c>
      <c r="B50">
        <f>A78</f>
        <v>1</v>
      </c>
      <c r="C50" s="5">
        <f ca="1">C31</f>
        <v>606420747.47280002</v>
      </c>
      <c r="D50" s="5">
        <f ca="1">D31</f>
        <v>607441982.31386232</v>
      </c>
      <c r="E50" s="5">
        <f t="shared" ref="E50:BI50" ca="1" si="12">E31</f>
        <v>608773230.47094166</v>
      </c>
      <c r="F50" s="5">
        <f t="shared" ca="1" si="12"/>
        <v>610111696.67509079</v>
      </c>
      <c r="G50" s="5">
        <f t="shared" ca="1" si="12"/>
        <v>611458552.77791452</v>
      </c>
      <c r="H50" s="5">
        <f t="shared" ca="1" si="12"/>
        <v>612812811.749228</v>
      </c>
      <c r="I50" s="5">
        <f t="shared" ca="1" si="12"/>
        <v>614174567.45888996</v>
      </c>
      <c r="J50" s="5">
        <f t="shared" ca="1" si="12"/>
        <v>615543914.76198447</v>
      </c>
      <c r="K50" s="5">
        <f t="shared" ca="1" si="12"/>
        <v>616922061.83018148</v>
      </c>
      <c r="L50" s="5">
        <f t="shared" ca="1" si="12"/>
        <v>618307993.19554484</v>
      </c>
      <c r="M50" s="5">
        <f t="shared" ca="1" si="12"/>
        <v>619701806.72588456</v>
      </c>
      <c r="N50" s="5">
        <f t="shared" ca="1" si="12"/>
        <v>621103601.31255889</v>
      </c>
      <c r="O50" s="5">
        <f t="shared" ca="1" si="12"/>
        <v>622341757.94112098</v>
      </c>
      <c r="P50" s="5">
        <f t="shared" ca="1" si="12"/>
        <v>623499257.19120061</v>
      </c>
      <c r="Q50" s="5">
        <f t="shared" ca="1" si="12"/>
        <v>624663790.32594335</v>
      </c>
      <c r="R50" s="5">
        <f t="shared" ca="1" si="12"/>
        <v>625835440.05337751</v>
      </c>
      <c r="S50" s="5">
        <f t="shared" ca="1" si="12"/>
        <v>627015469.98379362</v>
      </c>
      <c r="T50" s="5">
        <f t="shared" ca="1" si="12"/>
        <v>628202784.4507122</v>
      </c>
      <c r="U50" s="5">
        <f t="shared" ca="1" si="12"/>
        <v>629397468.70580697</v>
      </c>
      <c r="V50" s="5">
        <f t="shared" ca="1" si="12"/>
        <v>630599608.86464298</v>
      </c>
      <c r="W50" s="5">
        <f t="shared" ca="1" si="12"/>
        <v>631810507.37898529</v>
      </c>
      <c r="X50" s="5">
        <f t="shared" ca="1" si="12"/>
        <v>633029036.65244794</v>
      </c>
      <c r="Y50" s="5">
        <f t="shared" ca="1" si="12"/>
        <v>634255285.44131422</v>
      </c>
      <c r="Z50" s="5">
        <f t="shared" ca="1" si="12"/>
        <v>635489343.39870119</v>
      </c>
      <c r="AA50" s="5">
        <f t="shared" ca="1" si="12"/>
        <v>636732553.01108766</v>
      </c>
      <c r="AB50" s="5">
        <f t="shared" ca="1" si="12"/>
        <v>637983753.82248616</v>
      </c>
      <c r="AC50" s="5">
        <f t="shared" ca="1" si="12"/>
        <v>639243038.2273407</v>
      </c>
      <c r="AD50" s="5">
        <f t="shared" ca="1" si="12"/>
        <v>640510499.55106831</v>
      </c>
      <c r="AE50" s="5">
        <f t="shared" ca="1" si="12"/>
        <v>641787521.54473853</v>
      </c>
      <c r="AF50" s="5">
        <f t="shared" ca="1" si="12"/>
        <v>643619466.12868679</v>
      </c>
      <c r="AG50" s="5">
        <f t="shared" ca="1" si="12"/>
        <v>645921942.01127386</v>
      </c>
      <c r="AH50" s="5">
        <f t="shared" ca="1" si="12"/>
        <v>648325652.07724917</v>
      </c>
      <c r="AI50" s="5">
        <f t="shared" ca="1" si="12"/>
        <v>650738195.41889787</v>
      </c>
      <c r="AJ50" s="5">
        <f t="shared" ca="1" si="12"/>
        <v>747764056.74738038</v>
      </c>
      <c r="AK50" s="5">
        <f t="shared" ca="1" si="12"/>
        <v>750191882.87222457</v>
      </c>
      <c r="AL50" s="5">
        <f t="shared" ca="1" si="12"/>
        <v>752627488.54457545</v>
      </c>
      <c r="AM50" s="5">
        <f t="shared" ca="1" si="12"/>
        <v>755072335.14509881</v>
      </c>
      <c r="AN50" s="5">
        <f t="shared" ca="1" si="12"/>
        <v>757525148.98018217</v>
      </c>
      <c r="AO50" s="5">
        <f t="shared" ca="1" si="12"/>
        <v>759986025.33793354</v>
      </c>
      <c r="AP50" s="5">
        <f t="shared" ca="1" si="12"/>
        <v>762455060.48167765</v>
      </c>
      <c r="AQ50" s="5">
        <f t="shared" ca="1" si="12"/>
        <v>764775670.16194618</v>
      </c>
      <c r="AR50" s="5">
        <f t="shared" ca="1" si="12"/>
        <v>766970981.43512106</v>
      </c>
      <c r="AS50" s="5">
        <f t="shared" ca="1" si="12"/>
        <v>769147940.27558732</v>
      </c>
      <c r="AT50" s="5">
        <f t="shared" ca="1" si="12"/>
        <v>771333786.31392241</v>
      </c>
      <c r="AU50" s="5">
        <f t="shared" ca="1" si="12"/>
        <v>773530074.63037813</v>
      </c>
      <c r="AV50" s="5">
        <f t="shared" ca="1" si="12"/>
        <v>775735458.69977534</v>
      </c>
      <c r="AW50" s="5">
        <f t="shared" ca="1" si="12"/>
        <v>777950044.38477266</v>
      </c>
      <c r="AX50" s="5">
        <f t="shared" ca="1" si="12"/>
        <v>780173938.61802661</v>
      </c>
      <c r="AY50" s="5">
        <f t="shared" ca="1" si="12"/>
        <v>782408744.27987254</v>
      </c>
      <c r="AZ50" s="5">
        <f t="shared" ca="1" si="12"/>
        <v>784653075.60556531</v>
      </c>
      <c r="BA50" s="5">
        <f t="shared" ca="1" si="12"/>
        <v>786907042.79840755</v>
      </c>
      <c r="BB50" s="5">
        <f t="shared" ca="1" si="12"/>
        <v>789170757.17243886</v>
      </c>
      <c r="BC50" s="5">
        <f t="shared" ca="1" si="12"/>
        <v>791445870.87651205</v>
      </c>
      <c r="BD50" s="5">
        <f t="shared" ca="1" si="12"/>
        <v>793730957.76381373</v>
      </c>
      <c r="BE50" s="5">
        <f t="shared" ca="1" si="12"/>
        <v>796026132.54345334</v>
      </c>
      <c r="BF50" s="5">
        <f t="shared" ca="1" si="12"/>
        <v>798331511.07749689</v>
      </c>
      <c r="BG50" s="5">
        <f t="shared" ca="1" si="12"/>
        <v>800648796.29683352</v>
      </c>
      <c r="BH50" s="5">
        <f t="shared" ca="1" si="12"/>
        <v>803480666.87985349</v>
      </c>
      <c r="BI50" s="5">
        <f t="shared" ca="1" si="12"/>
        <v>806976980.36142027</v>
      </c>
    </row>
    <row r="51" spans="1:61" x14ac:dyDescent="0.25">
      <c r="A51" t="str">
        <f t="shared" ref="A51:A55" si="13">B79</f>
        <v>Market</v>
      </c>
      <c r="B51">
        <f t="shared" ref="B51:B55" si="14">A79</f>
        <v>2</v>
      </c>
      <c r="C51" s="5">
        <f ca="1">C38</f>
        <v>655462870.87060881</v>
      </c>
      <c r="D51" s="5">
        <f ca="1">D38</f>
        <v>655462870.87060881</v>
      </c>
      <c r="E51" s="5">
        <f t="shared" ref="E51:BI51" ca="1" si="15">E38</f>
        <v>666036740.00615335</v>
      </c>
      <c r="F51" s="5">
        <f t="shared" ca="1" si="15"/>
        <v>676681130.05551362</v>
      </c>
      <c r="G51" s="5">
        <f t="shared" ca="1" si="15"/>
        <v>685936825.08323455</v>
      </c>
      <c r="H51" s="5">
        <f t="shared" ca="1" si="15"/>
        <v>696731028.30318928</v>
      </c>
      <c r="I51" s="5">
        <f t="shared" ca="1" si="15"/>
        <v>707597982.95300901</v>
      </c>
      <c r="J51" s="5">
        <f t="shared" ca="1" si="15"/>
        <v>718538457.95982707</v>
      </c>
      <c r="K51" s="5">
        <f t="shared" ca="1" si="15"/>
        <v>728177771.90398896</v>
      </c>
      <c r="L51" s="5">
        <f t="shared" ca="1" si="15"/>
        <v>737013109.50766802</v>
      </c>
      <c r="M51" s="5">
        <f t="shared" ca="1" si="15"/>
        <v>745909374.84326208</v>
      </c>
      <c r="N51" s="5">
        <f t="shared" ca="1" si="15"/>
        <v>754867156.03244495</v>
      </c>
      <c r="O51" s="5">
        <f t="shared" ca="1" si="15"/>
        <v>762391565.4237175</v>
      </c>
      <c r="P51" s="5">
        <f t="shared" ca="1" si="15"/>
        <v>771480571.98719609</v>
      </c>
      <c r="Q51" s="5">
        <f t="shared" ca="1" si="15"/>
        <v>780632820.46108067</v>
      </c>
      <c r="R51" s="5">
        <f t="shared" ca="1" si="15"/>
        <v>789848910.88674366</v>
      </c>
      <c r="S51" s="5">
        <f t="shared" ca="1" si="15"/>
        <v>797615210.89435256</v>
      </c>
      <c r="T51" s="5">
        <f t="shared" ca="1" si="15"/>
        <v>806967186.30788374</v>
      </c>
      <c r="U51" s="5">
        <f t="shared" ca="1" si="15"/>
        <v>816384767.91594291</v>
      </c>
      <c r="V51" s="5">
        <f t="shared" ca="1" si="15"/>
        <v>825868568.48846865</v>
      </c>
      <c r="W51" s="5">
        <f t="shared" ca="1" si="15"/>
        <v>833885535.90355122</v>
      </c>
      <c r="X51" s="5">
        <f t="shared" ca="1" si="15"/>
        <v>843509989.08799386</v>
      </c>
      <c r="Y51" s="5">
        <f t="shared" ca="1" si="15"/>
        <v>853202465.99581814</v>
      </c>
      <c r="Z51" s="5">
        <f t="shared" ca="1" si="15"/>
        <v>862963592.91928875</v>
      </c>
      <c r="AA51" s="5">
        <f t="shared" ca="1" si="15"/>
        <v>871240217.78240013</v>
      </c>
      <c r="AB51" s="5">
        <f t="shared" ca="1" si="15"/>
        <v>873701477.48167586</v>
      </c>
      <c r="AC51" s="5">
        <f t="shared" ca="1" si="15"/>
        <v>880710011.0697</v>
      </c>
      <c r="AD51" s="5">
        <f t="shared" ca="1" si="15"/>
        <v>890119743.32360268</v>
      </c>
      <c r="AE51" s="5">
        <f t="shared" ca="1" si="15"/>
        <v>898026796.63842773</v>
      </c>
      <c r="AF51" s="5">
        <f t="shared" ca="1" si="15"/>
        <v>907587268.43136728</v>
      </c>
      <c r="AG51" s="5">
        <f t="shared" ca="1" si="15"/>
        <v>917220815.26610661</v>
      </c>
      <c r="AH51" s="5">
        <f t="shared" ca="1" si="15"/>
        <v>926928054.88968587</v>
      </c>
      <c r="AI51" s="5">
        <f t="shared" ca="1" si="15"/>
        <v>935113532.47999346</v>
      </c>
      <c r="AJ51" s="5">
        <f t="shared" ca="1" si="15"/>
        <v>944976335.82621574</v>
      </c>
      <c r="AK51" s="5">
        <f t="shared" ca="1" si="15"/>
        <v>954914660.08729708</v>
      </c>
      <c r="AL51" s="5">
        <f t="shared" ca="1" si="15"/>
        <v>964929140.11156344</v>
      </c>
      <c r="AM51" s="5">
        <f t="shared" ca="1" si="15"/>
        <v>975463177.78566432</v>
      </c>
      <c r="AN51" s="5">
        <f t="shared" ca="1" si="15"/>
        <v>986460465.6118207</v>
      </c>
      <c r="AO51" s="5">
        <f t="shared" ca="1" si="15"/>
        <v>996890841.11936021</v>
      </c>
      <c r="AP51" s="5">
        <f t="shared" ca="1" si="15"/>
        <v>1007399929.6758704</v>
      </c>
      <c r="AQ51" s="5">
        <f t="shared" ca="1" si="15"/>
        <v>1016347221.4377131</v>
      </c>
      <c r="AR51" s="5">
        <f t="shared" ca="1" si="15"/>
        <v>1027022029.5009285</v>
      </c>
      <c r="AS51" s="5">
        <f t="shared" ca="1" si="15"/>
        <v>1037777516.7567227</v>
      </c>
      <c r="AT51" s="5">
        <f t="shared" ca="1" si="15"/>
        <v>1048614363.9801208</v>
      </c>
      <c r="AU51" s="5">
        <f t="shared" ca="1" si="15"/>
        <v>1057868456.5900246</v>
      </c>
      <c r="AV51" s="5">
        <f t="shared" ca="1" si="15"/>
        <v>1068876366.3523459</v>
      </c>
      <c r="AW51" s="5">
        <f t="shared" ca="1" si="15"/>
        <v>1079967658.3115747</v>
      </c>
      <c r="AX51" s="5">
        <f t="shared" ca="1" si="15"/>
        <v>1091143032.0220957</v>
      </c>
      <c r="AY51" s="5">
        <f t="shared" ca="1" si="15"/>
        <v>1100714041.0576136</v>
      </c>
      <c r="AZ51" s="5">
        <f t="shared" ca="1" si="15"/>
        <v>1112065975.0366547</v>
      </c>
      <c r="BA51" s="5">
        <f t="shared" ca="1" si="15"/>
        <v>1123504071.1327887</v>
      </c>
      <c r="BB51" s="5">
        <f t="shared" ca="1" si="15"/>
        <v>1135029048.3838828</v>
      </c>
      <c r="BC51" s="5">
        <f t="shared" ca="1" si="15"/>
        <v>1144927391.1736012</v>
      </c>
      <c r="BD51" s="5">
        <f t="shared" ca="1" si="15"/>
        <v>1150471285.3070295</v>
      </c>
      <c r="BE51" s="5">
        <f t="shared" ca="1" si="15"/>
        <v>1159694760.3882554</v>
      </c>
      <c r="BF51" s="5">
        <f t="shared" ca="1" si="15"/>
        <v>1155477688.5322981</v>
      </c>
      <c r="BG51" s="5">
        <f t="shared" ca="1" si="15"/>
        <v>1151291175.1680508</v>
      </c>
      <c r="BH51" s="5">
        <f t="shared" ca="1" si="15"/>
        <v>1147134889.3371191</v>
      </c>
      <c r="BI51" s="5">
        <f t="shared" ca="1" si="15"/>
        <v>1143008504.8431008</v>
      </c>
    </row>
    <row r="52" spans="1:61" x14ac:dyDescent="0.25">
      <c r="A52" t="str">
        <f t="shared" si="13"/>
        <v>DCF</v>
      </c>
      <c r="B52">
        <f t="shared" si="14"/>
        <v>3</v>
      </c>
      <c r="C52" s="5">
        <f ca="1">C48</f>
        <v>684233245.76215935</v>
      </c>
      <c r="D52" s="5">
        <f t="shared" ref="D52:BI52" ca="1" si="16">D48</f>
        <v>692425612.77687085</v>
      </c>
      <c r="E52" s="5">
        <f t="shared" ca="1" si="16"/>
        <v>700968227.87453759</v>
      </c>
      <c r="F52" s="5">
        <f t="shared" ca="1" si="16"/>
        <v>709546650.41153371</v>
      </c>
      <c r="G52" s="5">
        <f t="shared" ca="1" si="16"/>
        <v>717432266.92383957</v>
      </c>
      <c r="H52" s="5">
        <f t="shared" ca="1" si="16"/>
        <v>726090923.28609431</v>
      </c>
      <c r="I52" s="5">
        <f t="shared" ca="1" si="16"/>
        <v>734783087.09275305</v>
      </c>
      <c r="J52" s="5">
        <f t="shared" ca="1" si="16"/>
        <v>743507879.43190432</v>
      </c>
      <c r="K52" s="5">
        <f t="shared" ca="1" si="16"/>
        <v>751526041.76133788</v>
      </c>
      <c r="L52" s="5">
        <f t="shared" ca="1" si="16"/>
        <v>760324563.26824892</v>
      </c>
      <c r="M52" s="5">
        <f t="shared" ca="1" si="16"/>
        <v>769153019.90028954</v>
      </c>
      <c r="N52" s="5">
        <f t="shared" ca="1" si="16"/>
        <v>778010393.24757195</v>
      </c>
      <c r="O52" s="5">
        <f t="shared" ca="1" si="16"/>
        <v>785972130.35780144</v>
      </c>
      <c r="P52" s="5">
        <f t="shared" ca="1" si="16"/>
        <v>791935297.81954074</v>
      </c>
      <c r="Q52" s="5">
        <f t="shared" ca="1" si="16"/>
        <v>799540562.75201499</v>
      </c>
      <c r="R52" s="5">
        <f t="shared" ca="1" si="16"/>
        <v>801215528.95395315</v>
      </c>
      <c r="S52" s="5">
        <f t="shared" ca="1" si="16"/>
        <v>802927114.55154848</v>
      </c>
      <c r="T52" s="5">
        <f t="shared" ca="1" si="16"/>
        <v>804395678.07952785</v>
      </c>
      <c r="U52" s="5">
        <f t="shared" ca="1" si="16"/>
        <v>806008212.11116934</v>
      </c>
      <c r="V52" s="5">
        <f t="shared" ca="1" si="16"/>
        <v>811647702.09374547</v>
      </c>
      <c r="W52" s="5">
        <f t="shared" ca="1" si="16"/>
        <v>817240037.88822222</v>
      </c>
      <c r="X52" s="5">
        <f t="shared" ca="1" si="16"/>
        <v>822757353.79619861</v>
      </c>
      <c r="Y52" s="5">
        <f t="shared" ca="1" si="16"/>
        <v>828197170.03908288</v>
      </c>
      <c r="Z52" s="5">
        <f t="shared" ca="1" si="16"/>
        <v>833555718.79287839</v>
      </c>
      <c r="AA52" s="5">
        <f t="shared" ca="1" si="16"/>
        <v>838853389.86103809</v>
      </c>
      <c r="AB52" s="5">
        <f t="shared" ca="1" si="16"/>
        <v>844061205.45172596</v>
      </c>
      <c r="AC52" s="5">
        <f t="shared" ca="1" si="16"/>
        <v>849176329.41424596</v>
      </c>
      <c r="AD52" s="5">
        <f t="shared" ca="1" si="16"/>
        <v>854194592.93297172</v>
      </c>
      <c r="AE52" s="5">
        <f t="shared" ca="1" si="16"/>
        <v>859136703.44595778</v>
      </c>
      <c r="AF52" s="5">
        <f t="shared" ca="1" si="16"/>
        <v>864633077.44186842</v>
      </c>
      <c r="AG52" s="5">
        <f t="shared" ca="1" si="16"/>
        <v>870546414.64688206</v>
      </c>
      <c r="AH52" s="5">
        <f t="shared" ca="1" si="16"/>
        <v>876474872.91199183</v>
      </c>
      <c r="AI52" s="5">
        <f t="shared" ca="1" si="16"/>
        <v>882346807.37549496</v>
      </c>
      <c r="AJ52" s="5">
        <f t="shared" ca="1" si="16"/>
        <v>982737386.49862766</v>
      </c>
      <c r="AK52" s="5">
        <f t="shared" ca="1" si="16"/>
        <v>990381643.21330714</v>
      </c>
      <c r="AL52" s="5">
        <f t="shared" ca="1" si="16"/>
        <v>997971944.28662181</v>
      </c>
      <c r="AM52" s="5">
        <f t="shared" ca="1" si="16"/>
        <v>1005531286.8817513</v>
      </c>
      <c r="AN52" s="5">
        <f t="shared" ca="1" si="16"/>
        <v>1013028737.6142995</v>
      </c>
      <c r="AO52" s="5">
        <f t="shared" ca="1" si="16"/>
        <v>1020461943.8376654</v>
      </c>
      <c r="AP52" s="5">
        <f t="shared" ca="1" si="16"/>
        <v>1027827112.0372382</v>
      </c>
      <c r="AQ52" s="5">
        <f t="shared" ca="1" si="16"/>
        <v>1034956580.2285448</v>
      </c>
      <c r="AR52" s="5">
        <f t="shared" ca="1" si="16"/>
        <v>1041856979.3151067</v>
      </c>
      <c r="AS52" s="5">
        <f t="shared" ca="1" si="16"/>
        <v>1048640491.6643083</v>
      </c>
      <c r="AT52" s="5">
        <f t="shared" ca="1" si="16"/>
        <v>1055329709.5990714</v>
      </c>
      <c r="AU52" s="5">
        <f t="shared" ca="1" si="16"/>
        <v>1061948195.2216196</v>
      </c>
      <c r="AV52" s="5">
        <f t="shared" ca="1" si="16"/>
        <v>1068462277.9644232</v>
      </c>
      <c r="AW52" s="5">
        <f t="shared" ca="1" si="16"/>
        <v>1074868590.4431179</v>
      </c>
      <c r="AX52" s="5">
        <f t="shared" ca="1" si="16"/>
        <v>1081162218.1575227</v>
      </c>
      <c r="AY52" s="5">
        <f t="shared" ca="1" si="16"/>
        <v>1087367082.7622333</v>
      </c>
      <c r="AZ52" s="5">
        <f t="shared" ca="1" si="16"/>
        <v>1093448148.9080215</v>
      </c>
      <c r="BA52" s="5">
        <f t="shared" ca="1" si="16"/>
        <v>1099401586.0173519</v>
      </c>
      <c r="BB52" s="5">
        <f t="shared" ca="1" si="16"/>
        <v>1105221962.3202713</v>
      </c>
      <c r="BC52" s="5">
        <f t="shared" ca="1" si="16"/>
        <v>1110933539.4637399</v>
      </c>
      <c r="BD52" s="5">
        <f t="shared" ca="1" si="16"/>
        <v>1116499845.3955946</v>
      </c>
      <c r="BE52" s="5">
        <f t="shared" ca="1" si="16"/>
        <v>1121916540.8272853</v>
      </c>
      <c r="BF52" s="5">
        <f t="shared" ca="1" si="16"/>
        <v>1127177628.9213731</v>
      </c>
      <c r="BG52" s="5">
        <f t="shared" ca="1" si="16"/>
        <v>1132307688.5661604</v>
      </c>
      <c r="BH52" s="5">
        <f t="shared" ca="1" si="16"/>
        <v>1137878041.9804924</v>
      </c>
      <c r="BI52" s="5">
        <f t="shared" ca="1" si="16"/>
        <v>1143008504.8431008</v>
      </c>
    </row>
    <row r="53" spans="1:61" x14ac:dyDescent="0.25">
      <c r="A53" t="str">
        <f t="shared" si="13"/>
        <v>Lowest</v>
      </c>
      <c r="B53">
        <f t="shared" si="14"/>
        <v>4</v>
      </c>
      <c r="C53" s="5">
        <f ca="1">MIN(C50:C52)</f>
        <v>606420747.47280002</v>
      </c>
      <c r="D53" s="5">
        <f t="shared" ref="D53:BI53" ca="1" si="17">MIN(D50:D52)</f>
        <v>607441982.31386232</v>
      </c>
      <c r="E53" s="5">
        <f t="shared" ca="1" si="17"/>
        <v>608773230.47094166</v>
      </c>
      <c r="F53" s="5">
        <f t="shared" ca="1" si="17"/>
        <v>610111696.67509079</v>
      </c>
      <c r="G53" s="5">
        <f t="shared" ca="1" si="17"/>
        <v>611458552.77791452</v>
      </c>
      <c r="H53" s="5">
        <f t="shared" ca="1" si="17"/>
        <v>612812811.749228</v>
      </c>
      <c r="I53" s="5">
        <f t="shared" ca="1" si="17"/>
        <v>614174567.45888996</v>
      </c>
      <c r="J53" s="5">
        <f t="shared" ca="1" si="17"/>
        <v>615543914.76198447</v>
      </c>
      <c r="K53" s="5">
        <f t="shared" ca="1" si="17"/>
        <v>616922061.83018148</v>
      </c>
      <c r="L53" s="5">
        <f t="shared" ca="1" si="17"/>
        <v>618307993.19554484</v>
      </c>
      <c r="M53" s="5">
        <f t="shared" ca="1" si="17"/>
        <v>619701806.72588456</v>
      </c>
      <c r="N53" s="5">
        <f t="shared" ca="1" si="17"/>
        <v>621103601.31255889</v>
      </c>
      <c r="O53" s="5">
        <f t="shared" ca="1" si="17"/>
        <v>622341757.94112098</v>
      </c>
      <c r="P53" s="5">
        <f t="shared" ca="1" si="17"/>
        <v>623499257.19120061</v>
      </c>
      <c r="Q53" s="5">
        <f t="shared" ca="1" si="17"/>
        <v>624663790.32594335</v>
      </c>
      <c r="R53" s="5">
        <f t="shared" ca="1" si="17"/>
        <v>625835440.05337751</v>
      </c>
      <c r="S53" s="5">
        <f t="shared" ca="1" si="17"/>
        <v>627015469.98379362</v>
      </c>
      <c r="T53" s="5">
        <f t="shared" ca="1" si="17"/>
        <v>628202784.4507122</v>
      </c>
      <c r="U53" s="5">
        <f t="shared" ca="1" si="17"/>
        <v>629397468.70580697</v>
      </c>
      <c r="V53" s="5">
        <f t="shared" ca="1" si="17"/>
        <v>630599608.86464298</v>
      </c>
      <c r="W53" s="5">
        <f t="shared" ca="1" si="17"/>
        <v>631810507.37898529</v>
      </c>
      <c r="X53" s="5">
        <f t="shared" ca="1" si="17"/>
        <v>633029036.65244794</v>
      </c>
      <c r="Y53" s="5">
        <f t="shared" ca="1" si="17"/>
        <v>634255285.44131422</v>
      </c>
      <c r="Z53" s="5">
        <f t="shared" ca="1" si="17"/>
        <v>635489343.39870119</v>
      </c>
      <c r="AA53" s="5">
        <f t="shared" ca="1" si="17"/>
        <v>636732553.01108766</v>
      </c>
      <c r="AB53" s="5">
        <f t="shared" ca="1" si="17"/>
        <v>637983753.82248616</v>
      </c>
      <c r="AC53" s="5">
        <f t="shared" ca="1" si="17"/>
        <v>639243038.2273407</v>
      </c>
      <c r="AD53" s="5">
        <f t="shared" ca="1" si="17"/>
        <v>640510499.55106831</v>
      </c>
      <c r="AE53" s="5">
        <f t="shared" ca="1" si="17"/>
        <v>641787521.54473853</v>
      </c>
      <c r="AF53" s="5">
        <f t="shared" ca="1" si="17"/>
        <v>643619466.12868679</v>
      </c>
      <c r="AG53" s="5">
        <f t="shared" ca="1" si="17"/>
        <v>645921942.01127386</v>
      </c>
      <c r="AH53" s="5">
        <f t="shared" ca="1" si="17"/>
        <v>648325652.07724917</v>
      </c>
      <c r="AI53" s="5">
        <f t="shared" ca="1" si="17"/>
        <v>650738195.41889787</v>
      </c>
      <c r="AJ53" s="5">
        <f t="shared" ca="1" si="17"/>
        <v>747764056.74738038</v>
      </c>
      <c r="AK53" s="5">
        <f t="shared" ca="1" si="17"/>
        <v>750191882.87222457</v>
      </c>
      <c r="AL53" s="5">
        <f t="shared" ca="1" si="17"/>
        <v>752627488.54457545</v>
      </c>
      <c r="AM53" s="5">
        <f t="shared" ca="1" si="17"/>
        <v>755072335.14509881</v>
      </c>
      <c r="AN53" s="5">
        <f t="shared" ca="1" si="17"/>
        <v>757525148.98018217</v>
      </c>
      <c r="AO53" s="5">
        <f t="shared" ca="1" si="17"/>
        <v>759986025.33793354</v>
      </c>
      <c r="AP53" s="5">
        <f t="shared" ca="1" si="17"/>
        <v>762455060.48167765</v>
      </c>
      <c r="AQ53" s="5">
        <f t="shared" ca="1" si="17"/>
        <v>764775670.16194618</v>
      </c>
      <c r="AR53" s="5">
        <f t="shared" ca="1" si="17"/>
        <v>766970981.43512106</v>
      </c>
      <c r="AS53" s="5">
        <f t="shared" ca="1" si="17"/>
        <v>769147940.27558732</v>
      </c>
      <c r="AT53" s="5">
        <f t="shared" ca="1" si="17"/>
        <v>771333786.31392241</v>
      </c>
      <c r="AU53" s="5">
        <f t="shared" ca="1" si="17"/>
        <v>773530074.63037813</v>
      </c>
      <c r="AV53" s="5">
        <f t="shared" ca="1" si="17"/>
        <v>775735458.69977534</v>
      </c>
      <c r="AW53" s="5">
        <f t="shared" ca="1" si="17"/>
        <v>777950044.38477266</v>
      </c>
      <c r="AX53" s="5">
        <f t="shared" ca="1" si="17"/>
        <v>780173938.61802661</v>
      </c>
      <c r="AY53" s="5">
        <f t="shared" ca="1" si="17"/>
        <v>782408744.27987254</v>
      </c>
      <c r="AZ53" s="5">
        <f t="shared" ca="1" si="17"/>
        <v>784653075.60556531</v>
      </c>
      <c r="BA53" s="5">
        <f t="shared" ca="1" si="17"/>
        <v>786907042.79840755</v>
      </c>
      <c r="BB53" s="5">
        <f t="shared" ca="1" si="17"/>
        <v>789170757.17243886</v>
      </c>
      <c r="BC53" s="5">
        <f t="shared" ca="1" si="17"/>
        <v>791445870.87651205</v>
      </c>
      <c r="BD53" s="5">
        <f t="shared" ca="1" si="17"/>
        <v>793730957.76381373</v>
      </c>
      <c r="BE53" s="5">
        <f t="shared" ca="1" si="17"/>
        <v>796026132.54345334</v>
      </c>
      <c r="BF53" s="5">
        <f t="shared" ca="1" si="17"/>
        <v>798331511.07749689</v>
      </c>
      <c r="BG53" s="5">
        <f t="shared" ca="1" si="17"/>
        <v>800648796.29683352</v>
      </c>
      <c r="BH53" s="5">
        <f t="shared" ca="1" si="17"/>
        <v>803480666.87985349</v>
      </c>
      <c r="BI53" s="5">
        <f t="shared" ca="1" si="17"/>
        <v>806976980.36142027</v>
      </c>
    </row>
    <row r="54" spans="1:61" x14ac:dyDescent="0.25">
      <c r="A54" t="str">
        <f t="shared" si="13"/>
        <v>Highest</v>
      </c>
      <c r="B54">
        <f t="shared" si="14"/>
        <v>5</v>
      </c>
      <c r="C54" s="5">
        <f ca="1">MAX(C50:C52)</f>
        <v>684233245.76215935</v>
      </c>
      <c r="D54" s="5">
        <f t="shared" ref="D54:BI54" ca="1" si="18">MAX(D50:D52)</f>
        <v>692425612.77687085</v>
      </c>
      <c r="E54" s="5">
        <f t="shared" ca="1" si="18"/>
        <v>700968227.87453759</v>
      </c>
      <c r="F54" s="5">
        <f t="shared" ca="1" si="18"/>
        <v>709546650.41153371</v>
      </c>
      <c r="G54" s="5">
        <f t="shared" ca="1" si="18"/>
        <v>717432266.92383957</v>
      </c>
      <c r="H54" s="5">
        <f t="shared" ca="1" si="18"/>
        <v>726090923.28609431</v>
      </c>
      <c r="I54" s="5">
        <f t="shared" ca="1" si="18"/>
        <v>734783087.09275305</v>
      </c>
      <c r="J54" s="5">
        <f t="shared" ca="1" si="18"/>
        <v>743507879.43190432</v>
      </c>
      <c r="K54" s="5">
        <f t="shared" ca="1" si="18"/>
        <v>751526041.76133788</v>
      </c>
      <c r="L54" s="5">
        <f t="shared" ca="1" si="18"/>
        <v>760324563.26824892</v>
      </c>
      <c r="M54" s="5">
        <f t="shared" ca="1" si="18"/>
        <v>769153019.90028954</v>
      </c>
      <c r="N54" s="5">
        <f t="shared" ca="1" si="18"/>
        <v>778010393.24757195</v>
      </c>
      <c r="O54" s="5">
        <f t="shared" ca="1" si="18"/>
        <v>785972130.35780144</v>
      </c>
      <c r="P54" s="5">
        <f t="shared" ca="1" si="18"/>
        <v>791935297.81954074</v>
      </c>
      <c r="Q54" s="5">
        <f t="shared" ca="1" si="18"/>
        <v>799540562.75201499</v>
      </c>
      <c r="R54" s="5">
        <f t="shared" ca="1" si="18"/>
        <v>801215528.95395315</v>
      </c>
      <c r="S54" s="5">
        <f t="shared" ca="1" si="18"/>
        <v>802927114.55154848</v>
      </c>
      <c r="T54" s="5">
        <f t="shared" ca="1" si="18"/>
        <v>806967186.30788374</v>
      </c>
      <c r="U54" s="5">
        <f t="shared" ca="1" si="18"/>
        <v>816384767.91594291</v>
      </c>
      <c r="V54" s="5">
        <f t="shared" ca="1" si="18"/>
        <v>825868568.48846865</v>
      </c>
      <c r="W54" s="5">
        <f t="shared" ca="1" si="18"/>
        <v>833885535.90355122</v>
      </c>
      <c r="X54" s="5">
        <f t="shared" ca="1" si="18"/>
        <v>843509989.08799386</v>
      </c>
      <c r="Y54" s="5">
        <f t="shared" ca="1" si="18"/>
        <v>853202465.99581814</v>
      </c>
      <c r="Z54" s="5">
        <f t="shared" ca="1" si="18"/>
        <v>862963592.91928875</v>
      </c>
      <c r="AA54" s="5">
        <f t="shared" ca="1" si="18"/>
        <v>871240217.78240013</v>
      </c>
      <c r="AB54" s="5">
        <f t="shared" ca="1" si="18"/>
        <v>873701477.48167586</v>
      </c>
      <c r="AC54" s="5">
        <f t="shared" ca="1" si="18"/>
        <v>880710011.0697</v>
      </c>
      <c r="AD54" s="5">
        <f t="shared" ca="1" si="18"/>
        <v>890119743.32360268</v>
      </c>
      <c r="AE54" s="5">
        <f t="shared" ca="1" si="18"/>
        <v>898026796.63842773</v>
      </c>
      <c r="AF54" s="5">
        <f t="shared" ca="1" si="18"/>
        <v>907587268.43136728</v>
      </c>
      <c r="AG54" s="5">
        <f t="shared" ca="1" si="18"/>
        <v>917220815.26610661</v>
      </c>
      <c r="AH54" s="5">
        <f t="shared" ca="1" si="18"/>
        <v>926928054.88968587</v>
      </c>
      <c r="AI54" s="5">
        <f t="shared" ca="1" si="18"/>
        <v>935113532.47999346</v>
      </c>
      <c r="AJ54" s="5">
        <f t="shared" ca="1" si="18"/>
        <v>982737386.49862766</v>
      </c>
      <c r="AK54" s="5">
        <f t="shared" ca="1" si="18"/>
        <v>990381643.21330714</v>
      </c>
      <c r="AL54" s="5">
        <f t="shared" ca="1" si="18"/>
        <v>997971944.28662181</v>
      </c>
      <c r="AM54" s="5">
        <f t="shared" ca="1" si="18"/>
        <v>1005531286.8817513</v>
      </c>
      <c r="AN54" s="5">
        <f t="shared" ca="1" si="18"/>
        <v>1013028737.6142995</v>
      </c>
      <c r="AO54" s="5">
        <f t="shared" ca="1" si="18"/>
        <v>1020461943.8376654</v>
      </c>
      <c r="AP54" s="5">
        <f t="shared" ca="1" si="18"/>
        <v>1027827112.0372382</v>
      </c>
      <c r="AQ54" s="5">
        <f t="shared" ca="1" si="18"/>
        <v>1034956580.2285448</v>
      </c>
      <c r="AR54" s="5">
        <f t="shared" ca="1" si="18"/>
        <v>1041856979.3151067</v>
      </c>
      <c r="AS54" s="5">
        <f t="shared" ca="1" si="18"/>
        <v>1048640491.6643083</v>
      </c>
      <c r="AT54" s="5">
        <f t="shared" ca="1" si="18"/>
        <v>1055329709.5990714</v>
      </c>
      <c r="AU54" s="5">
        <f t="shared" ca="1" si="18"/>
        <v>1061948195.2216196</v>
      </c>
      <c r="AV54" s="5">
        <f t="shared" ca="1" si="18"/>
        <v>1068876366.3523459</v>
      </c>
      <c r="AW54" s="5">
        <f t="shared" ca="1" si="18"/>
        <v>1079967658.3115747</v>
      </c>
      <c r="AX54" s="5">
        <f t="shared" ca="1" si="18"/>
        <v>1091143032.0220957</v>
      </c>
      <c r="AY54" s="5">
        <f t="shared" ca="1" si="18"/>
        <v>1100714041.0576136</v>
      </c>
      <c r="AZ54" s="5">
        <f t="shared" ca="1" si="18"/>
        <v>1112065975.0366547</v>
      </c>
      <c r="BA54" s="5">
        <f t="shared" ca="1" si="18"/>
        <v>1123504071.1327887</v>
      </c>
      <c r="BB54" s="5">
        <f t="shared" ca="1" si="18"/>
        <v>1135029048.3838828</v>
      </c>
      <c r="BC54" s="5">
        <f t="shared" ca="1" si="18"/>
        <v>1144927391.1736012</v>
      </c>
      <c r="BD54" s="5">
        <f t="shared" ca="1" si="18"/>
        <v>1150471285.3070295</v>
      </c>
      <c r="BE54" s="5">
        <f t="shared" ca="1" si="18"/>
        <v>1159694760.3882554</v>
      </c>
      <c r="BF54" s="5">
        <f t="shared" ca="1" si="18"/>
        <v>1155477688.5322981</v>
      </c>
      <c r="BG54" s="5">
        <f t="shared" ca="1" si="18"/>
        <v>1151291175.1680508</v>
      </c>
      <c r="BH54" s="5">
        <f t="shared" ca="1" si="18"/>
        <v>1147134889.3371191</v>
      </c>
      <c r="BI54" s="5">
        <f t="shared" ca="1" si="18"/>
        <v>1143008504.8431008</v>
      </c>
    </row>
    <row r="55" spans="1:61" x14ac:dyDescent="0.25">
      <c r="A55" t="str">
        <f t="shared" si="13"/>
        <v>Average</v>
      </c>
      <c r="B55">
        <f t="shared" si="14"/>
        <v>6</v>
      </c>
      <c r="C55" s="5">
        <f ca="1">AVERAGE(C50:C52)</f>
        <v>648705621.36852276</v>
      </c>
      <c r="D55" s="5">
        <f t="shared" ref="D55:BI55" ca="1" si="19">AVERAGE(D50:D52)</f>
        <v>651776821.98711395</v>
      </c>
      <c r="E55" s="5">
        <f t="shared" ca="1" si="19"/>
        <v>658592732.78387749</v>
      </c>
      <c r="F55" s="5">
        <f t="shared" ca="1" si="19"/>
        <v>665446492.38071263</v>
      </c>
      <c r="G55" s="5">
        <f t="shared" ca="1" si="19"/>
        <v>671609214.92832959</v>
      </c>
      <c r="H55" s="5">
        <f t="shared" ca="1" si="19"/>
        <v>678544921.1128372</v>
      </c>
      <c r="I55" s="5">
        <f t="shared" ca="1" si="19"/>
        <v>685518545.83488405</v>
      </c>
      <c r="J55" s="5">
        <f t="shared" ca="1" si="19"/>
        <v>692530084.05123866</v>
      </c>
      <c r="K55" s="5">
        <f t="shared" ca="1" si="19"/>
        <v>698875291.8318361</v>
      </c>
      <c r="L55" s="5">
        <f t="shared" ca="1" si="19"/>
        <v>705215221.99048722</v>
      </c>
      <c r="M55" s="5">
        <f t="shared" ca="1" si="19"/>
        <v>711588067.15647876</v>
      </c>
      <c r="N55" s="5">
        <f t="shared" ca="1" si="19"/>
        <v>717993716.86419201</v>
      </c>
      <c r="O55" s="5">
        <f t="shared" ca="1" si="19"/>
        <v>723568484.57421339</v>
      </c>
      <c r="P55" s="5">
        <f t="shared" ca="1" si="19"/>
        <v>728971708.9993124</v>
      </c>
      <c r="Q55" s="5">
        <f t="shared" ca="1" si="19"/>
        <v>734945724.51301301</v>
      </c>
      <c r="R55" s="5">
        <f t="shared" ca="1" si="19"/>
        <v>738966626.63135815</v>
      </c>
      <c r="S55" s="5">
        <f t="shared" ca="1" si="19"/>
        <v>742519265.14323151</v>
      </c>
      <c r="T55" s="5">
        <f t="shared" ca="1" si="19"/>
        <v>746521882.94604123</v>
      </c>
      <c r="U55" s="5">
        <f t="shared" ca="1" si="19"/>
        <v>750596816.24430645</v>
      </c>
      <c r="V55" s="5">
        <f t="shared" ca="1" si="19"/>
        <v>756038626.48228586</v>
      </c>
      <c r="W55" s="5">
        <f t="shared" ca="1" si="19"/>
        <v>760978693.7235862</v>
      </c>
      <c r="X55" s="5">
        <f t="shared" ca="1" si="19"/>
        <v>766432126.51221335</v>
      </c>
      <c r="Y55" s="5">
        <f t="shared" ca="1" si="19"/>
        <v>771884973.82540512</v>
      </c>
      <c r="Z55" s="5">
        <f t="shared" ca="1" si="19"/>
        <v>777336218.37028944</v>
      </c>
      <c r="AA55" s="5">
        <f t="shared" ca="1" si="19"/>
        <v>782275386.88484192</v>
      </c>
      <c r="AB55" s="5">
        <f t="shared" ca="1" si="19"/>
        <v>785248812.25196266</v>
      </c>
      <c r="AC55" s="5">
        <f t="shared" ca="1" si="19"/>
        <v>789709792.90376222</v>
      </c>
      <c r="AD55" s="5">
        <f t="shared" ca="1" si="19"/>
        <v>794941611.93588102</v>
      </c>
      <c r="AE55" s="5">
        <f t="shared" ca="1" si="19"/>
        <v>799650340.54304135</v>
      </c>
      <c r="AF55" s="5">
        <f t="shared" ca="1" si="19"/>
        <v>805279937.33397424</v>
      </c>
      <c r="AG55" s="5">
        <f t="shared" ca="1" si="19"/>
        <v>811229723.97475421</v>
      </c>
      <c r="AH55" s="5">
        <f t="shared" ca="1" si="19"/>
        <v>817242859.95964241</v>
      </c>
      <c r="AI55" s="5">
        <f t="shared" ca="1" si="19"/>
        <v>822732845.09146214</v>
      </c>
      <c r="AJ55" s="5">
        <f t="shared" ca="1" si="19"/>
        <v>891825926.35740793</v>
      </c>
      <c r="AK55" s="5">
        <f t="shared" ca="1" si="19"/>
        <v>898496062.05760956</v>
      </c>
      <c r="AL55" s="5">
        <f t="shared" ca="1" si="19"/>
        <v>905176190.9809202</v>
      </c>
      <c r="AM55" s="5">
        <f t="shared" ca="1" si="19"/>
        <v>912022266.6041714</v>
      </c>
      <c r="AN55" s="5">
        <f t="shared" ca="1" si="19"/>
        <v>919004784.06876755</v>
      </c>
      <c r="AO55" s="5">
        <f t="shared" ca="1" si="19"/>
        <v>925779603.43165302</v>
      </c>
      <c r="AP55" s="5">
        <f t="shared" ca="1" si="19"/>
        <v>932560700.7315954</v>
      </c>
      <c r="AQ55" s="5">
        <f t="shared" ca="1" si="19"/>
        <v>938693157.27606809</v>
      </c>
      <c r="AR55" s="5">
        <f t="shared" ca="1" si="19"/>
        <v>945283330.08371878</v>
      </c>
      <c r="AS55" s="5">
        <f t="shared" ca="1" si="19"/>
        <v>951855316.23220599</v>
      </c>
      <c r="AT55" s="5">
        <f t="shared" ca="1" si="19"/>
        <v>958425953.29770482</v>
      </c>
      <c r="AU55" s="5">
        <f t="shared" ca="1" si="19"/>
        <v>964448908.8140074</v>
      </c>
      <c r="AV55" s="5">
        <f t="shared" ca="1" si="19"/>
        <v>971024701.00551474</v>
      </c>
      <c r="AW55" s="5">
        <f t="shared" ca="1" si="19"/>
        <v>977595431.0464884</v>
      </c>
      <c r="AX55" s="5">
        <f t="shared" ca="1" si="19"/>
        <v>984159729.59921503</v>
      </c>
      <c r="AY55" s="5">
        <f t="shared" ca="1" si="19"/>
        <v>990163289.36657321</v>
      </c>
      <c r="AZ55" s="5">
        <f t="shared" ca="1" si="19"/>
        <v>996722399.85008049</v>
      </c>
      <c r="BA55" s="5">
        <f t="shared" ca="1" si="19"/>
        <v>1003270899.9828495</v>
      </c>
      <c r="BB55" s="5">
        <f t="shared" ca="1" si="19"/>
        <v>1009807255.9588642</v>
      </c>
      <c r="BC55" s="5">
        <f t="shared" ca="1" si="19"/>
        <v>1015768933.8379511</v>
      </c>
      <c r="BD55" s="5">
        <f t="shared" ca="1" si="19"/>
        <v>1020234029.4888126</v>
      </c>
      <c r="BE55" s="5">
        <f t="shared" ca="1" si="19"/>
        <v>1025879144.5863314</v>
      </c>
      <c r="BF55" s="5">
        <f t="shared" ca="1" si="19"/>
        <v>1026995609.5103893</v>
      </c>
      <c r="BG55" s="5">
        <f t="shared" ca="1" si="19"/>
        <v>1028082553.3436817</v>
      </c>
      <c r="BH55" s="5">
        <f t="shared" ca="1" si="19"/>
        <v>1029497866.0658216</v>
      </c>
      <c r="BI55" s="5">
        <f t="shared" ca="1" si="19"/>
        <v>1030997996.6825405</v>
      </c>
    </row>
    <row r="57" spans="1:61" x14ac:dyDescent="0.25">
      <c r="A57" t="s">
        <v>320</v>
      </c>
      <c r="C57" s="4">
        <f ca="1">'Acquisition and CapEx'!C90</f>
        <v>420747.47280000005</v>
      </c>
      <c r="D57" s="4">
        <f ca="1">'Acquisition and CapEx'!D90</f>
        <v>423601.19116648275</v>
      </c>
      <c r="E57" s="4">
        <f ca="1">'Acquisition and CapEx'!E90</f>
        <v>431613.95212175103</v>
      </c>
      <c r="F57" s="4">
        <f ca="1">'Acquisition and CapEx'!F90</f>
        <v>439724.25229787128</v>
      </c>
      <c r="G57" s="4">
        <f ca="1">'Acquisition and CapEx'!G90</f>
        <v>449013.02198399982</v>
      </c>
      <c r="H57" s="4">
        <f ca="1">'Acquisition and CapEx'!H90</f>
        <v>457321.42847608111</v>
      </c>
      <c r="I57" s="4">
        <f ca="1">'Acquisition and CapEx'!I90</f>
        <v>465730.4212672945</v>
      </c>
      <c r="J57" s="4">
        <f ca="1">'Acquisition and CapEx'!J90</f>
        <v>474241.03539925884</v>
      </c>
      <c r="K57" s="4">
        <f ca="1">'Acquisition and CapEx'!K90</f>
        <v>483966.63764351973</v>
      </c>
      <c r="L57" s="4">
        <f ca="1">'Acquisition and CapEx'!L90</f>
        <v>492683.63895220566</v>
      </c>
      <c r="M57" s="4">
        <f ca="1">'Acquisition and CapEx'!M90</f>
        <v>501505.42600466113</v>
      </c>
      <c r="N57" s="4">
        <f ca="1">'Acquisition and CapEx'!N90</f>
        <v>510433.07365966181</v>
      </c>
      <c r="O57" s="4">
        <f ca="1">'Acquisition and CapEx'!O90</f>
        <v>520613.35852282512</v>
      </c>
      <c r="P57" s="4">
        <f ca="1">'Acquisition and CapEx'!P90</f>
        <v>528269.86979456933</v>
      </c>
      <c r="Q57" s="4">
        <f ca="1">'Acquisition and CapEx'!Q90</f>
        <v>536013.48233215185</v>
      </c>
      <c r="R57" s="4">
        <f ca="1">'Acquisition and CapEx'!R90</f>
        <v>543845.06700095383</v>
      </c>
      <c r="S57" s="4">
        <f ca="1">'Acquisition and CapEx'!S90</f>
        <v>552945.56510700984</v>
      </c>
      <c r="T57" s="4">
        <f ca="1">'Acquisition and CapEx'!T90</f>
        <v>560955.73921441531</v>
      </c>
      <c r="U57" s="4">
        <f ca="1">'Acquisition and CapEx'!U90</f>
        <v>569056.54710146156</v>
      </c>
      <c r="V57" s="4">
        <f ca="1">'Acquisition and CapEx'!V90</f>
        <v>577248.89257930906</v>
      </c>
      <c r="W57" s="4">
        <f ca="1">'Acquisition and CapEx'!W90</f>
        <v>586749.15206357487</v>
      </c>
      <c r="X57" s="4">
        <f ca="1">'Acquisition and CapEx'!X90</f>
        <v>595127.31791663705</v>
      </c>
      <c r="Y57" s="4">
        <f ca="1">'Acquisition and CapEx'!Y90</f>
        <v>603599.78362283087</v>
      </c>
      <c r="Z57" s="4">
        <f ca="1">'Acquisition and CapEx'!Z90</f>
        <v>612167.48713206465</v>
      </c>
      <c r="AA57" s="4">
        <f ca="1">'Acquisition and CapEx'!AA90</f>
        <v>622083.30322893756</v>
      </c>
      <c r="AB57" s="4">
        <f ca="1">'Acquisition and CapEx'!AB90</f>
        <v>630844.33117569878</v>
      </c>
      <c r="AC57" s="4">
        <f ca="1">'Acquisition and CapEx'!AC90</f>
        <v>639703.46344309126</v>
      </c>
      <c r="AD57" s="4">
        <f ca="1">'Acquisition and CapEx'!AD90</f>
        <v>648661.67335466412</v>
      </c>
      <c r="AE57" s="4">
        <f ca="1">'Acquisition and CapEx'!AE90</f>
        <v>659009.42922736506</v>
      </c>
      <c r="AF57" s="4">
        <f ca="1">'Acquisition and CapEx'!AF90</f>
        <v>663464.43797943811</v>
      </c>
      <c r="AG57" s="4">
        <f ca="1">'Acquisition and CapEx'!AG90</f>
        <v>671111.18439471896</v>
      </c>
      <c r="AH57" s="4">
        <f ca="1">'Acquisition and CapEx'!AH90</f>
        <v>680428.75212916813</v>
      </c>
      <c r="AI57" s="4">
        <f ca="1">'Acquisition and CapEx'!AI90</f>
        <v>691178.22427576652</v>
      </c>
      <c r="AJ57" s="4">
        <f ca="1">'Acquisition and CapEx'!AJ90</f>
        <v>700704.28598979954</v>
      </c>
      <c r="AK57" s="4">
        <f ca="1">'Acquisition and CapEx'!AK90</f>
        <v>710336.14353451016</v>
      </c>
      <c r="AL57" s="4">
        <f ca="1">'Acquisition and CapEx'!AL90</f>
        <v>720074.84224364674</v>
      </c>
      <c r="AM57" s="4">
        <f ca="1">'Acquisition and CapEx'!AM90</f>
        <v>731289.45278390381</v>
      </c>
      <c r="AN57" s="4">
        <f ca="1">'Acquisition and CapEx'!AN90</f>
        <v>741245.00865527568</v>
      </c>
      <c r="AO57" s="4">
        <f ca="1">'Acquisition and CapEx'!AO90</f>
        <v>751310.60015673412</v>
      </c>
      <c r="AP57" s="4">
        <f ca="1">'Acquisition and CapEx'!AP90</f>
        <v>761487.31188807811</v>
      </c>
      <c r="AQ57" s="4">
        <f ca="1">'Acquisition and CapEx'!AQ90</f>
        <v>774546.0099347668</v>
      </c>
      <c r="AR57" s="4">
        <f ca="1">'Acquisition and CapEx'!AR90</f>
        <v>785415.28463313985</v>
      </c>
      <c r="AS57" s="4">
        <f ca="1">'Acquisition and CapEx'!AS90</f>
        <v>795945.52196399018</v>
      </c>
      <c r="AT57" s="4">
        <f ca="1">'Acquisition and CapEx'!AT90</f>
        <v>806591.41972665</v>
      </c>
      <c r="AU57" s="4">
        <f ca="1">'Acquisition and CapEx'!AU90</f>
        <v>818805.44214443688</v>
      </c>
      <c r="AV57" s="4">
        <f ca="1">'Acquisition and CapEx'!AV90</f>
        <v>829686.08053774096</v>
      </c>
      <c r="AW57" s="4">
        <f ca="1">'Acquisition and CapEx'!AW90</f>
        <v>840685.82021315454</v>
      </c>
      <c r="AX57" s="4">
        <f ca="1">'Acquisition and CapEx'!AX90</f>
        <v>851805.82936013839</v>
      </c>
      <c r="AY57" s="4">
        <f ca="1">'Acquisition and CapEx'!AY90</f>
        <v>864542.154578435</v>
      </c>
      <c r="AZ57" s="4">
        <f ca="1">'Acquisition and CapEx'!AZ90</f>
        <v>875906.25044044701</v>
      </c>
      <c r="BA57" s="4">
        <f ca="1">'Acquisition and CapEx'!BA90</f>
        <v>887394.18538750114</v>
      </c>
      <c r="BB57" s="4">
        <f ca="1">'Acquisition and CapEx'!BB90</f>
        <v>899007.17129388079</v>
      </c>
      <c r="BC57" s="4">
        <f ca="1">'Acquisition and CapEx'!BC90</f>
        <v>912286.14486054436</v>
      </c>
      <c r="BD57" s="4">
        <f ca="1">'Acquisition and CapEx'!BD90</f>
        <v>924152.91306483187</v>
      </c>
      <c r="BE57" s="4">
        <f ca="1">'Acquisition and CapEx'!BE90</f>
        <v>936148.43523411569</v>
      </c>
      <c r="BF57" s="4">
        <f ca="1">'Acquisition and CapEx'!BF90</f>
        <v>948273.9684972245</v>
      </c>
      <c r="BG57" s="4">
        <f ca="1">'Acquisition and CapEx'!BG90</f>
        <v>962116.68662045826</v>
      </c>
      <c r="BH57" s="4">
        <f ca="1">'Acquisition and CapEx'!BH90</f>
        <v>970166.77642041969</v>
      </c>
      <c r="BI57" s="4">
        <f ca="1">'Acquisition and CapEx'!BI90</f>
        <v>0</v>
      </c>
    </row>
    <row r="58" spans="1:61" x14ac:dyDescent="0.25">
      <c r="A58" t="s">
        <v>36</v>
      </c>
      <c r="C58" s="4">
        <f ca="1">VLOOKUP(C15,$B$50:$BI$55,COLUMN(C15)-1)</f>
        <v>655462870.87060881</v>
      </c>
      <c r="D58" s="4">
        <f t="shared" ref="D58:BI58" ca="1" si="20">VLOOKUP(D15,$B$50:$BI$55,COLUMN(D15)-1)</f>
        <v>655462870.87060881</v>
      </c>
      <c r="E58" s="4">
        <f t="shared" ca="1" si="20"/>
        <v>666036740.00615335</v>
      </c>
      <c r="F58" s="4">
        <f t="shared" ca="1" si="20"/>
        <v>676681130.05551362</v>
      </c>
      <c r="G58" s="4">
        <f t="shared" ca="1" si="20"/>
        <v>685936825.08323455</v>
      </c>
      <c r="H58" s="4">
        <f t="shared" ca="1" si="20"/>
        <v>696731028.30318928</v>
      </c>
      <c r="I58" s="4">
        <f t="shared" ca="1" si="20"/>
        <v>707597982.95300901</v>
      </c>
      <c r="J58" s="4">
        <f t="shared" ca="1" si="20"/>
        <v>718538457.95982707</v>
      </c>
      <c r="K58" s="4">
        <f t="shared" ca="1" si="20"/>
        <v>728177771.90398896</v>
      </c>
      <c r="L58" s="4">
        <f t="shared" ca="1" si="20"/>
        <v>737013109.50766802</v>
      </c>
      <c r="M58" s="4">
        <f t="shared" ca="1" si="20"/>
        <v>745909374.84326208</v>
      </c>
      <c r="N58" s="4">
        <f t="shared" ca="1" si="20"/>
        <v>754867156.03244495</v>
      </c>
      <c r="O58" s="4">
        <f t="shared" ca="1" si="20"/>
        <v>762391565.4237175</v>
      </c>
      <c r="P58" s="4">
        <f t="shared" ca="1" si="20"/>
        <v>771480571.98719609</v>
      </c>
      <c r="Q58" s="4">
        <f t="shared" ca="1" si="20"/>
        <v>780632820.46108067</v>
      </c>
      <c r="R58" s="4">
        <f t="shared" ca="1" si="20"/>
        <v>789848910.88674366</v>
      </c>
      <c r="S58" s="4">
        <f t="shared" ca="1" si="20"/>
        <v>797615210.89435256</v>
      </c>
      <c r="T58" s="4">
        <f t="shared" ca="1" si="20"/>
        <v>806967186.30788374</v>
      </c>
      <c r="U58" s="4">
        <f t="shared" ca="1" si="20"/>
        <v>816384767.91594291</v>
      </c>
      <c r="V58" s="4">
        <f t="shared" ca="1" si="20"/>
        <v>825868568.48846865</v>
      </c>
      <c r="W58" s="4">
        <f t="shared" ca="1" si="20"/>
        <v>833885535.90355122</v>
      </c>
      <c r="X58" s="4">
        <f t="shared" ca="1" si="20"/>
        <v>843509989.08799386</v>
      </c>
      <c r="Y58" s="4">
        <f t="shared" ca="1" si="20"/>
        <v>853202465.99581814</v>
      </c>
      <c r="Z58" s="4">
        <f t="shared" ca="1" si="20"/>
        <v>862963592.91928875</v>
      </c>
      <c r="AA58" s="4">
        <f t="shared" ca="1" si="20"/>
        <v>871240217.78240013</v>
      </c>
      <c r="AB58" s="4">
        <f t="shared" ca="1" si="20"/>
        <v>873701477.48167586</v>
      </c>
      <c r="AC58" s="4">
        <f t="shared" ca="1" si="20"/>
        <v>880710011.0697</v>
      </c>
      <c r="AD58" s="4">
        <f t="shared" ca="1" si="20"/>
        <v>890119743.32360268</v>
      </c>
      <c r="AE58" s="4">
        <f t="shared" ca="1" si="20"/>
        <v>898026796.63842773</v>
      </c>
      <c r="AF58" s="4">
        <f t="shared" ca="1" si="20"/>
        <v>907587268.43136728</v>
      </c>
      <c r="AG58" s="4">
        <f t="shared" ca="1" si="20"/>
        <v>917220815.26610661</v>
      </c>
      <c r="AH58" s="4">
        <f t="shared" ca="1" si="20"/>
        <v>926928054.88968587</v>
      </c>
      <c r="AI58" s="4">
        <f t="shared" ca="1" si="20"/>
        <v>935113532.47999346</v>
      </c>
      <c r="AJ58" s="4">
        <f t="shared" ca="1" si="20"/>
        <v>944976335.82621574</v>
      </c>
      <c r="AK58" s="4">
        <f t="shared" ca="1" si="20"/>
        <v>954914660.08729708</v>
      </c>
      <c r="AL58" s="4">
        <f t="shared" ca="1" si="20"/>
        <v>964929140.11156344</v>
      </c>
      <c r="AM58" s="4">
        <f t="shared" ca="1" si="20"/>
        <v>975463177.78566432</v>
      </c>
      <c r="AN58" s="4">
        <f t="shared" ca="1" si="20"/>
        <v>986460465.6118207</v>
      </c>
      <c r="AO58" s="4">
        <f t="shared" ca="1" si="20"/>
        <v>996890841.11936021</v>
      </c>
      <c r="AP58" s="4">
        <f t="shared" ca="1" si="20"/>
        <v>1007399929.6758704</v>
      </c>
      <c r="AQ58" s="4">
        <f t="shared" ca="1" si="20"/>
        <v>1016347221.4377131</v>
      </c>
      <c r="AR58" s="4">
        <f t="shared" ca="1" si="20"/>
        <v>1027022029.5009285</v>
      </c>
      <c r="AS58" s="4">
        <f t="shared" ca="1" si="20"/>
        <v>1037777516.7567227</v>
      </c>
      <c r="AT58" s="4">
        <f t="shared" ca="1" si="20"/>
        <v>1048614363.9801208</v>
      </c>
      <c r="AU58" s="4">
        <f t="shared" ca="1" si="20"/>
        <v>1057868456.5900246</v>
      </c>
      <c r="AV58" s="4">
        <f t="shared" ca="1" si="20"/>
        <v>1068876366.3523459</v>
      </c>
      <c r="AW58" s="4">
        <f t="shared" ca="1" si="20"/>
        <v>1079967658.3115747</v>
      </c>
      <c r="AX58" s="4">
        <f t="shared" ca="1" si="20"/>
        <v>1091143032.0220957</v>
      </c>
      <c r="AY58" s="4">
        <f t="shared" ca="1" si="20"/>
        <v>1100714041.0576136</v>
      </c>
      <c r="AZ58" s="4">
        <f t="shared" ca="1" si="20"/>
        <v>1112065975.0366547</v>
      </c>
      <c r="BA58" s="4">
        <f t="shared" ca="1" si="20"/>
        <v>1123504071.1327887</v>
      </c>
      <c r="BB58" s="4">
        <f t="shared" ca="1" si="20"/>
        <v>1135029048.3838828</v>
      </c>
      <c r="BC58" s="4">
        <f t="shared" ca="1" si="20"/>
        <v>1144927391.1736012</v>
      </c>
      <c r="BD58" s="4">
        <f t="shared" ca="1" si="20"/>
        <v>1150471285.3070295</v>
      </c>
      <c r="BE58" s="4">
        <f t="shared" ca="1" si="20"/>
        <v>1159694760.3882554</v>
      </c>
      <c r="BF58" s="4">
        <f t="shared" ca="1" si="20"/>
        <v>1155477688.5322981</v>
      </c>
      <c r="BG58" s="4">
        <f t="shared" ca="1" si="20"/>
        <v>1151291175.1680508</v>
      </c>
      <c r="BH58" s="4">
        <f t="shared" ca="1" si="20"/>
        <v>1147134889.3371191</v>
      </c>
      <c r="BI58" s="4">
        <f t="shared" ca="1" si="20"/>
        <v>1143008504.8431008</v>
      </c>
    </row>
    <row r="59" spans="1:61" x14ac:dyDescent="0.25">
      <c r="A59" t="s">
        <v>130</v>
      </c>
      <c r="C59" s="17">
        <f ca="1">C58*$B$9</f>
        <v>13109257.417412177</v>
      </c>
      <c r="D59" s="17">
        <f ca="1">D58*$B$9</f>
        <v>13109257.417412177</v>
      </c>
      <c r="E59" s="17">
        <f t="shared" ref="E59:BI59" ca="1" si="21">E58*$B$9</f>
        <v>13320734.800123068</v>
      </c>
      <c r="F59" s="17">
        <f t="shared" ca="1" si="21"/>
        <v>13533622.601110272</v>
      </c>
      <c r="G59" s="17">
        <f t="shared" ca="1" si="21"/>
        <v>13718736.501664691</v>
      </c>
      <c r="H59" s="17">
        <f t="shared" ca="1" si="21"/>
        <v>13934620.566063786</v>
      </c>
      <c r="I59" s="17">
        <f t="shared" ca="1" si="21"/>
        <v>14151959.65906018</v>
      </c>
      <c r="J59" s="17">
        <f t="shared" ca="1" si="21"/>
        <v>14370769.159196541</v>
      </c>
      <c r="K59" s="17">
        <f t="shared" ca="1" si="21"/>
        <v>14563555.43807978</v>
      </c>
      <c r="L59" s="17">
        <f t="shared" ca="1" si="21"/>
        <v>14740262.19015336</v>
      </c>
      <c r="M59" s="17">
        <f t="shared" ca="1" si="21"/>
        <v>14918187.496865243</v>
      </c>
      <c r="N59" s="17">
        <f t="shared" ca="1" si="21"/>
        <v>15097343.1206489</v>
      </c>
      <c r="O59" s="17">
        <f t="shared" ca="1" si="21"/>
        <v>15247831.308474351</v>
      </c>
      <c r="P59" s="17">
        <f t="shared" ca="1" si="21"/>
        <v>15429611.439743921</v>
      </c>
      <c r="Q59" s="17">
        <f t="shared" ca="1" si="21"/>
        <v>15612656.409221614</v>
      </c>
      <c r="R59" s="17">
        <f t="shared" ca="1" si="21"/>
        <v>15796978.217734873</v>
      </c>
      <c r="S59" s="17">
        <f t="shared" ca="1" si="21"/>
        <v>15952304.217887051</v>
      </c>
      <c r="T59" s="17">
        <f t="shared" ca="1" si="21"/>
        <v>16139343.726157675</v>
      </c>
      <c r="U59" s="17">
        <f t="shared" ca="1" si="21"/>
        <v>16327695.358318858</v>
      </c>
      <c r="V59" s="17">
        <f t="shared" ca="1" si="21"/>
        <v>16517371.369769374</v>
      </c>
      <c r="W59" s="17">
        <f t="shared" ca="1" si="21"/>
        <v>16677710.718071025</v>
      </c>
      <c r="X59" s="17">
        <f t="shared" ca="1" si="21"/>
        <v>16870199.781759877</v>
      </c>
      <c r="Y59" s="17">
        <f t="shared" ca="1" si="21"/>
        <v>17064049.319916364</v>
      </c>
      <c r="Z59" s="17">
        <f t="shared" ca="1" si="21"/>
        <v>17259271.858385775</v>
      </c>
      <c r="AA59" s="17">
        <f t="shared" ca="1" si="21"/>
        <v>17424804.355648004</v>
      </c>
      <c r="AB59" s="17">
        <f t="shared" ca="1" si="21"/>
        <v>17474029.549633518</v>
      </c>
      <c r="AC59" s="17">
        <f t="shared" ca="1" si="21"/>
        <v>17614200.221393999</v>
      </c>
      <c r="AD59" s="17">
        <f t="shared" ca="1" si="21"/>
        <v>17802394.866472054</v>
      </c>
      <c r="AE59" s="17">
        <f t="shared" ca="1" si="21"/>
        <v>17960535.932768553</v>
      </c>
      <c r="AF59" s="17">
        <f t="shared" ca="1" si="21"/>
        <v>18151745.368627347</v>
      </c>
      <c r="AG59" s="17">
        <f t="shared" ca="1" si="21"/>
        <v>18344416.305322133</v>
      </c>
      <c r="AH59" s="17">
        <f t="shared" ca="1" si="21"/>
        <v>18538561.097793717</v>
      </c>
      <c r="AI59" s="17">
        <f t="shared" ca="1" si="21"/>
        <v>18702270.649599869</v>
      </c>
      <c r="AJ59" s="17">
        <f t="shared" ca="1" si="21"/>
        <v>18899526.716524314</v>
      </c>
      <c r="AK59" s="17">
        <f t="shared" ca="1" si="21"/>
        <v>19098293.201745942</v>
      </c>
      <c r="AL59" s="17">
        <f t="shared" ca="1" si="21"/>
        <v>19298582.802231271</v>
      </c>
      <c r="AM59" s="17">
        <f t="shared" ca="1" si="21"/>
        <v>19509263.555713288</v>
      </c>
      <c r="AN59" s="17">
        <f t="shared" ca="1" si="21"/>
        <v>19729209.312236413</v>
      </c>
      <c r="AO59" s="17">
        <f t="shared" ca="1" si="21"/>
        <v>19937816.822387204</v>
      </c>
      <c r="AP59" s="17">
        <f t="shared" ca="1" si="21"/>
        <v>20147998.593517408</v>
      </c>
      <c r="AQ59" s="17">
        <f t="shared" ca="1" si="21"/>
        <v>20326944.428754263</v>
      </c>
      <c r="AR59" s="17">
        <f t="shared" ca="1" si="21"/>
        <v>20540440.59001857</v>
      </c>
      <c r="AS59" s="17">
        <f t="shared" ca="1" si="21"/>
        <v>20755550.335134454</v>
      </c>
      <c r="AT59" s="17">
        <f t="shared" ca="1" si="21"/>
        <v>20972287.279602416</v>
      </c>
      <c r="AU59" s="17">
        <f t="shared" ca="1" si="21"/>
        <v>21157369.131800491</v>
      </c>
      <c r="AV59" s="17">
        <f t="shared" ca="1" si="21"/>
        <v>21377527.32704692</v>
      </c>
      <c r="AW59" s="17">
        <f t="shared" ca="1" si="21"/>
        <v>21599353.166231494</v>
      </c>
      <c r="AX59" s="17">
        <f t="shared" ca="1" si="21"/>
        <v>21822860.640441913</v>
      </c>
      <c r="AY59" s="17">
        <f t="shared" ca="1" si="21"/>
        <v>22014280.821152274</v>
      </c>
      <c r="AZ59" s="17">
        <f t="shared" ca="1" si="21"/>
        <v>22241319.500733096</v>
      </c>
      <c r="BA59" s="17">
        <f t="shared" ca="1" si="21"/>
        <v>22470081.422655772</v>
      </c>
      <c r="BB59" s="17">
        <f t="shared" ca="1" si="21"/>
        <v>22700580.967677657</v>
      </c>
      <c r="BC59" s="17">
        <f t="shared" ca="1" si="21"/>
        <v>22898547.823472023</v>
      </c>
      <c r="BD59" s="17">
        <f t="shared" ca="1" si="21"/>
        <v>23009425.706140589</v>
      </c>
      <c r="BE59" s="17">
        <f t="shared" ca="1" si="21"/>
        <v>23193895.207765106</v>
      </c>
      <c r="BF59" s="17">
        <f t="shared" ca="1" si="21"/>
        <v>23109553.770645961</v>
      </c>
      <c r="BG59" s="17">
        <f t="shared" ca="1" si="21"/>
        <v>23025823.503361017</v>
      </c>
      <c r="BH59" s="17">
        <f t="shared" ca="1" si="21"/>
        <v>22942697.786742382</v>
      </c>
      <c r="BI59" s="17">
        <f t="shared" ca="1" si="21"/>
        <v>22860170.096862014</v>
      </c>
    </row>
    <row r="60" spans="1:61" x14ac:dyDescent="0.25">
      <c r="A60" t="s">
        <v>38</v>
      </c>
      <c r="C60" s="5">
        <f ca="1">C57+C58-C59</f>
        <v>642774360.92599666</v>
      </c>
      <c r="D60" s="5">
        <f t="shared" ref="D60:BI60" ca="1" si="22">D57+D58-D59</f>
        <v>642777214.64436316</v>
      </c>
      <c r="E60" s="5">
        <f t="shared" ca="1" si="22"/>
        <v>653147619.15815198</v>
      </c>
      <c r="F60" s="5">
        <f t="shared" ca="1" si="22"/>
        <v>663587231.70670128</v>
      </c>
      <c r="G60" s="5">
        <f t="shared" ca="1" si="22"/>
        <v>672667101.60355389</v>
      </c>
      <c r="H60" s="5">
        <f t="shared" ca="1" si="22"/>
        <v>683253729.16560161</v>
      </c>
      <c r="I60" s="5">
        <f t="shared" ca="1" si="22"/>
        <v>693911753.71521616</v>
      </c>
      <c r="J60" s="5">
        <f t="shared" ca="1" si="22"/>
        <v>704641929.83602989</v>
      </c>
      <c r="K60" s="5">
        <f t="shared" ca="1" si="22"/>
        <v>714098183.1035527</v>
      </c>
      <c r="L60" s="5">
        <f t="shared" ca="1" si="22"/>
        <v>722765530.95646691</v>
      </c>
      <c r="M60" s="5">
        <f t="shared" ca="1" si="22"/>
        <v>731492692.77240145</v>
      </c>
      <c r="N60" s="5">
        <f t="shared" ca="1" si="22"/>
        <v>740280245.98545575</v>
      </c>
      <c r="O60" s="5">
        <f t="shared" ca="1" si="22"/>
        <v>747664347.47376597</v>
      </c>
      <c r="P60" s="5">
        <f t="shared" ca="1" si="22"/>
        <v>756579230.41724682</v>
      </c>
      <c r="Q60" s="5">
        <f t="shared" ca="1" si="22"/>
        <v>765556177.53419113</v>
      </c>
      <c r="R60" s="5">
        <f t="shared" ca="1" si="22"/>
        <v>774595777.73600984</v>
      </c>
      <c r="S60" s="5">
        <f t="shared" ca="1" si="22"/>
        <v>782215852.2415725</v>
      </c>
      <c r="T60" s="5">
        <f t="shared" ca="1" si="22"/>
        <v>791388798.32094049</v>
      </c>
      <c r="U60" s="5">
        <f t="shared" ca="1" si="22"/>
        <v>800626129.1047256</v>
      </c>
      <c r="V60" s="5">
        <f t="shared" ca="1" si="22"/>
        <v>809928446.01127863</v>
      </c>
      <c r="W60" s="5">
        <f t="shared" ca="1" si="22"/>
        <v>817794574.33754385</v>
      </c>
      <c r="X60" s="5">
        <f t="shared" ca="1" si="22"/>
        <v>827234916.62415063</v>
      </c>
      <c r="Y60" s="5">
        <f t="shared" ca="1" si="22"/>
        <v>836742016.45952463</v>
      </c>
      <c r="Z60" s="5">
        <f t="shared" ca="1" si="22"/>
        <v>846316488.54803503</v>
      </c>
      <c r="AA60" s="5">
        <f t="shared" ca="1" si="22"/>
        <v>854437496.72998106</v>
      </c>
      <c r="AB60" s="5">
        <f t="shared" ca="1" si="22"/>
        <v>856858292.26321805</v>
      </c>
      <c r="AC60" s="5">
        <f t="shared" ca="1" si="22"/>
        <v>863735514.3117491</v>
      </c>
      <c r="AD60" s="5">
        <f t="shared" ca="1" si="22"/>
        <v>872966010.1304853</v>
      </c>
      <c r="AE60" s="5">
        <f t="shared" ca="1" si="22"/>
        <v>880725270.1348865</v>
      </c>
      <c r="AF60" s="5">
        <f t="shared" ca="1" si="22"/>
        <v>890098987.50071943</v>
      </c>
      <c r="AG60" s="5">
        <f t="shared" ca="1" si="22"/>
        <v>899547510.14517915</v>
      </c>
      <c r="AH60" s="5">
        <f t="shared" ca="1" si="22"/>
        <v>909069922.54402137</v>
      </c>
      <c r="AI60" s="5">
        <f t="shared" ca="1" si="22"/>
        <v>917102440.05466926</v>
      </c>
      <c r="AJ60" s="5">
        <f t="shared" ca="1" si="22"/>
        <v>926777513.39568114</v>
      </c>
      <c r="AK60" s="5">
        <f t="shared" ca="1" si="22"/>
        <v>936526703.02908564</v>
      </c>
      <c r="AL60" s="5">
        <f t="shared" ca="1" si="22"/>
        <v>946350632.1515758</v>
      </c>
      <c r="AM60" s="5">
        <f t="shared" ca="1" si="22"/>
        <v>956685203.68273497</v>
      </c>
      <c r="AN60" s="5">
        <f t="shared" ca="1" si="22"/>
        <v>967472501.30823958</v>
      </c>
      <c r="AO60" s="5">
        <f t="shared" ca="1" si="22"/>
        <v>977704334.89712977</v>
      </c>
      <c r="AP60" s="5">
        <f t="shared" ca="1" si="22"/>
        <v>988013418.39424109</v>
      </c>
      <c r="AQ60" s="5">
        <f t="shared" ca="1" si="22"/>
        <v>996794823.01889372</v>
      </c>
      <c r="AR60" s="5">
        <f t="shared" ca="1" si="22"/>
        <v>1007267004.1955431</v>
      </c>
      <c r="AS60" s="5">
        <f t="shared" ca="1" si="22"/>
        <v>1017817911.9435521</v>
      </c>
      <c r="AT60" s="5">
        <f t="shared" ca="1" si="22"/>
        <v>1028448668.120245</v>
      </c>
      <c r="AU60" s="5">
        <f t="shared" ca="1" si="22"/>
        <v>1037529892.9003685</v>
      </c>
      <c r="AV60" s="5">
        <f t="shared" ca="1" si="22"/>
        <v>1048328525.1058369</v>
      </c>
      <c r="AW60" s="5">
        <f t="shared" ca="1" si="22"/>
        <v>1059208990.9655563</v>
      </c>
      <c r="AX60" s="5">
        <f t="shared" ca="1" si="22"/>
        <v>1070171977.211014</v>
      </c>
      <c r="AY60" s="5">
        <f t="shared" ca="1" si="22"/>
        <v>1079564302.3910398</v>
      </c>
      <c r="AZ60" s="5">
        <f t="shared" ca="1" si="22"/>
        <v>1090700561.7863619</v>
      </c>
      <c r="BA60" s="5">
        <f t="shared" ca="1" si="22"/>
        <v>1101921383.8955204</v>
      </c>
      <c r="BB60" s="5">
        <f t="shared" ca="1" si="22"/>
        <v>1113227474.5874991</v>
      </c>
      <c r="BC60" s="5">
        <f t="shared" ca="1" si="22"/>
        <v>1122941129.4949896</v>
      </c>
      <c r="BD60" s="5">
        <f t="shared" ca="1" si="22"/>
        <v>1128386012.5139537</v>
      </c>
      <c r="BE60" s="5">
        <f t="shared" ca="1" si="22"/>
        <v>1137437013.6157243</v>
      </c>
      <c r="BF60" s="5">
        <f t="shared" ca="1" si="22"/>
        <v>1133316408.7301495</v>
      </c>
      <c r="BG60" s="5">
        <f t="shared" ca="1" si="22"/>
        <v>1129227468.3513103</v>
      </c>
      <c r="BH60" s="5">
        <f t="shared" ca="1" si="22"/>
        <v>1125162358.326797</v>
      </c>
      <c r="BI60" s="5">
        <f t="shared" ca="1" si="22"/>
        <v>1120148334.7462387</v>
      </c>
    </row>
    <row r="62" spans="1:61" x14ac:dyDescent="0.25">
      <c r="A62" t="s">
        <v>39</v>
      </c>
      <c r="C62" s="4">
        <f ca="1">Financing!C74</f>
        <v>325574307.79020303</v>
      </c>
      <c r="D62" s="4">
        <f ca="1">Financing!D74</f>
        <v>324282059.31206393</v>
      </c>
      <c r="E62" s="4">
        <f ca="1">Financing!E74</f>
        <v>326387913.58944857</v>
      </c>
      <c r="F62" s="4">
        <f ca="1">Financing!F74</f>
        <v>328528117.50110757</v>
      </c>
      <c r="G62" s="4">
        <f ca="1">Financing!G74</f>
        <v>330218829.99638307</v>
      </c>
      <c r="H62" s="4">
        <f ca="1">Financing!H74</f>
        <v>332427280.35542208</v>
      </c>
      <c r="I62" s="4">
        <f ca="1">Financing!I74</f>
        <v>334673190.82704008</v>
      </c>
      <c r="J62" s="4">
        <f ca="1">Financing!J74</f>
        <v>336957708.1987586</v>
      </c>
      <c r="K62" s="4">
        <f ca="1">Financing!K74</f>
        <v>338824676.35356385</v>
      </c>
      <c r="L62" s="4">
        <f ca="1">Financing!L74</f>
        <v>339149373.80274749</v>
      </c>
      <c r="M62" s="4">
        <f ca="1">Financing!M74</f>
        <v>339491944.10916489</v>
      </c>
      <c r="N62" s="4">
        <f ca="1">Financing!N74</f>
        <v>339853192.84469324</v>
      </c>
      <c r="O62" s="4">
        <f ca="1">Financing!O74</f>
        <v>339786718.34039044</v>
      </c>
      <c r="P62" s="4">
        <f ca="1">Financing!P74</f>
        <v>340250416.34100467</v>
      </c>
      <c r="Q62" s="4">
        <f ca="1">Financing!Q74</f>
        <v>340799063.80537969</v>
      </c>
      <c r="R62" s="4">
        <f ca="1">Financing!R74</f>
        <v>341458865.44178462</v>
      </c>
      <c r="S62" s="4">
        <f ca="1">Financing!S74</f>
        <v>341715106.0396415</v>
      </c>
      <c r="T62" s="4">
        <f ca="1">Financing!T74</f>
        <v>342428810.30436867</v>
      </c>
      <c r="U62" s="4">
        <f ca="1">Financing!U74</f>
        <v>343172675.6964041</v>
      </c>
      <c r="V62" s="4">
        <f ca="1">Financing!V74</f>
        <v>284289037.91669726</v>
      </c>
      <c r="W62" s="4">
        <f ca="1">Financing!W74</f>
        <v>282779179.24351335</v>
      </c>
      <c r="X62" s="4">
        <f ca="1">Financing!X74</f>
        <v>281255165.64526838</v>
      </c>
      <c r="Y62" s="4">
        <f ca="1">Financing!Y74</f>
        <v>279716864.41953987</v>
      </c>
      <c r="Z62" s="4">
        <f ca="1">Financing!Z74</f>
        <v>278164141.61982012</v>
      </c>
      <c r="AA62" s="4">
        <f ca="1">Financing!AA74</f>
        <v>276596862.04385298</v>
      </c>
      <c r="AB62" s="4">
        <f ca="1">Financing!AB74</f>
        <v>275014889.22186118</v>
      </c>
      <c r="AC62" s="4">
        <f ca="1">Financing!AC74</f>
        <v>273418085.40466321</v>
      </c>
      <c r="AD62" s="4">
        <f ca="1">Financing!AD74</f>
        <v>271806311.55167902</v>
      </c>
      <c r="AE62" s="4">
        <f ca="1">Financing!AE74</f>
        <v>270179427.3188231</v>
      </c>
      <c r="AF62" s="4">
        <f ca="1">Financing!AF74</f>
        <v>268537291.04628414</v>
      </c>
      <c r="AG62" s="4">
        <f ca="1">Financing!AG74</f>
        <v>266879759.74619013</v>
      </c>
      <c r="AH62" s="4">
        <f ca="1">Financing!AH74</f>
        <v>265206689.09015775</v>
      </c>
      <c r="AI62" s="4">
        <f ca="1">Financing!AI74</f>
        <v>263517933.39672506</v>
      </c>
      <c r="AJ62" s="4">
        <f ca="1">Financing!AJ74</f>
        <v>261813345.61866644</v>
      </c>
      <c r="AK62" s="4">
        <f ca="1">Financing!AK74</f>
        <v>260092777.33018851</v>
      </c>
      <c r="AL62" s="4">
        <f ca="1">Financing!AL74</f>
        <v>258356078.7140061</v>
      </c>
      <c r="AM62" s="4">
        <f ca="1">Financing!AM74</f>
        <v>256603098.54829699</v>
      </c>
      <c r="AN62" s="4">
        <f ca="1">Financing!AN74</f>
        <v>254833684.19353434</v>
      </c>
      <c r="AO62" s="4">
        <f ca="1">Financing!AO74</f>
        <v>253047681.5791958</v>
      </c>
      <c r="AP62" s="4">
        <f ca="1">Financing!AP74</f>
        <v>251244935.19034782</v>
      </c>
      <c r="AQ62" s="4">
        <f ca="1">Financing!AQ74</f>
        <v>249425288.05410439</v>
      </c>
      <c r="AR62" s="4">
        <f ca="1">Financing!AR74</f>
        <v>247588581.72595868</v>
      </c>
      <c r="AS62" s="4">
        <f ca="1">Financing!AS74</f>
        <v>245734656.27598661</v>
      </c>
      <c r="AT62" s="4">
        <f ca="1">Financing!AT74</f>
        <v>243863350.27492106</v>
      </c>
      <c r="AU62" s="4">
        <f ca="1">Financing!AU74</f>
        <v>241974500.78009552</v>
      </c>
      <c r="AV62" s="4">
        <f ca="1">Financing!AV74</f>
        <v>240067943.32125598</v>
      </c>
      <c r="AW62" s="4">
        <f ca="1">Financing!AW74</f>
        <v>238143511.88623983</v>
      </c>
      <c r="AX62" s="4">
        <f ca="1">Financing!AX74</f>
        <v>236201038.9065204</v>
      </c>
      <c r="AY62" s="4">
        <f ca="1">Financing!AY74</f>
        <v>234240355.24261609</v>
      </c>
      <c r="AZ62" s="4">
        <f ca="1">Financing!AZ74</f>
        <v>232261290.16936269</v>
      </c>
      <c r="BA62" s="4">
        <f ca="1">Financing!BA74</f>
        <v>230263671.36104754</v>
      </c>
      <c r="BB62" s="4">
        <f ca="1">Financing!BB74</f>
        <v>228247324.87640443</v>
      </c>
      <c r="BC62" s="4">
        <f ca="1">Financing!BC74</f>
        <v>226212075.14346778</v>
      </c>
      <c r="BD62" s="4">
        <f ca="1">Financing!BD74</f>
        <v>224157744.94428486</v>
      </c>
      <c r="BE62" s="4">
        <f ca="1">Financing!BE74</f>
        <v>222084155.3994846</v>
      </c>
      <c r="BF62" s="4">
        <f ca="1">Financing!BF74</f>
        <v>219991125.95270184</v>
      </c>
      <c r="BG62" s="4">
        <f ca="1">Financing!BG74</f>
        <v>217878474.35485548</v>
      </c>
      <c r="BH62" s="4">
        <f ca="1">Financing!BH74</f>
        <v>215746016.64827931</v>
      </c>
      <c r="BI62" s="4">
        <f ca="1">Financing!BI74</f>
        <v>213593567.150704</v>
      </c>
    </row>
    <row r="63" spans="1:61" x14ac:dyDescent="0.2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1:61" x14ac:dyDescent="0.25">
      <c r="A64" t="s">
        <v>178</v>
      </c>
      <c r="C64" s="4">
        <f>'For Sale'!C77</f>
        <v>0</v>
      </c>
      <c r="D64" s="4">
        <f>'For Sale'!D77</f>
        <v>0</v>
      </c>
      <c r="E64" s="4">
        <f>'For Sale'!E77</f>
        <v>0</v>
      </c>
      <c r="F64" s="4">
        <f>'For Sale'!F77</f>
        <v>0</v>
      </c>
      <c r="G64" s="4">
        <f>'For Sale'!G77</f>
        <v>0</v>
      </c>
      <c r="H64" s="4">
        <f>'For Sale'!H77</f>
        <v>0</v>
      </c>
      <c r="I64" s="4">
        <f>'For Sale'!I77</f>
        <v>0</v>
      </c>
      <c r="J64" s="4">
        <f>'For Sale'!J77</f>
        <v>0</v>
      </c>
      <c r="K64" s="4">
        <f>'For Sale'!K77</f>
        <v>0</v>
      </c>
      <c r="L64" s="4">
        <f>'For Sale'!L77</f>
        <v>0</v>
      </c>
      <c r="M64" s="4">
        <f>'For Sale'!M77</f>
        <v>0</v>
      </c>
      <c r="N64" s="4">
        <f>'For Sale'!N77</f>
        <v>0</v>
      </c>
      <c r="O64" s="4">
        <f>'For Sale'!O77</f>
        <v>0</v>
      </c>
      <c r="P64" s="4">
        <f>'For Sale'!P77</f>
        <v>0</v>
      </c>
      <c r="Q64" s="4">
        <f>'For Sale'!Q77</f>
        <v>0</v>
      </c>
      <c r="R64" s="4">
        <f>'For Sale'!R77</f>
        <v>0</v>
      </c>
      <c r="S64" s="4">
        <f>'For Sale'!S77</f>
        <v>0</v>
      </c>
      <c r="T64" s="4">
        <f>'For Sale'!T77</f>
        <v>0</v>
      </c>
      <c r="U64" s="4">
        <f>'For Sale'!U77</f>
        <v>0</v>
      </c>
      <c r="V64" s="4">
        <f>'For Sale'!V77</f>
        <v>0</v>
      </c>
      <c r="W64" s="4">
        <f>'For Sale'!W77</f>
        <v>0</v>
      </c>
      <c r="X64" s="4">
        <f>'For Sale'!X77</f>
        <v>0</v>
      </c>
      <c r="Y64" s="4">
        <f>'For Sale'!Y77</f>
        <v>0</v>
      </c>
      <c r="Z64" s="4">
        <f>'For Sale'!Z77</f>
        <v>0</v>
      </c>
      <c r="AA64" s="4">
        <f>'For Sale'!AA77</f>
        <v>0</v>
      </c>
      <c r="AB64" s="4">
        <f>'For Sale'!AB77</f>
        <v>0</v>
      </c>
      <c r="AC64" s="4">
        <f>'For Sale'!AC77</f>
        <v>0</v>
      </c>
      <c r="AD64" s="4">
        <f>'For Sale'!AD77</f>
        <v>0</v>
      </c>
      <c r="AE64" s="4">
        <f>'For Sale'!AE77</f>
        <v>0</v>
      </c>
      <c r="AF64" s="4">
        <f>'For Sale'!AF77</f>
        <v>0</v>
      </c>
      <c r="AG64" s="4">
        <f>'For Sale'!AG77</f>
        <v>0</v>
      </c>
      <c r="AH64" s="4">
        <f>'For Sale'!AH77</f>
        <v>0</v>
      </c>
      <c r="AI64" s="4">
        <f>'For Sale'!AI77</f>
        <v>0</v>
      </c>
      <c r="AJ64" s="4">
        <f>'For Sale'!AJ77</f>
        <v>0</v>
      </c>
      <c r="AK64" s="4">
        <f>'For Sale'!AK77</f>
        <v>0</v>
      </c>
      <c r="AL64" s="4">
        <f>'For Sale'!AL77</f>
        <v>0</v>
      </c>
      <c r="AM64" s="4">
        <f>'For Sale'!AM77</f>
        <v>0</v>
      </c>
      <c r="AN64" s="4">
        <f>'For Sale'!AN77</f>
        <v>0</v>
      </c>
      <c r="AO64" s="4">
        <f>'For Sale'!AO77</f>
        <v>0</v>
      </c>
      <c r="AP64" s="4">
        <f>'For Sale'!AP77</f>
        <v>0</v>
      </c>
      <c r="AQ64" s="4">
        <f>'For Sale'!AQ77</f>
        <v>0</v>
      </c>
      <c r="AR64" s="4">
        <f>'For Sale'!AR77</f>
        <v>0</v>
      </c>
      <c r="AS64" s="4">
        <f>'For Sale'!AS77</f>
        <v>0</v>
      </c>
      <c r="AT64" s="4">
        <f>'For Sale'!AT77</f>
        <v>0</v>
      </c>
      <c r="AU64" s="4">
        <f>'For Sale'!AU77</f>
        <v>0</v>
      </c>
      <c r="AV64" s="4">
        <f>'For Sale'!AV77</f>
        <v>0</v>
      </c>
      <c r="AW64" s="4">
        <f>'For Sale'!AW77</f>
        <v>0</v>
      </c>
      <c r="AX64" s="4">
        <f>'For Sale'!AX77</f>
        <v>0</v>
      </c>
      <c r="AY64" s="4">
        <f>'For Sale'!AY77</f>
        <v>0</v>
      </c>
      <c r="AZ64" s="4">
        <f>'For Sale'!AZ77</f>
        <v>0</v>
      </c>
      <c r="BA64" s="4">
        <f>'For Sale'!BA77</f>
        <v>0</v>
      </c>
      <c r="BB64" s="4">
        <f>'For Sale'!BB77</f>
        <v>0</v>
      </c>
      <c r="BC64" s="4">
        <f>'For Sale'!BC77</f>
        <v>0</v>
      </c>
      <c r="BD64" s="4">
        <f>'For Sale'!BD77</f>
        <v>0</v>
      </c>
      <c r="BE64" s="4">
        <f>'For Sale'!BE77</f>
        <v>0</v>
      </c>
      <c r="BF64" s="4">
        <f>'For Sale'!BF77</f>
        <v>0</v>
      </c>
      <c r="BG64" s="4">
        <f>'For Sale'!BG77</f>
        <v>0</v>
      </c>
      <c r="BH64" s="4">
        <f>'For Sale'!BH77</f>
        <v>0</v>
      </c>
      <c r="BI64" s="4">
        <f>'For Sale'!BI77</f>
        <v>0</v>
      </c>
    </row>
    <row r="65" spans="1:61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1:61" x14ac:dyDescent="0.25">
      <c r="A66" t="s">
        <v>370</v>
      </c>
      <c r="C66" s="4">
        <f>'For Sale'!C43</f>
        <v>0</v>
      </c>
      <c r="D66" s="4">
        <f>'For Sale'!D43</f>
        <v>0</v>
      </c>
      <c r="E66" s="4">
        <f>'For Sale'!E43</f>
        <v>0</v>
      </c>
      <c r="F66" s="4">
        <f>'For Sale'!F43</f>
        <v>0</v>
      </c>
      <c r="G66" s="4">
        <f>'For Sale'!G43</f>
        <v>0</v>
      </c>
      <c r="H66" s="4">
        <f>'For Sale'!H43</f>
        <v>0</v>
      </c>
      <c r="I66" s="4">
        <f>'For Sale'!I43</f>
        <v>0</v>
      </c>
      <c r="J66" s="4">
        <f>'For Sale'!J43</f>
        <v>0</v>
      </c>
      <c r="K66" s="4">
        <f>'For Sale'!K43</f>
        <v>0</v>
      </c>
      <c r="L66" s="4">
        <f>'For Sale'!L43</f>
        <v>0</v>
      </c>
      <c r="M66" s="4">
        <f>'For Sale'!M43</f>
        <v>0</v>
      </c>
      <c r="N66" s="4">
        <f>'For Sale'!N43</f>
        <v>0</v>
      </c>
      <c r="O66" s="4">
        <f>'For Sale'!O43</f>
        <v>0</v>
      </c>
      <c r="P66" s="4">
        <f>'For Sale'!P43</f>
        <v>0</v>
      </c>
      <c r="Q66" s="4">
        <f>'For Sale'!Q43</f>
        <v>0</v>
      </c>
      <c r="R66" s="4">
        <f>'For Sale'!R43</f>
        <v>0</v>
      </c>
      <c r="S66" s="4">
        <f>'For Sale'!S43</f>
        <v>0</v>
      </c>
      <c r="T66" s="4">
        <f>'For Sale'!T43</f>
        <v>0</v>
      </c>
      <c r="U66" s="4">
        <f>'For Sale'!U43</f>
        <v>0</v>
      </c>
      <c r="V66" s="4">
        <f>'For Sale'!V43</f>
        <v>0</v>
      </c>
      <c r="W66" s="4">
        <f>'For Sale'!W43</f>
        <v>0</v>
      </c>
      <c r="X66" s="4">
        <f>'For Sale'!X43</f>
        <v>0</v>
      </c>
      <c r="Y66" s="4">
        <f>'For Sale'!Y43</f>
        <v>0</v>
      </c>
      <c r="Z66" s="4">
        <f>'For Sale'!Z43</f>
        <v>0</v>
      </c>
      <c r="AA66" s="4">
        <f>'For Sale'!AA43</f>
        <v>0</v>
      </c>
      <c r="AB66" s="4">
        <f>'For Sale'!AB43</f>
        <v>0</v>
      </c>
      <c r="AC66" s="4">
        <f>'For Sale'!AC43</f>
        <v>0</v>
      </c>
      <c r="AD66" s="4">
        <f>'For Sale'!AD43</f>
        <v>0</v>
      </c>
      <c r="AE66" s="4">
        <f>'For Sale'!AE43</f>
        <v>0</v>
      </c>
      <c r="AF66" s="4">
        <f>'For Sale'!AF43</f>
        <v>0</v>
      </c>
      <c r="AG66" s="4">
        <f>'For Sale'!AG43</f>
        <v>0</v>
      </c>
      <c r="AH66" s="4">
        <f>'For Sale'!AH43</f>
        <v>0</v>
      </c>
      <c r="AI66" s="4">
        <f>'For Sale'!AI43</f>
        <v>0</v>
      </c>
      <c r="AJ66" s="4">
        <f>'For Sale'!AJ43</f>
        <v>0</v>
      </c>
      <c r="AK66" s="4">
        <f>'For Sale'!AK43</f>
        <v>0</v>
      </c>
      <c r="AL66" s="4">
        <f>'For Sale'!AL43</f>
        <v>0</v>
      </c>
      <c r="AM66" s="4">
        <f>'For Sale'!AM43</f>
        <v>0</v>
      </c>
      <c r="AN66" s="4">
        <f>'For Sale'!AN43</f>
        <v>0</v>
      </c>
      <c r="AO66" s="4">
        <f>'For Sale'!AO43</f>
        <v>0</v>
      </c>
      <c r="AP66" s="4">
        <f>'For Sale'!AP43</f>
        <v>0</v>
      </c>
      <c r="AQ66" s="4">
        <f>'For Sale'!AQ43</f>
        <v>0</v>
      </c>
      <c r="AR66" s="4">
        <f>'For Sale'!AR43</f>
        <v>0</v>
      </c>
      <c r="AS66" s="4">
        <f>'For Sale'!AS43</f>
        <v>0</v>
      </c>
      <c r="AT66" s="4">
        <f>'For Sale'!AT43</f>
        <v>0</v>
      </c>
      <c r="AU66" s="4">
        <f>'For Sale'!AU43</f>
        <v>0</v>
      </c>
      <c r="AV66" s="4">
        <f>'For Sale'!AV43</f>
        <v>0</v>
      </c>
      <c r="AW66" s="4">
        <f>'For Sale'!AW43</f>
        <v>0</v>
      </c>
      <c r="AX66" s="4">
        <f>'For Sale'!AX43</f>
        <v>0</v>
      </c>
      <c r="AY66" s="4">
        <f>'For Sale'!AY43</f>
        <v>0</v>
      </c>
      <c r="AZ66" s="4">
        <f>'For Sale'!AZ43</f>
        <v>0</v>
      </c>
      <c r="BA66" s="4">
        <f>'For Sale'!BA43</f>
        <v>0</v>
      </c>
      <c r="BB66" s="4">
        <f>'For Sale'!BB43</f>
        <v>0</v>
      </c>
      <c r="BC66" s="4">
        <f>'For Sale'!BC43</f>
        <v>0</v>
      </c>
      <c r="BD66" s="4">
        <f>'For Sale'!BD43</f>
        <v>0</v>
      </c>
      <c r="BE66" s="4">
        <f>'For Sale'!BE43</f>
        <v>0</v>
      </c>
      <c r="BF66" s="4">
        <f>'For Sale'!BF43</f>
        <v>0</v>
      </c>
      <c r="BG66" s="4">
        <f>'For Sale'!BG43</f>
        <v>0</v>
      </c>
      <c r="BH66" s="4">
        <f>'For Sale'!BH43</f>
        <v>0</v>
      </c>
      <c r="BI66" s="4">
        <f>'For Sale'!BI43</f>
        <v>0</v>
      </c>
    </row>
    <row r="68" spans="1:61" x14ac:dyDescent="0.25">
      <c r="A68" t="s">
        <v>40</v>
      </c>
      <c r="C68" s="5">
        <f ca="1">C60-C62+C64-C66</f>
        <v>317200053.13579363</v>
      </c>
      <c r="D68" s="5">
        <f t="shared" ref="D68:BI68" ca="1" si="23">D60-D62+D64-D66</f>
        <v>318495155.33229923</v>
      </c>
      <c r="E68" s="5">
        <f t="shared" ca="1" si="23"/>
        <v>326759705.56870341</v>
      </c>
      <c r="F68" s="5">
        <f t="shared" ca="1" si="23"/>
        <v>335059114.20559371</v>
      </c>
      <c r="G68" s="5">
        <f t="shared" ca="1" si="23"/>
        <v>342448271.60717082</v>
      </c>
      <c r="H68" s="5">
        <f t="shared" ca="1" si="23"/>
        <v>350826448.81017953</v>
      </c>
      <c r="I68" s="5">
        <f t="shared" ca="1" si="23"/>
        <v>359238562.88817608</v>
      </c>
      <c r="J68" s="5">
        <f t="shared" ca="1" si="23"/>
        <v>367684221.63727129</v>
      </c>
      <c r="K68" s="5">
        <f t="shared" ca="1" si="23"/>
        <v>375273506.74998885</v>
      </c>
      <c r="L68" s="5">
        <f t="shared" ca="1" si="23"/>
        <v>383616157.15371943</v>
      </c>
      <c r="M68" s="5">
        <f t="shared" ca="1" si="23"/>
        <v>392000748.66323656</v>
      </c>
      <c r="N68" s="5">
        <f t="shared" ca="1" si="23"/>
        <v>400427053.14076251</v>
      </c>
      <c r="O68" s="5">
        <f t="shared" ca="1" si="23"/>
        <v>407877629.13337553</v>
      </c>
      <c r="P68" s="5">
        <f t="shared" ca="1" si="23"/>
        <v>416328814.07624215</v>
      </c>
      <c r="Q68" s="5">
        <f t="shared" ca="1" si="23"/>
        <v>424757113.72881144</v>
      </c>
      <c r="R68" s="5">
        <f t="shared" ca="1" si="23"/>
        <v>433136912.29422522</v>
      </c>
      <c r="S68" s="5">
        <f t="shared" ca="1" si="23"/>
        <v>440500746.201931</v>
      </c>
      <c r="T68" s="5">
        <f t="shared" ca="1" si="23"/>
        <v>448959988.01657182</v>
      </c>
      <c r="U68" s="5">
        <f t="shared" ca="1" si="23"/>
        <v>457453453.4083215</v>
      </c>
      <c r="V68" s="5">
        <f t="shared" ca="1" si="23"/>
        <v>525639408.09458137</v>
      </c>
      <c r="W68" s="5">
        <f t="shared" ca="1" si="23"/>
        <v>535015395.0940305</v>
      </c>
      <c r="X68" s="5">
        <f t="shared" ca="1" si="23"/>
        <v>545979750.97888231</v>
      </c>
      <c r="Y68" s="5">
        <f t="shared" ca="1" si="23"/>
        <v>557025152.0399847</v>
      </c>
      <c r="Z68" s="5">
        <f t="shared" ca="1" si="23"/>
        <v>568152346.92821491</v>
      </c>
      <c r="AA68" s="5">
        <f t="shared" ca="1" si="23"/>
        <v>577840634.68612814</v>
      </c>
      <c r="AB68" s="5">
        <f t="shared" ca="1" si="23"/>
        <v>581843403.0413568</v>
      </c>
      <c r="AC68" s="5">
        <f t="shared" ca="1" si="23"/>
        <v>590317428.9070859</v>
      </c>
      <c r="AD68" s="5">
        <f t="shared" ca="1" si="23"/>
        <v>601159698.57880628</v>
      </c>
      <c r="AE68" s="5">
        <f t="shared" ca="1" si="23"/>
        <v>610545842.8160634</v>
      </c>
      <c r="AF68" s="5">
        <f t="shared" ca="1" si="23"/>
        <v>621561696.45443535</v>
      </c>
      <c r="AG68" s="5">
        <f t="shared" ca="1" si="23"/>
        <v>632667750.39898896</v>
      </c>
      <c r="AH68" s="5">
        <f t="shared" ca="1" si="23"/>
        <v>643863233.45386362</v>
      </c>
      <c r="AI68" s="5">
        <f t="shared" ca="1" si="23"/>
        <v>653584506.6579442</v>
      </c>
      <c r="AJ68" s="5">
        <f t="shared" ca="1" si="23"/>
        <v>664964167.77701473</v>
      </c>
      <c r="AK68" s="5">
        <f t="shared" ca="1" si="23"/>
        <v>676433925.69889712</v>
      </c>
      <c r="AL68" s="5">
        <f t="shared" ca="1" si="23"/>
        <v>687994553.43756974</v>
      </c>
      <c r="AM68" s="5">
        <f t="shared" ca="1" si="23"/>
        <v>700082105.13443804</v>
      </c>
      <c r="AN68" s="5">
        <f t="shared" ca="1" si="23"/>
        <v>712638817.1147052</v>
      </c>
      <c r="AO68" s="5">
        <f t="shared" ca="1" si="23"/>
        <v>724656653.31793404</v>
      </c>
      <c r="AP68" s="5">
        <f t="shared" ca="1" si="23"/>
        <v>736768483.2038933</v>
      </c>
      <c r="AQ68" s="5">
        <f t="shared" ca="1" si="23"/>
        <v>747369534.96478939</v>
      </c>
      <c r="AR68" s="5">
        <f t="shared" ca="1" si="23"/>
        <v>759678422.46958435</v>
      </c>
      <c r="AS68" s="5">
        <f t="shared" ca="1" si="23"/>
        <v>772083255.66756558</v>
      </c>
      <c r="AT68" s="5">
        <f t="shared" ca="1" si="23"/>
        <v>784585317.84532392</v>
      </c>
      <c r="AU68" s="5">
        <f t="shared" ca="1" si="23"/>
        <v>795555392.12027287</v>
      </c>
      <c r="AV68" s="5">
        <f t="shared" ca="1" si="23"/>
        <v>808260581.78458095</v>
      </c>
      <c r="AW68" s="5">
        <f t="shared" ca="1" si="23"/>
        <v>821065479.07931638</v>
      </c>
      <c r="AX68" s="5">
        <f t="shared" ca="1" si="23"/>
        <v>833970938.30449367</v>
      </c>
      <c r="AY68" s="5">
        <f t="shared" ca="1" si="23"/>
        <v>845323947.14842379</v>
      </c>
      <c r="AZ68" s="5">
        <f t="shared" ca="1" si="23"/>
        <v>858439271.61699927</v>
      </c>
      <c r="BA68" s="5">
        <f t="shared" ca="1" si="23"/>
        <v>871657712.53447294</v>
      </c>
      <c r="BB68" s="5">
        <f t="shared" ca="1" si="23"/>
        <v>884980149.71109474</v>
      </c>
      <c r="BC68" s="5">
        <f t="shared" ca="1" si="23"/>
        <v>896729054.35152185</v>
      </c>
      <c r="BD68" s="5">
        <f t="shared" ca="1" si="23"/>
        <v>904228267.56966877</v>
      </c>
      <c r="BE68" s="5">
        <f t="shared" ca="1" si="23"/>
        <v>915352858.21623969</v>
      </c>
      <c r="BF68" s="5">
        <f t="shared" ca="1" si="23"/>
        <v>913325282.7774477</v>
      </c>
      <c r="BG68" s="5">
        <f t="shared" ca="1" si="23"/>
        <v>911348993.99645472</v>
      </c>
      <c r="BH68" s="5">
        <f t="shared" ca="1" si="23"/>
        <v>909416341.6785177</v>
      </c>
      <c r="BI68" s="5">
        <f t="shared" ca="1" si="23"/>
        <v>906554767.59553468</v>
      </c>
    </row>
    <row r="70" spans="1:61" x14ac:dyDescent="0.25">
      <c r="A70" t="s">
        <v>187</v>
      </c>
      <c r="C70" s="5">
        <f ca="1">C60-C30</f>
        <v>32932865.980396628</v>
      </c>
      <c r="D70" s="5">
        <f t="shared" ref="D70:BI70" ca="1" si="24">D60-D30</f>
        <v>31936631.139334321</v>
      </c>
      <c r="E70" s="5">
        <f t="shared" ca="1" si="24"/>
        <v>40992774.735088587</v>
      </c>
      <c r="F70" s="5">
        <f t="shared" ca="1" si="24"/>
        <v>50110810.779312611</v>
      </c>
      <c r="G70" s="5">
        <f t="shared" ca="1" si="24"/>
        <v>57859535.803655386</v>
      </c>
      <c r="H70" s="5">
        <f t="shared" ca="1" si="24"/>
        <v>67108595.987897515</v>
      </c>
      <c r="I70" s="5">
        <f t="shared" ca="1" si="24"/>
        <v>76421455.835058928</v>
      </c>
      <c r="J70" s="5">
        <f t="shared" ca="1" si="24"/>
        <v>85798774.038646102</v>
      </c>
      <c r="K70" s="5">
        <f t="shared" ca="1" si="24"/>
        <v>93892154.635727644</v>
      </c>
      <c r="L70" s="5">
        <f t="shared" ca="1" si="24"/>
        <v>101189854.12196982</v>
      </c>
      <c r="M70" s="5">
        <f t="shared" ca="1" si="24"/>
        <v>108539380.62051225</v>
      </c>
      <c r="N70" s="5">
        <f t="shared" ca="1" si="24"/>
        <v>115941211.5992372</v>
      </c>
      <c r="O70" s="5">
        <f t="shared" ca="1" si="24"/>
        <v>122101976.17412221</v>
      </c>
      <c r="P70" s="5">
        <f t="shared" ca="1" si="24"/>
        <v>129876703.3562516</v>
      </c>
      <c r="Q70" s="5">
        <f t="shared" ca="1" si="24"/>
        <v>137706373.72591567</v>
      </c>
      <c r="R70" s="5">
        <f t="shared" ca="1" si="24"/>
        <v>145591492.61563134</v>
      </c>
      <c r="S70" s="5">
        <f t="shared" ca="1" si="24"/>
        <v>152047436.6926719</v>
      </c>
      <c r="T70" s="5">
        <f t="shared" ca="1" si="24"/>
        <v>160050058.13101387</v>
      </c>
      <c r="U70" s="5">
        <f t="shared" ca="1" si="24"/>
        <v>168109603.85181713</v>
      </c>
      <c r="V70" s="5">
        <f t="shared" ca="1" si="24"/>
        <v>176226588.25405633</v>
      </c>
      <c r="W70" s="5">
        <f t="shared" ca="1" si="24"/>
        <v>182897317.80649495</v>
      </c>
      <c r="X70" s="5">
        <f t="shared" ca="1" si="24"/>
        <v>191135752.65378606</v>
      </c>
      <c r="Y70" s="5">
        <f t="shared" ca="1" si="24"/>
        <v>199433131.23458755</v>
      </c>
      <c r="Z70" s="5">
        <f t="shared" ca="1" si="24"/>
        <v>207789977.66220176</v>
      </c>
      <c r="AA70" s="5">
        <f t="shared" ca="1" si="24"/>
        <v>214682860.41566443</v>
      </c>
      <c r="AB70" s="5">
        <f t="shared" ca="1" si="24"/>
        <v>215868694.1095562</v>
      </c>
      <c r="AC70" s="5">
        <f t="shared" ca="1" si="24"/>
        <v>221502772.62096536</v>
      </c>
      <c r="AD70" s="5">
        <f t="shared" ca="1" si="24"/>
        <v>229481848.90606236</v>
      </c>
      <c r="AE70" s="5">
        <f t="shared" ca="1" si="24"/>
        <v>235978739.16092062</v>
      </c>
      <c r="AF70" s="5">
        <f t="shared" ca="1" si="24"/>
        <v>243541056.93405318</v>
      </c>
      <c r="AG70" s="5">
        <f t="shared" ca="1" si="24"/>
        <v>250704456.94951057</v>
      </c>
      <c r="AH70" s="5">
        <f t="shared" ca="1" si="24"/>
        <v>257838841.714643</v>
      </c>
      <c r="AI70" s="5">
        <f t="shared" ca="1" si="24"/>
        <v>263473066.41149569</v>
      </c>
      <c r="AJ70" s="5">
        <f t="shared" ca="1" si="24"/>
        <v>176137752.36231101</v>
      </c>
      <c r="AK70" s="5">
        <f t="shared" ca="1" si="24"/>
        <v>183474484.01332653</v>
      </c>
      <c r="AL70" s="5">
        <f t="shared" ca="1" si="24"/>
        <v>190878068.76475668</v>
      </c>
      <c r="AM70" s="5">
        <f t="shared" ca="1" si="24"/>
        <v>198781579.08485222</v>
      </c>
      <c r="AN70" s="5">
        <f t="shared" ca="1" si="24"/>
        <v>207131107.3194021</v>
      </c>
      <c r="AO70" s="5">
        <f t="shared" ca="1" si="24"/>
        <v>214916998.95903945</v>
      </c>
      <c r="AP70" s="5">
        <f t="shared" ca="1" si="24"/>
        <v>222771870.60067534</v>
      </c>
      <c r="AQ70" s="5">
        <f t="shared" ca="1" si="24"/>
        <v>229244606.84701276</v>
      </c>
      <c r="AR70" s="5">
        <f t="shared" ca="1" si="24"/>
        <v>237535607.47578883</v>
      </c>
      <c r="AS70" s="5">
        <f t="shared" ca="1" si="24"/>
        <v>245924026.14600086</v>
      </c>
      <c r="AT70" s="5">
        <f t="shared" ca="1" si="24"/>
        <v>254383290.38659596</v>
      </c>
      <c r="AU70" s="5">
        <f t="shared" ca="1" si="24"/>
        <v>261281012.82784593</v>
      </c>
      <c r="AV70" s="5">
        <f t="shared" ca="1" si="24"/>
        <v>269888380.32552373</v>
      </c>
      <c r="AW70" s="5">
        <f t="shared" ca="1" si="24"/>
        <v>278568260.76057041</v>
      </c>
      <c r="AX70" s="5">
        <f t="shared" ca="1" si="24"/>
        <v>287321232.76362729</v>
      </c>
      <c r="AY70" s="5">
        <f t="shared" ca="1" si="24"/>
        <v>294491015.95658886</v>
      </c>
      <c r="AZ70" s="5">
        <f t="shared" ca="1" si="24"/>
        <v>303396579.93035614</v>
      </c>
      <c r="BA70" s="5">
        <f t="shared" ca="1" si="24"/>
        <v>312376946.9117254</v>
      </c>
      <c r="BB70" s="5">
        <f t="shared" ca="1" si="24"/>
        <v>321432710.24376643</v>
      </c>
      <c r="BC70" s="5">
        <f t="shared" ca="1" si="24"/>
        <v>328882972.47361708</v>
      </c>
      <c r="BD70" s="5">
        <f t="shared" ca="1" si="24"/>
        <v>332055901.83707511</v>
      </c>
      <c r="BE70" s="5">
        <f t="shared" ca="1" si="24"/>
        <v>338824732.63703692</v>
      </c>
      <c r="BF70" s="5">
        <f t="shared" ca="1" si="24"/>
        <v>332411623.68415534</v>
      </c>
      <c r="BG70" s="5">
        <f t="shared" ca="1" si="24"/>
        <v>326016555.36785626</v>
      </c>
      <c r="BH70" s="5">
        <f t="shared" ca="1" si="24"/>
        <v>319136524.67052305</v>
      </c>
      <c r="BI70" s="5">
        <f t="shared" ca="1" si="24"/>
        <v>311621354.38481843</v>
      </c>
    </row>
    <row r="71" spans="1:61" s="154" customFormat="1" x14ac:dyDescent="0.25">
      <c r="A71" s="154" t="s">
        <v>696</v>
      </c>
      <c r="C71" s="5">
        <f ca="1">-Financing!C64</f>
        <v>-10338728.310258918</v>
      </c>
      <c r="D71" s="5">
        <f ca="1">-Financing!D64</f>
        <v>-34829287.488631085</v>
      </c>
      <c r="E71" s="5">
        <f ca="1">-Financing!E64</f>
        <v>-61419277.691411465</v>
      </c>
      <c r="F71" s="5">
        <f ca="1">-Financing!F64</f>
        <v>-90158556.838509336</v>
      </c>
      <c r="G71" s="5">
        <f ca="1">-Financing!G64</f>
        <v>-120596699.3000304</v>
      </c>
      <c r="H71" s="5">
        <f ca="1">-Financing!H64</f>
        <v>-153252656.30974692</v>
      </c>
      <c r="I71" s="5">
        <f ca="1">-Financing!I64</f>
        <v>-188163948.31767288</v>
      </c>
      <c r="J71" s="5">
        <f ca="1">-Financing!J64</f>
        <v>-225369297.74141344</v>
      </c>
      <c r="K71" s="5">
        <f ca="1">-Financing!K64</f>
        <v>-264450194.47746158</v>
      </c>
      <c r="L71" s="5">
        <f ca="1">-Financing!L64</f>
        <v>-305160058.93813491</v>
      </c>
      <c r="M71" s="5">
        <f ca="1">-Financing!M64</f>
        <v>-347597730.00066435</v>
      </c>
      <c r="N71" s="5">
        <f ca="1">-Financing!N64</f>
        <v>-391794900.29662275</v>
      </c>
      <c r="O71" s="5">
        <f ca="1">-Financing!O64</f>
        <v>-437344588.84612632</v>
      </c>
      <c r="P71" s="5">
        <f ca="1">-Financing!P64</f>
        <v>-484785503.38555533</v>
      </c>
      <c r="Q71" s="5">
        <f ca="1">-Financing!Q64</f>
        <v>-534211441.52477109</v>
      </c>
      <c r="R71" s="5">
        <f ca="1">-Financing!R64</f>
        <v>-585747041.86057496</v>
      </c>
      <c r="S71" s="5">
        <f ca="1">-Financing!S64</f>
        <v>-639001211.03762829</v>
      </c>
      <c r="T71" s="5">
        <f ca="1">-Financing!T64</f>
        <v>-694446353.52839983</v>
      </c>
      <c r="U71" s="5">
        <f ca="1">-Financing!U64</f>
        <v>-752126438.90064299</v>
      </c>
      <c r="V71" s="5">
        <f ca="1">-Financing!V64</f>
        <v>-812086738.68334758</v>
      </c>
      <c r="W71" s="5">
        <f ca="1">-Financing!W64</f>
        <v>-812086738.68334758</v>
      </c>
      <c r="X71" s="5">
        <f ca="1">-Financing!X64</f>
        <v>-812086738.68334758</v>
      </c>
      <c r="Y71" s="5">
        <f ca="1">-Financing!Y64</f>
        <v>-812086738.68334758</v>
      </c>
      <c r="Z71" s="5">
        <f ca="1">-Financing!Z64</f>
        <v>-812086738.68334758</v>
      </c>
      <c r="AA71" s="5">
        <f ca="1">-Financing!AA64</f>
        <v>-812086738.68334758</v>
      </c>
      <c r="AB71" s="5">
        <f ca="1">-Financing!AB64</f>
        <v>-812086738.68334758</v>
      </c>
      <c r="AC71" s="5">
        <f ca="1">-Financing!AC64</f>
        <v>-812086738.68334758</v>
      </c>
      <c r="AD71" s="5">
        <f ca="1">-Financing!AD64</f>
        <v>-812086738.68334758</v>
      </c>
      <c r="AE71" s="5">
        <f ca="1">-Financing!AE64</f>
        <v>-812086738.68334758</v>
      </c>
      <c r="AF71" s="5">
        <f ca="1">-Financing!AF64</f>
        <v>-812086738.68334758</v>
      </c>
      <c r="AG71" s="5">
        <f ca="1">-Financing!AG64</f>
        <v>-812086738.68334758</v>
      </c>
      <c r="AH71" s="5">
        <f ca="1">-Financing!AH64</f>
        <v>-812086738.68334758</v>
      </c>
      <c r="AI71" s="5">
        <f ca="1">-Financing!AI64</f>
        <v>-812086738.68334758</v>
      </c>
      <c r="AJ71" s="5">
        <f ca="1">-Financing!AJ64</f>
        <v>-812086738.68334758</v>
      </c>
      <c r="AK71" s="5">
        <f ca="1">-Financing!AK64</f>
        <v>-812086738.68334758</v>
      </c>
      <c r="AL71" s="5">
        <f ca="1">-Financing!AL64</f>
        <v>-812086738.68334758</v>
      </c>
      <c r="AM71" s="5">
        <f ca="1">-Financing!AM64</f>
        <v>-812086738.68334758</v>
      </c>
      <c r="AN71" s="5">
        <f ca="1">-Financing!AN64</f>
        <v>-812086738.68334758</v>
      </c>
      <c r="AO71" s="5">
        <f ca="1">-Financing!AO64</f>
        <v>-812086738.68334758</v>
      </c>
      <c r="AP71" s="5">
        <f ca="1">-Financing!AP64</f>
        <v>-812086738.68334758</v>
      </c>
      <c r="AQ71" s="5">
        <f ca="1">-Financing!AQ64</f>
        <v>-812086738.68334758</v>
      </c>
      <c r="AR71" s="5">
        <f ca="1">-Financing!AR64</f>
        <v>-812086738.68334758</v>
      </c>
      <c r="AS71" s="5">
        <f ca="1">-Financing!AS64</f>
        <v>-812086738.68334758</v>
      </c>
      <c r="AT71" s="5">
        <f ca="1">-Financing!AT64</f>
        <v>-812086738.68334758</v>
      </c>
      <c r="AU71" s="5">
        <f ca="1">-Financing!AU64</f>
        <v>-812086738.68334758</v>
      </c>
      <c r="AV71" s="5">
        <f ca="1">-Financing!AV64</f>
        <v>-812086738.68334758</v>
      </c>
      <c r="AW71" s="5">
        <f ca="1">-Financing!AW64</f>
        <v>-812086738.68334758</v>
      </c>
      <c r="AX71" s="5">
        <f ca="1">-Financing!AX64</f>
        <v>-812086738.68334758</v>
      </c>
      <c r="AY71" s="5">
        <f ca="1">-Financing!AY64</f>
        <v>-812086738.68334758</v>
      </c>
      <c r="AZ71" s="5">
        <f ca="1">-Financing!AZ64</f>
        <v>-812086738.68334758</v>
      </c>
      <c r="BA71" s="5">
        <f ca="1">-Financing!BA64</f>
        <v>-812086738.68334758</v>
      </c>
      <c r="BB71" s="5">
        <f ca="1">-Financing!BB64</f>
        <v>-812086738.68334758</v>
      </c>
      <c r="BC71" s="5">
        <f ca="1">-Financing!BC64</f>
        <v>-812086738.68334758</v>
      </c>
      <c r="BD71" s="5">
        <f ca="1">-Financing!BD64</f>
        <v>-812086738.68334758</v>
      </c>
      <c r="BE71" s="5">
        <f ca="1">-Financing!BE64</f>
        <v>-812086738.68334758</v>
      </c>
      <c r="BF71" s="5">
        <f ca="1">-Financing!BF64</f>
        <v>-812086738.68334758</v>
      </c>
      <c r="BG71" s="5">
        <f ca="1">-Financing!BG64</f>
        <v>-812086738.68334758</v>
      </c>
      <c r="BH71" s="5">
        <f ca="1">-Financing!BH64</f>
        <v>-812086738.68334758</v>
      </c>
      <c r="BI71" s="5">
        <f ca="1">-Financing!BI64</f>
        <v>-812086738.68334758</v>
      </c>
    </row>
    <row r="72" spans="1:61" x14ac:dyDescent="0.25">
      <c r="A72" t="s">
        <v>188</v>
      </c>
      <c r="C72" s="4">
        <f>'For Sale'!C76-'For Sale'!C73</f>
        <v>0</v>
      </c>
      <c r="D72" s="4">
        <f>'For Sale'!D76-'For Sale'!D73</f>
        <v>0</v>
      </c>
      <c r="E72" s="4">
        <f>'For Sale'!E76-'For Sale'!E73</f>
        <v>0</v>
      </c>
      <c r="F72" s="4">
        <f>'For Sale'!F76-'For Sale'!F73</f>
        <v>0</v>
      </c>
      <c r="G72" s="4">
        <f>'For Sale'!G76-'For Sale'!G73</f>
        <v>0</v>
      </c>
      <c r="H72" s="4">
        <f>'For Sale'!H76-'For Sale'!H73</f>
        <v>0</v>
      </c>
      <c r="I72" s="4">
        <f>'For Sale'!I76-'For Sale'!I73</f>
        <v>0</v>
      </c>
      <c r="J72" s="4">
        <f>'For Sale'!J76-'For Sale'!J73</f>
        <v>0</v>
      </c>
      <c r="K72" s="4">
        <f>'For Sale'!K76-'For Sale'!K73</f>
        <v>0</v>
      </c>
      <c r="L72" s="4">
        <f>'For Sale'!L76-'For Sale'!L73</f>
        <v>0</v>
      </c>
      <c r="M72" s="4">
        <f>'For Sale'!M76-'For Sale'!M73</f>
        <v>0</v>
      </c>
      <c r="N72" s="4">
        <f>'For Sale'!N76-'For Sale'!N73</f>
        <v>0</v>
      </c>
      <c r="O72" s="4">
        <f>'For Sale'!O76-'For Sale'!O73</f>
        <v>0</v>
      </c>
      <c r="P72" s="4">
        <f>'For Sale'!P76-'For Sale'!P73</f>
        <v>0</v>
      </c>
      <c r="Q72" s="4">
        <f>'For Sale'!Q76-'For Sale'!Q73</f>
        <v>0</v>
      </c>
      <c r="R72" s="4">
        <f>'For Sale'!R76-'For Sale'!R73</f>
        <v>0</v>
      </c>
      <c r="S72" s="4">
        <f>'For Sale'!S76-'For Sale'!S73</f>
        <v>0</v>
      </c>
      <c r="T72" s="4">
        <f>'For Sale'!T76-'For Sale'!T73</f>
        <v>0</v>
      </c>
      <c r="U72" s="4">
        <f>'For Sale'!U76-'For Sale'!U73</f>
        <v>0</v>
      </c>
      <c r="V72" s="4">
        <f>'For Sale'!V76-'For Sale'!V73</f>
        <v>0</v>
      </c>
      <c r="W72" s="4">
        <f>'For Sale'!W76-'For Sale'!W73</f>
        <v>0</v>
      </c>
      <c r="X72" s="4">
        <f>'For Sale'!X76-'For Sale'!X73</f>
        <v>0</v>
      </c>
      <c r="Y72" s="4">
        <f>'For Sale'!Y76-'For Sale'!Y73</f>
        <v>0</v>
      </c>
      <c r="Z72" s="4">
        <f>'For Sale'!Z76-'For Sale'!Z73</f>
        <v>0</v>
      </c>
      <c r="AA72" s="4">
        <f>'For Sale'!AA76-'For Sale'!AA73</f>
        <v>0</v>
      </c>
      <c r="AB72" s="4">
        <f>'For Sale'!AB76-'For Sale'!AB73</f>
        <v>0</v>
      </c>
      <c r="AC72" s="4">
        <f>'For Sale'!AC76-'For Sale'!AC73</f>
        <v>0</v>
      </c>
      <c r="AD72" s="4">
        <f>'For Sale'!AD76-'For Sale'!AD73</f>
        <v>0</v>
      </c>
      <c r="AE72" s="4">
        <f>'For Sale'!AE76-'For Sale'!AE73</f>
        <v>0</v>
      </c>
      <c r="AF72" s="4">
        <f>'For Sale'!AF76-'For Sale'!AF73</f>
        <v>0</v>
      </c>
      <c r="AG72" s="4">
        <f>'For Sale'!AG76-'For Sale'!AG73</f>
        <v>0</v>
      </c>
      <c r="AH72" s="4">
        <f>'For Sale'!AH76-'For Sale'!AH73</f>
        <v>0</v>
      </c>
      <c r="AI72" s="4">
        <f>'For Sale'!AI76-'For Sale'!AI73</f>
        <v>0</v>
      </c>
      <c r="AJ72" s="4">
        <f>'For Sale'!AJ76-'For Sale'!AJ73</f>
        <v>0</v>
      </c>
      <c r="AK72" s="4">
        <f>'For Sale'!AK76-'For Sale'!AK73</f>
        <v>0</v>
      </c>
      <c r="AL72" s="4">
        <f>'For Sale'!AL76-'For Sale'!AL73</f>
        <v>0</v>
      </c>
      <c r="AM72" s="4">
        <f>'For Sale'!AM76-'For Sale'!AM73</f>
        <v>0</v>
      </c>
      <c r="AN72" s="4">
        <f>'For Sale'!AN76-'For Sale'!AN73</f>
        <v>0</v>
      </c>
      <c r="AO72" s="4">
        <f>'For Sale'!AO76-'For Sale'!AO73</f>
        <v>0</v>
      </c>
      <c r="AP72" s="4">
        <f>'For Sale'!AP76-'For Sale'!AP73</f>
        <v>0</v>
      </c>
      <c r="AQ72" s="4">
        <f>'For Sale'!AQ76-'For Sale'!AQ73</f>
        <v>0</v>
      </c>
      <c r="AR72" s="4">
        <f>'For Sale'!AR76-'For Sale'!AR73</f>
        <v>0</v>
      </c>
      <c r="AS72" s="4">
        <f>'For Sale'!AS76-'For Sale'!AS73</f>
        <v>0</v>
      </c>
      <c r="AT72" s="4">
        <f>'For Sale'!AT76-'For Sale'!AT73</f>
        <v>0</v>
      </c>
      <c r="AU72" s="4">
        <f>'For Sale'!AU76-'For Sale'!AU73</f>
        <v>0</v>
      </c>
      <c r="AV72" s="4">
        <f>'For Sale'!AV76-'For Sale'!AV73</f>
        <v>0</v>
      </c>
      <c r="AW72" s="4">
        <f>'For Sale'!AW76-'For Sale'!AW73</f>
        <v>0</v>
      </c>
      <c r="AX72" s="4">
        <f>'For Sale'!AX76-'For Sale'!AX73</f>
        <v>0</v>
      </c>
      <c r="AY72" s="4">
        <f>'For Sale'!AY76-'For Sale'!AY73</f>
        <v>0</v>
      </c>
      <c r="AZ72" s="4">
        <f>'For Sale'!AZ76-'For Sale'!AZ73</f>
        <v>0</v>
      </c>
      <c r="BA72" s="4">
        <f>'For Sale'!BA76-'For Sale'!BA73</f>
        <v>0</v>
      </c>
      <c r="BB72" s="4">
        <f>'For Sale'!BB76-'For Sale'!BB73</f>
        <v>0</v>
      </c>
      <c r="BC72" s="4">
        <f>'For Sale'!BC76-'For Sale'!BC73</f>
        <v>0</v>
      </c>
      <c r="BD72" s="4">
        <f>'For Sale'!BD76-'For Sale'!BD73</f>
        <v>0</v>
      </c>
      <c r="BE72" s="4">
        <f>'For Sale'!BE76-'For Sale'!BE73</f>
        <v>0</v>
      </c>
      <c r="BF72" s="4">
        <f>'For Sale'!BF76-'For Sale'!BF73</f>
        <v>0</v>
      </c>
      <c r="BG72" s="4">
        <f>'For Sale'!BG76-'For Sale'!BG73</f>
        <v>0</v>
      </c>
      <c r="BH72" s="4">
        <f>'For Sale'!BH76-'For Sale'!BH73</f>
        <v>0</v>
      </c>
      <c r="BI72" s="4">
        <f>'For Sale'!BI76-'For Sale'!BI73</f>
        <v>0</v>
      </c>
    </row>
    <row r="73" spans="1:61" x14ac:dyDescent="0.25">
      <c r="A73" t="s">
        <v>117</v>
      </c>
      <c r="C73" s="5">
        <f ca="1">SUM(C70:C72)</f>
        <v>22594137.670137711</v>
      </c>
      <c r="D73" s="5">
        <f t="shared" ref="D73:BI73" ca="1" si="25">SUM(D70:D72)</f>
        <v>-2892656.3492967635</v>
      </c>
      <c r="E73" s="5">
        <f t="shared" ca="1" si="25"/>
        <v>-20426502.956322879</v>
      </c>
      <c r="F73" s="5">
        <f t="shared" ca="1" si="25"/>
        <v>-40047746.059196725</v>
      </c>
      <c r="G73" s="5">
        <f t="shared" ca="1" si="25"/>
        <v>-62737163.496375009</v>
      </c>
      <c r="H73" s="5">
        <f t="shared" ca="1" si="25"/>
        <v>-86144060.321849406</v>
      </c>
      <c r="I73" s="5">
        <f t="shared" ca="1" si="25"/>
        <v>-111742492.48261395</v>
      </c>
      <c r="J73" s="5">
        <f t="shared" ca="1" si="25"/>
        <v>-139570523.70276734</v>
      </c>
      <c r="K73" s="5">
        <f t="shared" ca="1" si="25"/>
        <v>-170558039.84173393</v>
      </c>
      <c r="L73" s="5">
        <f t="shared" ca="1" si="25"/>
        <v>-203970204.81616509</v>
      </c>
      <c r="M73" s="5">
        <f t="shared" ca="1" si="25"/>
        <v>-239058349.38015211</v>
      </c>
      <c r="N73" s="5">
        <f t="shared" ca="1" si="25"/>
        <v>-275853688.69738555</v>
      </c>
      <c r="O73" s="5">
        <f t="shared" ca="1" si="25"/>
        <v>-315242612.6720041</v>
      </c>
      <c r="P73" s="5">
        <f t="shared" ca="1" si="25"/>
        <v>-354908800.02930373</v>
      </c>
      <c r="Q73" s="5">
        <f t="shared" ca="1" si="25"/>
        <v>-396505067.79885542</v>
      </c>
      <c r="R73" s="5">
        <f t="shared" ca="1" si="25"/>
        <v>-440155549.24494362</v>
      </c>
      <c r="S73" s="5">
        <f t="shared" ca="1" si="25"/>
        <v>-486953774.3449564</v>
      </c>
      <c r="T73" s="5">
        <f t="shared" ca="1" si="25"/>
        <v>-534396295.39738595</v>
      </c>
      <c r="U73" s="5">
        <f t="shared" ca="1" si="25"/>
        <v>-584016835.04882586</v>
      </c>
      <c r="V73" s="5">
        <f t="shared" ca="1" si="25"/>
        <v>-635860150.42929125</v>
      </c>
      <c r="W73" s="5">
        <f t="shared" ca="1" si="25"/>
        <v>-629189420.87685263</v>
      </c>
      <c r="X73" s="5">
        <f t="shared" ca="1" si="25"/>
        <v>-620950986.02956152</v>
      </c>
      <c r="Y73" s="5">
        <f t="shared" ca="1" si="25"/>
        <v>-612653607.44876003</v>
      </c>
      <c r="Z73" s="5">
        <f t="shared" ca="1" si="25"/>
        <v>-604296761.02114582</v>
      </c>
      <c r="AA73" s="5">
        <f t="shared" ca="1" si="25"/>
        <v>-597403878.26768315</v>
      </c>
      <c r="AB73" s="5">
        <f t="shared" ca="1" si="25"/>
        <v>-596218044.57379138</v>
      </c>
      <c r="AC73" s="5">
        <f t="shared" ca="1" si="25"/>
        <v>-590583966.06238222</v>
      </c>
      <c r="AD73" s="5">
        <f t="shared" ca="1" si="25"/>
        <v>-582604889.77728522</v>
      </c>
      <c r="AE73" s="5">
        <f t="shared" ca="1" si="25"/>
        <v>-576107999.52242696</v>
      </c>
      <c r="AF73" s="5">
        <f t="shared" ca="1" si="25"/>
        <v>-568545681.7492944</v>
      </c>
      <c r="AG73" s="5">
        <f t="shared" ca="1" si="25"/>
        <v>-561382281.73383701</v>
      </c>
      <c r="AH73" s="5">
        <f t="shared" ca="1" si="25"/>
        <v>-554247896.96870458</v>
      </c>
      <c r="AI73" s="5">
        <f t="shared" ca="1" si="25"/>
        <v>-548613672.2718519</v>
      </c>
      <c r="AJ73" s="5">
        <f t="shared" ca="1" si="25"/>
        <v>-635948986.32103658</v>
      </c>
      <c r="AK73" s="5">
        <f t="shared" ca="1" si="25"/>
        <v>-628612254.67002106</v>
      </c>
      <c r="AL73" s="5">
        <f t="shared" ca="1" si="25"/>
        <v>-621208669.9185909</v>
      </c>
      <c r="AM73" s="5">
        <f t="shared" ca="1" si="25"/>
        <v>-613305159.59849536</v>
      </c>
      <c r="AN73" s="5">
        <f t="shared" ca="1" si="25"/>
        <v>-604955631.36394548</v>
      </c>
      <c r="AO73" s="5">
        <f t="shared" ca="1" si="25"/>
        <v>-597169739.72430813</v>
      </c>
      <c r="AP73" s="5">
        <f t="shared" ca="1" si="25"/>
        <v>-589314868.08267224</v>
      </c>
      <c r="AQ73" s="5">
        <f t="shared" ca="1" si="25"/>
        <v>-582842131.83633482</v>
      </c>
      <c r="AR73" s="5">
        <f t="shared" ca="1" si="25"/>
        <v>-574551131.20755875</v>
      </c>
      <c r="AS73" s="5">
        <f t="shared" ca="1" si="25"/>
        <v>-566162712.53734672</v>
      </c>
      <c r="AT73" s="5">
        <f t="shared" ca="1" si="25"/>
        <v>-557703448.29675162</v>
      </c>
      <c r="AU73" s="5">
        <f t="shared" ca="1" si="25"/>
        <v>-550805725.85550165</v>
      </c>
      <c r="AV73" s="5">
        <f t="shared" ca="1" si="25"/>
        <v>-542198358.35782385</v>
      </c>
      <c r="AW73" s="5">
        <f t="shared" ca="1" si="25"/>
        <v>-533518477.92277718</v>
      </c>
      <c r="AX73" s="5">
        <f t="shared" ca="1" si="25"/>
        <v>-524765505.91972029</v>
      </c>
      <c r="AY73" s="5">
        <f t="shared" ca="1" si="25"/>
        <v>-517595722.72675872</v>
      </c>
      <c r="AZ73" s="5">
        <f t="shared" ca="1" si="25"/>
        <v>-508690158.75299144</v>
      </c>
      <c r="BA73" s="5">
        <f t="shared" ca="1" si="25"/>
        <v>-499709791.77162218</v>
      </c>
      <c r="BB73" s="5">
        <f t="shared" ca="1" si="25"/>
        <v>-490654028.43958116</v>
      </c>
      <c r="BC73" s="5">
        <f t="shared" ca="1" si="25"/>
        <v>-483203766.20973051</v>
      </c>
      <c r="BD73" s="5">
        <f t="shared" ca="1" si="25"/>
        <v>-480030836.84627247</v>
      </c>
      <c r="BE73" s="5">
        <f t="shared" ca="1" si="25"/>
        <v>-473262006.04631066</v>
      </c>
      <c r="BF73" s="5">
        <f t="shared" ca="1" si="25"/>
        <v>-479675114.99919224</v>
      </c>
      <c r="BG73" s="5">
        <f t="shared" ca="1" si="25"/>
        <v>-486070183.31549132</v>
      </c>
      <c r="BH73" s="5">
        <f t="shared" ca="1" si="25"/>
        <v>-492950214.01282454</v>
      </c>
      <c r="BI73" s="5">
        <f t="shared" ca="1" si="25"/>
        <v>-500465384.29852915</v>
      </c>
    </row>
    <row r="74" spans="1:61" x14ac:dyDescent="0.25">
      <c r="A74" t="s">
        <v>118</v>
      </c>
      <c r="C74" s="5">
        <f ca="1">C73-B73</f>
        <v>22594137.670137711</v>
      </c>
      <c r="D74" s="5">
        <f t="shared" ref="D74:BI74" ca="1" si="26">D73-C73</f>
        <v>-25486794.019434474</v>
      </c>
      <c r="E74" s="5">
        <f t="shared" ca="1" si="26"/>
        <v>-17533846.607026115</v>
      </c>
      <c r="F74" s="5">
        <f t="shared" ca="1" si="26"/>
        <v>-19621243.102873847</v>
      </c>
      <c r="G74" s="5">
        <f t="shared" ca="1" si="26"/>
        <v>-22689417.437178284</v>
      </c>
      <c r="H74" s="5">
        <f t="shared" ca="1" si="26"/>
        <v>-23406896.825474396</v>
      </c>
      <c r="I74" s="5">
        <f t="shared" ca="1" si="26"/>
        <v>-25598432.160764545</v>
      </c>
      <c r="J74" s="5">
        <f t="shared" ca="1" si="26"/>
        <v>-27828031.220153391</v>
      </c>
      <c r="K74" s="5">
        <f t="shared" ca="1" si="26"/>
        <v>-30987516.13896659</v>
      </c>
      <c r="L74" s="5">
        <f t="shared" ca="1" si="26"/>
        <v>-33412164.974431157</v>
      </c>
      <c r="M74" s="5">
        <f t="shared" ca="1" si="26"/>
        <v>-35088144.563987017</v>
      </c>
      <c r="N74" s="5">
        <f t="shared" ca="1" si="26"/>
        <v>-36795339.317233443</v>
      </c>
      <c r="O74" s="5">
        <f t="shared" ca="1" si="26"/>
        <v>-39388923.974618554</v>
      </c>
      <c r="P74" s="5">
        <f t="shared" ca="1" si="26"/>
        <v>-39666187.357299626</v>
      </c>
      <c r="Q74" s="5">
        <f t="shared" ca="1" si="26"/>
        <v>-41596267.769551694</v>
      </c>
      <c r="R74" s="5">
        <f t="shared" ca="1" si="26"/>
        <v>-43650481.446088195</v>
      </c>
      <c r="S74" s="5">
        <f t="shared" ca="1" si="26"/>
        <v>-46798225.100012779</v>
      </c>
      <c r="T74" s="5">
        <f t="shared" ca="1" si="26"/>
        <v>-47442521.052429557</v>
      </c>
      <c r="U74" s="5">
        <f t="shared" ca="1" si="26"/>
        <v>-49620539.651439905</v>
      </c>
      <c r="V74" s="5">
        <f t="shared" ca="1" si="26"/>
        <v>-51843315.380465388</v>
      </c>
      <c r="W74" s="5">
        <f t="shared" ca="1" si="26"/>
        <v>6670729.5524386168</v>
      </c>
      <c r="X74" s="5">
        <f t="shared" ca="1" si="26"/>
        <v>8238434.8472911119</v>
      </c>
      <c r="Y74" s="5">
        <f t="shared" ca="1" si="26"/>
        <v>8297378.580801487</v>
      </c>
      <c r="Z74" s="5">
        <f t="shared" ca="1" si="26"/>
        <v>8356846.427614212</v>
      </c>
      <c r="AA74" s="5">
        <f t="shared" ca="1" si="26"/>
        <v>6892882.7534626722</v>
      </c>
      <c r="AB74" s="5">
        <f t="shared" ca="1" si="26"/>
        <v>1185833.6938917637</v>
      </c>
      <c r="AC74" s="5">
        <f t="shared" ca="1" si="26"/>
        <v>5634078.5114091635</v>
      </c>
      <c r="AD74" s="5">
        <f t="shared" ca="1" si="26"/>
        <v>7979076.285097003</v>
      </c>
      <c r="AE74" s="5">
        <f t="shared" ca="1" si="26"/>
        <v>6496890.2548582554</v>
      </c>
      <c r="AF74" s="5">
        <f t="shared" ca="1" si="26"/>
        <v>7562317.7731325626</v>
      </c>
      <c r="AG74" s="5">
        <f t="shared" ca="1" si="26"/>
        <v>7163400.0154573917</v>
      </c>
      <c r="AH74" s="5">
        <f t="shared" ca="1" si="26"/>
        <v>7134384.7651324272</v>
      </c>
      <c r="AI74" s="5">
        <f t="shared" ca="1" si="26"/>
        <v>5634224.696852684</v>
      </c>
      <c r="AJ74" s="5">
        <f t="shared" ca="1" si="26"/>
        <v>-87335314.04918468</v>
      </c>
      <c r="AK74" s="5">
        <f t="shared" ca="1" si="26"/>
        <v>7336731.6510155201</v>
      </c>
      <c r="AL74" s="5">
        <f t="shared" ca="1" si="26"/>
        <v>7403584.7514301538</v>
      </c>
      <c r="AM74" s="5">
        <f t="shared" ca="1" si="26"/>
        <v>7903510.3200955391</v>
      </c>
      <c r="AN74" s="5">
        <f t="shared" ca="1" si="26"/>
        <v>8349528.23454988</v>
      </c>
      <c r="AO74" s="5">
        <f t="shared" ca="1" si="26"/>
        <v>7785891.639637351</v>
      </c>
      <c r="AP74" s="5">
        <f t="shared" ca="1" si="26"/>
        <v>7854871.6416358948</v>
      </c>
      <c r="AQ74" s="5">
        <f t="shared" ca="1" si="26"/>
        <v>6472736.2463374138</v>
      </c>
      <c r="AR74" s="5">
        <f t="shared" ca="1" si="26"/>
        <v>8291000.6287760735</v>
      </c>
      <c r="AS74" s="5">
        <f t="shared" ca="1" si="26"/>
        <v>8388418.6702120304</v>
      </c>
      <c r="AT74" s="5">
        <f t="shared" ca="1" si="26"/>
        <v>8459264.2405951023</v>
      </c>
      <c r="AU74" s="5">
        <f t="shared" ca="1" si="26"/>
        <v>6897722.4412499666</v>
      </c>
      <c r="AV74" s="5">
        <f t="shared" ca="1" si="26"/>
        <v>8607367.497677803</v>
      </c>
      <c r="AW74" s="5">
        <f t="shared" ca="1" si="26"/>
        <v>8679880.4350466728</v>
      </c>
      <c r="AX74" s="5">
        <f t="shared" ca="1" si="26"/>
        <v>8752972.0030568838</v>
      </c>
      <c r="AY74" s="5">
        <f t="shared" ca="1" si="26"/>
        <v>7169783.1929615736</v>
      </c>
      <c r="AZ74" s="5">
        <f t="shared" ca="1" si="26"/>
        <v>8905563.9737672806</v>
      </c>
      <c r="BA74" s="5">
        <f t="shared" ca="1" si="26"/>
        <v>8980366.981369257</v>
      </c>
      <c r="BB74" s="5">
        <f t="shared" ca="1" si="26"/>
        <v>9055763.3320410252</v>
      </c>
      <c r="BC74" s="5">
        <f t="shared" ca="1" si="26"/>
        <v>7450262.2298506498</v>
      </c>
      <c r="BD74" s="5">
        <f t="shared" ca="1" si="26"/>
        <v>3172929.3634580374</v>
      </c>
      <c r="BE74" s="5">
        <f t="shared" ca="1" si="26"/>
        <v>6768830.7999618053</v>
      </c>
      <c r="BF74" s="5">
        <f t="shared" ca="1" si="26"/>
        <v>-6413108.9528815746</v>
      </c>
      <c r="BG74" s="5">
        <f t="shared" ca="1" si="26"/>
        <v>-6395068.3162990808</v>
      </c>
      <c r="BH74" s="5">
        <f t="shared" ca="1" si="26"/>
        <v>-6880030.6973332167</v>
      </c>
      <c r="BI74" s="5">
        <f t="shared" ca="1" si="26"/>
        <v>-7515170.2857046127</v>
      </c>
    </row>
    <row r="78" spans="1:61" x14ac:dyDescent="0.25">
      <c r="A78">
        <v>1</v>
      </c>
      <c r="B78" t="s">
        <v>34</v>
      </c>
    </row>
    <row r="79" spans="1:61" x14ac:dyDescent="0.25">
      <c r="A79">
        <v>2</v>
      </c>
      <c r="B79" t="s">
        <v>11</v>
      </c>
    </row>
    <row r="80" spans="1:61" x14ac:dyDescent="0.25">
      <c r="A80">
        <v>3</v>
      </c>
      <c r="B80" t="s">
        <v>600</v>
      </c>
    </row>
    <row r="81" spans="1:2" x14ac:dyDescent="0.25">
      <c r="A81">
        <v>4</v>
      </c>
      <c r="B81" t="s">
        <v>611</v>
      </c>
    </row>
    <row r="82" spans="1:2" x14ac:dyDescent="0.25">
      <c r="A82">
        <v>5</v>
      </c>
      <c r="B82" t="s">
        <v>612</v>
      </c>
    </row>
    <row r="83" spans="1:2" x14ac:dyDescent="0.25">
      <c r="A83">
        <v>6</v>
      </c>
      <c r="B83" t="s">
        <v>613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CS296"/>
  <sheetViews>
    <sheetView tabSelected="1" topLeftCell="A79" zoomScale="80" zoomScaleNormal="80" workbookViewId="0">
      <selection activeCell="E104" sqref="E104:BI104"/>
    </sheetView>
  </sheetViews>
  <sheetFormatPr defaultRowHeight="15" outlineLevelRow="1" x14ac:dyDescent="0.25"/>
  <cols>
    <col min="1" max="1" width="39.28515625" customWidth="1"/>
    <col min="2" max="2" width="18.85546875" customWidth="1"/>
    <col min="3" max="3" width="16.28515625" bestFit="1" customWidth="1"/>
    <col min="4" max="4" width="16" customWidth="1"/>
    <col min="5" max="28" width="15.140625" bestFit="1" customWidth="1"/>
    <col min="29" max="32" width="12.5703125" bestFit="1" customWidth="1"/>
    <col min="33" max="35" width="15.140625" bestFit="1" customWidth="1"/>
    <col min="36" max="40" width="15.85546875" bestFit="1" customWidth="1"/>
    <col min="41" max="41" width="12.5703125" bestFit="1" customWidth="1"/>
    <col min="42" max="44" width="15.85546875" bestFit="1" customWidth="1"/>
    <col min="45" max="45" width="15.140625" bestFit="1" customWidth="1"/>
    <col min="46" max="61" width="12.5703125" bestFit="1" customWidth="1"/>
  </cols>
  <sheetData>
    <row r="1" spans="1:4" x14ac:dyDescent="0.25">
      <c r="A1" t="s">
        <v>720</v>
      </c>
    </row>
    <row r="3" spans="1:4" x14ac:dyDescent="0.25">
      <c r="A3" t="s">
        <v>112</v>
      </c>
      <c r="B3" s="121">
        <f>6/306</f>
        <v>1.9607843137254902E-2</v>
      </c>
    </row>
    <row r="5" spans="1:4" x14ac:dyDescent="0.25">
      <c r="A5" s="9" t="s">
        <v>330</v>
      </c>
    </row>
    <row r="6" spans="1:4" x14ac:dyDescent="0.25">
      <c r="A6" t="s">
        <v>111</v>
      </c>
      <c r="B6" s="18">
        <v>0.08</v>
      </c>
      <c r="C6" s="105">
        <f>-1+(1+B6/4)^4</f>
        <v>8.2432159999999977E-2</v>
      </c>
      <c r="D6" t="s">
        <v>619</v>
      </c>
    </row>
    <row r="7" spans="1:4" outlineLevel="1" x14ac:dyDescent="0.25">
      <c r="A7" t="s">
        <v>113</v>
      </c>
      <c r="B7" s="14">
        <v>0.2</v>
      </c>
    </row>
    <row r="8" spans="1:4" outlineLevel="1" x14ac:dyDescent="0.25">
      <c r="B8" s="14"/>
    </row>
    <row r="9" spans="1:4" s="154" customFormat="1" outlineLevel="1" x14ac:dyDescent="0.25">
      <c r="A9" s="154" t="s">
        <v>702</v>
      </c>
      <c r="B9" s="14" t="b">
        <f>TRUE()</f>
        <v>1</v>
      </c>
      <c r="C9" s="117" t="str">
        <f>IF(AND($B$9,$B$13),"WARNING -- tier 2 cannot be both catchup and new preferred return","")</f>
        <v/>
      </c>
    </row>
    <row r="10" spans="1:4" s="154" customFormat="1" outlineLevel="1" x14ac:dyDescent="0.25">
      <c r="A10" s="154" t="s">
        <v>703</v>
      </c>
      <c r="B10" s="14">
        <v>0.5</v>
      </c>
    </row>
    <row r="11" spans="1:4" s="154" customFormat="1" outlineLevel="1" x14ac:dyDescent="0.25">
      <c r="B11" s="14"/>
    </row>
    <row r="12" spans="1:4" s="154" customFormat="1" outlineLevel="1" x14ac:dyDescent="0.25">
      <c r="B12" s="14"/>
    </row>
    <row r="13" spans="1:4" outlineLevel="1" x14ac:dyDescent="0.25">
      <c r="A13" t="s">
        <v>700</v>
      </c>
      <c r="B13" s="14" t="b">
        <f>FALSE()</f>
        <v>0</v>
      </c>
      <c r="C13" s="117" t="str">
        <f>IF(AND($B$9,$B$13),"WARNING -- tier 2 cannot be both catchup and new preferred return","")</f>
        <v/>
      </c>
    </row>
    <row r="14" spans="1:4" outlineLevel="1" x14ac:dyDescent="0.25"/>
    <row r="15" spans="1:4" outlineLevel="1" x14ac:dyDescent="0.25">
      <c r="A15" s="9" t="s">
        <v>701</v>
      </c>
    </row>
    <row r="16" spans="1:4" outlineLevel="1" x14ac:dyDescent="0.25">
      <c r="A16" t="s">
        <v>111</v>
      </c>
      <c r="B16" s="18">
        <v>0.14000000000000001</v>
      </c>
      <c r="C16" s="105">
        <f>-1+(1+B16/4)^4</f>
        <v>0.14752300062499968</v>
      </c>
      <c r="D16" t="s">
        <v>619</v>
      </c>
    </row>
    <row r="17" spans="1:61" ht="18.75" outlineLevel="1" x14ac:dyDescent="0.3">
      <c r="A17" t="s">
        <v>113</v>
      </c>
      <c r="B17" s="14">
        <v>0.25</v>
      </c>
      <c r="C17" s="112" t="str">
        <f>IF(AND(B13,OR(B17&lt;=B7,B16&lt;=B6)),"  fix your parameters -- tier 2 active -- pref and carry need to be higher","")</f>
        <v/>
      </c>
    </row>
    <row r="18" spans="1:61" outlineLevel="1" x14ac:dyDescent="0.25">
      <c r="B18" s="14"/>
    </row>
    <row r="19" spans="1:61" ht="30" outlineLevel="1" x14ac:dyDescent="0.25">
      <c r="A19" s="27" t="s">
        <v>413</v>
      </c>
      <c r="B19" s="12">
        <v>2</v>
      </c>
      <c r="C19" t="str">
        <f>VLOOKUP($B$19,$A$289:$C$291,2)</f>
        <v>Middle</v>
      </c>
      <c r="D19">
        <f>VLOOKUP($B$19,$A$289:$C$291,3)</f>
        <v>0.5</v>
      </c>
    </row>
    <row r="20" spans="1:61" outlineLevel="1" x14ac:dyDescent="0.25">
      <c r="A20" s="27"/>
      <c r="B20" s="12"/>
    </row>
    <row r="21" spans="1:61" outlineLevel="1" x14ac:dyDescent="0.25">
      <c r="A21" s="27" t="s">
        <v>573</v>
      </c>
      <c r="B21" s="12" t="b">
        <v>1</v>
      </c>
    </row>
    <row r="22" spans="1:61" s="154" customFormat="1" outlineLevel="1" x14ac:dyDescent="0.25">
      <c r="A22" s="27" t="s">
        <v>721</v>
      </c>
      <c r="B22" s="12" t="b">
        <f>TRUE()</f>
        <v>1</v>
      </c>
    </row>
    <row r="23" spans="1:61" outlineLevel="1" x14ac:dyDescent="0.25">
      <c r="B23" s="14"/>
    </row>
    <row r="24" spans="1:61" outlineLevel="1" x14ac:dyDescent="0.25">
      <c r="A24" t="s">
        <v>616</v>
      </c>
      <c r="B24" s="101">
        <f>1-B3</f>
        <v>0.98039215686274506</v>
      </c>
    </row>
    <row r="25" spans="1:61" outlineLevel="1" x14ac:dyDescent="0.25">
      <c r="A25" t="s">
        <v>617</v>
      </c>
      <c r="B25" s="101">
        <f>IF(B9,B24*(1-B10),B24*(1-B7))</f>
        <v>0.49019607843137253</v>
      </c>
    </row>
    <row r="26" spans="1:61" outlineLevel="1" x14ac:dyDescent="0.25">
      <c r="A26" t="s">
        <v>618</v>
      </c>
      <c r="B26" s="101">
        <f>IF(B13,B24*(1-B17),B24*(1-B7))</f>
        <v>0.78431372549019607</v>
      </c>
    </row>
    <row r="27" spans="1:61" outlineLevel="1" x14ac:dyDescent="0.25">
      <c r="B27" s="10"/>
    </row>
    <row r="28" spans="1:61" s="154" customFormat="1" outlineLevel="1" x14ac:dyDescent="0.25">
      <c r="A28" s="154" t="s">
        <v>656</v>
      </c>
      <c r="B28" s="10"/>
      <c r="C28" s="154" t="b">
        <f>FALSE()</f>
        <v>0</v>
      </c>
      <c r="D28" s="154" t="b">
        <f>AND(C29,NOT(D31),NOT(D29))</f>
        <v>0</v>
      </c>
      <c r="E28" s="154" t="b">
        <f t="shared" ref="E28:BI28" si="0">AND(D29,NOT(E31),NOT(E29))</f>
        <v>0</v>
      </c>
      <c r="F28" s="154" t="b">
        <f t="shared" si="0"/>
        <v>0</v>
      </c>
      <c r="G28" s="154" t="b">
        <f t="shared" si="0"/>
        <v>0</v>
      </c>
      <c r="H28" s="154" t="b">
        <f t="shared" si="0"/>
        <v>0</v>
      </c>
      <c r="I28" s="154" t="b">
        <f t="shared" si="0"/>
        <v>0</v>
      </c>
      <c r="J28" s="154" t="b">
        <f t="shared" si="0"/>
        <v>0</v>
      </c>
      <c r="K28" s="154" t="b">
        <f t="shared" si="0"/>
        <v>0</v>
      </c>
      <c r="L28" s="154" t="b">
        <f t="shared" si="0"/>
        <v>0</v>
      </c>
      <c r="M28" s="154" t="b">
        <f t="shared" si="0"/>
        <v>0</v>
      </c>
      <c r="N28" s="154" t="b">
        <f t="shared" si="0"/>
        <v>0</v>
      </c>
      <c r="O28" s="154" t="b">
        <f t="shared" si="0"/>
        <v>0</v>
      </c>
      <c r="P28" s="154" t="b">
        <f t="shared" si="0"/>
        <v>0</v>
      </c>
      <c r="Q28" s="154" t="b">
        <f t="shared" si="0"/>
        <v>0</v>
      </c>
      <c r="R28" s="154" t="b">
        <f t="shared" si="0"/>
        <v>0</v>
      </c>
      <c r="S28" s="154" t="b">
        <f t="shared" si="0"/>
        <v>0</v>
      </c>
      <c r="T28" s="154" t="b">
        <f t="shared" si="0"/>
        <v>0</v>
      </c>
      <c r="U28" s="154" t="b">
        <f t="shared" si="0"/>
        <v>0</v>
      </c>
      <c r="V28" s="154" t="b">
        <f t="shared" si="0"/>
        <v>0</v>
      </c>
      <c r="W28" s="154" t="b">
        <f t="shared" si="0"/>
        <v>0</v>
      </c>
      <c r="X28" s="154" t="b">
        <f t="shared" si="0"/>
        <v>0</v>
      </c>
      <c r="Y28" s="154" t="b">
        <f t="shared" si="0"/>
        <v>0</v>
      </c>
      <c r="Z28" s="154" t="b">
        <f t="shared" si="0"/>
        <v>0</v>
      </c>
      <c r="AA28" s="154" t="b">
        <f t="shared" si="0"/>
        <v>0</v>
      </c>
      <c r="AB28" s="154" t="b">
        <f t="shared" si="0"/>
        <v>0</v>
      </c>
      <c r="AC28" s="154" t="b">
        <f t="shared" si="0"/>
        <v>0</v>
      </c>
      <c r="AD28" s="154" t="b">
        <f t="shared" si="0"/>
        <v>0</v>
      </c>
      <c r="AE28" s="154" t="b">
        <f t="shared" si="0"/>
        <v>0</v>
      </c>
      <c r="AF28" s="154" t="b">
        <f t="shared" si="0"/>
        <v>0</v>
      </c>
      <c r="AG28" s="154" t="b">
        <f t="shared" si="0"/>
        <v>0</v>
      </c>
      <c r="AH28" s="154" t="b">
        <f t="shared" si="0"/>
        <v>0</v>
      </c>
      <c r="AI28" s="154" t="b">
        <f t="shared" si="0"/>
        <v>0</v>
      </c>
      <c r="AJ28" s="154" t="b">
        <f t="shared" si="0"/>
        <v>1</v>
      </c>
      <c r="AK28" s="154" t="b">
        <f t="shared" si="0"/>
        <v>0</v>
      </c>
      <c r="AL28" s="154" t="b">
        <f t="shared" si="0"/>
        <v>0</v>
      </c>
      <c r="AM28" s="154" t="b">
        <f t="shared" si="0"/>
        <v>0</v>
      </c>
      <c r="AN28" s="154" t="b">
        <f t="shared" si="0"/>
        <v>0</v>
      </c>
      <c r="AO28" s="154" t="b">
        <f t="shared" si="0"/>
        <v>0</v>
      </c>
      <c r="AP28" s="154" t="b">
        <f t="shared" si="0"/>
        <v>0</v>
      </c>
      <c r="AQ28" s="154" t="b">
        <f t="shared" si="0"/>
        <v>0</v>
      </c>
      <c r="AR28" s="154" t="b">
        <f t="shared" si="0"/>
        <v>0</v>
      </c>
      <c r="AS28" s="154" t="b">
        <f t="shared" si="0"/>
        <v>0</v>
      </c>
      <c r="AT28" s="154" t="b">
        <f t="shared" si="0"/>
        <v>0</v>
      </c>
      <c r="AU28" s="154" t="b">
        <f t="shared" si="0"/>
        <v>0</v>
      </c>
      <c r="AV28" s="154" t="b">
        <f t="shared" si="0"/>
        <v>0</v>
      </c>
      <c r="AW28" s="154" t="b">
        <f t="shared" si="0"/>
        <v>0</v>
      </c>
      <c r="AX28" s="154" t="b">
        <f t="shared" si="0"/>
        <v>0</v>
      </c>
      <c r="AY28" s="154" t="b">
        <f t="shared" si="0"/>
        <v>0</v>
      </c>
      <c r="AZ28" s="154" t="b">
        <f t="shared" si="0"/>
        <v>0</v>
      </c>
      <c r="BA28" s="154" t="b">
        <f t="shared" si="0"/>
        <v>0</v>
      </c>
      <c r="BB28" s="154" t="b">
        <f t="shared" si="0"/>
        <v>0</v>
      </c>
      <c r="BC28" s="154" t="b">
        <f t="shared" si="0"/>
        <v>0</v>
      </c>
      <c r="BD28" s="154" t="b">
        <f t="shared" si="0"/>
        <v>0</v>
      </c>
      <c r="BE28" s="154" t="b">
        <f t="shared" si="0"/>
        <v>0</v>
      </c>
      <c r="BF28" s="154" t="b">
        <f t="shared" si="0"/>
        <v>0</v>
      </c>
      <c r="BG28" s="154" t="b">
        <f t="shared" si="0"/>
        <v>0</v>
      </c>
      <c r="BH28" s="154" t="b">
        <f t="shared" si="0"/>
        <v>0</v>
      </c>
      <c r="BI28" s="154" t="b">
        <f t="shared" si="0"/>
        <v>0</v>
      </c>
    </row>
    <row r="29" spans="1:61" outlineLevel="1" x14ac:dyDescent="0.25">
      <c r="A29" t="s">
        <v>655</v>
      </c>
      <c r="B29" s="10"/>
      <c r="C29" t="b">
        <f>IF(NOT(Operations!$B$16),TRUE(),IF(((Operations!$B$17+Timeline!$C$16)&gt;='Waterfall and TWR'!C35),TRUE(),FALSE()))</f>
        <v>1</v>
      </c>
      <c r="D29" t="b">
        <f>IF(NOT(Operations!$B$16),TRUE(),IF(((Operations!$B$17+Timeline!$C$16)&gt;='Waterfall and TWR'!D35),TRUE(),FALSE()))</f>
        <v>1</v>
      </c>
      <c r="E29" t="b">
        <f>IF(NOT(Operations!$B$16),TRUE(),IF(((Operations!$B$17+Timeline!$C$16)&gt;='Waterfall and TWR'!E35),TRUE(),FALSE()))</f>
        <v>1</v>
      </c>
      <c r="F29" t="b">
        <f>IF(NOT(Operations!$B$16),TRUE(),IF(((Operations!$B$17+Timeline!$C$16)&gt;='Waterfall and TWR'!F35),TRUE(),FALSE()))</f>
        <v>1</v>
      </c>
      <c r="G29" t="b">
        <f>IF(NOT(Operations!$B$16),TRUE(),IF(((Operations!$B$17+Timeline!$C$16)&gt;='Waterfall and TWR'!G35),TRUE(),FALSE()))</f>
        <v>1</v>
      </c>
      <c r="H29" t="b">
        <f>IF(NOT(Operations!$B$16),TRUE(),IF(((Operations!$B$17+Timeline!$C$16)&gt;='Waterfall and TWR'!H35),TRUE(),FALSE()))</f>
        <v>1</v>
      </c>
      <c r="I29" t="b">
        <f>IF(NOT(Operations!$B$16),TRUE(),IF(((Operations!$B$17+Timeline!$C$16)&gt;='Waterfall and TWR'!I35),TRUE(),FALSE()))</f>
        <v>1</v>
      </c>
      <c r="J29" t="b">
        <f>IF(NOT(Operations!$B$16),TRUE(),IF(((Operations!$B$17+Timeline!$C$16)&gt;='Waterfall and TWR'!J35),TRUE(),FALSE()))</f>
        <v>1</v>
      </c>
      <c r="K29" t="b">
        <f>IF(NOT(Operations!$B$16),TRUE(),IF(((Operations!$B$17+Timeline!$C$16)&gt;='Waterfall and TWR'!K35),TRUE(),FALSE()))</f>
        <v>1</v>
      </c>
      <c r="L29" t="b">
        <f>IF(NOT(Operations!$B$16),TRUE(),IF(((Operations!$B$17+Timeline!$C$16)&gt;='Waterfall and TWR'!L35),TRUE(),FALSE()))</f>
        <v>1</v>
      </c>
      <c r="M29" t="b">
        <f>IF(NOT(Operations!$B$16),TRUE(),IF(((Operations!$B$17+Timeline!$C$16)&gt;='Waterfall and TWR'!M35),TRUE(),FALSE()))</f>
        <v>1</v>
      </c>
      <c r="N29" t="b">
        <f>IF(NOT(Operations!$B$16),TRUE(),IF(((Operations!$B$17+Timeline!$C$16)&gt;='Waterfall and TWR'!N35),TRUE(),FALSE()))</f>
        <v>1</v>
      </c>
      <c r="O29" t="b">
        <f>IF(NOT(Operations!$B$16),TRUE(),IF(((Operations!$B$17+Timeline!$C$16)&gt;='Waterfall and TWR'!O35),TRUE(),FALSE()))</f>
        <v>1</v>
      </c>
      <c r="P29" t="b">
        <f>IF(NOT(Operations!$B$16),TRUE(),IF(((Operations!$B$17+Timeline!$C$16)&gt;='Waterfall and TWR'!P35),TRUE(),FALSE()))</f>
        <v>1</v>
      </c>
      <c r="Q29" t="b">
        <f>IF(NOT(Operations!$B$16),TRUE(),IF(((Operations!$B$17+Timeline!$C$16)&gt;='Waterfall and TWR'!Q35),TRUE(),FALSE()))</f>
        <v>1</v>
      </c>
      <c r="R29" t="b">
        <f>IF(NOT(Operations!$B$16),TRUE(),IF(((Operations!$B$17+Timeline!$C$16)&gt;='Waterfall and TWR'!R35),TRUE(),FALSE()))</f>
        <v>1</v>
      </c>
      <c r="S29" t="b">
        <f>IF(NOT(Operations!$B$16),TRUE(),IF(((Operations!$B$17+Timeline!$C$16)&gt;='Waterfall and TWR'!S35),TRUE(),FALSE()))</f>
        <v>1</v>
      </c>
      <c r="T29" t="b">
        <f>IF(NOT(Operations!$B$16),TRUE(),IF(((Operations!$B$17+Timeline!$C$16)&gt;='Waterfall and TWR'!T35),TRUE(),FALSE()))</f>
        <v>1</v>
      </c>
      <c r="U29" t="b">
        <f>IF(NOT(Operations!$B$16),TRUE(),IF(((Operations!$B$17+Timeline!$C$16)&gt;='Waterfall and TWR'!U35),TRUE(),FALSE()))</f>
        <v>1</v>
      </c>
      <c r="V29" t="b">
        <f>IF(NOT(Operations!$B$16),TRUE(),IF(((Operations!$B$17+Timeline!$C$16)&gt;='Waterfall and TWR'!V35),TRUE(),FALSE()))</f>
        <v>1</v>
      </c>
      <c r="W29" t="b">
        <f>IF(NOT(Operations!$B$16),TRUE(),IF(((Operations!$B$17+Timeline!$C$16)&gt;='Waterfall and TWR'!W35),TRUE(),FALSE()))</f>
        <v>1</v>
      </c>
      <c r="X29" t="b">
        <f>IF(NOT(Operations!$B$16),TRUE(),IF(((Operations!$B$17+Timeline!$C$16)&gt;='Waterfall and TWR'!X35),TRUE(),FALSE()))</f>
        <v>1</v>
      </c>
      <c r="Y29" t="b">
        <f>IF(NOT(Operations!$B$16),TRUE(),IF(((Operations!$B$17+Timeline!$C$16)&gt;='Waterfall and TWR'!Y35),TRUE(),FALSE()))</f>
        <v>1</v>
      </c>
      <c r="Z29" t="b">
        <f>IF(NOT(Operations!$B$16),TRUE(),IF(((Operations!$B$17+Timeline!$C$16)&gt;='Waterfall and TWR'!Z35),TRUE(),FALSE()))</f>
        <v>1</v>
      </c>
      <c r="AA29" t="b">
        <f>IF(NOT(Operations!$B$16),TRUE(),IF(((Operations!$B$17+Timeline!$C$16)&gt;='Waterfall and TWR'!AA35),TRUE(),FALSE()))</f>
        <v>1</v>
      </c>
      <c r="AB29" s="154" t="b">
        <f>IF(NOT(Operations!$B$16),TRUE(),IF(((Operations!$B$17+Timeline!$C$16)&gt;='Waterfall and TWR'!AB35),TRUE(),FALSE()))</f>
        <v>1</v>
      </c>
      <c r="AC29" s="154" t="b">
        <f>IF(NOT(Operations!$B$16),TRUE(),IF(((Operations!$B$17+Timeline!$C$16)&gt;='Waterfall and TWR'!AC35),TRUE(),FALSE()))</f>
        <v>1</v>
      </c>
      <c r="AD29" s="154" t="b">
        <f>IF(NOT(Operations!$B$16),TRUE(),IF(((Operations!$B$17+Timeline!$C$16)&gt;='Waterfall and TWR'!AD35),TRUE(),FALSE()))</f>
        <v>1</v>
      </c>
      <c r="AE29" s="154" t="b">
        <f>IF(NOT(Operations!$B$16),TRUE(),IF(((Operations!$B$17+Timeline!$C$16)&gt;='Waterfall and TWR'!AE35),TRUE(),FALSE()))</f>
        <v>1</v>
      </c>
      <c r="AF29" s="154" t="b">
        <f>IF(NOT(Operations!$B$16),TRUE(),IF(((Operations!$B$17+Timeline!$C$16)&gt;='Waterfall and TWR'!AF35),TRUE(),FALSE()))</f>
        <v>1</v>
      </c>
      <c r="AG29" s="154" t="b">
        <f>IF(NOT(Operations!$B$16),TRUE(),IF(((Operations!$B$17+Timeline!$C$16)&gt;='Waterfall and TWR'!AG35),TRUE(),FALSE()))</f>
        <v>1</v>
      </c>
      <c r="AH29" s="154" t="b">
        <f>IF(NOT(Operations!$B$16),TRUE(),IF(((Operations!$B$17+Timeline!$C$16)&gt;='Waterfall and TWR'!AH35),TRUE(),FALSE()))</f>
        <v>1</v>
      </c>
      <c r="AI29" s="154" t="b">
        <f>IF(NOT(Operations!$B$16),TRUE(),IF(((Operations!$B$17+Timeline!$C$16)&gt;='Waterfall and TWR'!AI35),TRUE(),FALSE()))</f>
        <v>1</v>
      </c>
      <c r="AJ29" s="154" t="b">
        <f>IF(NOT(Operations!$B$16),TRUE(),IF(((Operations!$B$17+Timeline!$C$16)&gt;='Waterfall and TWR'!AJ35),TRUE(),FALSE()))</f>
        <v>0</v>
      </c>
      <c r="AK29" s="154" t="b">
        <f>IF(NOT(Operations!$B$16),TRUE(),IF(((Operations!$B$17+Timeline!$C$16)&gt;='Waterfall and TWR'!AK35),TRUE(),FALSE()))</f>
        <v>0</v>
      </c>
      <c r="AL29" s="154" t="b">
        <f>IF(NOT(Operations!$B$16),TRUE(),IF(((Operations!$B$17+Timeline!$C$16)&gt;='Waterfall and TWR'!AL35),TRUE(),FALSE()))</f>
        <v>0</v>
      </c>
      <c r="AM29" s="154" t="b">
        <f>IF(NOT(Operations!$B$16),TRUE(),IF(((Operations!$B$17+Timeline!$C$16)&gt;='Waterfall and TWR'!AM35),TRUE(),FALSE()))</f>
        <v>0</v>
      </c>
      <c r="AN29" s="154" t="b">
        <f>IF(NOT(Operations!$B$16),TRUE(),IF(((Operations!$B$17+Timeline!$C$16)&gt;='Waterfall and TWR'!AN35),TRUE(),FALSE()))</f>
        <v>0</v>
      </c>
      <c r="AO29" s="154" t="b">
        <f>IF(NOT(Operations!$B$16),TRUE(),IF(((Operations!$B$17+Timeline!$C$16)&gt;='Waterfall and TWR'!AO35),TRUE(),FALSE()))</f>
        <v>0</v>
      </c>
      <c r="AP29" s="154" t="b">
        <f>IF(NOT(Operations!$B$16),TRUE(),IF(((Operations!$B$17+Timeline!$C$16)&gt;='Waterfall and TWR'!AP35),TRUE(),FALSE()))</f>
        <v>0</v>
      </c>
      <c r="AQ29" s="154" t="b">
        <f>IF(NOT(Operations!$B$16),TRUE(),IF(((Operations!$B$17+Timeline!$C$16)&gt;='Waterfall and TWR'!AQ35),TRUE(),FALSE()))</f>
        <v>0</v>
      </c>
      <c r="AR29" s="154" t="b">
        <f>IF(NOT(Operations!$B$16),TRUE(),IF(((Operations!$B$17+Timeline!$C$16)&gt;='Waterfall and TWR'!AR35),TRUE(),FALSE()))</f>
        <v>0</v>
      </c>
      <c r="AS29" s="154" t="b">
        <f>IF(NOT(Operations!$B$16),TRUE(),IF(((Operations!$B$17+Timeline!$C$16)&gt;='Waterfall and TWR'!AS35),TRUE(),FALSE()))</f>
        <v>0</v>
      </c>
      <c r="AT29" s="154" t="b">
        <f>IF(NOT(Operations!$B$16),TRUE(),IF(((Operations!$B$17+Timeline!$C$16)&gt;='Waterfall and TWR'!AT35),TRUE(),FALSE()))</f>
        <v>0</v>
      </c>
      <c r="AU29" t="b">
        <f>IF(NOT(Operations!$B$16),TRUE(),IF(((Operations!$B$17+Timeline!$C$16)&gt;='Waterfall and TWR'!AU35),TRUE(),FALSE()))</f>
        <v>0</v>
      </c>
      <c r="AV29" t="b">
        <f>IF(NOT(Operations!$B$16),TRUE(),IF(((Operations!$B$17+Timeline!$C$16)&gt;='Waterfall and TWR'!AV35),TRUE(),FALSE()))</f>
        <v>0</v>
      </c>
      <c r="AW29" t="b">
        <f>IF(NOT(Operations!$B$16),TRUE(),IF(((Operations!$B$17+Timeline!$C$16)&gt;='Waterfall and TWR'!AW35),TRUE(),FALSE()))</f>
        <v>0</v>
      </c>
      <c r="AX29" t="b">
        <f>IF(NOT(Operations!$B$16),TRUE(),IF(((Operations!$B$17+Timeline!$C$16)&gt;='Waterfall and TWR'!AX35),TRUE(),FALSE()))</f>
        <v>0</v>
      </c>
      <c r="AY29" t="b">
        <f>IF(NOT(Operations!$B$16),TRUE(),IF(((Operations!$B$17+Timeline!$C$16)&gt;='Waterfall and TWR'!AY35),TRUE(),FALSE()))</f>
        <v>0</v>
      </c>
      <c r="AZ29" t="b">
        <f>IF(NOT(Operations!$B$16),TRUE(),IF(((Operations!$B$17+Timeline!$C$16)&gt;='Waterfall and TWR'!AZ35),TRUE(),FALSE()))</f>
        <v>0</v>
      </c>
      <c r="BA29" t="b">
        <f>IF(NOT(Operations!$B$16),TRUE(),IF(((Operations!$B$17+Timeline!$C$16)&gt;='Waterfall and TWR'!BA35),TRUE(),FALSE()))</f>
        <v>0</v>
      </c>
      <c r="BB29" t="b">
        <f>IF(NOT(Operations!$B$16),TRUE(),IF(((Operations!$B$17+Timeline!$C$16)&gt;='Waterfall and TWR'!BB35),TRUE(),FALSE()))</f>
        <v>0</v>
      </c>
      <c r="BC29" t="b">
        <f>IF(NOT(Operations!$B$16),TRUE(),IF(((Operations!$B$17+Timeline!$C$16)&gt;='Waterfall and TWR'!BC35),TRUE(),FALSE()))</f>
        <v>0</v>
      </c>
      <c r="BD29" t="b">
        <f>IF(NOT(Operations!$B$16),TRUE(),IF(((Operations!$B$17+Timeline!$C$16)&gt;='Waterfall and TWR'!BD35),TRUE(),FALSE()))</f>
        <v>0</v>
      </c>
      <c r="BE29" t="b">
        <f>IF(NOT(Operations!$B$16),TRUE(),IF(((Operations!$B$17+Timeline!$C$16)&gt;='Waterfall and TWR'!BE35),TRUE(),FALSE()))</f>
        <v>0</v>
      </c>
      <c r="BF29" t="b">
        <f>IF(NOT(Operations!$B$16),TRUE(),IF(((Operations!$B$17+Timeline!$C$16)&gt;='Waterfall and TWR'!BF35),TRUE(),FALSE()))</f>
        <v>0</v>
      </c>
      <c r="BG29" t="b">
        <f>IF(NOT(Operations!$B$16),TRUE(),IF(((Operations!$B$17+Timeline!$C$16)&gt;='Waterfall and TWR'!BG35),TRUE(),FALSE()))</f>
        <v>0</v>
      </c>
      <c r="BH29" t="b">
        <f>IF(NOT(Operations!$B$16),TRUE(),IF(((Operations!$B$17+Timeline!$C$16)&gt;='Waterfall and TWR'!BH35),TRUE(),FALSE()))</f>
        <v>0</v>
      </c>
      <c r="BI29" t="b">
        <f>IF(NOT(Operations!$B$16),TRUE(),IF(((Operations!$B$17+Timeline!$C$16)&gt;='Waterfall and TWR'!BI35),TRUE(),FALSE()))</f>
        <v>0</v>
      </c>
    </row>
    <row r="30" spans="1:61" s="154" customFormat="1" outlineLevel="1" x14ac:dyDescent="0.25">
      <c r="A30" s="154" t="s">
        <v>657</v>
      </c>
      <c r="B30" s="10"/>
      <c r="C30" s="154" t="b">
        <f>NOT(C31)</f>
        <v>1</v>
      </c>
      <c r="D30" s="154" t="b">
        <f t="shared" ref="D30:BI30" si="1">NOT(D31)</f>
        <v>1</v>
      </c>
      <c r="E30" s="154" t="b">
        <f t="shared" si="1"/>
        <v>1</v>
      </c>
      <c r="F30" s="154" t="b">
        <f t="shared" si="1"/>
        <v>1</v>
      </c>
      <c r="G30" s="154" t="b">
        <f t="shared" si="1"/>
        <v>1</v>
      </c>
      <c r="H30" s="154" t="b">
        <f t="shared" si="1"/>
        <v>1</v>
      </c>
      <c r="I30" s="154" t="b">
        <f t="shared" si="1"/>
        <v>1</v>
      </c>
      <c r="J30" s="154" t="b">
        <f t="shared" si="1"/>
        <v>1</v>
      </c>
      <c r="K30" s="154" t="b">
        <f t="shared" si="1"/>
        <v>1</v>
      </c>
      <c r="L30" s="154" t="b">
        <f t="shared" si="1"/>
        <v>1</v>
      </c>
      <c r="M30" s="154" t="b">
        <f t="shared" si="1"/>
        <v>1</v>
      </c>
      <c r="N30" s="154" t="b">
        <f t="shared" si="1"/>
        <v>1</v>
      </c>
      <c r="O30" s="154" t="b">
        <f t="shared" si="1"/>
        <v>1</v>
      </c>
      <c r="P30" s="154" t="b">
        <f t="shared" si="1"/>
        <v>1</v>
      </c>
      <c r="Q30" s="154" t="b">
        <f t="shared" si="1"/>
        <v>1</v>
      </c>
      <c r="R30" s="154" t="b">
        <f t="shared" si="1"/>
        <v>1</v>
      </c>
      <c r="S30" s="154" t="b">
        <f t="shared" si="1"/>
        <v>1</v>
      </c>
      <c r="T30" s="154" t="b">
        <f t="shared" si="1"/>
        <v>1</v>
      </c>
      <c r="U30" s="154" t="b">
        <f t="shared" si="1"/>
        <v>1</v>
      </c>
      <c r="V30" s="154" t="b">
        <f t="shared" si="1"/>
        <v>1</v>
      </c>
      <c r="W30" s="154" t="b">
        <f t="shared" si="1"/>
        <v>1</v>
      </c>
      <c r="X30" s="154" t="b">
        <f t="shared" si="1"/>
        <v>1</v>
      </c>
      <c r="Y30" s="154" t="b">
        <f t="shared" si="1"/>
        <v>1</v>
      </c>
      <c r="Z30" s="154" t="b">
        <f t="shared" si="1"/>
        <v>1</v>
      </c>
      <c r="AA30" s="154" t="b">
        <f t="shared" si="1"/>
        <v>1</v>
      </c>
      <c r="AB30" s="154" t="b">
        <f t="shared" si="1"/>
        <v>1</v>
      </c>
      <c r="AC30" s="154" t="b">
        <f t="shared" si="1"/>
        <v>1</v>
      </c>
      <c r="AD30" s="154" t="b">
        <f t="shared" si="1"/>
        <v>1</v>
      </c>
      <c r="AE30" s="154" t="b">
        <f t="shared" si="1"/>
        <v>1</v>
      </c>
      <c r="AF30" s="154" t="b">
        <f t="shared" si="1"/>
        <v>1</v>
      </c>
      <c r="AG30" s="154" t="b">
        <f t="shared" si="1"/>
        <v>1</v>
      </c>
      <c r="AH30" s="154" t="b">
        <f t="shared" si="1"/>
        <v>1</v>
      </c>
      <c r="AI30" s="154" t="b">
        <f t="shared" si="1"/>
        <v>1</v>
      </c>
      <c r="AJ30" s="154" t="b">
        <f t="shared" si="1"/>
        <v>1</v>
      </c>
      <c r="AK30" s="154" t="b">
        <f t="shared" si="1"/>
        <v>1</v>
      </c>
      <c r="AL30" s="154" t="b">
        <f t="shared" si="1"/>
        <v>1</v>
      </c>
      <c r="AM30" s="154" t="b">
        <f t="shared" si="1"/>
        <v>1</v>
      </c>
      <c r="AN30" s="154" t="b">
        <f t="shared" si="1"/>
        <v>1</v>
      </c>
      <c r="AO30" s="154" t="b">
        <f t="shared" si="1"/>
        <v>1</v>
      </c>
      <c r="AP30" s="154" t="b">
        <f t="shared" si="1"/>
        <v>1</v>
      </c>
      <c r="AQ30" s="154" t="b">
        <f t="shared" si="1"/>
        <v>1</v>
      </c>
      <c r="AR30" s="154" t="b">
        <f t="shared" si="1"/>
        <v>1</v>
      </c>
      <c r="AS30" s="154" t="b">
        <f t="shared" si="1"/>
        <v>1</v>
      </c>
      <c r="AT30" s="154" t="b">
        <f t="shared" si="1"/>
        <v>1</v>
      </c>
      <c r="AU30" s="154" t="b">
        <f t="shared" si="1"/>
        <v>1</v>
      </c>
      <c r="AV30" s="154" t="b">
        <f t="shared" si="1"/>
        <v>1</v>
      </c>
      <c r="AW30" s="154" t="b">
        <f t="shared" si="1"/>
        <v>1</v>
      </c>
      <c r="AX30" s="154" t="b">
        <f t="shared" si="1"/>
        <v>1</v>
      </c>
      <c r="AY30" s="154" t="b">
        <f t="shared" si="1"/>
        <v>1</v>
      </c>
      <c r="AZ30" s="154" t="b">
        <f t="shared" si="1"/>
        <v>1</v>
      </c>
      <c r="BA30" s="154" t="b">
        <f t="shared" si="1"/>
        <v>1</v>
      </c>
      <c r="BB30" s="154" t="b">
        <f t="shared" si="1"/>
        <v>1</v>
      </c>
      <c r="BC30" s="154" t="b">
        <f t="shared" si="1"/>
        <v>1</v>
      </c>
      <c r="BD30" s="154" t="b">
        <f t="shared" si="1"/>
        <v>1</v>
      </c>
      <c r="BE30" s="154" t="b">
        <f t="shared" si="1"/>
        <v>1</v>
      </c>
      <c r="BF30" s="154" t="b">
        <f t="shared" si="1"/>
        <v>1</v>
      </c>
      <c r="BG30" s="154" t="b">
        <f t="shared" si="1"/>
        <v>1</v>
      </c>
      <c r="BH30" s="154" t="b">
        <f t="shared" si="1"/>
        <v>1</v>
      </c>
      <c r="BI30" s="154" t="b">
        <f t="shared" si="1"/>
        <v>1</v>
      </c>
    </row>
    <row r="31" spans="1:61" outlineLevel="1" x14ac:dyDescent="0.25">
      <c r="A31" t="s">
        <v>425</v>
      </c>
      <c r="B31" s="10"/>
      <c r="C31" t="b">
        <f>IF(Operations!$B$15,FALSE(),NOT('Waterfall and TWR'!C29))</f>
        <v>0</v>
      </c>
      <c r="D31" s="154" t="b">
        <f>IF(Operations!$B$15,FALSE(),NOT('Waterfall and TWR'!D29))</f>
        <v>0</v>
      </c>
      <c r="E31" s="154" t="b">
        <f>IF(Operations!$B$15,FALSE(),NOT('Waterfall and TWR'!E29))</f>
        <v>0</v>
      </c>
      <c r="F31" s="154" t="b">
        <f>IF(Operations!$B$15,FALSE(),NOT('Waterfall and TWR'!F29))</f>
        <v>0</v>
      </c>
      <c r="G31" s="154" t="b">
        <f>IF(Operations!$B$15,FALSE(),NOT('Waterfall and TWR'!G29))</f>
        <v>0</v>
      </c>
      <c r="H31" s="154" t="b">
        <f>IF(Operations!$B$15,FALSE(),NOT('Waterfall and TWR'!H29))</f>
        <v>0</v>
      </c>
      <c r="I31" s="154" t="b">
        <f>IF(Operations!$B$15,FALSE(),NOT('Waterfall and TWR'!I29))</f>
        <v>0</v>
      </c>
      <c r="J31" s="154" t="b">
        <f>IF(Operations!$B$15,FALSE(),NOT('Waterfall and TWR'!J29))</f>
        <v>0</v>
      </c>
      <c r="K31" s="154" t="b">
        <f>IF(Operations!$B$15,FALSE(),NOT('Waterfall and TWR'!K29))</f>
        <v>0</v>
      </c>
      <c r="L31" s="154" t="b">
        <f>IF(Operations!$B$15,FALSE(),NOT('Waterfall and TWR'!L29))</f>
        <v>0</v>
      </c>
      <c r="M31" s="154" t="b">
        <f>IF(Operations!$B$15,FALSE(),NOT('Waterfall and TWR'!M29))</f>
        <v>0</v>
      </c>
      <c r="N31" s="154" t="b">
        <f>IF(Operations!$B$15,FALSE(),NOT('Waterfall and TWR'!N29))</f>
        <v>0</v>
      </c>
      <c r="O31" s="154" t="b">
        <f>IF(Operations!$B$15,FALSE(),NOT('Waterfall and TWR'!O29))</f>
        <v>0</v>
      </c>
      <c r="P31" s="154" t="b">
        <f>IF(Operations!$B$15,FALSE(),NOT('Waterfall and TWR'!P29))</f>
        <v>0</v>
      </c>
      <c r="Q31" s="154" t="b">
        <f>IF(Operations!$B$15,FALSE(),NOT('Waterfall and TWR'!Q29))</f>
        <v>0</v>
      </c>
      <c r="R31" s="154" t="b">
        <f>IF(Operations!$B$15,FALSE(),NOT('Waterfall and TWR'!R29))</f>
        <v>0</v>
      </c>
      <c r="S31" s="154" t="b">
        <f>IF(Operations!$B$15,FALSE(),NOT('Waterfall and TWR'!S29))</f>
        <v>0</v>
      </c>
      <c r="T31" s="154" t="b">
        <f>IF(Operations!$B$15,FALSE(),NOT('Waterfall and TWR'!T29))</f>
        <v>0</v>
      </c>
      <c r="U31" s="154" t="b">
        <f>IF(Operations!$B$15,FALSE(),NOT('Waterfall and TWR'!U29))</f>
        <v>0</v>
      </c>
      <c r="V31" s="154" t="b">
        <f>IF(Operations!$B$15,FALSE(),NOT('Waterfall and TWR'!V29))</f>
        <v>0</v>
      </c>
      <c r="W31" s="154" t="b">
        <f>IF(Operations!$B$15,FALSE(),NOT('Waterfall and TWR'!W29))</f>
        <v>0</v>
      </c>
      <c r="X31" s="154" t="b">
        <f>IF(Operations!$B$15,FALSE(),NOT('Waterfall and TWR'!X29))</f>
        <v>0</v>
      </c>
      <c r="Y31" s="154" t="b">
        <f>IF(Operations!$B$15,FALSE(),NOT('Waterfall and TWR'!Y29))</f>
        <v>0</v>
      </c>
      <c r="Z31" s="154" t="b">
        <f>IF(Operations!$B$15,FALSE(),NOT('Waterfall and TWR'!Z29))</f>
        <v>0</v>
      </c>
      <c r="AA31" s="154" t="b">
        <f>IF(Operations!$B$15,FALSE(),NOT('Waterfall and TWR'!AA29))</f>
        <v>0</v>
      </c>
      <c r="AB31" s="154" t="b">
        <f>IF(Operations!$B$15,FALSE(),NOT('Waterfall and TWR'!AB29))</f>
        <v>0</v>
      </c>
      <c r="AC31" s="154" t="b">
        <f>IF(Operations!$B$15,FALSE(),NOT('Waterfall and TWR'!AC29))</f>
        <v>0</v>
      </c>
      <c r="AD31" s="154" t="b">
        <f>IF(Operations!$B$15,FALSE(),NOT('Waterfall and TWR'!AD29))</f>
        <v>0</v>
      </c>
      <c r="AE31" s="154" t="b">
        <f>IF(Operations!$B$15,FALSE(),NOT('Waterfall and TWR'!AE29))</f>
        <v>0</v>
      </c>
      <c r="AF31" s="154" t="b">
        <f>IF(Operations!$B$15,FALSE(),NOT('Waterfall and TWR'!AF29))</f>
        <v>0</v>
      </c>
      <c r="AG31" s="154" t="b">
        <f>IF(Operations!$B$15,FALSE(),NOT('Waterfall and TWR'!AG29))</f>
        <v>0</v>
      </c>
      <c r="AH31" s="154" t="b">
        <f>IF(Operations!$B$15,FALSE(),NOT('Waterfall and TWR'!AH29))</f>
        <v>0</v>
      </c>
      <c r="AI31" s="154" t="b">
        <f>IF(Operations!$B$15,FALSE(),NOT('Waterfall and TWR'!AI29))</f>
        <v>0</v>
      </c>
      <c r="AJ31" s="154" t="b">
        <f>IF(Operations!$B$15,FALSE(),NOT('Waterfall and TWR'!AJ29))</f>
        <v>0</v>
      </c>
      <c r="AK31" s="154" t="b">
        <f>IF(Operations!$B$15,FALSE(),NOT('Waterfall and TWR'!AK29))</f>
        <v>0</v>
      </c>
      <c r="AL31" s="154" t="b">
        <f>IF(Operations!$B$15,FALSE(),NOT('Waterfall and TWR'!AL29))</f>
        <v>0</v>
      </c>
      <c r="AM31" s="154" t="b">
        <f>IF(Operations!$B$15,FALSE(),NOT('Waterfall and TWR'!AM29))</f>
        <v>0</v>
      </c>
      <c r="AN31" s="154" t="b">
        <f>IF(Operations!$B$15,FALSE(),NOT('Waterfall and TWR'!AN29))</f>
        <v>0</v>
      </c>
      <c r="AO31" s="154" t="b">
        <f>IF(Operations!$B$15,FALSE(),NOT('Waterfall and TWR'!AO29))</f>
        <v>0</v>
      </c>
      <c r="AP31" s="154" t="b">
        <f>IF(Operations!$B$15,FALSE(),NOT('Waterfall and TWR'!AP29))</f>
        <v>0</v>
      </c>
      <c r="AQ31" s="154" t="b">
        <f>IF(Operations!$B$15,FALSE(),NOT('Waterfall and TWR'!AQ29))</f>
        <v>0</v>
      </c>
      <c r="AR31" s="154" t="b">
        <f>IF(Operations!$B$15,FALSE(),NOT('Waterfall and TWR'!AR29))</f>
        <v>0</v>
      </c>
      <c r="AS31" s="154" t="b">
        <f>IF(Operations!$B$15,FALSE(),NOT('Waterfall and TWR'!AS29))</f>
        <v>0</v>
      </c>
      <c r="AT31" s="154" t="b">
        <f>IF(Operations!$B$15,FALSE(),NOT('Waterfall and TWR'!AT29))</f>
        <v>0</v>
      </c>
      <c r="AU31" s="154" t="b">
        <f>IF(Operations!$B$15,FALSE(),NOT('Waterfall and TWR'!AU29))</f>
        <v>0</v>
      </c>
      <c r="AV31" s="154" t="b">
        <f>IF(Operations!$B$15,FALSE(),NOT('Waterfall and TWR'!AV29))</f>
        <v>0</v>
      </c>
      <c r="AW31" s="154" t="b">
        <f>IF(Operations!$B$15,FALSE(),NOT('Waterfall and TWR'!AW29))</f>
        <v>0</v>
      </c>
      <c r="AX31" s="154" t="b">
        <f>IF(Operations!$B$15,FALSE(),NOT('Waterfall and TWR'!AX29))</f>
        <v>0</v>
      </c>
      <c r="AY31" s="154" t="b">
        <f>IF(Operations!$B$15,FALSE(),NOT('Waterfall and TWR'!AY29))</f>
        <v>0</v>
      </c>
      <c r="AZ31" s="154" t="b">
        <f>IF(Operations!$B$15,FALSE(),NOT('Waterfall and TWR'!AZ29))</f>
        <v>0</v>
      </c>
      <c r="BA31" s="154" t="b">
        <f>IF(Operations!$B$15,FALSE(),NOT('Waterfall and TWR'!BA29))</f>
        <v>0</v>
      </c>
      <c r="BB31" s="154" t="b">
        <f>IF(Operations!$B$15,FALSE(),NOT('Waterfall and TWR'!BB29))</f>
        <v>0</v>
      </c>
      <c r="BC31" s="154" t="b">
        <f>IF(Operations!$B$15,FALSE(),NOT('Waterfall and TWR'!BC29))</f>
        <v>0</v>
      </c>
      <c r="BD31" s="154" t="b">
        <f>IF(Operations!$B$15,FALSE(),NOT('Waterfall and TWR'!BD29))</f>
        <v>0</v>
      </c>
      <c r="BE31" s="154" t="b">
        <f>IF(Operations!$B$15,FALSE(),NOT('Waterfall and TWR'!BE29))</f>
        <v>0</v>
      </c>
      <c r="BF31" s="154" t="b">
        <f>IF(Operations!$B$15,FALSE(),NOT('Waterfall and TWR'!BF29))</f>
        <v>0</v>
      </c>
      <c r="BG31" s="154" t="b">
        <f>IF(Operations!$B$15,FALSE(),NOT('Waterfall and TWR'!BG29))</f>
        <v>0</v>
      </c>
      <c r="BH31" s="154" t="b">
        <f>IF(Operations!$B$15,FALSE(),NOT('Waterfall and TWR'!BH29))</f>
        <v>0</v>
      </c>
      <c r="BI31" s="154" t="b">
        <f>IF(Operations!$B$15,FALSE(),NOT('Waterfall and TWR'!BI29))</f>
        <v>0</v>
      </c>
    </row>
    <row r="32" spans="1:61" outlineLevel="1" x14ac:dyDescent="0.25">
      <c r="A32" t="s">
        <v>426</v>
      </c>
      <c r="B32" s="101">
        <f ca="1">Operations!B20</f>
        <v>1.9607843137254902E-2</v>
      </c>
    </row>
    <row r="33" spans="1:97" outlineLevel="1" x14ac:dyDescent="0.25">
      <c r="B33" s="10"/>
    </row>
    <row r="35" spans="1:97" x14ac:dyDescent="0.25">
      <c r="C35" s="2">
        <f>Timeline!C16</f>
        <v>2015</v>
      </c>
      <c r="D35" s="2">
        <f>Timeline!D16</f>
        <v>2015.25</v>
      </c>
      <c r="E35" s="2">
        <f>Timeline!E16</f>
        <v>2015.5</v>
      </c>
      <c r="F35" s="2">
        <f>Timeline!F16</f>
        <v>2015.75</v>
      </c>
      <c r="G35" s="2">
        <f>Timeline!G16</f>
        <v>2016</v>
      </c>
      <c r="H35" s="2">
        <f>Timeline!H16</f>
        <v>2016.25</v>
      </c>
      <c r="I35" s="2">
        <f>Timeline!I16</f>
        <v>2016.5</v>
      </c>
      <c r="J35" s="2">
        <f>Timeline!J16</f>
        <v>2016.75</v>
      </c>
      <c r="K35" s="2">
        <f>Timeline!K16</f>
        <v>2017</v>
      </c>
      <c r="L35" s="2">
        <f>Timeline!L16</f>
        <v>2017.25</v>
      </c>
      <c r="M35" s="2">
        <f>Timeline!M16</f>
        <v>2017.5</v>
      </c>
      <c r="N35" s="2">
        <f>Timeline!N16</f>
        <v>2017.75</v>
      </c>
      <c r="O35" s="2">
        <f>Timeline!O16</f>
        <v>2018</v>
      </c>
      <c r="P35" s="2">
        <f>Timeline!P16</f>
        <v>2018.25</v>
      </c>
      <c r="Q35" s="2">
        <f>Timeline!Q16</f>
        <v>2018.5</v>
      </c>
      <c r="R35" s="2">
        <f>Timeline!R16</f>
        <v>2018.75</v>
      </c>
      <c r="S35" s="2">
        <f>Timeline!S16</f>
        <v>2019</v>
      </c>
      <c r="T35" s="2">
        <f>Timeline!T16</f>
        <v>2019.25</v>
      </c>
      <c r="U35" s="2">
        <f>Timeline!U16</f>
        <v>2019.5</v>
      </c>
      <c r="V35" s="2">
        <f>Timeline!V16</f>
        <v>2019.75</v>
      </c>
      <c r="W35" s="2">
        <f>Timeline!W16</f>
        <v>2020</v>
      </c>
      <c r="X35" s="2">
        <f>Timeline!X16</f>
        <v>2020.25</v>
      </c>
      <c r="Y35" s="2">
        <f>Timeline!Y16</f>
        <v>2020.5</v>
      </c>
      <c r="Z35" s="2">
        <f>Timeline!Z16</f>
        <v>2020.75</v>
      </c>
      <c r="AA35" s="2">
        <f>Timeline!AA16</f>
        <v>2021</v>
      </c>
      <c r="AB35" s="2">
        <f>Timeline!AB16</f>
        <v>2021.25</v>
      </c>
      <c r="AC35" s="2">
        <f>Timeline!AC16</f>
        <v>2021.5</v>
      </c>
      <c r="AD35" s="2">
        <f>Timeline!AD16</f>
        <v>2021.75</v>
      </c>
      <c r="AE35" s="2">
        <f>Timeline!AE16</f>
        <v>2022</v>
      </c>
      <c r="AF35" s="2">
        <f>Timeline!AF16</f>
        <v>2022.25</v>
      </c>
      <c r="AG35" s="2">
        <f>Timeline!AG16</f>
        <v>2022.5</v>
      </c>
      <c r="AH35" s="2">
        <f>Timeline!AH16</f>
        <v>2022.75</v>
      </c>
      <c r="AI35" s="2">
        <f>Timeline!AI16</f>
        <v>2023</v>
      </c>
      <c r="AJ35" s="2">
        <f>Timeline!AJ16</f>
        <v>2023.25</v>
      </c>
      <c r="AK35" s="2">
        <f>Timeline!AK16</f>
        <v>2023.5</v>
      </c>
      <c r="AL35" s="2">
        <f>Timeline!AL16</f>
        <v>2023.75</v>
      </c>
      <c r="AM35" s="2">
        <f>Timeline!AM16</f>
        <v>2024</v>
      </c>
      <c r="AN35" s="2">
        <f>Timeline!AN16</f>
        <v>2024.25</v>
      </c>
      <c r="AO35" s="2">
        <f>Timeline!AO16</f>
        <v>2024.5</v>
      </c>
      <c r="AP35" s="2">
        <f>Timeline!AP16</f>
        <v>2024.75</v>
      </c>
      <c r="AQ35" s="2">
        <f>Timeline!AQ16</f>
        <v>2025</v>
      </c>
      <c r="AR35" s="2">
        <f>Timeline!AR16</f>
        <v>2025.25</v>
      </c>
      <c r="AS35" s="2">
        <f>Timeline!AS16</f>
        <v>2025.5</v>
      </c>
      <c r="AT35" s="2">
        <f>Timeline!AT16</f>
        <v>2025.75</v>
      </c>
      <c r="AU35" s="2">
        <f>Timeline!AU16</f>
        <v>2026</v>
      </c>
      <c r="AV35" s="2">
        <f>Timeline!AV16</f>
        <v>2026.25</v>
      </c>
      <c r="AW35" s="2">
        <f>Timeline!AW16</f>
        <v>2026.5</v>
      </c>
      <c r="AX35" s="2">
        <f>Timeline!AX16</f>
        <v>2026.75</v>
      </c>
      <c r="AY35" s="2">
        <f>Timeline!AY16</f>
        <v>2027</v>
      </c>
      <c r="AZ35" s="2">
        <f>Timeline!AZ16</f>
        <v>2027.25</v>
      </c>
      <c r="BA35" s="2">
        <f>Timeline!BA16</f>
        <v>2027.5</v>
      </c>
      <c r="BB35" s="2">
        <f>Timeline!BB16</f>
        <v>2027.75</v>
      </c>
      <c r="BC35" s="2">
        <f>Timeline!BC16</f>
        <v>2028</v>
      </c>
      <c r="BD35" s="2">
        <f>Timeline!BD16</f>
        <v>2028.25</v>
      </c>
      <c r="BE35" s="2">
        <f>Timeline!BE16</f>
        <v>2028.5</v>
      </c>
      <c r="BF35" s="2">
        <f>Timeline!BF16</f>
        <v>2028.75</v>
      </c>
      <c r="BG35" s="2">
        <f>Timeline!BG16</f>
        <v>2029</v>
      </c>
      <c r="BH35" s="2">
        <f>Timeline!BH16</f>
        <v>2029.25</v>
      </c>
      <c r="BI35" s="2">
        <f>Timeline!BI16</f>
        <v>2029.5</v>
      </c>
      <c r="BJ35" s="2">
        <f>Timeline!BJ16</f>
        <v>0</v>
      </c>
      <c r="BK35" s="2">
        <f>Timeline!BK16</f>
        <v>0</v>
      </c>
      <c r="BL35" s="2">
        <f>Timeline!BL16</f>
        <v>0</v>
      </c>
      <c r="BM35" s="2">
        <f>Timeline!BM16</f>
        <v>0</v>
      </c>
      <c r="BN35" s="2">
        <f>Timeline!BN16</f>
        <v>0</v>
      </c>
      <c r="BO35" s="2">
        <f>Timeline!BO16</f>
        <v>0</v>
      </c>
      <c r="BP35" s="2">
        <f>Timeline!BP16</f>
        <v>0</v>
      </c>
      <c r="BQ35" s="2">
        <f>Timeline!BQ16</f>
        <v>0</v>
      </c>
      <c r="BR35" s="2">
        <f>Timeline!BR16</f>
        <v>0</v>
      </c>
      <c r="BS35" s="2">
        <f>Timeline!BS16</f>
        <v>0</v>
      </c>
      <c r="BT35" s="2">
        <f>Timeline!BT16</f>
        <v>0</v>
      </c>
      <c r="BU35" s="2">
        <f>Timeline!BU16</f>
        <v>0</v>
      </c>
      <c r="BV35" s="2">
        <f>Timeline!BV16</f>
        <v>0</v>
      </c>
      <c r="BW35" s="2">
        <f>Timeline!BW16</f>
        <v>0</v>
      </c>
      <c r="BX35" s="2">
        <f>Timeline!BX16</f>
        <v>0</v>
      </c>
      <c r="BY35" s="2">
        <f>Timeline!BY16</f>
        <v>0</v>
      </c>
      <c r="BZ35" s="2">
        <f>Timeline!BZ16</f>
        <v>0</v>
      </c>
      <c r="CA35" s="2">
        <f>Timeline!CA16</f>
        <v>0</v>
      </c>
      <c r="CB35" s="2">
        <f>Timeline!CB16</f>
        <v>0</v>
      </c>
      <c r="CC35" s="2">
        <f>Timeline!CC16</f>
        <v>0</v>
      </c>
      <c r="CD35" s="2">
        <f>Timeline!CD16</f>
        <v>0</v>
      </c>
      <c r="CE35" s="2">
        <f>Timeline!CE16</f>
        <v>0</v>
      </c>
      <c r="CF35" s="2">
        <f>Timeline!CF16</f>
        <v>0</v>
      </c>
      <c r="CG35" s="2">
        <f>Timeline!CG16</f>
        <v>0</v>
      </c>
      <c r="CH35" s="2">
        <f>Timeline!CH16</f>
        <v>0</v>
      </c>
      <c r="CI35" s="2">
        <f>Timeline!CI16</f>
        <v>0</v>
      </c>
      <c r="CJ35" s="2">
        <f>Timeline!CJ16</f>
        <v>0</v>
      </c>
      <c r="CK35" s="2">
        <f>Timeline!CK16</f>
        <v>0</v>
      </c>
      <c r="CL35" s="2">
        <f>Timeline!CL16</f>
        <v>0</v>
      </c>
      <c r="CM35" s="2">
        <f>Timeline!CM16</f>
        <v>0</v>
      </c>
      <c r="CN35" s="2">
        <f>Timeline!CN16</f>
        <v>0</v>
      </c>
      <c r="CO35" s="2">
        <f>Timeline!CO16</f>
        <v>0</v>
      </c>
      <c r="CP35" s="2">
        <f>Timeline!CP16</f>
        <v>0</v>
      </c>
      <c r="CQ35" s="2">
        <f>Timeline!CQ16</f>
        <v>0</v>
      </c>
      <c r="CR35" s="2">
        <f>Timeline!CR16</f>
        <v>0</v>
      </c>
      <c r="CS35" s="2">
        <f>Timeline!CS16</f>
        <v>0</v>
      </c>
    </row>
    <row r="36" spans="1:97" x14ac:dyDescent="0.25">
      <c r="C36" s="2">
        <f>Timeline!C17</f>
        <v>2015</v>
      </c>
      <c r="D36" s="2">
        <f>Timeline!D17</f>
        <v>2015</v>
      </c>
      <c r="E36" s="2">
        <f>Timeline!E17</f>
        <v>2015</v>
      </c>
      <c r="F36" s="2">
        <f>Timeline!F17</f>
        <v>2015</v>
      </c>
      <c r="G36" s="2">
        <f>Timeline!G17</f>
        <v>2016</v>
      </c>
      <c r="H36" s="2">
        <f>Timeline!H17</f>
        <v>2016</v>
      </c>
      <c r="I36" s="2">
        <f>Timeline!I17</f>
        <v>2016</v>
      </c>
      <c r="J36" s="2">
        <f>Timeline!J17</f>
        <v>2016</v>
      </c>
      <c r="K36" s="2">
        <f>Timeline!K17</f>
        <v>2017</v>
      </c>
      <c r="L36" s="2">
        <f>Timeline!L17</f>
        <v>2017</v>
      </c>
      <c r="M36" s="2">
        <f>Timeline!M17</f>
        <v>2017</v>
      </c>
      <c r="N36" s="2">
        <f>Timeline!N17</f>
        <v>2017</v>
      </c>
      <c r="O36" s="2">
        <f>Timeline!O17</f>
        <v>2018</v>
      </c>
      <c r="P36" s="2">
        <f>Timeline!P17</f>
        <v>2018</v>
      </c>
      <c r="Q36" s="2">
        <f>Timeline!Q17</f>
        <v>2018</v>
      </c>
      <c r="R36" s="2">
        <f>Timeline!R17</f>
        <v>2018</v>
      </c>
      <c r="S36" s="2">
        <f>Timeline!S17</f>
        <v>2019</v>
      </c>
      <c r="T36" s="2">
        <f>Timeline!T17</f>
        <v>2019</v>
      </c>
      <c r="U36" s="2">
        <f>Timeline!U17</f>
        <v>2019</v>
      </c>
      <c r="V36" s="2">
        <f>Timeline!V17</f>
        <v>2019</v>
      </c>
      <c r="W36" s="2">
        <f>Timeline!W17</f>
        <v>2020</v>
      </c>
      <c r="X36" s="2">
        <f>Timeline!X17</f>
        <v>2020</v>
      </c>
      <c r="Y36" s="2">
        <f>Timeline!Y17</f>
        <v>2020</v>
      </c>
      <c r="Z36" s="2">
        <f>Timeline!Z17</f>
        <v>2020</v>
      </c>
      <c r="AA36" s="2">
        <f>Timeline!AA17</f>
        <v>2021</v>
      </c>
      <c r="AB36" s="2">
        <f>Timeline!AB17</f>
        <v>2021</v>
      </c>
      <c r="AC36" s="2">
        <f>Timeline!AC17</f>
        <v>2021</v>
      </c>
      <c r="AD36" s="2">
        <f>Timeline!AD17</f>
        <v>2021</v>
      </c>
      <c r="AE36" s="2">
        <f>Timeline!AE17</f>
        <v>2022</v>
      </c>
      <c r="AF36" s="2">
        <f>Timeline!AF17</f>
        <v>2022</v>
      </c>
      <c r="AG36" s="2">
        <f>Timeline!AG17</f>
        <v>2022</v>
      </c>
      <c r="AH36" s="2">
        <f>Timeline!AH17</f>
        <v>2022</v>
      </c>
      <c r="AI36" s="2">
        <f>Timeline!AI17</f>
        <v>2023</v>
      </c>
      <c r="AJ36" s="2">
        <f>Timeline!AJ17</f>
        <v>2023</v>
      </c>
      <c r="AK36" s="2">
        <f>Timeline!AK17</f>
        <v>2023</v>
      </c>
      <c r="AL36" s="2">
        <f>Timeline!AL17</f>
        <v>2023</v>
      </c>
      <c r="AM36" s="2">
        <f>Timeline!AM17</f>
        <v>2024</v>
      </c>
      <c r="AN36" s="2">
        <f>Timeline!AN17</f>
        <v>2024</v>
      </c>
      <c r="AO36" s="2">
        <f>Timeline!AO17</f>
        <v>2024</v>
      </c>
      <c r="AP36" s="2">
        <f>Timeline!AP17</f>
        <v>2024</v>
      </c>
      <c r="AQ36" s="2">
        <f>Timeline!AQ17</f>
        <v>2025</v>
      </c>
      <c r="AR36" s="2">
        <f>Timeline!AR17</f>
        <v>2025</v>
      </c>
      <c r="AS36" s="2">
        <f>Timeline!AS17</f>
        <v>2025</v>
      </c>
      <c r="AT36" s="2">
        <f>Timeline!AT17</f>
        <v>2025</v>
      </c>
      <c r="AU36" s="2">
        <f>Timeline!AU17</f>
        <v>2026</v>
      </c>
      <c r="AV36" s="2">
        <f>Timeline!AV17</f>
        <v>2026</v>
      </c>
      <c r="AW36" s="2">
        <f>Timeline!AW17</f>
        <v>2026</v>
      </c>
      <c r="AX36" s="2">
        <f>Timeline!AX17</f>
        <v>2026</v>
      </c>
      <c r="AY36" s="2">
        <f>Timeline!AY17</f>
        <v>2027</v>
      </c>
      <c r="AZ36" s="2">
        <f>Timeline!AZ17</f>
        <v>2027</v>
      </c>
      <c r="BA36" s="2">
        <f>Timeline!BA17</f>
        <v>2027</v>
      </c>
      <c r="BB36" s="2">
        <f>Timeline!BB17</f>
        <v>2027</v>
      </c>
      <c r="BC36" s="2">
        <f>Timeline!BC17</f>
        <v>2028</v>
      </c>
      <c r="BD36" s="2">
        <f>Timeline!BD17</f>
        <v>2028</v>
      </c>
      <c r="BE36" s="2">
        <f>Timeline!BE17</f>
        <v>2028</v>
      </c>
      <c r="BF36" s="2">
        <f>Timeline!BF17</f>
        <v>2028</v>
      </c>
      <c r="BG36" s="2">
        <f>Timeline!BG17</f>
        <v>2029</v>
      </c>
      <c r="BH36" s="2">
        <f>Timeline!BH17</f>
        <v>2029</v>
      </c>
      <c r="BI36" s="2">
        <f>Timeline!BI17</f>
        <v>2029</v>
      </c>
      <c r="BJ36" s="2">
        <f>Timeline!BJ17</f>
        <v>0</v>
      </c>
      <c r="BK36" s="2">
        <f>Timeline!BK17</f>
        <v>0</v>
      </c>
      <c r="BL36" s="2">
        <f>Timeline!BL17</f>
        <v>0</v>
      </c>
      <c r="BM36" s="2">
        <f>Timeline!BM17</f>
        <v>0</v>
      </c>
      <c r="BN36" s="2">
        <f>Timeline!BN17</f>
        <v>0</v>
      </c>
      <c r="BO36" s="2">
        <f>Timeline!BO17</f>
        <v>0</v>
      </c>
      <c r="BP36" s="2">
        <f>Timeline!BP17</f>
        <v>0</v>
      </c>
      <c r="BQ36" s="2">
        <f>Timeline!BQ17</f>
        <v>0</v>
      </c>
      <c r="BR36" s="2">
        <f>Timeline!BR17</f>
        <v>0</v>
      </c>
      <c r="BS36" s="2">
        <f>Timeline!BS17</f>
        <v>0</v>
      </c>
      <c r="BT36" s="2">
        <f>Timeline!BT17</f>
        <v>0</v>
      </c>
      <c r="BU36" s="2">
        <f>Timeline!BU17</f>
        <v>0</v>
      </c>
      <c r="BV36" s="2">
        <f>Timeline!BV17</f>
        <v>0</v>
      </c>
      <c r="BW36" s="2">
        <f>Timeline!BW17</f>
        <v>0</v>
      </c>
      <c r="BX36" s="2">
        <f>Timeline!BX17</f>
        <v>0</v>
      </c>
      <c r="BY36" s="2">
        <f>Timeline!BY17</f>
        <v>0</v>
      </c>
      <c r="BZ36" s="2">
        <f>Timeline!BZ17</f>
        <v>0</v>
      </c>
      <c r="CA36" s="2">
        <f>Timeline!CA17</f>
        <v>0</v>
      </c>
      <c r="CB36" s="2">
        <f>Timeline!CB17</f>
        <v>0</v>
      </c>
      <c r="CC36" s="2">
        <f>Timeline!CC17</f>
        <v>0</v>
      </c>
      <c r="CD36" s="2">
        <f>Timeline!CD17</f>
        <v>0</v>
      </c>
      <c r="CE36" s="2">
        <f>Timeline!CE17</f>
        <v>0</v>
      </c>
      <c r="CF36" s="2">
        <f>Timeline!CF17</f>
        <v>0</v>
      </c>
      <c r="CG36" s="2">
        <f>Timeline!CG17</f>
        <v>0</v>
      </c>
      <c r="CH36" s="2">
        <f>Timeline!CH17</f>
        <v>0</v>
      </c>
      <c r="CI36" s="2">
        <f>Timeline!CI17</f>
        <v>0</v>
      </c>
      <c r="CJ36" s="2">
        <f>Timeline!CJ17</f>
        <v>0</v>
      </c>
      <c r="CK36" s="2">
        <f>Timeline!CK17</f>
        <v>0</v>
      </c>
      <c r="CL36" s="2">
        <f>Timeline!CL17</f>
        <v>0</v>
      </c>
      <c r="CM36" s="2">
        <f>Timeline!CM17</f>
        <v>0</v>
      </c>
      <c r="CN36" s="2">
        <f>Timeline!CN17</f>
        <v>0</v>
      </c>
      <c r="CO36" s="2">
        <f>Timeline!CO17</f>
        <v>0</v>
      </c>
      <c r="CP36" s="2">
        <f>Timeline!CP17</f>
        <v>0</v>
      </c>
      <c r="CQ36" s="2">
        <f>Timeline!CQ17</f>
        <v>0</v>
      </c>
      <c r="CR36" s="2">
        <f>Timeline!CR17</f>
        <v>0</v>
      </c>
      <c r="CS36" s="2">
        <f>Timeline!CS17</f>
        <v>0</v>
      </c>
    </row>
    <row r="37" spans="1:97" x14ac:dyDescent="0.25">
      <c r="C37" s="2" t="str">
        <f>Timeline!C18</f>
        <v>Q1</v>
      </c>
      <c r="D37" s="2" t="str">
        <f>Timeline!D18</f>
        <v>Q2</v>
      </c>
      <c r="E37" s="2" t="str">
        <f>Timeline!E18</f>
        <v>Q3</v>
      </c>
      <c r="F37" s="2" t="str">
        <f>Timeline!F18</f>
        <v>Q4</v>
      </c>
      <c r="G37" s="2" t="str">
        <f>Timeline!G18</f>
        <v>Q1</v>
      </c>
      <c r="H37" s="2" t="str">
        <f>Timeline!H18</f>
        <v>Q2</v>
      </c>
      <c r="I37" s="2" t="str">
        <f>Timeline!I18</f>
        <v>Q3</v>
      </c>
      <c r="J37" s="2" t="str">
        <f>Timeline!J18</f>
        <v>Q4</v>
      </c>
      <c r="K37" s="2" t="str">
        <f>Timeline!K18</f>
        <v>Q1</v>
      </c>
      <c r="L37" s="2" t="str">
        <f>Timeline!L18</f>
        <v>Q2</v>
      </c>
      <c r="M37" s="2" t="str">
        <f>Timeline!M18</f>
        <v>Q3</v>
      </c>
      <c r="N37" s="2" t="str">
        <f>Timeline!N18</f>
        <v>Q4</v>
      </c>
      <c r="O37" s="2" t="str">
        <f>Timeline!O18</f>
        <v>Q1</v>
      </c>
      <c r="P37" s="2" t="str">
        <f>Timeline!P18</f>
        <v>Q2</v>
      </c>
      <c r="Q37" s="2" t="str">
        <f>Timeline!Q18</f>
        <v>Q3</v>
      </c>
      <c r="R37" s="2" t="str">
        <f>Timeline!R18</f>
        <v>Q4</v>
      </c>
      <c r="S37" s="2" t="str">
        <f>Timeline!S18</f>
        <v>Q1</v>
      </c>
      <c r="T37" s="2" t="str">
        <f>Timeline!T18</f>
        <v>Q2</v>
      </c>
      <c r="U37" s="2" t="str">
        <f>Timeline!U18</f>
        <v>Q3</v>
      </c>
      <c r="V37" s="2" t="str">
        <f>Timeline!V18</f>
        <v>Q4</v>
      </c>
      <c r="W37" s="2" t="str">
        <f>Timeline!W18</f>
        <v>Q1</v>
      </c>
      <c r="X37" s="2" t="str">
        <f>Timeline!X18</f>
        <v>Q2</v>
      </c>
      <c r="Y37" s="2" t="str">
        <f>Timeline!Y18</f>
        <v>Q3</v>
      </c>
      <c r="Z37" s="2" t="str">
        <f>Timeline!Z18</f>
        <v>Q4</v>
      </c>
      <c r="AA37" s="2" t="str">
        <f>Timeline!AA18</f>
        <v>Q1</v>
      </c>
      <c r="AB37" s="2" t="str">
        <f>Timeline!AB18</f>
        <v>Q2</v>
      </c>
      <c r="AC37" s="2" t="str">
        <f>Timeline!AC18</f>
        <v>Q3</v>
      </c>
      <c r="AD37" s="2" t="str">
        <f>Timeline!AD18</f>
        <v>Q4</v>
      </c>
      <c r="AE37" s="2" t="str">
        <f>Timeline!AE18</f>
        <v>Q1</v>
      </c>
      <c r="AF37" s="2" t="str">
        <f>Timeline!AF18</f>
        <v>Q2</v>
      </c>
      <c r="AG37" s="2" t="str">
        <f>Timeline!AG18</f>
        <v>Q3</v>
      </c>
      <c r="AH37" s="2" t="str">
        <f>Timeline!AH18</f>
        <v>Q4</v>
      </c>
      <c r="AI37" s="2" t="str">
        <f>Timeline!AI18</f>
        <v>Q1</v>
      </c>
      <c r="AJ37" s="2" t="str">
        <f>Timeline!AJ18</f>
        <v>Q2</v>
      </c>
      <c r="AK37" s="2" t="str">
        <f>Timeline!AK18</f>
        <v>Q3</v>
      </c>
      <c r="AL37" s="2" t="str">
        <f>Timeline!AL18</f>
        <v>Q4</v>
      </c>
      <c r="AM37" s="2" t="str">
        <f>Timeline!AM18</f>
        <v>Q1</v>
      </c>
      <c r="AN37" s="2" t="str">
        <f>Timeline!AN18</f>
        <v>Q2</v>
      </c>
      <c r="AO37" s="2" t="str">
        <f>Timeline!AO18</f>
        <v>Q3</v>
      </c>
      <c r="AP37" s="2" t="str">
        <f>Timeline!AP18</f>
        <v>Q4</v>
      </c>
      <c r="AQ37" s="2" t="str">
        <f>Timeline!AQ18</f>
        <v>Q1</v>
      </c>
      <c r="AR37" s="2" t="str">
        <f>Timeline!AR18</f>
        <v>Q2</v>
      </c>
      <c r="AS37" s="2" t="str">
        <f>Timeline!AS18</f>
        <v>Q3</v>
      </c>
      <c r="AT37" s="2" t="str">
        <f>Timeline!AT18</f>
        <v>Q4</v>
      </c>
      <c r="AU37" s="2" t="str">
        <f>Timeline!AU18</f>
        <v>Q1</v>
      </c>
      <c r="AV37" s="2" t="str">
        <f>Timeline!AV18</f>
        <v>Q2</v>
      </c>
      <c r="AW37" s="2" t="str">
        <f>Timeline!AW18</f>
        <v>Q3</v>
      </c>
      <c r="AX37" s="2" t="str">
        <f>Timeline!AX18</f>
        <v>Q4</v>
      </c>
      <c r="AY37" s="2" t="str">
        <f>Timeline!AY18</f>
        <v>Q1</v>
      </c>
      <c r="AZ37" s="2" t="str">
        <f>Timeline!AZ18</f>
        <v>Q2</v>
      </c>
      <c r="BA37" s="2" t="str">
        <f>Timeline!BA18</f>
        <v>Q3</v>
      </c>
      <c r="BB37" s="2" t="str">
        <f>Timeline!BB18</f>
        <v>Q4</v>
      </c>
      <c r="BC37" s="2" t="str">
        <f>Timeline!BC18</f>
        <v>Q1</v>
      </c>
      <c r="BD37" s="2" t="str">
        <f>Timeline!BD18</f>
        <v>Q2</v>
      </c>
      <c r="BE37" s="2" t="str">
        <f>Timeline!BE18</f>
        <v>Q3</v>
      </c>
      <c r="BF37" s="2" t="str">
        <f>Timeline!BF18</f>
        <v>Q4</v>
      </c>
      <c r="BG37" s="2" t="str">
        <f>Timeline!BG18</f>
        <v>Q1</v>
      </c>
      <c r="BH37" s="2" t="str">
        <f>Timeline!BH18</f>
        <v>Q2</v>
      </c>
      <c r="BI37" s="2" t="str">
        <f>Timeline!BI18</f>
        <v>Q3</v>
      </c>
      <c r="BJ37" s="2">
        <f>Timeline!BJ18</f>
        <v>0</v>
      </c>
      <c r="BK37" s="2">
        <f>Timeline!BK18</f>
        <v>0</v>
      </c>
      <c r="BL37" s="2">
        <f>Timeline!BL18</f>
        <v>0</v>
      </c>
      <c r="BM37" s="2">
        <f>Timeline!BM18</f>
        <v>0</v>
      </c>
      <c r="BN37" s="2">
        <f>Timeline!BN18</f>
        <v>0</v>
      </c>
      <c r="BO37" s="2">
        <f>Timeline!BO18</f>
        <v>0</v>
      </c>
      <c r="BP37" s="2">
        <f>Timeline!BP18</f>
        <v>0</v>
      </c>
      <c r="BQ37" s="2">
        <f>Timeline!BQ18</f>
        <v>0</v>
      </c>
      <c r="BR37" s="2">
        <f>Timeline!BR18</f>
        <v>0</v>
      </c>
      <c r="BS37" s="2">
        <f>Timeline!BS18</f>
        <v>0</v>
      </c>
      <c r="BT37" s="2">
        <f>Timeline!BT18</f>
        <v>0</v>
      </c>
      <c r="BU37" s="2">
        <f>Timeline!BU18</f>
        <v>0</v>
      </c>
      <c r="BV37" s="2">
        <f>Timeline!BV18</f>
        <v>0</v>
      </c>
      <c r="BW37" s="2">
        <f>Timeline!BW18</f>
        <v>0</v>
      </c>
      <c r="BX37" s="2">
        <f>Timeline!BX18</f>
        <v>0</v>
      </c>
      <c r="BY37" s="2">
        <f>Timeline!BY18</f>
        <v>0</v>
      </c>
      <c r="BZ37" s="2">
        <f>Timeline!BZ18</f>
        <v>0</v>
      </c>
      <c r="CA37" s="2">
        <f>Timeline!CA18</f>
        <v>0</v>
      </c>
      <c r="CB37" s="2">
        <f>Timeline!CB18</f>
        <v>0</v>
      </c>
      <c r="CC37" s="2">
        <f>Timeline!CC18</f>
        <v>0</v>
      </c>
      <c r="CD37" s="2">
        <f>Timeline!CD18</f>
        <v>0</v>
      </c>
      <c r="CE37" s="2">
        <f>Timeline!CE18</f>
        <v>0</v>
      </c>
      <c r="CF37" s="2">
        <f>Timeline!CF18</f>
        <v>0</v>
      </c>
      <c r="CG37" s="2">
        <f>Timeline!CG18</f>
        <v>0</v>
      </c>
      <c r="CH37" s="2">
        <f>Timeline!CH18</f>
        <v>0</v>
      </c>
      <c r="CI37" s="2">
        <f>Timeline!CI18</f>
        <v>0</v>
      </c>
      <c r="CJ37" s="2">
        <f>Timeline!CJ18</f>
        <v>0</v>
      </c>
      <c r="CK37" s="2">
        <f>Timeline!CK18</f>
        <v>0</v>
      </c>
      <c r="CL37" s="2">
        <f>Timeline!CL18</f>
        <v>0</v>
      </c>
      <c r="CM37" s="2">
        <f>Timeline!CM18</f>
        <v>0</v>
      </c>
      <c r="CN37" s="2">
        <f>Timeline!CN18</f>
        <v>0</v>
      </c>
      <c r="CO37" s="2">
        <f>Timeline!CO18</f>
        <v>0</v>
      </c>
      <c r="CP37" s="2">
        <f>Timeline!CP18</f>
        <v>0</v>
      </c>
      <c r="CQ37" s="2">
        <f>Timeline!CQ18</f>
        <v>0</v>
      </c>
      <c r="CR37" s="2">
        <f>Timeline!CR18</f>
        <v>0</v>
      </c>
      <c r="CS37" s="2">
        <f>Timeline!CS18</f>
        <v>0</v>
      </c>
    </row>
    <row r="39" spans="1:97" x14ac:dyDescent="0.25">
      <c r="A39" t="s">
        <v>109</v>
      </c>
      <c r="C39" s="4">
        <f ca="1">'Qtr Cash Flow'!C30</f>
        <v>289476010.11893797</v>
      </c>
      <c r="D39" s="4">
        <f ca="1">'Qtr Cash Flow'!D30</f>
        <v>0</v>
      </c>
      <c r="E39" s="4">
        <f ca="1">'Qtr Cash Flow'!E30</f>
        <v>0</v>
      </c>
      <c r="F39" s="4">
        <f ca="1">'Qtr Cash Flow'!F30</f>
        <v>0</v>
      </c>
      <c r="G39" s="4">
        <f ca="1">'Qtr Cash Flow'!G30</f>
        <v>0</v>
      </c>
      <c r="H39" s="4">
        <f ca="1">'Qtr Cash Flow'!H30</f>
        <v>0</v>
      </c>
      <c r="I39" s="4">
        <f ca="1">'Qtr Cash Flow'!I30</f>
        <v>0</v>
      </c>
      <c r="J39" s="4">
        <f ca="1">'Qtr Cash Flow'!J30</f>
        <v>0</v>
      </c>
      <c r="K39" s="4">
        <f ca="1">'Qtr Cash Flow'!K30</f>
        <v>0</v>
      </c>
      <c r="L39" s="4">
        <f ca="1">'Qtr Cash Flow'!L30</f>
        <v>0</v>
      </c>
      <c r="M39" s="4">
        <f ca="1">'Qtr Cash Flow'!M30</f>
        <v>0</v>
      </c>
      <c r="N39" s="4">
        <f ca="1">'Qtr Cash Flow'!N30</f>
        <v>0</v>
      </c>
      <c r="O39" s="4">
        <f ca="1">'Qtr Cash Flow'!O30</f>
        <v>0</v>
      </c>
      <c r="P39" s="4">
        <f ca="1">'Qtr Cash Flow'!P30</f>
        <v>0</v>
      </c>
      <c r="Q39" s="4">
        <f ca="1">'Qtr Cash Flow'!Q30</f>
        <v>0</v>
      </c>
      <c r="R39" s="4">
        <f ca="1">'Qtr Cash Flow'!R30</f>
        <v>0</v>
      </c>
      <c r="S39" s="4">
        <f ca="1">'Qtr Cash Flow'!S30</f>
        <v>0</v>
      </c>
      <c r="T39" s="4">
        <f ca="1">'Qtr Cash Flow'!T30</f>
        <v>0</v>
      </c>
      <c r="U39" s="4">
        <f ca="1">'Qtr Cash Flow'!U30</f>
        <v>0</v>
      </c>
      <c r="V39" s="4">
        <f ca="1">'Qtr Cash Flow'!V30</f>
        <v>53929847.788125023</v>
      </c>
      <c r="W39" s="4">
        <f ca="1">'Qtr Cash Flow'!W30</f>
        <v>0</v>
      </c>
      <c r="X39" s="4">
        <f ca="1">'Qtr Cash Flow'!X30</f>
        <v>0</v>
      </c>
      <c r="Y39" s="4">
        <f ca="1">'Qtr Cash Flow'!Y30</f>
        <v>0</v>
      </c>
      <c r="Z39" s="4">
        <f ca="1">'Qtr Cash Flow'!Z30</f>
        <v>0</v>
      </c>
      <c r="AA39" s="4">
        <f ca="1">'Qtr Cash Flow'!AA30</f>
        <v>0</v>
      </c>
      <c r="AB39" s="4">
        <f ca="1">'Qtr Cash Flow'!AB30</f>
        <v>0</v>
      </c>
      <c r="AC39" s="4">
        <f ca="1">'Qtr Cash Flow'!AC30</f>
        <v>0</v>
      </c>
      <c r="AD39" s="4">
        <f ca="1">'Qtr Cash Flow'!AD30</f>
        <v>0</v>
      </c>
      <c r="AE39" s="4">
        <f ca="1">'Qtr Cash Flow'!AE30</f>
        <v>0</v>
      </c>
      <c r="AF39" s="4">
        <f ca="1">'Qtr Cash Flow'!AF30</f>
        <v>0</v>
      </c>
      <c r="AG39" s="4">
        <f ca="1">'Qtr Cash Flow'!AG30</f>
        <v>0</v>
      </c>
      <c r="AH39" s="4">
        <f ca="1">'Qtr Cash Flow'!AH30</f>
        <v>0</v>
      </c>
      <c r="AI39" s="4">
        <f ca="1">'Qtr Cash Flow'!AI30</f>
        <v>0</v>
      </c>
      <c r="AJ39" s="4">
        <f ca="1">'Qtr Cash Flow'!AJ30</f>
        <v>87554316.55849646</v>
      </c>
      <c r="AK39" s="4">
        <f ca="1">'Qtr Cash Flow'!AK30</f>
        <v>0</v>
      </c>
      <c r="AL39" s="4">
        <f ca="1">'Qtr Cash Flow'!AL30</f>
        <v>0</v>
      </c>
      <c r="AM39" s="4">
        <f ca="1">'Qtr Cash Flow'!AM30</f>
        <v>0</v>
      </c>
      <c r="AN39" s="4">
        <f ca="1">'Qtr Cash Flow'!AN30</f>
        <v>0</v>
      </c>
      <c r="AO39" s="4">
        <f ca="1">'Qtr Cash Flow'!AO30</f>
        <v>0</v>
      </c>
      <c r="AP39" s="4">
        <f ca="1">'Qtr Cash Flow'!AP30</f>
        <v>0</v>
      </c>
      <c r="AQ39" s="4">
        <f ca="1">'Qtr Cash Flow'!AQ30</f>
        <v>0</v>
      </c>
      <c r="AR39" s="4">
        <f ca="1">'Qtr Cash Flow'!AR30</f>
        <v>0</v>
      </c>
      <c r="AS39" s="4">
        <f ca="1">'Qtr Cash Flow'!AS30</f>
        <v>0</v>
      </c>
      <c r="AT39" s="4">
        <f ca="1">'Qtr Cash Flow'!AT30</f>
        <v>0</v>
      </c>
      <c r="AU39" s="4">
        <f ca="1">'Qtr Cash Flow'!AU30</f>
        <v>0</v>
      </c>
      <c r="AV39" s="4">
        <f ca="1">'Qtr Cash Flow'!AV30</f>
        <v>0</v>
      </c>
      <c r="AW39" s="4">
        <f ca="1">'Qtr Cash Flow'!AW30</f>
        <v>0</v>
      </c>
      <c r="AX39" s="4">
        <f ca="1">'Qtr Cash Flow'!AX30</f>
        <v>0</v>
      </c>
      <c r="AY39" s="4">
        <f ca="1">'Qtr Cash Flow'!AY30</f>
        <v>0</v>
      </c>
      <c r="AZ39" s="4">
        <f ca="1">'Qtr Cash Flow'!AZ30</f>
        <v>0</v>
      </c>
      <c r="BA39" s="4">
        <f ca="1">'Qtr Cash Flow'!BA30</f>
        <v>0</v>
      </c>
      <c r="BB39" s="4">
        <f ca="1">'Qtr Cash Flow'!BB30</f>
        <v>0</v>
      </c>
      <c r="BC39" s="4">
        <f ca="1">'Qtr Cash Flow'!BC30</f>
        <v>0</v>
      </c>
      <c r="BD39" s="4">
        <f ca="1">'Qtr Cash Flow'!BD30</f>
        <v>0</v>
      </c>
      <c r="BE39" s="4">
        <f ca="1">'Qtr Cash Flow'!BE30</f>
        <v>0</v>
      </c>
      <c r="BF39" s="4">
        <f ca="1">'Qtr Cash Flow'!BF30</f>
        <v>0</v>
      </c>
      <c r="BG39" s="4">
        <f ca="1">'Qtr Cash Flow'!BG30</f>
        <v>0</v>
      </c>
      <c r="BH39" s="4">
        <f ca="1">'Qtr Cash Flow'!BH30</f>
        <v>0</v>
      </c>
      <c r="BI39" s="4">
        <f ca="1">'Qtr Cash Flow'!BI30</f>
        <v>0</v>
      </c>
    </row>
    <row r="40" spans="1:97" x14ac:dyDescent="0.25">
      <c r="A40" t="s">
        <v>110</v>
      </c>
      <c r="C40" s="4">
        <f ca="1">'Qtr Cash Flow'!C31</f>
        <v>0</v>
      </c>
      <c r="D40" s="4">
        <f ca="1">'Qtr Cash Flow'!D31</f>
        <v>3961497.4598564692</v>
      </c>
      <c r="E40" s="4">
        <f ca="1">'Qtr Cash Flow'!E31</f>
        <v>3839455.6533044041</v>
      </c>
      <c r="F40" s="4">
        <f ca="1">'Qtr Cash Flow'!F31</f>
        <v>4012071.2738155583</v>
      </c>
      <c r="G40" s="4">
        <f ca="1">'Qtr Cash Flow'!G31</f>
        <v>4166936.8376218756</v>
      </c>
      <c r="H40" s="4">
        <f ca="1">'Qtr Cash Flow'!H31</f>
        <v>4344856.4315943308</v>
      </c>
      <c r="I40" s="4">
        <f ca="1">'Qtr Cash Flow'!I31</f>
        <v>4523922.4368315693</v>
      </c>
      <c r="J40" s="4">
        <f ca="1">'Qtr Cash Flow'!J31</f>
        <v>4705183.2746574506</v>
      </c>
      <c r="K40" s="4">
        <f ca="1">'Qtr Cash Flow'!K31</f>
        <v>4868187.2672012933</v>
      </c>
      <c r="L40" s="4">
        <f ca="1">'Qtr Cash Flow'!L31</f>
        <v>3760522.8311860012</v>
      </c>
      <c r="M40" s="4">
        <f ca="1">'Qtr Cash Flow'!M31</f>
        <v>3948505.2782143829</v>
      </c>
      <c r="N40" s="4">
        <f ca="1">'Qtr Cash Flow'!N31</f>
        <v>4138774.6923354212</v>
      </c>
      <c r="O40" s="4">
        <f ca="1">'Qtr Cash Flow'!O31</f>
        <v>4475867.4512748597</v>
      </c>
      <c r="P40" s="4">
        <f ca="1">'Qtr Cash Flow'!P31</f>
        <v>4725531.7676397441</v>
      </c>
      <c r="Q40" s="4">
        <f ca="1">'Qtr Cash Flow'!Q31</f>
        <v>4891373.0397844147</v>
      </c>
      <c r="R40" s="4">
        <f ca="1">'Qtr Cash Flow'!R31</f>
        <v>5059118.645392416</v>
      </c>
      <c r="S40" s="4">
        <f ca="1">'Qtr Cash Flow'!S31</f>
        <v>5207066.43474916</v>
      </c>
      <c r="T40" s="4">
        <f ca="1">'Qtr Cash Flow'!T31</f>
        <v>5379799.3226460703</v>
      </c>
      <c r="U40" s="4">
        <f ca="1">'Qtr Cash Flow'!U31</f>
        <v>5553373.4004766122</v>
      </c>
      <c r="V40" s="4">
        <f ca="1">'Qtr Cash Flow'!V31</f>
        <v>0</v>
      </c>
      <c r="W40" s="4">
        <f ca="1">'Qtr Cash Flow'!W31</f>
        <v>6193804.4665936865</v>
      </c>
      <c r="X40" s="4">
        <f ca="1">'Qtr Cash Flow'!X31</f>
        <v>6384051.0534516368</v>
      </c>
      <c r="Y40" s="4">
        <f ca="1">'Qtr Cash Flow'!Y31</f>
        <v>6575231.6794649288</v>
      </c>
      <c r="Z40" s="4">
        <f ca="1">'Qtr Cash Flow'!Z31</f>
        <v>6768583.2956974804</v>
      </c>
      <c r="AA40" s="4">
        <f ca="1">'Qtr Cash Flow'!AA31</f>
        <v>6939870.6409638058</v>
      </c>
      <c r="AB40" s="4">
        <f ca="1">'Qtr Cash Flow'!AB31</f>
        <v>7138881.4301334601</v>
      </c>
      <c r="AC40" s="4">
        <f ca="1">'Qtr Cash Flow'!AC31</f>
        <v>7338876.952173043</v>
      </c>
      <c r="AD40" s="4">
        <f ca="1">'Qtr Cash Flow'!AD31</f>
        <v>7541131.4348422121</v>
      </c>
      <c r="AE40" s="4">
        <f ca="1">'Qtr Cash Flow'!AE31</f>
        <v>7720682.7285311008</v>
      </c>
      <c r="AF40" s="4">
        <f ca="1">'Qtr Cash Flow'!AF31</f>
        <v>7268248.4468822461</v>
      </c>
      <c r="AG40" s="4">
        <f ca="1">'Qtr Cash Flow'!AG31</f>
        <v>6964534.7032541558</v>
      </c>
      <c r="AH40" s="4">
        <f ca="1">'Qtr Cash Flow'!AH31</f>
        <v>7071254.3836424649</v>
      </c>
      <c r="AI40" s="4">
        <f ca="1">'Qtr Cash Flow'!AI31</f>
        <v>6843340.4391233306</v>
      </c>
      <c r="AJ40" s="4">
        <f ca="1">'Qtr Cash Flow'!AJ31</f>
        <v>0</v>
      </c>
      <c r="AK40" s="4">
        <f ca="1">'Qtr Cash Flow'!AK31</f>
        <v>7260493.0804254655</v>
      </c>
      <c r="AL40" s="4">
        <f ca="1">'Qtr Cash Flow'!AL31</f>
        <v>7471954.0130126737</v>
      </c>
      <c r="AM40" s="4">
        <f ca="1">'Qtr Cash Flow'!AM31</f>
        <v>7659306.0590272024</v>
      </c>
      <c r="AN40" s="4">
        <f ca="1">'Qtr Cash Flow'!AN31</f>
        <v>7876953.608699711</v>
      </c>
      <c r="AO40" s="4">
        <f ca="1">'Qtr Cash Flow'!AO31</f>
        <v>8095678.5605368</v>
      </c>
      <c r="AP40" s="4">
        <f ca="1">'Qtr Cash Flow'!AP31</f>
        <v>8316873.3076877967</v>
      </c>
      <c r="AQ40" s="4">
        <f ca="1">'Qtr Cash Flow'!AQ31</f>
        <v>8704328.1569373254</v>
      </c>
      <c r="AR40" s="4">
        <f ca="1">'Qtr Cash Flow'!AR31</f>
        <v>9080295.6463968121</v>
      </c>
      <c r="AS40" s="4">
        <f ca="1">'Qtr Cash Flow'!AS31</f>
        <v>9339360.9379636832</v>
      </c>
      <c r="AT40" s="4">
        <f ca="1">'Qtr Cash Flow'!AT31</f>
        <v>9573425.52600413</v>
      </c>
      <c r="AU40" s="4">
        <f ca="1">'Qtr Cash Flow'!AU31</f>
        <v>9781985.1323808264</v>
      </c>
      <c r="AV40" s="4">
        <f ca="1">'Qtr Cash Flow'!AV31</f>
        <v>10022757.909728128</v>
      </c>
      <c r="AW40" s="4">
        <f ca="1">'Qtr Cash Flow'!AW31</f>
        <v>10264746.913178729</v>
      </c>
      <c r="AX40" s="4">
        <f ca="1">'Qtr Cash Flow'!AX31</f>
        <v>10509429.875629665</v>
      </c>
      <c r="AY40" s="4">
        <f ca="1">'Qtr Cash Flow'!AY31</f>
        <v>10727869.381996574</v>
      </c>
      <c r="AZ40" s="4">
        <f ca="1">'Qtr Cash Flow'!AZ31</f>
        <v>10979515.327343497</v>
      </c>
      <c r="BA40" s="4">
        <f ca="1">'Qtr Cash Flow'!BA31</f>
        <v>11232441.057775185</v>
      </c>
      <c r="BB40" s="4">
        <f ca="1">'Qtr Cash Flow'!BB31</f>
        <v>11488168.838971976</v>
      </c>
      <c r="BC40" s="4">
        <f ca="1">'Qtr Cash Flow'!BC31</f>
        <v>11716893.335682826</v>
      </c>
      <c r="BD40" s="4">
        <f ca="1">'Qtr Cash Flow'!BD31</f>
        <v>11979848.143609708</v>
      </c>
      <c r="BE40" s="4">
        <f ca="1">'Qtr Cash Flow'!BE31</f>
        <v>12244149.014538217</v>
      </c>
      <c r="BF40" s="4">
        <f ca="1">'Qtr Cash Flow'!BF31</f>
        <v>12511364.088939443</v>
      </c>
      <c r="BG40" s="4">
        <f ca="1">'Qtr Cash Flow'!BG31</f>
        <v>12750794.079859097</v>
      </c>
      <c r="BH40" s="4">
        <f ca="1">'Qtr Cash Flow'!BH31</f>
        <v>12416202.089898612</v>
      </c>
      <c r="BI40" s="4">
        <f ca="1">'Qtr Cash Flow'!BI31</f>
        <v>12970866.408317942</v>
      </c>
    </row>
    <row r="41" spans="1:97" ht="30" x14ac:dyDescent="0.25">
      <c r="A41" s="27" t="str">
        <f>'Qtr Cash Flow'!A35</f>
        <v>Deomposition of Distribution to operations and capital events</v>
      </c>
      <c r="B41" s="4"/>
      <c r="C41" s="4">
        <f>'Qtr Cash Flow'!C35</f>
        <v>0</v>
      </c>
      <c r="D41" s="4">
        <f>'Qtr Cash Flow'!D35</f>
        <v>0</v>
      </c>
      <c r="E41" s="4">
        <f>'Qtr Cash Flow'!E35</f>
        <v>0</v>
      </c>
      <c r="F41" s="4">
        <f>'Qtr Cash Flow'!F35</f>
        <v>0</v>
      </c>
      <c r="G41" s="4">
        <f>'Qtr Cash Flow'!G35</f>
        <v>0</v>
      </c>
      <c r="H41" s="4">
        <f>'Qtr Cash Flow'!H35</f>
        <v>0</v>
      </c>
      <c r="I41" s="4">
        <f>'Qtr Cash Flow'!I35</f>
        <v>0</v>
      </c>
      <c r="J41" s="4">
        <f>'Qtr Cash Flow'!J35</f>
        <v>0</v>
      </c>
      <c r="K41" s="4">
        <f>'Qtr Cash Flow'!K35</f>
        <v>0</v>
      </c>
      <c r="L41" s="4">
        <f>'Qtr Cash Flow'!L35</f>
        <v>0</v>
      </c>
      <c r="M41" s="4">
        <f>'Qtr Cash Flow'!M35</f>
        <v>0</v>
      </c>
      <c r="N41" s="4">
        <f>'Qtr Cash Flow'!N35</f>
        <v>0</v>
      </c>
      <c r="O41" s="4">
        <f>'Qtr Cash Flow'!O35</f>
        <v>0</v>
      </c>
      <c r="P41" s="4">
        <f>'Qtr Cash Flow'!P35</f>
        <v>0</v>
      </c>
      <c r="Q41" s="4">
        <f>'Qtr Cash Flow'!Q35</f>
        <v>0</v>
      </c>
      <c r="R41" s="4">
        <f>'Qtr Cash Flow'!R35</f>
        <v>0</v>
      </c>
      <c r="S41" s="4">
        <f>'Qtr Cash Flow'!S35</f>
        <v>0</v>
      </c>
      <c r="T41" s="4">
        <f>'Qtr Cash Flow'!T35</f>
        <v>0</v>
      </c>
      <c r="U41" s="4">
        <f>'Qtr Cash Flow'!U35</f>
        <v>0</v>
      </c>
      <c r="V41" s="4">
        <f>'Qtr Cash Flow'!V35</f>
        <v>0</v>
      </c>
      <c r="W41" s="4">
        <f>'Qtr Cash Flow'!W35</f>
        <v>0</v>
      </c>
      <c r="X41" s="4">
        <f>'Qtr Cash Flow'!X35</f>
        <v>0</v>
      </c>
      <c r="Y41" s="4">
        <f>'Qtr Cash Flow'!Y35</f>
        <v>0</v>
      </c>
      <c r="Z41" s="4">
        <f>'Qtr Cash Flow'!Z35</f>
        <v>0</v>
      </c>
      <c r="AA41" s="4">
        <f>'Qtr Cash Flow'!AA35</f>
        <v>0</v>
      </c>
      <c r="AB41" s="4">
        <f>'Qtr Cash Flow'!AB35</f>
        <v>0</v>
      </c>
      <c r="AC41" s="4">
        <f>'Qtr Cash Flow'!AC35</f>
        <v>0</v>
      </c>
      <c r="AD41" s="4">
        <f>'Qtr Cash Flow'!AD35</f>
        <v>0</v>
      </c>
      <c r="AE41" s="4">
        <f>'Qtr Cash Flow'!AE35</f>
        <v>0</v>
      </c>
      <c r="AF41" s="4">
        <f>'Qtr Cash Flow'!AF35</f>
        <v>0</v>
      </c>
      <c r="AG41" s="4">
        <f>'Qtr Cash Flow'!AG35</f>
        <v>0</v>
      </c>
      <c r="AH41" s="4">
        <f>'Qtr Cash Flow'!AH35</f>
        <v>0</v>
      </c>
      <c r="AI41" s="4">
        <f>'Qtr Cash Flow'!AI35</f>
        <v>0</v>
      </c>
      <c r="AJ41" s="4">
        <f>'Qtr Cash Flow'!AJ35</f>
        <v>0</v>
      </c>
      <c r="AK41" s="4">
        <f>'Qtr Cash Flow'!AK35</f>
        <v>0</v>
      </c>
      <c r="AL41" s="4">
        <f>'Qtr Cash Flow'!AL35</f>
        <v>0</v>
      </c>
      <c r="AM41" s="4">
        <f>'Qtr Cash Flow'!AM35</f>
        <v>0</v>
      </c>
      <c r="AN41" s="4">
        <f>'Qtr Cash Flow'!AN35</f>
        <v>0</v>
      </c>
      <c r="AO41" s="4">
        <f>'Qtr Cash Flow'!AO35</f>
        <v>0</v>
      </c>
      <c r="AP41" s="4">
        <f>'Qtr Cash Flow'!AP35</f>
        <v>0</v>
      </c>
      <c r="AQ41" s="4">
        <f>'Qtr Cash Flow'!AQ35</f>
        <v>0</v>
      </c>
      <c r="AR41" s="4">
        <f>'Qtr Cash Flow'!AR35</f>
        <v>0</v>
      </c>
      <c r="AS41" s="4">
        <f>'Qtr Cash Flow'!AS35</f>
        <v>0</v>
      </c>
      <c r="AT41" s="4">
        <f>'Qtr Cash Flow'!AT35</f>
        <v>0</v>
      </c>
      <c r="AU41" s="4">
        <f>'Qtr Cash Flow'!AU35</f>
        <v>0</v>
      </c>
      <c r="AV41" s="4">
        <f>'Qtr Cash Flow'!AV35</f>
        <v>0</v>
      </c>
      <c r="AW41" s="4">
        <f>'Qtr Cash Flow'!AW35</f>
        <v>0</v>
      </c>
      <c r="AX41" s="4">
        <f>'Qtr Cash Flow'!AX35</f>
        <v>0</v>
      </c>
      <c r="AY41" s="4">
        <f>'Qtr Cash Flow'!AY35</f>
        <v>0</v>
      </c>
      <c r="AZ41" s="4">
        <f>'Qtr Cash Flow'!AZ35</f>
        <v>0</v>
      </c>
      <c r="BA41" s="4">
        <f>'Qtr Cash Flow'!BA35</f>
        <v>0</v>
      </c>
      <c r="BB41" s="4">
        <f>'Qtr Cash Flow'!BB35</f>
        <v>0</v>
      </c>
      <c r="BC41" s="4">
        <f>'Qtr Cash Flow'!BC35</f>
        <v>0</v>
      </c>
      <c r="BD41" s="4">
        <f>'Qtr Cash Flow'!BD35</f>
        <v>0</v>
      </c>
      <c r="BE41" s="4">
        <f>'Qtr Cash Flow'!BE35</f>
        <v>0</v>
      </c>
      <c r="BF41" s="4">
        <f>'Qtr Cash Flow'!BF35</f>
        <v>0</v>
      </c>
      <c r="BG41" s="4">
        <f>'Qtr Cash Flow'!BG35</f>
        <v>0</v>
      </c>
      <c r="BH41" s="4">
        <f>'Qtr Cash Flow'!BH35</f>
        <v>0</v>
      </c>
      <c r="BI41" s="4">
        <f>'Qtr Cash Flow'!BI35</f>
        <v>0</v>
      </c>
    </row>
    <row r="42" spans="1:97" x14ac:dyDescent="0.25">
      <c r="A42" t="str">
        <f>'Qtr Cash Flow'!A36</f>
        <v>Capital event</v>
      </c>
      <c r="B42" s="4"/>
      <c r="C42" s="4">
        <f ca="1">'Qtr Cash Flow'!C36</f>
        <v>0</v>
      </c>
      <c r="D42" s="4">
        <f ca="1">'Qtr Cash Flow'!D36</f>
        <v>0</v>
      </c>
      <c r="E42" s="4">
        <f ca="1">'Qtr Cash Flow'!E36</f>
        <v>0</v>
      </c>
      <c r="F42" s="4">
        <f ca="1">'Qtr Cash Flow'!F36</f>
        <v>0</v>
      </c>
      <c r="G42" s="4">
        <f ca="1">'Qtr Cash Flow'!G36</f>
        <v>0</v>
      </c>
      <c r="H42" s="4">
        <f ca="1">'Qtr Cash Flow'!H36</f>
        <v>0</v>
      </c>
      <c r="I42" s="4">
        <f ca="1">'Qtr Cash Flow'!I36</f>
        <v>0</v>
      </c>
      <c r="J42" s="4">
        <f ca="1">'Qtr Cash Flow'!J36</f>
        <v>0</v>
      </c>
      <c r="K42" s="4">
        <f ca="1">'Qtr Cash Flow'!K36</f>
        <v>0</v>
      </c>
      <c r="L42" s="4">
        <f ca="1">'Qtr Cash Flow'!L36</f>
        <v>0</v>
      </c>
      <c r="M42" s="4">
        <f ca="1">'Qtr Cash Flow'!M36</f>
        <v>0</v>
      </c>
      <c r="N42" s="4">
        <f ca="1">'Qtr Cash Flow'!N36</f>
        <v>0</v>
      </c>
      <c r="O42" s="4">
        <f ca="1">'Qtr Cash Flow'!O36</f>
        <v>0</v>
      </c>
      <c r="P42" s="4">
        <f ca="1">'Qtr Cash Flow'!P36</f>
        <v>0</v>
      </c>
      <c r="Q42" s="4">
        <f ca="1">'Qtr Cash Flow'!Q36</f>
        <v>0</v>
      </c>
      <c r="R42" s="4">
        <f ca="1">'Qtr Cash Flow'!R36</f>
        <v>0</v>
      </c>
      <c r="S42" s="4">
        <f ca="1">'Qtr Cash Flow'!S36</f>
        <v>0</v>
      </c>
      <c r="T42" s="4">
        <f ca="1">'Qtr Cash Flow'!T36</f>
        <v>0</v>
      </c>
      <c r="U42" s="4">
        <f ca="1">'Qtr Cash Flow'!U36</f>
        <v>0</v>
      </c>
      <c r="V42" s="4">
        <f ca="1">'Qtr Cash Flow'!V36</f>
        <v>0</v>
      </c>
      <c r="W42" s="4">
        <f ca="1">'Qtr Cash Flow'!W36</f>
        <v>0</v>
      </c>
      <c r="X42" s="4">
        <f ca="1">'Qtr Cash Flow'!X36</f>
        <v>0</v>
      </c>
      <c r="Y42" s="4">
        <f ca="1">'Qtr Cash Flow'!Y36</f>
        <v>0</v>
      </c>
      <c r="Z42" s="4">
        <f ca="1">'Qtr Cash Flow'!Z36</f>
        <v>0</v>
      </c>
      <c r="AA42" s="4">
        <f ca="1">'Qtr Cash Flow'!AA36</f>
        <v>0</v>
      </c>
      <c r="AB42" s="4">
        <f ca="1">'Qtr Cash Flow'!AB36</f>
        <v>0</v>
      </c>
      <c r="AC42" s="4">
        <f ca="1">'Qtr Cash Flow'!AC36</f>
        <v>0</v>
      </c>
      <c r="AD42" s="4">
        <f ca="1">'Qtr Cash Flow'!AD36</f>
        <v>0</v>
      </c>
      <c r="AE42" s="4">
        <f ca="1">'Qtr Cash Flow'!AE36</f>
        <v>0</v>
      </c>
      <c r="AF42" s="4">
        <f ca="1">'Qtr Cash Flow'!AF36</f>
        <v>0</v>
      </c>
      <c r="AG42" s="4">
        <f ca="1">'Qtr Cash Flow'!AG36</f>
        <v>0</v>
      </c>
      <c r="AH42" s="4">
        <f ca="1">'Qtr Cash Flow'!AH36</f>
        <v>0</v>
      </c>
      <c r="AI42" s="4">
        <f ca="1">'Qtr Cash Flow'!AI36</f>
        <v>0</v>
      </c>
      <c r="AJ42" s="4">
        <f ca="1">'Qtr Cash Flow'!AJ36</f>
        <v>0</v>
      </c>
      <c r="AK42" s="4">
        <f ca="1">'Qtr Cash Flow'!AK36</f>
        <v>0</v>
      </c>
      <c r="AL42" s="4">
        <f ca="1">'Qtr Cash Flow'!AL36</f>
        <v>0</v>
      </c>
      <c r="AM42" s="4">
        <f ca="1">'Qtr Cash Flow'!AM36</f>
        <v>0</v>
      </c>
      <c r="AN42" s="4">
        <f ca="1">'Qtr Cash Flow'!AN36</f>
        <v>0</v>
      </c>
      <c r="AO42" s="4">
        <f ca="1">'Qtr Cash Flow'!AO36</f>
        <v>0</v>
      </c>
      <c r="AP42" s="4">
        <f ca="1">'Qtr Cash Flow'!AP36</f>
        <v>0</v>
      </c>
      <c r="AQ42" s="4">
        <f ca="1">'Qtr Cash Flow'!AQ36</f>
        <v>0</v>
      </c>
      <c r="AR42" s="4">
        <f ca="1">'Qtr Cash Flow'!AR36</f>
        <v>0</v>
      </c>
      <c r="AS42" s="4">
        <f ca="1">'Qtr Cash Flow'!AS36</f>
        <v>0</v>
      </c>
      <c r="AT42" s="4">
        <f ca="1">'Qtr Cash Flow'!AT36</f>
        <v>0</v>
      </c>
      <c r="AU42" s="4">
        <f ca="1">'Qtr Cash Flow'!AU36</f>
        <v>0</v>
      </c>
      <c r="AV42" s="4">
        <f ca="1">'Qtr Cash Flow'!AV36</f>
        <v>0</v>
      </c>
      <c r="AW42" s="4">
        <f ca="1">'Qtr Cash Flow'!AW36</f>
        <v>0</v>
      </c>
      <c r="AX42" s="4">
        <f ca="1">'Qtr Cash Flow'!AX36</f>
        <v>0</v>
      </c>
      <c r="AY42" s="4">
        <f ca="1">'Qtr Cash Flow'!AY36</f>
        <v>0</v>
      </c>
      <c r="AZ42" s="4">
        <f ca="1">'Qtr Cash Flow'!AZ36</f>
        <v>0</v>
      </c>
      <c r="BA42" s="4">
        <f ca="1">'Qtr Cash Flow'!BA36</f>
        <v>0</v>
      </c>
      <c r="BB42" s="4">
        <f ca="1">'Qtr Cash Flow'!BB36</f>
        <v>0</v>
      </c>
      <c r="BC42" s="4">
        <f ca="1">'Qtr Cash Flow'!BC36</f>
        <v>0</v>
      </c>
      <c r="BD42" s="4">
        <f ca="1">'Qtr Cash Flow'!BD36</f>
        <v>0</v>
      </c>
      <c r="BE42" s="4">
        <f ca="1">'Qtr Cash Flow'!BE36</f>
        <v>0</v>
      </c>
      <c r="BF42" s="4">
        <f ca="1">'Qtr Cash Flow'!BF36</f>
        <v>0</v>
      </c>
      <c r="BG42" s="4">
        <f ca="1">'Qtr Cash Flow'!BG36</f>
        <v>0</v>
      </c>
      <c r="BH42" s="4">
        <f ca="1">'Qtr Cash Flow'!BH36</f>
        <v>0</v>
      </c>
      <c r="BI42" s="4">
        <f ca="1">'Qtr Cash Flow'!BI36</f>
        <v>0</v>
      </c>
    </row>
    <row r="43" spans="1:97" x14ac:dyDescent="0.25">
      <c r="A43" t="str">
        <f>'Qtr Cash Flow'!A37</f>
        <v>Operations</v>
      </c>
      <c r="B43" s="4"/>
      <c r="C43" s="4">
        <f ca="1">'Qtr Cash Flow'!C37</f>
        <v>0</v>
      </c>
      <c r="D43" s="4">
        <f ca="1">'Qtr Cash Flow'!D37</f>
        <v>3961497.4598564692</v>
      </c>
      <c r="E43" s="4">
        <f ca="1">'Qtr Cash Flow'!E37</f>
        <v>3839455.6533044041</v>
      </c>
      <c r="F43" s="4">
        <f ca="1">'Qtr Cash Flow'!F37</f>
        <v>4012071.2738155583</v>
      </c>
      <c r="G43" s="4">
        <f ca="1">'Qtr Cash Flow'!G37</f>
        <v>4166936.8376218756</v>
      </c>
      <c r="H43" s="4">
        <f ca="1">'Qtr Cash Flow'!H37</f>
        <v>4344856.4315943308</v>
      </c>
      <c r="I43" s="4">
        <f ca="1">'Qtr Cash Flow'!I37</f>
        <v>4523922.4368315693</v>
      </c>
      <c r="J43" s="4">
        <f ca="1">'Qtr Cash Flow'!J37</f>
        <v>4705183.2746574506</v>
      </c>
      <c r="K43" s="4">
        <f ca="1">'Qtr Cash Flow'!K37</f>
        <v>4868187.2672012933</v>
      </c>
      <c r="L43" s="4">
        <f ca="1">'Qtr Cash Flow'!L37</f>
        <v>3760522.8311860012</v>
      </c>
      <c r="M43" s="4">
        <f ca="1">'Qtr Cash Flow'!M37</f>
        <v>3948505.2782143829</v>
      </c>
      <c r="N43" s="4">
        <f ca="1">'Qtr Cash Flow'!N37</f>
        <v>4138774.6923354212</v>
      </c>
      <c r="O43" s="4">
        <f ca="1">'Qtr Cash Flow'!O37</f>
        <v>4475867.4512748597</v>
      </c>
      <c r="P43" s="4">
        <f ca="1">'Qtr Cash Flow'!P37</f>
        <v>4725531.7676397441</v>
      </c>
      <c r="Q43" s="4">
        <f ca="1">'Qtr Cash Flow'!Q37</f>
        <v>4891373.0397844147</v>
      </c>
      <c r="R43" s="4">
        <f ca="1">'Qtr Cash Flow'!R37</f>
        <v>5059118.645392416</v>
      </c>
      <c r="S43" s="4">
        <f ca="1">'Qtr Cash Flow'!S37</f>
        <v>5207066.43474916</v>
      </c>
      <c r="T43" s="4">
        <f ca="1">'Qtr Cash Flow'!T37</f>
        <v>5379799.3226460703</v>
      </c>
      <c r="U43" s="4">
        <f ca="1">'Qtr Cash Flow'!U37</f>
        <v>5553373.4004766122</v>
      </c>
      <c r="V43" s="4">
        <f ca="1">'Qtr Cash Flow'!V37</f>
        <v>0</v>
      </c>
      <c r="W43" s="4">
        <f ca="1">'Qtr Cash Flow'!W37</f>
        <v>6193804.4665936865</v>
      </c>
      <c r="X43" s="4">
        <f ca="1">'Qtr Cash Flow'!X37</f>
        <v>6384051.0534516368</v>
      </c>
      <c r="Y43" s="4">
        <f ca="1">'Qtr Cash Flow'!Y37</f>
        <v>6575231.6794649288</v>
      </c>
      <c r="Z43" s="4">
        <f ca="1">'Qtr Cash Flow'!Z37</f>
        <v>6768583.2956974804</v>
      </c>
      <c r="AA43" s="4">
        <f ca="1">'Qtr Cash Flow'!AA37</f>
        <v>6939870.6409638058</v>
      </c>
      <c r="AB43" s="4">
        <f ca="1">'Qtr Cash Flow'!AB37</f>
        <v>7138881.4301334601</v>
      </c>
      <c r="AC43" s="4">
        <f ca="1">'Qtr Cash Flow'!AC37</f>
        <v>7338876.952173043</v>
      </c>
      <c r="AD43" s="4">
        <f ca="1">'Qtr Cash Flow'!AD37</f>
        <v>7541131.4348422121</v>
      </c>
      <c r="AE43" s="4">
        <f ca="1">'Qtr Cash Flow'!AE37</f>
        <v>7720682.7285311008</v>
      </c>
      <c r="AF43" s="4">
        <f ca="1">'Qtr Cash Flow'!AF37</f>
        <v>7268248.4468822461</v>
      </c>
      <c r="AG43" s="4">
        <f ca="1">'Qtr Cash Flow'!AG37</f>
        <v>6964534.7032541558</v>
      </c>
      <c r="AH43" s="4">
        <f ca="1">'Qtr Cash Flow'!AH37</f>
        <v>7071254.3836424649</v>
      </c>
      <c r="AI43" s="4">
        <f ca="1">'Qtr Cash Flow'!AI37</f>
        <v>6843340.4391233306</v>
      </c>
      <c r="AJ43" s="4">
        <f ca="1">'Qtr Cash Flow'!AJ37</f>
        <v>0</v>
      </c>
      <c r="AK43" s="4">
        <f ca="1">'Qtr Cash Flow'!AK37</f>
        <v>7260493.0804254655</v>
      </c>
      <c r="AL43" s="4">
        <f ca="1">'Qtr Cash Flow'!AL37</f>
        <v>7471954.0130126737</v>
      </c>
      <c r="AM43" s="4">
        <f ca="1">'Qtr Cash Flow'!AM37</f>
        <v>7659306.0590272024</v>
      </c>
      <c r="AN43" s="4">
        <f ca="1">'Qtr Cash Flow'!AN37</f>
        <v>7876953.608699711</v>
      </c>
      <c r="AO43" s="4">
        <f ca="1">'Qtr Cash Flow'!AO37</f>
        <v>8095678.5605368</v>
      </c>
      <c r="AP43" s="4">
        <f ca="1">'Qtr Cash Flow'!AP37</f>
        <v>8316873.3076877967</v>
      </c>
      <c r="AQ43" s="4">
        <f ca="1">'Qtr Cash Flow'!AQ37</f>
        <v>8704328.1569373254</v>
      </c>
      <c r="AR43" s="4">
        <f ca="1">'Qtr Cash Flow'!AR37</f>
        <v>9080295.6463968121</v>
      </c>
      <c r="AS43" s="4">
        <f ca="1">'Qtr Cash Flow'!AS37</f>
        <v>9339360.9379636832</v>
      </c>
      <c r="AT43" s="4">
        <f ca="1">'Qtr Cash Flow'!AT37</f>
        <v>9573425.52600413</v>
      </c>
      <c r="AU43" s="4">
        <f ca="1">'Qtr Cash Flow'!AU37</f>
        <v>9781985.1323808264</v>
      </c>
      <c r="AV43" s="4">
        <f ca="1">'Qtr Cash Flow'!AV37</f>
        <v>10022757.909728128</v>
      </c>
      <c r="AW43" s="4">
        <f ca="1">'Qtr Cash Flow'!AW37</f>
        <v>10264746.913178729</v>
      </c>
      <c r="AX43" s="4">
        <f ca="1">'Qtr Cash Flow'!AX37</f>
        <v>10509429.875629665</v>
      </c>
      <c r="AY43" s="4">
        <f ca="1">'Qtr Cash Flow'!AY37</f>
        <v>10727869.381996574</v>
      </c>
      <c r="AZ43" s="4">
        <f ca="1">'Qtr Cash Flow'!AZ37</f>
        <v>10979515.327343497</v>
      </c>
      <c r="BA43" s="4">
        <f ca="1">'Qtr Cash Flow'!BA37</f>
        <v>11232441.057775185</v>
      </c>
      <c r="BB43" s="4">
        <f ca="1">'Qtr Cash Flow'!BB37</f>
        <v>11488168.838971976</v>
      </c>
      <c r="BC43" s="4">
        <f ca="1">'Qtr Cash Flow'!BC37</f>
        <v>11716893.335682826</v>
      </c>
      <c r="BD43" s="4">
        <f ca="1">'Qtr Cash Flow'!BD37</f>
        <v>11979848.143609708</v>
      </c>
      <c r="BE43" s="4">
        <f ca="1">'Qtr Cash Flow'!BE37</f>
        <v>12244149.014538217</v>
      </c>
      <c r="BF43" s="4">
        <f ca="1">'Qtr Cash Flow'!BF37</f>
        <v>12511364.088939443</v>
      </c>
      <c r="BG43" s="4">
        <f ca="1">'Qtr Cash Flow'!BG37</f>
        <v>12750794.079859097</v>
      </c>
      <c r="BH43" s="4">
        <f ca="1">'Qtr Cash Flow'!BH37</f>
        <v>12416202.089898612</v>
      </c>
      <c r="BI43" s="4">
        <f ca="1">'Qtr Cash Flow'!BI37</f>
        <v>12970866.408317942</v>
      </c>
    </row>
    <row r="44" spans="1:97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1:97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1:97" x14ac:dyDescent="0.25">
      <c r="A46" s="9" t="s">
        <v>417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1:97" x14ac:dyDescent="0.25">
      <c r="A47" t="s">
        <v>418</v>
      </c>
      <c r="C47" s="4">
        <f ca="1">C$31*((1-$B$32)*C39)</f>
        <v>0</v>
      </c>
      <c r="D47" s="4">
        <f t="shared" ref="D47:BI47" ca="1" si="2">D$31*((1-$B$32)*D39)</f>
        <v>0</v>
      </c>
      <c r="E47" s="4">
        <f t="shared" ca="1" si="2"/>
        <v>0</v>
      </c>
      <c r="F47" s="4">
        <f t="shared" ca="1" si="2"/>
        <v>0</v>
      </c>
      <c r="G47" s="4">
        <f t="shared" ca="1" si="2"/>
        <v>0</v>
      </c>
      <c r="H47" s="4">
        <f t="shared" ca="1" si="2"/>
        <v>0</v>
      </c>
      <c r="I47" s="4">
        <f t="shared" ca="1" si="2"/>
        <v>0</v>
      </c>
      <c r="J47" s="4">
        <f t="shared" ca="1" si="2"/>
        <v>0</v>
      </c>
      <c r="K47" s="4">
        <f t="shared" ca="1" si="2"/>
        <v>0</v>
      </c>
      <c r="L47" s="4">
        <f t="shared" ca="1" si="2"/>
        <v>0</v>
      </c>
      <c r="M47" s="4">
        <f t="shared" ca="1" si="2"/>
        <v>0</v>
      </c>
      <c r="N47" s="4">
        <f t="shared" ca="1" si="2"/>
        <v>0</v>
      </c>
      <c r="O47" s="4">
        <f t="shared" ca="1" si="2"/>
        <v>0</v>
      </c>
      <c r="P47" s="4">
        <f t="shared" ca="1" si="2"/>
        <v>0</v>
      </c>
      <c r="Q47" s="4">
        <f t="shared" ca="1" si="2"/>
        <v>0</v>
      </c>
      <c r="R47" s="4">
        <f t="shared" ca="1" si="2"/>
        <v>0</v>
      </c>
      <c r="S47" s="4">
        <f t="shared" ca="1" si="2"/>
        <v>0</v>
      </c>
      <c r="T47" s="4">
        <f t="shared" ca="1" si="2"/>
        <v>0</v>
      </c>
      <c r="U47" s="4">
        <f t="shared" ca="1" si="2"/>
        <v>0</v>
      </c>
      <c r="V47" s="4">
        <f t="shared" ca="1" si="2"/>
        <v>0</v>
      </c>
      <c r="W47" s="4">
        <f t="shared" ca="1" si="2"/>
        <v>0</v>
      </c>
      <c r="X47" s="4">
        <f t="shared" ca="1" si="2"/>
        <v>0</v>
      </c>
      <c r="Y47" s="4">
        <f t="shared" ca="1" si="2"/>
        <v>0</v>
      </c>
      <c r="Z47" s="4">
        <f t="shared" ca="1" si="2"/>
        <v>0</v>
      </c>
      <c r="AA47" s="4">
        <f t="shared" ca="1" si="2"/>
        <v>0</v>
      </c>
      <c r="AB47" s="4">
        <f t="shared" ca="1" si="2"/>
        <v>0</v>
      </c>
      <c r="AC47" s="4">
        <f t="shared" ca="1" si="2"/>
        <v>0</v>
      </c>
      <c r="AD47" s="4">
        <f t="shared" ca="1" si="2"/>
        <v>0</v>
      </c>
      <c r="AE47" s="4">
        <f t="shared" ca="1" si="2"/>
        <v>0</v>
      </c>
      <c r="AF47" s="4">
        <f t="shared" ca="1" si="2"/>
        <v>0</v>
      </c>
      <c r="AG47" s="4">
        <f t="shared" ca="1" si="2"/>
        <v>0</v>
      </c>
      <c r="AH47" s="4">
        <f t="shared" ca="1" si="2"/>
        <v>0</v>
      </c>
      <c r="AI47" s="4">
        <f t="shared" ca="1" si="2"/>
        <v>0</v>
      </c>
      <c r="AJ47" s="4">
        <f t="shared" ca="1" si="2"/>
        <v>0</v>
      </c>
      <c r="AK47" s="4">
        <f t="shared" ca="1" si="2"/>
        <v>0</v>
      </c>
      <c r="AL47" s="4">
        <f t="shared" ca="1" si="2"/>
        <v>0</v>
      </c>
      <c r="AM47" s="4">
        <f t="shared" ca="1" si="2"/>
        <v>0</v>
      </c>
      <c r="AN47" s="4">
        <f t="shared" ca="1" si="2"/>
        <v>0</v>
      </c>
      <c r="AO47" s="4">
        <f t="shared" ca="1" si="2"/>
        <v>0</v>
      </c>
      <c r="AP47" s="4">
        <f t="shared" ca="1" si="2"/>
        <v>0</v>
      </c>
      <c r="AQ47" s="4">
        <f t="shared" ca="1" si="2"/>
        <v>0</v>
      </c>
      <c r="AR47" s="4">
        <f t="shared" ca="1" si="2"/>
        <v>0</v>
      </c>
      <c r="AS47" s="4">
        <f t="shared" ca="1" si="2"/>
        <v>0</v>
      </c>
      <c r="AT47" s="4">
        <f t="shared" ca="1" si="2"/>
        <v>0</v>
      </c>
      <c r="AU47" s="4">
        <f t="shared" ca="1" si="2"/>
        <v>0</v>
      </c>
      <c r="AV47" s="4">
        <f t="shared" ca="1" si="2"/>
        <v>0</v>
      </c>
      <c r="AW47" s="4">
        <f t="shared" ca="1" si="2"/>
        <v>0</v>
      </c>
      <c r="AX47" s="4">
        <f t="shared" ca="1" si="2"/>
        <v>0</v>
      </c>
      <c r="AY47" s="4">
        <f t="shared" ca="1" si="2"/>
        <v>0</v>
      </c>
      <c r="AZ47" s="4">
        <f t="shared" ca="1" si="2"/>
        <v>0</v>
      </c>
      <c r="BA47" s="4">
        <f t="shared" ca="1" si="2"/>
        <v>0</v>
      </c>
      <c r="BB47" s="4">
        <f t="shared" ca="1" si="2"/>
        <v>0</v>
      </c>
      <c r="BC47" s="4">
        <f t="shared" ca="1" si="2"/>
        <v>0</v>
      </c>
      <c r="BD47" s="4">
        <f t="shared" ca="1" si="2"/>
        <v>0</v>
      </c>
      <c r="BE47" s="4">
        <f t="shared" ca="1" si="2"/>
        <v>0</v>
      </c>
      <c r="BF47" s="4">
        <f t="shared" ca="1" si="2"/>
        <v>0</v>
      </c>
      <c r="BG47" s="4">
        <f t="shared" ca="1" si="2"/>
        <v>0</v>
      </c>
      <c r="BH47" s="4">
        <f t="shared" ca="1" si="2"/>
        <v>0</v>
      </c>
      <c r="BI47" s="4">
        <f t="shared" ca="1" si="2"/>
        <v>0</v>
      </c>
    </row>
    <row r="48" spans="1:97" x14ac:dyDescent="0.25">
      <c r="A48" t="s">
        <v>419</v>
      </c>
      <c r="C48" s="4">
        <f ca="1">C$31*((1-$B$32)*C40)</f>
        <v>0</v>
      </c>
      <c r="D48" s="4">
        <f t="shared" ref="D48:BI48" ca="1" si="3">D$31*((1-$B$32)*D40)</f>
        <v>0</v>
      </c>
      <c r="E48" s="4">
        <f t="shared" ca="1" si="3"/>
        <v>0</v>
      </c>
      <c r="F48" s="4">
        <f t="shared" ca="1" si="3"/>
        <v>0</v>
      </c>
      <c r="G48" s="4">
        <f t="shared" ca="1" si="3"/>
        <v>0</v>
      </c>
      <c r="H48" s="4">
        <f t="shared" ca="1" si="3"/>
        <v>0</v>
      </c>
      <c r="I48" s="4">
        <f t="shared" ca="1" si="3"/>
        <v>0</v>
      </c>
      <c r="J48" s="4">
        <f t="shared" ca="1" si="3"/>
        <v>0</v>
      </c>
      <c r="K48" s="4">
        <f t="shared" ca="1" si="3"/>
        <v>0</v>
      </c>
      <c r="L48" s="4">
        <f t="shared" ca="1" si="3"/>
        <v>0</v>
      </c>
      <c r="M48" s="4">
        <f t="shared" ca="1" si="3"/>
        <v>0</v>
      </c>
      <c r="N48" s="4">
        <f t="shared" ca="1" si="3"/>
        <v>0</v>
      </c>
      <c r="O48" s="4">
        <f t="shared" ca="1" si="3"/>
        <v>0</v>
      </c>
      <c r="P48" s="4">
        <f t="shared" ca="1" si="3"/>
        <v>0</v>
      </c>
      <c r="Q48" s="4">
        <f t="shared" ca="1" si="3"/>
        <v>0</v>
      </c>
      <c r="R48" s="4">
        <f t="shared" ca="1" si="3"/>
        <v>0</v>
      </c>
      <c r="S48" s="4">
        <f t="shared" ca="1" si="3"/>
        <v>0</v>
      </c>
      <c r="T48" s="4">
        <f t="shared" ca="1" si="3"/>
        <v>0</v>
      </c>
      <c r="U48" s="4">
        <f t="shared" ca="1" si="3"/>
        <v>0</v>
      </c>
      <c r="V48" s="4">
        <f t="shared" ca="1" si="3"/>
        <v>0</v>
      </c>
      <c r="W48" s="4">
        <f t="shared" ca="1" si="3"/>
        <v>0</v>
      </c>
      <c r="X48" s="4">
        <f t="shared" ca="1" si="3"/>
        <v>0</v>
      </c>
      <c r="Y48" s="4">
        <f t="shared" ca="1" si="3"/>
        <v>0</v>
      </c>
      <c r="Z48" s="4">
        <f t="shared" ca="1" si="3"/>
        <v>0</v>
      </c>
      <c r="AA48" s="4">
        <f t="shared" ca="1" si="3"/>
        <v>0</v>
      </c>
      <c r="AB48" s="4">
        <f t="shared" ca="1" si="3"/>
        <v>0</v>
      </c>
      <c r="AC48" s="4">
        <f t="shared" ca="1" si="3"/>
        <v>0</v>
      </c>
      <c r="AD48" s="4">
        <f t="shared" ca="1" si="3"/>
        <v>0</v>
      </c>
      <c r="AE48" s="4">
        <f t="shared" ca="1" si="3"/>
        <v>0</v>
      </c>
      <c r="AF48" s="4">
        <f t="shared" ca="1" si="3"/>
        <v>0</v>
      </c>
      <c r="AG48" s="4">
        <f t="shared" ca="1" si="3"/>
        <v>0</v>
      </c>
      <c r="AH48" s="4">
        <f t="shared" ca="1" si="3"/>
        <v>0</v>
      </c>
      <c r="AI48" s="4">
        <f t="shared" ca="1" si="3"/>
        <v>0</v>
      </c>
      <c r="AJ48" s="4">
        <f t="shared" ca="1" si="3"/>
        <v>0</v>
      </c>
      <c r="AK48" s="4">
        <f t="shared" ca="1" si="3"/>
        <v>0</v>
      </c>
      <c r="AL48" s="4">
        <f t="shared" ca="1" si="3"/>
        <v>0</v>
      </c>
      <c r="AM48" s="4">
        <f t="shared" ca="1" si="3"/>
        <v>0</v>
      </c>
      <c r="AN48" s="4">
        <f t="shared" ca="1" si="3"/>
        <v>0</v>
      </c>
      <c r="AO48" s="4">
        <f t="shared" ca="1" si="3"/>
        <v>0</v>
      </c>
      <c r="AP48" s="4">
        <f t="shared" ca="1" si="3"/>
        <v>0</v>
      </c>
      <c r="AQ48" s="4">
        <f t="shared" ca="1" si="3"/>
        <v>0</v>
      </c>
      <c r="AR48" s="4">
        <f t="shared" ca="1" si="3"/>
        <v>0</v>
      </c>
      <c r="AS48" s="4">
        <f t="shared" ca="1" si="3"/>
        <v>0</v>
      </c>
      <c r="AT48" s="4">
        <f t="shared" ca="1" si="3"/>
        <v>0</v>
      </c>
      <c r="AU48" s="4">
        <f t="shared" ca="1" si="3"/>
        <v>0</v>
      </c>
      <c r="AV48" s="4">
        <f t="shared" ca="1" si="3"/>
        <v>0</v>
      </c>
      <c r="AW48" s="4">
        <f t="shared" ca="1" si="3"/>
        <v>0</v>
      </c>
      <c r="AX48" s="4">
        <f t="shared" ca="1" si="3"/>
        <v>0</v>
      </c>
      <c r="AY48" s="4">
        <f t="shared" ca="1" si="3"/>
        <v>0</v>
      </c>
      <c r="AZ48" s="4">
        <f t="shared" ca="1" si="3"/>
        <v>0</v>
      </c>
      <c r="BA48" s="4">
        <f t="shared" ca="1" si="3"/>
        <v>0</v>
      </c>
      <c r="BB48" s="4">
        <f t="shared" ca="1" si="3"/>
        <v>0</v>
      </c>
      <c r="BC48" s="4">
        <f t="shared" ca="1" si="3"/>
        <v>0</v>
      </c>
      <c r="BD48" s="4">
        <f t="shared" ca="1" si="3"/>
        <v>0</v>
      </c>
      <c r="BE48" s="4">
        <f t="shared" ca="1" si="3"/>
        <v>0</v>
      </c>
      <c r="BF48" s="4">
        <f t="shared" ca="1" si="3"/>
        <v>0</v>
      </c>
      <c r="BG48" s="4">
        <f t="shared" ca="1" si="3"/>
        <v>0</v>
      </c>
      <c r="BH48" s="4">
        <f t="shared" ca="1" si="3"/>
        <v>0</v>
      </c>
      <c r="BI48" s="4">
        <f t="shared" ca="1" si="3"/>
        <v>0</v>
      </c>
    </row>
    <row r="49" spans="1:61" x14ac:dyDescent="0.25">
      <c r="A49" t="s">
        <v>420</v>
      </c>
      <c r="C49" s="4">
        <f ca="1">C48-C47</f>
        <v>0</v>
      </c>
      <c r="D49" s="4">
        <f t="shared" ref="D49:BI49" ca="1" si="4">D48-D47</f>
        <v>0</v>
      </c>
      <c r="E49" s="4">
        <f t="shared" ca="1" si="4"/>
        <v>0</v>
      </c>
      <c r="F49" s="4">
        <f t="shared" ca="1" si="4"/>
        <v>0</v>
      </c>
      <c r="G49" s="4">
        <f t="shared" ca="1" si="4"/>
        <v>0</v>
      </c>
      <c r="H49" s="4">
        <f t="shared" ca="1" si="4"/>
        <v>0</v>
      </c>
      <c r="I49" s="4">
        <f t="shared" ca="1" si="4"/>
        <v>0</v>
      </c>
      <c r="J49" s="4">
        <f t="shared" ca="1" si="4"/>
        <v>0</v>
      </c>
      <c r="K49" s="4">
        <f t="shared" ca="1" si="4"/>
        <v>0</v>
      </c>
      <c r="L49" s="4">
        <f t="shared" ca="1" si="4"/>
        <v>0</v>
      </c>
      <c r="M49" s="4">
        <f t="shared" ca="1" si="4"/>
        <v>0</v>
      </c>
      <c r="N49" s="4">
        <f t="shared" ca="1" si="4"/>
        <v>0</v>
      </c>
      <c r="O49" s="4">
        <f t="shared" ca="1" si="4"/>
        <v>0</v>
      </c>
      <c r="P49" s="4">
        <f t="shared" ca="1" si="4"/>
        <v>0</v>
      </c>
      <c r="Q49" s="4">
        <f t="shared" ca="1" si="4"/>
        <v>0</v>
      </c>
      <c r="R49" s="4">
        <f t="shared" ca="1" si="4"/>
        <v>0</v>
      </c>
      <c r="S49" s="4">
        <f t="shared" ca="1" si="4"/>
        <v>0</v>
      </c>
      <c r="T49" s="4">
        <f t="shared" ca="1" si="4"/>
        <v>0</v>
      </c>
      <c r="U49" s="4">
        <f t="shared" ca="1" si="4"/>
        <v>0</v>
      </c>
      <c r="V49" s="4">
        <f t="shared" ca="1" si="4"/>
        <v>0</v>
      </c>
      <c r="W49" s="4">
        <f t="shared" ca="1" si="4"/>
        <v>0</v>
      </c>
      <c r="X49" s="4">
        <f t="shared" ca="1" si="4"/>
        <v>0</v>
      </c>
      <c r="Y49" s="4">
        <f t="shared" ca="1" si="4"/>
        <v>0</v>
      </c>
      <c r="Z49" s="4">
        <f t="shared" ca="1" si="4"/>
        <v>0</v>
      </c>
      <c r="AA49" s="4">
        <f t="shared" ca="1" si="4"/>
        <v>0</v>
      </c>
      <c r="AB49" s="4">
        <f t="shared" ca="1" si="4"/>
        <v>0</v>
      </c>
      <c r="AC49" s="4">
        <f t="shared" ca="1" si="4"/>
        <v>0</v>
      </c>
      <c r="AD49" s="4">
        <f t="shared" ca="1" si="4"/>
        <v>0</v>
      </c>
      <c r="AE49" s="4">
        <f t="shared" ca="1" si="4"/>
        <v>0</v>
      </c>
      <c r="AF49" s="4">
        <f t="shared" ca="1" si="4"/>
        <v>0</v>
      </c>
      <c r="AG49" s="4">
        <f t="shared" ca="1" si="4"/>
        <v>0</v>
      </c>
      <c r="AH49" s="4">
        <f t="shared" ca="1" si="4"/>
        <v>0</v>
      </c>
      <c r="AI49" s="4">
        <f t="shared" ca="1" si="4"/>
        <v>0</v>
      </c>
      <c r="AJ49" s="4">
        <f t="shared" ca="1" si="4"/>
        <v>0</v>
      </c>
      <c r="AK49" s="4">
        <f t="shared" ca="1" si="4"/>
        <v>0</v>
      </c>
      <c r="AL49" s="4">
        <f t="shared" ca="1" si="4"/>
        <v>0</v>
      </c>
      <c r="AM49" s="4">
        <f t="shared" ca="1" si="4"/>
        <v>0</v>
      </c>
      <c r="AN49" s="4">
        <f t="shared" ca="1" si="4"/>
        <v>0</v>
      </c>
      <c r="AO49" s="4">
        <f t="shared" ca="1" si="4"/>
        <v>0</v>
      </c>
      <c r="AP49" s="4">
        <f t="shared" ca="1" si="4"/>
        <v>0</v>
      </c>
      <c r="AQ49" s="4">
        <f t="shared" ca="1" si="4"/>
        <v>0</v>
      </c>
      <c r="AR49" s="4">
        <f t="shared" ca="1" si="4"/>
        <v>0</v>
      </c>
      <c r="AS49" s="4">
        <f t="shared" ca="1" si="4"/>
        <v>0</v>
      </c>
      <c r="AT49" s="4">
        <f t="shared" ca="1" si="4"/>
        <v>0</v>
      </c>
      <c r="AU49" s="4">
        <f t="shared" ca="1" si="4"/>
        <v>0</v>
      </c>
      <c r="AV49" s="4">
        <f t="shared" ca="1" si="4"/>
        <v>0</v>
      </c>
      <c r="AW49" s="4">
        <f t="shared" ca="1" si="4"/>
        <v>0</v>
      </c>
      <c r="AX49" s="4">
        <f t="shared" ca="1" si="4"/>
        <v>0</v>
      </c>
      <c r="AY49" s="4">
        <f t="shared" ca="1" si="4"/>
        <v>0</v>
      </c>
      <c r="AZ49" s="4">
        <f t="shared" ca="1" si="4"/>
        <v>0</v>
      </c>
      <c r="BA49" s="4">
        <f t="shared" ca="1" si="4"/>
        <v>0</v>
      </c>
      <c r="BB49" s="4">
        <f t="shared" ca="1" si="4"/>
        <v>0</v>
      </c>
      <c r="BC49" s="4">
        <f t="shared" ca="1" si="4"/>
        <v>0</v>
      </c>
      <c r="BD49" s="4">
        <f t="shared" ca="1" si="4"/>
        <v>0</v>
      </c>
      <c r="BE49" s="4">
        <f t="shared" ca="1" si="4"/>
        <v>0</v>
      </c>
      <c r="BF49" s="4">
        <f t="shared" ca="1" si="4"/>
        <v>0</v>
      </c>
      <c r="BG49" s="4">
        <f t="shared" ca="1" si="4"/>
        <v>0</v>
      </c>
      <c r="BH49" s="4">
        <f t="shared" ca="1" si="4"/>
        <v>0</v>
      </c>
      <c r="BI49" s="4">
        <f t="shared" ca="1" si="4"/>
        <v>0</v>
      </c>
    </row>
    <row r="50" spans="1:61" x14ac:dyDescent="0.25">
      <c r="A50" t="s">
        <v>421</v>
      </c>
      <c r="C50" s="4">
        <f ca="1">C31*$B$32*C39</f>
        <v>0</v>
      </c>
      <c r="D50" s="4">
        <f t="shared" ref="D50:BI50" ca="1" si="5">D31*$B$32*D39</f>
        <v>0</v>
      </c>
      <c r="E50" s="4">
        <f t="shared" ca="1" si="5"/>
        <v>0</v>
      </c>
      <c r="F50" s="4">
        <f t="shared" ca="1" si="5"/>
        <v>0</v>
      </c>
      <c r="G50" s="4">
        <f t="shared" ca="1" si="5"/>
        <v>0</v>
      </c>
      <c r="H50" s="4">
        <f t="shared" ca="1" si="5"/>
        <v>0</v>
      </c>
      <c r="I50" s="4">
        <f t="shared" ca="1" si="5"/>
        <v>0</v>
      </c>
      <c r="J50" s="4">
        <f t="shared" ca="1" si="5"/>
        <v>0</v>
      </c>
      <c r="K50" s="4">
        <f t="shared" ca="1" si="5"/>
        <v>0</v>
      </c>
      <c r="L50" s="4">
        <f t="shared" ca="1" si="5"/>
        <v>0</v>
      </c>
      <c r="M50" s="4">
        <f t="shared" ca="1" si="5"/>
        <v>0</v>
      </c>
      <c r="N50" s="4">
        <f t="shared" ca="1" si="5"/>
        <v>0</v>
      </c>
      <c r="O50" s="4">
        <f t="shared" ca="1" si="5"/>
        <v>0</v>
      </c>
      <c r="P50" s="4">
        <f t="shared" ca="1" si="5"/>
        <v>0</v>
      </c>
      <c r="Q50" s="4">
        <f t="shared" ca="1" si="5"/>
        <v>0</v>
      </c>
      <c r="R50" s="4">
        <f t="shared" ca="1" si="5"/>
        <v>0</v>
      </c>
      <c r="S50" s="4">
        <f t="shared" ca="1" si="5"/>
        <v>0</v>
      </c>
      <c r="T50" s="4">
        <f t="shared" ca="1" si="5"/>
        <v>0</v>
      </c>
      <c r="U50" s="4">
        <f t="shared" ca="1" si="5"/>
        <v>0</v>
      </c>
      <c r="V50" s="4">
        <f t="shared" ca="1" si="5"/>
        <v>0</v>
      </c>
      <c r="W50" s="4">
        <f t="shared" ca="1" si="5"/>
        <v>0</v>
      </c>
      <c r="X50" s="4">
        <f t="shared" ca="1" si="5"/>
        <v>0</v>
      </c>
      <c r="Y50" s="4">
        <f t="shared" ca="1" si="5"/>
        <v>0</v>
      </c>
      <c r="Z50" s="4">
        <f t="shared" ca="1" si="5"/>
        <v>0</v>
      </c>
      <c r="AA50" s="4">
        <f t="shared" ca="1" si="5"/>
        <v>0</v>
      </c>
      <c r="AB50" s="4">
        <f t="shared" ca="1" si="5"/>
        <v>0</v>
      </c>
      <c r="AC50" s="4">
        <f t="shared" ca="1" si="5"/>
        <v>0</v>
      </c>
      <c r="AD50" s="4">
        <f t="shared" ca="1" si="5"/>
        <v>0</v>
      </c>
      <c r="AE50" s="4">
        <f t="shared" ca="1" si="5"/>
        <v>0</v>
      </c>
      <c r="AF50" s="4">
        <f t="shared" ca="1" si="5"/>
        <v>0</v>
      </c>
      <c r="AG50" s="4">
        <f t="shared" ca="1" si="5"/>
        <v>0</v>
      </c>
      <c r="AH50" s="4">
        <f t="shared" ca="1" si="5"/>
        <v>0</v>
      </c>
      <c r="AI50" s="4">
        <f t="shared" ca="1" si="5"/>
        <v>0</v>
      </c>
      <c r="AJ50" s="4">
        <f t="shared" ca="1" si="5"/>
        <v>0</v>
      </c>
      <c r="AK50" s="4">
        <f t="shared" ca="1" si="5"/>
        <v>0</v>
      </c>
      <c r="AL50" s="4">
        <f t="shared" ca="1" si="5"/>
        <v>0</v>
      </c>
      <c r="AM50" s="4">
        <f t="shared" ca="1" si="5"/>
        <v>0</v>
      </c>
      <c r="AN50" s="4">
        <f t="shared" ca="1" si="5"/>
        <v>0</v>
      </c>
      <c r="AO50" s="4">
        <f t="shared" ca="1" si="5"/>
        <v>0</v>
      </c>
      <c r="AP50" s="4">
        <f t="shared" ca="1" si="5"/>
        <v>0</v>
      </c>
      <c r="AQ50" s="4">
        <f t="shared" ca="1" si="5"/>
        <v>0</v>
      </c>
      <c r="AR50" s="4">
        <f t="shared" ca="1" si="5"/>
        <v>0</v>
      </c>
      <c r="AS50" s="4">
        <f t="shared" ca="1" si="5"/>
        <v>0</v>
      </c>
      <c r="AT50" s="4">
        <f t="shared" ca="1" si="5"/>
        <v>0</v>
      </c>
      <c r="AU50" s="4">
        <f t="shared" ca="1" si="5"/>
        <v>0</v>
      </c>
      <c r="AV50" s="4">
        <f t="shared" ca="1" si="5"/>
        <v>0</v>
      </c>
      <c r="AW50" s="4">
        <f t="shared" ca="1" si="5"/>
        <v>0</v>
      </c>
      <c r="AX50" s="4">
        <f t="shared" ca="1" si="5"/>
        <v>0</v>
      </c>
      <c r="AY50" s="4">
        <f t="shared" ca="1" si="5"/>
        <v>0</v>
      </c>
      <c r="AZ50" s="4">
        <f t="shared" ca="1" si="5"/>
        <v>0</v>
      </c>
      <c r="BA50" s="4">
        <f t="shared" ca="1" si="5"/>
        <v>0</v>
      </c>
      <c r="BB50" s="4">
        <f t="shared" ca="1" si="5"/>
        <v>0</v>
      </c>
      <c r="BC50" s="4">
        <f t="shared" ca="1" si="5"/>
        <v>0</v>
      </c>
      <c r="BD50" s="4">
        <f t="shared" ca="1" si="5"/>
        <v>0</v>
      </c>
      <c r="BE50" s="4">
        <f t="shared" ca="1" si="5"/>
        <v>0</v>
      </c>
      <c r="BF50" s="4">
        <f t="shared" ca="1" si="5"/>
        <v>0</v>
      </c>
      <c r="BG50" s="4">
        <f t="shared" ca="1" si="5"/>
        <v>0</v>
      </c>
      <c r="BH50" s="4">
        <f t="shared" ca="1" si="5"/>
        <v>0</v>
      </c>
      <c r="BI50" s="4">
        <f t="shared" ca="1" si="5"/>
        <v>0</v>
      </c>
    </row>
    <row r="51" spans="1:61" x14ac:dyDescent="0.25">
      <c r="A51" t="s">
        <v>422</v>
      </c>
      <c r="C51" s="4">
        <f ca="1">C31*$B$32*C40</f>
        <v>0</v>
      </c>
      <c r="D51" s="4">
        <f t="shared" ref="D51:BI51" ca="1" si="6">D31*$B$32*D40</f>
        <v>0</v>
      </c>
      <c r="E51" s="4">
        <f t="shared" ca="1" si="6"/>
        <v>0</v>
      </c>
      <c r="F51" s="4">
        <f t="shared" ca="1" si="6"/>
        <v>0</v>
      </c>
      <c r="G51" s="4">
        <f t="shared" ca="1" si="6"/>
        <v>0</v>
      </c>
      <c r="H51" s="4">
        <f t="shared" ca="1" si="6"/>
        <v>0</v>
      </c>
      <c r="I51" s="4">
        <f t="shared" ca="1" si="6"/>
        <v>0</v>
      </c>
      <c r="J51" s="4">
        <f t="shared" ca="1" si="6"/>
        <v>0</v>
      </c>
      <c r="K51" s="4">
        <f t="shared" ca="1" si="6"/>
        <v>0</v>
      </c>
      <c r="L51" s="4">
        <f t="shared" ca="1" si="6"/>
        <v>0</v>
      </c>
      <c r="M51" s="4">
        <f t="shared" ca="1" si="6"/>
        <v>0</v>
      </c>
      <c r="N51" s="4">
        <f t="shared" ca="1" si="6"/>
        <v>0</v>
      </c>
      <c r="O51" s="4">
        <f t="shared" ca="1" si="6"/>
        <v>0</v>
      </c>
      <c r="P51" s="4">
        <f t="shared" ca="1" si="6"/>
        <v>0</v>
      </c>
      <c r="Q51" s="4">
        <f t="shared" ca="1" si="6"/>
        <v>0</v>
      </c>
      <c r="R51" s="4">
        <f t="shared" ca="1" si="6"/>
        <v>0</v>
      </c>
      <c r="S51" s="4">
        <f t="shared" ca="1" si="6"/>
        <v>0</v>
      </c>
      <c r="T51" s="4">
        <f t="shared" ca="1" si="6"/>
        <v>0</v>
      </c>
      <c r="U51" s="4">
        <f t="shared" ca="1" si="6"/>
        <v>0</v>
      </c>
      <c r="V51" s="4">
        <f t="shared" ca="1" si="6"/>
        <v>0</v>
      </c>
      <c r="W51" s="4">
        <f t="shared" ca="1" si="6"/>
        <v>0</v>
      </c>
      <c r="X51" s="4">
        <f t="shared" ca="1" si="6"/>
        <v>0</v>
      </c>
      <c r="Y51" s="4">
        <f t="shared" ca="1" si="6"/>
        <v>0</v>
      </c>
      <c r="Z51" s="4">
        <f t="shared" ca="1" si="6"/>
        <v>0</v>
      </c>
      <c r="AA51" s="4">
        <f t="shared" ca="1" si="6"/>
        <v>0</v>
      </c>
      <c r="AB51" s="4">
        <f t="shared" ca="1" si="6"/>
        <v>0</v>
      </c>
      <c r="AC51" s="4">
        <f t="shared" ca="1" si="6"/>
        <v>0</v>
      </c>
      <c r="AD51" s="4">
        <f t="shared" ca="1" si="6"/>
        <v>0</v>
      </c>
      <c r="AE51" s="4">
        <f t="shared" ca="1" si="6"/>
        <v>0</v>
      </c>
      <c r="AF51" s="4">
        <f t="shared" ca="1" si="6"/>
        <v>0</v>
      </c>
      <c r="AG51" s="4">
        <f t="shared" ca="1" si="6"/>
        <v>0</v>
      </c>
      <c r="AH51" s="4">
        <f t="shared" ca="1" si="6"/>
        <v>0</v>
      </c>
      <c r="AI51" s="4">
        <f t="shared" ca="1" si="6"/>
        <v>0</v>
      </c>
      <c r="AJ51" s="4">
        <f t="shared" ca="1" si="6"/>
        <v>0</v>
      </c>
      <c r="AK51" s="4">
        <f t="shared" ca="1" si="6"/>
        <v>0</v>
      </c>
      <c r="AL51" s="4">
        <f t="shared" ca="1" si="6"/>
        <v>0</v>
      </c>
      <c r="AM51" s="4">
        <f t="shared" ca="1" si="6"/>
        <v>0</v>
      </c>
      <c r="AN51" s="4">
        <f t="shared" ca="1" si="6"/>
        <v>0</v>
      </c>
      <c r="AO51" s="4">
        <f t="shared" ca="1" si="6"/>
        <v>0</v>
      </c>
      <c r="AP51" s="4">
        <f t="shared" ca="1" si="6"/>
        <v>0</v>
      </c>
      <c r="AQ51" s="4">
        <f t="shared" ca="1" si="6"/>
        <v>0</v>
      </c>
      <c r="AR51" s="4">
        <f t="shared" ca="1" si="6"/>
        <v>0</v>
      </c>
      <c r="AS51" s="4">
        <f t="shared" ca="1" si="6"/>
        <v>0</v>
      </c>
      <c r="AT51" s="4">
        <f t="shared" ca="1" si="6"/>
        <v>0</v>
      </c>
      <c r="AU51" s="4">
        <f t="shared" ca="1" si="6"/>
        <v>0</v>
      </c>
      <c r="AV51" s="4">
        <f t="shared" ca="1" si="6"/>
        <v>0</v>
      </c>
      <c r="AW51" s="4">
        <f t="shared" ca="1" si="6"/>
        <v>0</v>
      </c>
      <c r="AX51" s="4">
        <f t="shared" ca="1" si="6"/>
        <v>0</v>
      </c>
      <c r="AY51" s="4">
        <f t="shared" ca="1" si="6"/>
        <v>0</v>
      </c>
      <c r="AZ51" s="4">
        <f t="shared" ca="1" si="6"/>
        <v>0</v>
      </c>
      <c r="BA51" s="4">
        <f t="shared" ca="1" si="6"/>
        <v>0</v>
      </c>
      <c r="BB51" s="4">
        <f t="shared" ca="1" si="6"/>
        <v>0</v>
      </c>
      <c r="BC51" s="4">
        <f t="shared" ca="1" si="6"/>
        <v>0</v>
      </c>
      <c r="BD51" s="4">
        <f t="shared" ca="1" si="6"/>
        <v>0</v>
      </c>
      <c r="BE51" s="4">
        <f t="shared" ca="1" si="6"/>
        <v>0</v>
      </c>
      <c r="BF51" s="4">
        <f t="shared" ca="1" si="6"/>
        <v>0</v>
      </c>
      <c r="BG51" s="4">
        <f t="shared" ca="1" si="6"/>
        <v>0</v>
      </c>
      <c r="BH51" s="4">
        <f t="shared" ca="1" si="6"/>
        <v>0</v>
      </c>
      <c r="BI51" s="4">
        <f t="shared" ca="1" si="6"/>
        <v>0</v>
      </c>
    </row>
    <row r="52" spans="1:61" x14ac:dyDescent="0.25">
      <c r="A52" t="s">
        <v>423</v>
      </c>
      <c r="C52" s="4">
        <f ca="1">C51-C50</f>
        <v>0</v>
      </c>
      <c r="D52" s="4">
        <f t="shared" ref="D52:BI52" ca="1" si="7">D51-D50</f>
        <v>0</v>
      </c>
      <c r="E52" s="4">
        <f t="shared" ca="1" si="7"/>
        <v>0</v>
      </c>
      <c r="F52" s="4">
        <f t="shared" ca="1" si="7"/>
        <v>0</v>
      </c>
      <c r="G52" s="4">
        <f t="shared" ca="1" si="7"/>
        <v>0</v>
      </c>
      <c r="H52" s="4">
        <f t="shared" ca="1" si="7"/>
        <v>0</v>
      </c>
      <c r="I52" s="4">
        <f t="shared" ca="1" si="7"/>
        <v>0</v>
      </c>
      <c r="J52" s="4">
        <f t="shared" ca="1" si="7"/>
        <v>0</v>
      </c>
      <c r="K52" s="4">
        <f t="shared" ca="1" si="7"/>
        <v>0</v>
      </c>
      <c r="L52" s="4">
        <f t="shared" ca="1" si="7"/>
        <v>0</v>
      </c>
      <c r="M52" s="4">
        <f t="shared" ca="1" si="7"/>
        <v>0</v>
      </c>
      <c r="N52" s="4">
        <f t="shared" ca="1" si="7"/>
        <v>0</v>
      </c>
      <c r="O52" s="4">
        <f t="shared" ca="1" si="7"/>
        <v>0</v>
      </c>
      <c r="P52" s="4">
        <f t="shared" ca="1" si="7"/>
        <v>0</v>
      </c>
      <c r="Q52" s="4">
        <f t="shared" ca="1" si="7"/>
        <v>0</v>
      </c>
      <c r="R52" s="4">
        <f t="shared" ca="1" si="7"/>
        <v>0</v>
      </c>
      <c r="S52" s="4">
        <f t="shared" ca="1" si="7"/>
        <v>0</v>
      </c>
      <c r="T52" s="4">
        <f t="shared" ca="1" si="7"/>
        <v>0</v>
      </c>
      <c r="U52" s="4">
        <f t="shared" ca="1" si="7"/>
        <v>0</v>
      </c>
      <c r="V52" s="4">
        <f t="shared" ca="1" si="7"/>
        <v>0</v>
      </c>
      <c r="W52" s="4">
        <f t="shared" ca="1" si="7"/>
        <v>0</v>
      </c>
      <c r="X52" s="4">
        <f t="shared" ca="1" si="7"/>
        <v>0</v>
      </c>
      <c r="Y52" s="4">
        <f t="shared" ca="1" si="7"/>
        <v>0</v>
      </c>
      <c r="Z52" s="4">
        <f t="shared" ca="1" si="7"/>
        <v>0</v>
      </c>
      <c r="AA52" s="4">
        <f t="shared" ca="1" si="7"/>
        <v>0</v>
      </c>
      <c r="AB52" s="4">
        <f t="shared" ca="1" si="7"/>
        <v>0</v>
      </c>
      <c r="AC52" s="4">
        <f t="shared" ca="1" si="7"/>
        <v>0</v>
      </c>
      <c r="AD52" s="4">
        <f t="shared" ca="1" si="7"/>
        <v>0</v>
      </c>
      <c r="AE52" s="4">
        <f t="shared" ca="1" si="7"/>
        <v>0</v>
      </c>
      <c r="AF52" s="4">
        <f t="shared" ca="1" si="7"/>
        <v>0</v>
      </c>
      <c r="AG52" s="4">
        <f t="shared" ca="1" si="7"/>
        <v>0</v>
      </c>
      <c r="AH52" s="4">
        <f t="shared" ca="1" si="7"/>
        <v>0</v>
      </c>
      <c r="AI52" s="4">
        <f t="shared" ca="1" si="7"/>
        <v>0</v>
      </c>
      <c r="AJ52" s="4">
        <f t="shared" ca="1" si="7"/>
        <v>0</v>
      </c>
      <c r="AK52" s="4">
        <f t="shared" ca="1" si="7"/>
        <v>0</v>
      </c>
      <c r="AL52" s="4">
        <f t="shared" ca="1" si="7"/>
        <v>0</v>
      </c>
      <c r="AM52" s="4">
        <f t="shared" ca="1" si="7"/>
        <v>0</v>
      </c>
      <c r="AN52" s="4">
        <f t="shared" ca="1" si="7"/>
        <v>0</v>
      </c>
      <c r="AO52" s="4">
        <f t="shared" ca="1" si="7"/>
        <v>0</v>
      </c>
      <c r="AP52" s="4">
        <f t="shared" ca="1" si="7"/>
        <v>0</v>
      </c>
      <c r="AQ52" s="4">
        <f t="shared" ca="1" si="7"/>
        <v>0</v>
      </c>
      <c r="AR52" s="4">
        <f t="shared" ca="1" si="7"/>
        <v>0</v>
      </c>
      <c r="AS52" s="4">
        <f t="shared" ca="1" si="7"/>
        <v>0</v>
      </c>
      <c r="AT52" s="4">
        <f t="shared" ca="1" si="7"/>
        <v>0</v>
      </c>
      <c r="AU52" s="4">
        <f t="shared" ca="1" si="7"/>
        <v>0</v>
      </c>
      <c r="AV52" s="4">
        <f t="shared" ca="1" si="7"/>
        <v>0</v>
      </c>
      <c r="AW52" s="4">
        <f t="shared" ca="1" si="7"/>
        <v>0</v>
      </c>
      <c r="AX52" s="4">
        <f t="shared" ca="1" si="7"/>
        <v>0</v>
      </c>
      <c r="AY52" s="4">
        <f t="shared" ca="1" si="7"/>
        <v>0</v>
      </c>
      <c r="AZ52" s="4">
        <f t="shared" ca="1" si="7"/>
        <v>0</v>
      </c>
      <c r="BA52" s="4">
        <f t="shared" ca="1" si="7"/>
        <v>0</v>
      </c>
      <c r="BB52" s="4">
        <f t="shared" ca="1" si="7"/>
        <v>0</v>
      </c>
      <c r="BC52" s="4">
        <f t="shared" ca="1" si="7"/>
        <v>0</v>
      </c>
      <c r="BD52" s="4">
        <f t="shared" ca="1" si="7"/>
        <v>0</v>
      </c>
      <c r="BE52" s="4">
        <f t="shared" ca="1" si="7"/>
        <v>0</v>
      </c>
      <c r="BF52" s="4">
        <f t="shared" ca="1" si="7"/>
        <v>0</v>
      </c>
      <c r="BG52" s="4">
        <f t="shared" ca="1" si="7"/>
        <v>0</v>
      </c>
      <c r="BH52" s="4">
        <f t="shared" ca="1" si="7"/>
        <v>0</v>
      </c>
      <c r="BI52" s="4">
        <f t="shared" ca="1" si="7"/>
        <v>0</v>
      </c>
    </row>
    <row r="53" spans="1:61" x14ac:dyDescent="0.25">
      <c r="A53" t="s">
        <v>424</v>
      </c>
      <c r="B53" t="b">
        <f ca="1">(B54=0)</f>
        <v>1</v>
      </c>
      <c r="C53" s="4" t="b">
        <f ca="1">IF(NOT(C31),IF(AND(C52=0,C49=0),TRUE(),FALSE()),IF(C52+C49=C40-C39,TRUE(),FALSE()))</f>
        <v>1</v>
      </c>
      <c r="D53" s="4" t="b">
        <f t="shared" ref="D53:BI53" ca="1" si="8">IF(NOT(D31),IF(AND(D52=0,D49=0),TRUE(),FALSE()),IF(D52+D49=D40-D39,TRUE(),FALSE()))</f>
        <v>1</v>
      </c>
      <c r="E53" s="4" t="b">
        <f t="shared" ca="1" si="8"/>
        <v>1</v>
      </c>
      <c r="F53" s="4" t="b">
        <f t="shared" ca="1" si="8"/>
        <v>1</v>
      </c>
      <c r="G53" s="4" t="b">
        <f t="shared" ca="1" si="8"/>
        <v>1</v>
      </c>
      <c r="H53" s="4" t="b">
        <f t="shared" ca="1" si="8"/>
        <v>1</v>
      </c>
      <c r="I53" s="4" t="b">
        <f t="shared" ca="1" si="8"/>
        <v>1</v>
      </c>
      <c r="J53" s="4" t="b">
        <f t="shared" ca="1" si="8"/>
        <v>1</v>
      </c>
      <c r="K53" s="4" t="b">
        <f t="shared" ca="1" si="8"/>
        <v>1</v>
      </c>
      <c r="L53" s="4" t="b">
        <f t="shared" ca="1" si="8"/>
        <v>1</v>
      </c>
      <c r="M53" s="4" t="b">
        <f t="shared" ca="1" si="8"/>
        <v>1</v>
      </c>
      <c r="N53" s="4" t="b">
        <f t="shared" ca="1" si="8"/>
        <v>1</v>
      </c>
      <c r="O53" s="4" t="b">
        <f t="shared" ca="1" si="8"/>
        <v>1</v>
      </c>
      <c r="P53" s="4" t="b">
        <f t="shared" ca="1" si="8"/>
        <v>1</v>
      </c>
      <c r="Q53" s="4" t="b">
        <f t="shared" ca="1" si="8"/>
        <v>1</v>
      </c>
      <c r="R53" s="4" t="b">
        <f t="shared" ca="1" si="8"/>
        <v>1</v>
      </c>
      <c r="S53" s="4" t="b">
        <f t="shared" ca="1" si="8"/>
        <v>1</v>
      </c>
      <c r="T53" s="4" t="b">
        <f t="shared" ca="1" si="8"/>
        <v>1</v>
      </c>
      <c r="U53" s="4" t="b">
        <f t="shared" ca="1" si="8"/>
        <v>1</v>
      </c>
      <c r="V53" s="4" t="b">
        <f t="shared" ca="1" si="8"/>
        <v>1</v>
      </c>
      <c r="W53" s="4" t="b">
        <f t="shared" ca="1" si="8"/>
        <v>1</v>
      </c>
      <c r="X53" s="4" t="b">
        <f t="shared" ca="1" si="8"/>
        <v>1</v>
      </c>
      <c r="Y53" s="4" t="b">
        <f t="shared" ca="1" si="8"/>
        <v>1</v>
      </c>
      <c r="Z53" s="4" t="b">
        <f t="shared" ca="1" si="8"/>
        <v>1</v>
      </c>
      <c r="AA53" s="4" t="b">
        <f t="shared" ca="1" si="8"/>
        <v>1</v>
      </c>
      <c r="AB53" s="4" t="b">
        <f t="shared" ca="1" si="8"/>
        <v>1</v>
      </c>
      <c r="AC53" s="4" t="b">
        <f t="shared" ca="1" si="8"/>
        <v>1</v>
      </c>
      <c r="AD53" s="4" t="b">
        <f t="shared" ca="1" si="8"/>
        <v>1</v>
      </c>
      <c r="AE53" s="4" t="b">
        <f t="shared" ca="1" si="8"/>
        <v>1</v>
      </c>
      <c r="AF53" s="4" t="b">
        <f t="shared" ca="1" si="8"/>
        <v>1</v>
      </c>
      <c r="AG53" s="4" t="b">
        <f t="shared" ca="1" si="8"/>
        <v>1</v>
      </c>
      <c r="AH53" s="4" t="b">
        <f t="shared" ca="1" si="8"/>
        <v>1</v>
      </c>
      <c r="AI53" s="4" t="b">
        <f t="shared" ca="1" si="8"/>
        <v>1</v>
      </c>
      <c r="AJ53" s="4" t="b">
        <f t="shared" ca="1" si="8"/>
        <v>1</v>
      </c>
      <c r="AK53" s="4" t="b">
        <f t="shared" ca="1" si="8"/>
        <v>1</v>
      </c>
      <c r="AL53" s="4" t="b">
        <f t="shared" ca="1" si="8"/>
        <v>1</v>
      </c>
      <c r="AM53" s="4" t="b">
        <f t="shared" ca="1" si="8"/>
        <v>1</v>
      </c>
      <c r="AN53" s="4" t="b">
        <f t="shared" ca="1" si="8"/>
        <v>1</v>
      </c>
      <c r="AO53" s="4" t="b">
        <f t="shared" ca="1" si="8"/>
        <v>1</v>
      </c>
      <c r="AP53" s="4" t="b">
        <f t="shared" ca="1" si="8"/>
        <v>1</v>
      </c>
      <c r="AQ53" s="4" t="b">
        <f t="shared" ca="1" si="8"/>
        <v>1</v>
      </c>
      <c r="AR53" s="4" t="b">
        <f t="shared" ca="1" si="8"/>
        <v>1</v>
      </c>
      <c r="AS53" s="4" t="b">
        <f t="shared" ca="1" si="8"/>
        <v>1</v>
      </c>
      <c r="AT53" s="4" t="b">
        <f t="shared" ca="1" si="8"/>
        <v>1</v>
      </c>
      <c r="AU53" s="4" t="b">
        <f t="shared" ca="1" si="8"/>
        <v>1</v>
      </c>
      <c r="AV53" s="4" t="b">
        <f t="shared" ca="1" si="8"/>
        <v>1</v>
      </c>
      <c r="AW53" s="4" t="b">
        <f t="shared" ca="1" si="8"/>
        <v>1</v>
      </c>
      <c r="AX53" s="4" t="b">
        <f t="shared" ca="1" si="8"/>
        <v>1</v>
      </c>
      <c r="AY53" s="4" t="b">
        <f t="shared" ca="1" si="8"/>
        <v>1</v>
      </c>
      <c r="AZ53" s="4" t="b">
        <f t="shared" ca="1" si="8"/>
        <v>1</v>
      </c>
      <c r="BA53" s="4" t="b">
        <f t="shared" ca="1" si="8"/>
        <v>1</v>
      </c>
      <c r="BB53" s="4" t="b">
        <f t="shared" ca="1" si="8"/>
        <v>1</v>
      </c>
      <c r="BC53" s="4" t="b">
        <f t="shared" ca="1" si="8"/>
        <v>1</v>
      </c>
      <c r="BD53" s="4" t="b">
        <f t="shared" ca="1" si="8"/>
        <v>1</v>
      </c>
      <c r="BE53" s="4" t="b">
        <f t="shared" ca="1" si="8"/>
        <v>1</v>
      </c>
      <c r="BF53" s="4" t="b">
        <f t="shared" ca="1" si="8"/>
        <v>1</v>
      </c>
      <c r="BG53" s="4" t="b">
        <f t="shared" ca="1" si="8"/>
        <v>1</v>
      </c>
      <c r="BH53" s="4" t="b">
        <f t="shared" ca="1" si="8"/>
        <v>1</v>
      </c>
      <c r="BI53" s="4" t="b">
        <f t="shared" ca="1" si="8"/>
        <v>1</v>
      </c>
    </row>
    <row r="54" spans="1:61" x14ac:dyDescent="0.25">
      <c r="A54" t="s">
        <v>427</v>
      </c>
      <c r="B54" s="5">
        <f ca="1">SUM(C54:BI54)</f>
        <v>0</v>
      </c>
      <c r="C54" s="4" t="str">
        <f ca="1">IF(NOT(C53),(C52+C49)-(C40-C39),"")</f>
        <v/>
      </c>
      <c r="D54" s="4" t="str">
        <f t="shared" ref="D54:BI54" ca="1" si="9">IF(NOT(D53),(D52+D49)-(D40-D39),"")</f>
        <v/>
      </c>
      <c r="E54" s="4" t="str">
        <f t="shared" ca="1" si="9"/>
        <v/>
      </c>
      <c r="F54" s="4" t="str">
        <f t="shared" ca="1" si="9"/>
        <v/>
      </c>
      <c r="G54" s="4" t="str">
        <f t="shared" ca="1" si="9"/>
        <v/>
      </c>
      <c r="H54" s="4" t="str">
        <f t="shared" ca="1" si="9"/>
        <v/>
      </c>
      <c r="I54" s="4" t="str">
        <f t="shared" ca="1" si="9"/>
        <v/>
      </c>
      <c r="J54" s="4" t="str">
        <f t="shared" ca="1" si="9"/>
        <v/>
      </c>
      <c r="K54" s="4" t="str">
        <f t="shared" ca="1" si="9"/>
        <v/>
      </c>
      <c r="L54" s="4" t="str">
        <f t="shared" ca="1" si="9"/>
        <v/>
      </c>
      <c r="M54" s="4" t="str">
        <f t="shared" ca="1" si="9"/>
        <v/>
      </c>
      <c r="N54" s="4" t="str">
        <f t="shared" ca="1" si="9"/>
        <v/>
      </c>
      <c r="O54" s="4" t="str">
        <f t="shared" ca="1" si="9"/>
        <v/>
      </c>
      <c r="P54" s="4" t="str">
        <f t="shared" ca="1" si="9"/>
        <v/>
      </c>
      <c r="Q54" s="4" t="str">
        <f t="shared" ca="1" si="9"/>
        <v/>
      </c>
      <c r="R54" s="4" t="str">
        <f t="shared" ca="1" si="9"/>
        <v/>
      </c>
      <c r="S54" s="4" t="str">
        <f t="shared" ca="1" si="9"/>
        <v/>
      </c>
      <c r="T54" s="4" t="str">
        <f t="shared" ca="1" si="9"/>
        <v/>
      </c>
      <c r="U54" s="4" t="str">
        <f t="shared" ca="1" si="9"/>
        <v/>
      </c>
      <c r="V54" s="4" t="str">
        <f t="shared" ca="1" si="9"/>
        <v/>
      </c>
      <c r="W54" s="4" t="str">
        <f t="shared" ca="1" si="9"/>
        <v/>
      </c>
      <c r="X54" s="4" t="str">
        <f t="shared" ca="1" si="9"/>
        <v/>
      </c>
      <c r="Y54" s="4" t="str">
        <f t="shared" ca="1" si="9"/>
        <v/>
      </c>
      <c r="Z54" s="4" t="str">
        <f t="shared" ca="1" si="9"/>
        <v/>
      </c>
      <c r="AA54" s="4" t="str">
        <f t="shared" ca="1" si="9"/>
        <v/>
      </c>
      <c r="AB54" s="4" t="str">
        <f t="shared" ca="1" si="9"/>
        <v/>
      </c>
      <c r="AC54" s="4" t="str">
        <f t="shared" ca="1" si="9"/>
        <v/>
      </c>
      <c r="AD54" s="4" t="str">
        <f t="shared" ca="1" si="9"/>
        <v/>
      </c>
      <c r="AE54" s="4" t="str">
        <f t="shared" ca="1" si="9"/>
        <v/>
      </c>
      <c r="AF54" s="4" t="str">
        <f t="shared" ca="1" si="9"/>
        <v/>
      </c>
      <c r="AG54" s="4" t="str">
        <f t="shared" ca="1" si="9"/>
        <v/>
      </c>
      <c r="AH54" s="4" t="str">
        <f t="shared" ca="1" si="9"/>
        <v/>
      </c>
      <c r="AI54" s="4" t="str">
        <f t="shared" ca="1" si="9"/>
        <v/>
      </c>
      <c r="AJ54" s="4" t="str">
        <f t="shared" ca="1" si="9"/>
        <v/>
      </c>
      <c r="AK54" s="4" t="str">
        <f t="shared" ca="1" si="9"/>
        <v/>
      </c>
      <c r="AL54" s="4" t="str">
        <f t="shared" ca="1" si="9"/>
        <v/>
      </c>
      <c r="AM54" s="4" t="str">
        <f t="shared" ca="1" si="9"/>
        <v/>
      </c>
      <c r="AN54" s="4" t="str">
        <f t="shared" ca="1" si="9"/>
        <v/>
      </c>
      <c r="AO54" s="4" t="str">
        <f t="shared" ca="1" si="9"/>
        <v/>
      </c>
      <c r="AP54" s="4" t="str">
        <f t="shared" ca="1" si="9"/>
        <v/>
      </c>
      <c r="AQ54" s="4" t="str">
        <f t="shared" ca="1" si="9"/>
        <v/>
      </c>
      <c r="AR54" s="4" t="str">
        <f t="shared" ca="1" si="9"/>
        <v/>
      </c>
      <c r="AS54" s="4" t="str">
        <f t="shared" ca="1" si="9"/>
        <v/>
      </c>
      <c r="AT54" s="4" t="str">
        <f t="shared" ca="1" si="9"/>
        <v/>
      </c>
      <c r="AU54" s="4" t="str">
        <f t="shared" ca="1" si="9"/>
        <v/>
      </c>
      <c r="AV54" s="4" t="str">
        <f t="shared" ca="1" si="9"/>
        <v/>
      </c>
      <c r="AW54" s="4" t="str">
        <f t="shared" ca="1" si="9"/>
        <v/>
      </c>
      <c r="AX54" s="4" t="str">
        <f t="shared" ca="1" si="9"/>
        <v/>
      </c>
      <c r="AY54" s="4" t="str">
        <f t="shared" ca="1" si="9"/>
        <v/>
      </c>
      <c r="AZ54" s="4" t="str">
        <f t="shared" ca="1" si="9"/>
        <v/>
      </c>
      <c r="BA54" s="4" t="str">
        <f t="shared" ca="1" si="9"/>
        <v/>
      </c>
      <c r="BB54" s="4" t="str">
        <f t="shared" ca="1" si="9"/>
        <v/>
      </c>
      <c r="BC54" s="4" t="str">
        <f t="shared" ca="1" si="9"/>
        <v/>
      </c>
      <c r="BD54" s="4" t="str">
        <f t="shared" ca="1" si="9"/>
        <v/>
      </c>
      <c r="BE54" s="4" t="str">
        <f t="shared" ca="1" si="9"/>
        <v/>
      </c>
      <c r="BF54" s="4" t="str">
        <f t="shared" ca="1" si="9"/>
        <v/>
      </c>
      <c r="BG54" s="4" t="str">
        <f t="shared" ca="1" si="9"/>
        <v/>
      </c>
      <c r="BH54" s="4" t="str">
        <f t="shared" ca="1" si="9"/>
        <v/>
      </c>
      <c r="BI54" s="4" t="str">
        <f t="shared" ca="1" si="9"/>
        <v/>
      </c>
    </row>
    <row r="55" spans="1:61" x14ac:dyDescent="0.2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1:61" x14ac:dyDescent="0.25">
      <c r="A56" t="s">
        <v>614</v>
      </c>
      <c r="B56" s="120" t="b">
        <f>FALSE()</f>
        <v>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1:6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1:61" x14ac:dyDescent="0.25">
      <c r="A58" s="9" t="s">
        <v>332</v>
      </c>
    </row>
    <row r="59" spans="1:61" x14ac:dyDescent="0.25">
      <c r="A59" t="s">
        <v>119</v>
      </c>
      <c r="C59" s="4">
        <v>0</v>
      </c>
      <c r="D59" s="4">
        <f ca="1">IF(D28,C159-'Acquisition and CapEx'!D23,D30*C66)</f>
        <v>295265530.32131672</v>
      </c>
      <c r="E59" s="4">
        <f ca="1">IF(E28,D159-'Acquisition and CapEx'!E23,E30*D66)</f>
        <v>297169728.49328804</v>
      </c>
      <c r="F59" s="4">
        <f ca="1">IF(F28,E159-'Acquisition and CapEx'!F23,F30*E66)</f>
        <v>299235272.85331637</v>
      </c>
      <c r="G59" s="4">
        <f ca="1">IF(G28,F159-'Acquisition and CapEx'!G23,G30*F66)</f>
        <v>301167786.323829</v>
      </c>
      <c r="H59" s="4">
        <f ca="1">IF(H28,G159-'Acquisition and CapEx'!H23,H30*G66)</f>
        <v>302982535.84430748</v>
      </c>
      <c r="I59" s="4">
        <f ca="1">IF(I28,H159-'Acquisition and CapEx'!I23,I30*H66)</f>
        <v>304653881.56528336</v>
      </c>
      <c r="J59" s="4">
        <f ca="1">IF(J28,I159-'Acquisition and CapEx'!J23,J30*I66)</f>
        <v>306177797.53538913</v>
      </c>
      <c r="K59" s="4">
        <f ca="1">IF(K28,J159-'Acquisition and CapEx'!K23,K30*J66)</f>
        <v>307549118.37869292</v>
      </c>
      <c r="L59" s="4">
        <f ca="1">IF(L28,K159-'Acquisition and CapEx'!L23,L30*K66)</f>
        <v>308783231.60639346</v>
      </c>
      <c r="M59" s="4">
        <f ca="1">IF(M28,L159-'Acquisition and CapEx'!M23,M30*L66)</f>
        <v>311160768.17902344</v>
      </c>
      <c r="N59" s="4">
        <f ca="1">IF(N28,M159-'Acquisition and CapEx'!N23,N30*M66)</f>
        <v>313395993.2116074</v>
      </c>
      <c r="O59" s="4">
        <f ca="1">IF(O28,N159-'Acquisition and CapEx'!O23,O30*N66)</f>
        <v>315483750.63658077</v>
      </c>
      <c r="P59" s="4">
        <f ca="1">IF(P28,O159-'Acquisition and CapEx'!P23,P30*O66)</f>
        <v>317272799.52352476</v>
      </c>
      <c r="Q59" s="4">
        <f ca="1">IF(Q28,P159-'Acquisition and CapEx'!Q23,Q30*P66)</f>
        <v>318845468.42867911</v>
      </c>
      <c r="R59" s="4">
        <f ca="1">IF(R28,Q159-'Acquisition and CapEx'!R23,R30*Q66)</f>
        <v>320282091.0270704</v>
      </c>
      <c r="S59" s="4">
        <f ca="1">IF(S28,R159-'Acquisition and CapEx'!S23,S30*R66)</f>
        <v>321578023.01576549</v>
      </c>
      <c r="T59" s="4">
        <f ca="1">IF(T28,S159-'Acquisition and CapEx'!T23,T30*S66)</f>
        <v>322750446.37698412</v>
      </c>
      <c r="U59" s="4">
        <f ca="1">IF(U28,T159-'Acquisition and CapEx'!U23,U30*T66)</f>
        <v>323771857.98865128</v>
      </c>
      <c r="V59" s="4">
        <f ca="1">IF(V28,U159-'Acquisition and CapEx'!V23,V30*U66)</f>
        <v>324638388.0139429</v>
      </c>
      <c r="W59" s="4">
        <f ca="1">IF(W28,V159-'Acquisition and CapEx'!W23,W30*V66)</f>
        <v>385600302.04022801</v>
      </c>
      <c r="X59" s="4">
        <f ca="1">IF(X28,W159-'Acquisition and CapEx'!X23,X30*W66)</f>
        <v>387056565.56977296</v>
      </c>
      <c r="Y59" s="4">
        <f ca="1">IF(Y28,X159-'Acquisition and CapEx'!Y23,Y30*X66)</f>
        <v>388349805.3171823</v>
      </c>
      <c r="Z59" s="4">
        <f ca="1">IF(Z28,Y159-'Acquisition and CapEx'!Z23,Z30*Y66)</f>
        <v>389475817.42726636</v>
      </c>
      <c r="AA59" s="4">
        <f ca="1">IF(AA28,Z159-'Acquisition and CapEx'!AA23,AA30*Z66)</f>
        <v>390429064.64715719</v>
      </c>
      <c r="AB59" s="4">
        <f ca="1">IF(AB28,AA159-'Acquisition and CapEx'!AB23,AB30*AA66)</f>
        <v>391228376.59272689</v>
      </c>
      <c r="AC59" s="4">
        <f ca="1">IF(AC28,AB159-'Acquisition and CapEx'!AC23,AC30*AB66)</f>
        <v>391842673.88014662</v>
      </c>
      <c r="AD59" s="4">
        <f ca="1">IF(AD28,AC159-'Acquisition and CapEx'!AD23,AD30*AC66)</f>
        <v>392267261.63605475</v>
      </c>
      <c r="AE59" s="4">
        <f ca="1">IF(AE28,AD159-'Acquisition and CapEx'!AE23,AE30*AD66)</f>
        <v>392496064.11958522</v>
      </c>
      <c r="AF59" s="4">
        <f ca="1">IF(AF28,AE159-'Acquisition and CapEx'!AF23,AF30*AE66)</f>
        <v>392548095.84616047</v>
      </c>
      <c r="AG59" s="4">
        <f ca="1">IF(AG28,AF159-'Acquisition and CapEx'!AG23,AG30*AF66)</f>
        <v>393058126.83173263</v>
      </c>
      <c r="AH59" s="4">
        <f ca="1">IF(AH28,AG159-'Acquisition and CapEx'!AH23,AH30*AG66)</f>
        <v>393885109.3180806</v>
      </c>
      <c r="AI59" s="4">
        <f ca="1">IF(AI28,AH159-'Acquisition and CapEx'!AI23,AI30*AH66)</f>
        <v>394620844.57696331</v>
      </c>
      <c r="AJ59" s="4">
        <f ca="1">IF(AJ28,AI159-'Acquisition and CapEx'!AJ23,AJ30*AI66)</f>
        <v>558978784.32378411</v>
      </c>
      <c r="AK59" s="4">
        <f ca="1">IF(AK28,AJ159-'Acquisition and CapEx'!AK23,AK30*AJ66)</f>
        <v>658588219.73434126</v>
      </c>
      <c r="AL59" s="4">
        <f ca="1">IF(AL28,AK159-'Acquisition and CapEx'!AL23,AL30*AK66)</f>
        <v>664426886.11779833</v>
      </c>
      <c r="AM59" s="4">
        <f ca="1">IF(AM28,AL159-'Acquisition and CapEx'!AM23,AM30*AL66)</f>
        <v>670168750.2870115</v>
      </c>
      <c r="AN59" s="4">
        <f ca="1">IF(AN28,AM159-'Acquisition and CapEx'!AN23,AN30*AM66)</f>
        <v>675836226.17313433</v>
      </c>
      <c r="AO59" s="4">
        <f ca="1">IF(AO28,AN159-'Acquisition and CapEx'!AO23,AO30*AN66)</f>
        <v>681397227.55181038</v>
      </c>
      <c r="AP59" s="4">
        <f ca="1">IF(AP28,AO159-'Acquisition and CapEx'!AP23,AP30*AO66)</f>
        <v>686848536.75670445</v>
      </c>
      <c r="AQ59" s="4">
        <f ca="1">IF(AQ28,AP159-'Acquisition and CapEx'!AQ23,AQ30*AP66)</f>
        <v>692185465.45107388</v>
      </c>
      <c r="AR59" s="4">
        <f ca="1">IF(AR28,AQ159-'Acquisition and CapEx'!AR23,AR30*AQ66)</f>
        <v>697237803.32158864</v>
      </c>
      <c r="AS59" s="4">
        <f ca="1">IF(AS28,AR159-'Acquisition and CapEx'!AS23,AS30*AR66)</f>
        <v>702011460.78515971</v>
      </c>
      <c r="AT59" s="4">
        <f ca="1">IF(AT28,AS159-'Acquisition and CapEx'!AT23,AT30*AS66)</f>
        <v>706618935.45351958</v>
      </c>
      <c r="AU59" s="4">
        <f ca="1">IF(AU28,AT159-'Acquisition and CapEx'!AU23,AU30*AT66)</f>
        <v>711082154.38132584</v>
      </c>
      <c r="AV59" s="4">
        <f ca="1">IF(AV28,AU159-'Acquisition and CapEx'!AV23,AV30*AU66)</f>
        <v>715423992.48524773</v>
      </c>
      <c r="AW59" s="4">
        <f ca="1">IF(AW28,AV159-'Acquisition and CapEx'!AW23,AW30*AV66)</f>
        <v>719609486.84612727</v>
      </c>
      <c r="AX59" s="4">
        <f ca="1">IF(AX28,AW159-'Acquisition and CapEx'!AX23,AX30*AW66)</f>
        <v>723634282.20073938</v>
      </c>
      <c r="AY59" s="4">
        <f ca="1">IF(AY28,AX159-'Acquisition and CapEx'!AY23,AY30*AX66)</f>
        <v>727492443.67036819</v>
      </c>
      <c r="AZ59" s="4">
        <f ca="1">IF(AZ28,AY159-'Acquisition and CapEx'!AZ23,AZ30*AY66)</f>
        <v>731207144.46795893</v>
      </c>
      <c r="BA59" s="4">
        <f ca="1">IF(BA28,AZ159-'Acquisition and CapEx'!BA23,BA30*AZ66)</f>
        <v>734741976.87670124</v>
      </c>
      <c r="BB59" s="4">
        <f ca="1">IF(BB28,BA159-'Acquisition and CapEx'!BB23,BB30*BA66)</f>
        <v>738092050.94588232</v>
      </c>
      <c r="BC59" s="4">
        <f ca="1">IF(BC28,BB159-'Acquisition and CapEx'!BC23,BC30*BB66)</f>
        <v>741250841.43743825</v>
      </c>
      <c r="BD59" s="4">
        <f ca="1">IF(BD28,BC159-'Acquisition and CapEx'!BD23,BD30*BC66)</f>
        <v>744241795.99714732</v>
      </c>
      <c r="BE59" s="4">
        <f ca="1">IF(BE28,BD159-'Acquisition and CapEx'!BE23,BE30*BD66)</f>
        <v>747026985.2920444</v>
      </c>
      <c r="BF59" s="4">
        <f ca="1">IF(BF28,BE159-'Acquisition and CapEx'!BF23,BF30*BE66)</f>
        <v>749600934.49320173</v>
      </c>
      <c r="BG59" s="4">
        <f ca="1">IF(BG28,BF159-'Acquisition and CapEx'!BG23,BG30*BF66)</f>
        <v>751956475.45323694</v>
      </c>
      <c r="BH59" s="4">
        <f ca="1">IF(BH28,BG159-'Acquisition and CapEx'!BH23,BH30*BG66)</f>
        <v>754117302.94164395</v>
      </c>
      <c r="BI59" s="4">
        <f ca="1">IF(BI28,BH159-'Acquisition and CapEx'!BI23,BI30*BH66)</f>
        <v>756659284.88967931</v>
      </c>
    </row>
    <row r="60" spans="1:61" x14ac:dyDescent="0.25">
      <c r="A60" t="s">
        <v>120</v>
      </c>
      <c r="C60" s="4">
        <f ca="1">C30*((C59*$B$6/4)+(C61*Timeline!B12*$B$6/4))</f>
        <v>5789520.2023787592</v>
      </c>
      <c r="D60" s="4">
        <f ca="1">IF($B$56,0,D30*MAX((D59*$B$6/4)+((D61-D62)*$D$19*$B$6/4),0))</f>
        <v>5865695.6318277698</v>
      </c>
      <c r="E60" s="4">
        <f t="shared" ref="E60:BI60" ca="1" si="10">IF($B$56,0,E30*MAX((E59*$B$6/4)+((E61-E62)*$D$19*$B$6/4),0))</f>
        <v>5905000.0133327171</v>
      </c>
      <c r="F60" s="4">
        <f t="shared" ca="1" si="10"/>
        <v>5944584.7443281719</v>
      </c>
      <c r="G60" s="4">
        <f t="shared" ca="1" si="10"/>
        <v>5981686.3581003612</v>
      </c>
      <c r="H60" s="4">
        <f t="shared" ca="1" si="10"/>
        <v>6016202.1525702067</v>
      </c>
      <c r="I60" s="4">
        <f t="shared" ca="1" si="10"/>
        <v>6047838.4069373515</v>
      </c>
      <c r="J60" s="4">
        <f t="shared" ca="1" si="10"/>
        <v>6076504.1179612083</v>
      </c>
      <c r="K60" s="4">
        <f t="shared" ca="1" si="10"/>
        <v>6102300.4949018452</v>
      </c>
      <c r="L60" s="4">
        <f t="shared" ca="1" si="10"/>
        <v>6138059.4038160089</v>
      </c>
      <c r="M60" s="4">
        <f t="shared" ca="1" si="10"/>
        <v>6183730.3107983256</v>
      </c>
      <c r="N60" s="4">
        <f t="shared" ca="1" si="10"/>
        <v>6226532.1173087936</v>
      </c>
      <c r="O60" s="4">
        <f t="shared" ca="1" si="10"/>
        <v>6264916.3382188668</v>
      </c>
      <c r="P60" s="4">
        <f t="shared" ca="1" si="10"/>
        <v>6298200.672794098</v>
      </c>
      <c r="Q60" s="4">
        <f t="shared" ca="1" si="10"/>
        <v>6327995.638175739</v>
      </c>
      <c r="R60" s="4">
        <f t="shared" ca="1" si="10"/>
        <v>6355050.6340874834</v>
      </c>
      <c r="S60" s="4">
        <f t="shared" ca="1" si="10"/>
        <v>6379489.7959678182</v>
      </c>
      <c r="T60" s="4">
        <f t="shared" ca="1" si="10"/>
        <v>6401210.9343132218</v>
      </c>
      <c r="U60" s="4">
        <f t="shared" ca="1" si="10"/>
        <v>6419903.4257682599</v>
      </c>
      <c r="V60" s="4">
        <f t="shared" ca="1" si="10"/>
        <v>7032066.2381601082</v>
      </c>
      <c r="W60" s="4">
        <f t="shared" ca="1" si="10"/>
        <v>7650067.996138623</v>
      </c>
      <c r="X60" s="4">
        <f t="shared" ca="1" si="10"/>
        <v>7677290.8008609423</v>
      </c>
      <c r="Y60" s="4">
        <f t="shared" ca="1" si="10"/>
        <v>7701243.7895489968</v>
      </c>
      <c r="Z60" s="4">
        <f t="shared" ca="1" si="10"/>
        <v>7721830.5155883534</v>
      </c>
      <c r="AA60" s="4">
        <f t="shared" ca="1" si="10"/>
        <v>7739182.5865335064</v>
      </c>
      <c r="AB60" s="4">
        <f t="shared" ca="1" si="10"/>
        <v>7753178.7175532039</v>
      </c>
      <c r="AC60" s="4">
        <f t="shared" ca="1" si="10"/>
        <v>7763464.7080812026</v>
      </c>
      <c r="AD60" s="4">
        <f t="shared" ca="1" si="10"/>
        <v>7769933.918372673</v>
      </c>
      <c r="AE60" s="4">
        <f t="shared" ca="1" si="10"/>
        <v>7772714.4551063934</v>
      </c>
      <c r="AF60" s="4">
        <f t="shared" ca="1" si="10"/>
        <v>7778279.4324543877</v>
      </c>
      <c r="AG60" s="4">
        <f t="shared" ca="1" si="10"/>
        <v>7791517.1896021115</v>
      </c>
      <c r="AH60" s="4">
        <f t="shared" ca="1" si="10"/>
        <v>7806989.6425251868</v>
      </c>
      <c r="AI60" s="4">
        <f t="shared" ca="1" si="10"/>
        <v>7823983.4871480335</v>
      </c>
      <c r="AJ60" s="4">
        <f t="shared" ca="1" si="10"/>
        <v>12055118.852060648</v>
      </c>
      <c r="AK60" s="4">
        <f t="shared" ca="1" si="10"/>
        <v>13099159.463882571</v>
      </c>
      <c r="AL60" s="4">
        <f t="shared" ca="1" si="10"/>
        <v>13213818.18222584</v>
      </c>
      <c r="AM60" s="4">
        <f t="shared" ca="1" si="10"/>
        <v>13326781.945149958</v>
      </c>
      <c r="AN60" s="4">
        <f t="shared" ca="1" si="10"/>
        <v>13437954.98737569</v>
      </c>
      <c r="AO60" s="4">
        <f t="shared" ca="1" si="10"/>
        <v>13546987.765430842</v>
      </c>
      <c r="AP60" s="4">
        <f t="shared" ca="1" si="10"/>
        <v>13653802.002057211</v>
      </c>
      <c r="AQ60" s="4">
        <f t="shared" ca="1" si="10"/>
        <v>13756666.027452106</v>
      </c>
      <c r="AR60" s="4">
        <f t="shared" ca="1" si="10"/>
        <v>13853953.109967805</v>
      </c>
      <c r="AS60" s="4">
        <f t="shared" ca="1" si="10"/>
        <v>13946835.606323559</v>
      </c>
      <c r="AT60" s="4">
        <f t="shared" ca="1" si="10"/>
        <v>14036644.453810351</v>
      </c>
      <c r="AU60" s="4">
        <f t="shared" ca="1" si="10"/>
        <v>14123823.236302709</v>
      </c>
      <c r="AV60" s="4">
        <f t="shared" ca="1" si="10"/>
        <v>14208252.270607673</v>
      </c>
      <c r="AW60" s="4">
        <f t="shared" ca="1" si="10"/>
        <v>14289542.267790759</v>
      </c>
      <c r="AX60" s="4">
        <f t="shared" ca="1" si="10"/>
        <v>14367591.345258493</v>
      </c>
      <c r="AY60" s="4">
        <f t="shared" ca="1" si="10"/>
        <v>14442570.179587398</v>
      </c>
      <c r="AZ60" s="4">
        <f t="shared" ca="1" si="10"/>
        <v>14514347.736085743</v>
      </c>
      <c r="BA60" s="4">
        <f t="shared" ca="1" si="10"/>
        <v>14582515.126956273</v>
      </c>
      <c r="BB60" s="4">
        <f t="shared" ca="1" si="10"/>
        <v>14646959.330527926</v>
      </c>
      <c r="BC60" s="4">
        <f t="shared" ca="1" si="10"/>
        <v>14707847.895391935</v>
      </c>
      <c r="BD60" s="4">
        <f t="shared" ca="1" si="10"/>
        <v>14765037.438506849</v>
      </c>
      <c r="BE60" s="4">
        <f t="shared" ca="1" si="10"/>
        <v>14818098.215695506</v>
      </c>
      <c r="BF60" s="4">
        <f t="shared" ca="1" si="10"/>
        <v>14866905.048974641</v>
      </c>
      <c r="BG60" s="4">
        <f t="shared" ca="1" si="10"/>
        <v>14911621.568266148</v>
      </c>
      <c r="BH60" s="4">
        <f t="shared" ca="1" si="10"/>
        <v>14958184.037933894</v>
      </c>
      <c r="BI60" s="4">
        <f t="shared" ca="1" si="10"/>
        <v>15003477.033710407</v>
      </c>
    </row>
    <row r="61" spans="1:61" x14ac:dyDescent="0.25">
      <c r="A61" t="s">
        <v>121</v>
      </c>
      <c r="C61" s="4">
        <f ca="1">C30*(C39)</f>
        <v>289476010.11893797</v>
      </c>
      <c r="D61" s="4">
        <f t="shared" ref="D61:BI61" ca="1" si="11">D30*(D39)</f>
        <v>0</v>
      </c>
      <c r="E61" s="4">
        <f t="shared" ca="1" si="11"/>
        <v>0</v>
      </c>
      <c r="F61" s="4">
        <f t="shared" ca="1" si="11"/>
        <v>0</v>
      </c>
      <c r="G61" s="4">
        <f t="shared" ca="1" si="11"/>
        <v>0</v>
      </c>
      <c r="H61" s="4">
        <f t="shared" ca="1" si="11"/>
        <v>0</v>
      </c>
      <c r="I61" s="4">
        <f t="shared" ca="1" si="11"/>
        <v>0</v>
      </c>
      <c r="J61" s="4">
        <f t="shared" ca="1" si="11"/>
        <v>0</v>
      </c>
      <c r="K61" s="4">
        <f t="shared" ca="1" si="11"/>
        <v>0</v>
      </c>
      <c r="L61" s="4">
        <f t="shared" ca="1" si="11"/>
        <v>0</v>
      </c>
      <c r="M61" s="4">
        <f t="shared" ca="1" si="11"/>
        <v>0</v>
      </c>
      <c r="N61" s="4">
        <f t="shared" ca="1" si="11"/>
        <v>0</v>
      </c>
      <c r="O61" s="4">
        <f t="shared" ca="1" si="11"/>
        <v>0</v>
      </c>
      <c r="P61" s="4">
        <f t="shared" ca="1" si="11"/>
        <v>0</v>
      </c>
      <c r="Q61" s="4">
        <f t="shared" ca="1" si="11"/>
        <v>0</v>
      </c>
      <c r="R61" s="4">
        <f t="shared" ca="1" si="11"/>
        <v>0</v>
      </c>
      <c r="S61" s="4">
        <f t="shared" ca="1" si="11"/>
        <v>0</v>
      </c>
      <c r="T61" s="4">
        <f t="shared" ca="1" si="11"/>
        <v>0</v>
      </c>
      <c r="U61" s="4">
        <f t="shared" ca="1" si="11"/>
        <v>0</v>
      </c>
      <c r="V61" s="4">
        <f t="shared" ca="1" si="11"/>
        <v>53929847.788125023</v>
      </c>
      <c r="W61" s="4">
        <f t="shared" ca="1" si="11"/>
        <v>0</v>
      </c>
      <c r="X61" s="4">
        <f t="shared" ca="1" si="11"/>
        <v>0</v>
      </c>
      <c r="Y61" s="4">
        <f t="shared" ca="1" si="11"/>
        <v>0</v>
      </c>
      <c r="Z61" s="4">
        <f t="shared" ca="1" si="11"/>
        <v>0</v>
      </c>
      <c r="AA61" s="4">
        <f t="shared" ca="1" si="11"/>
        <v>0</v>
      </c>
      <c r="AB61" s="4">
        <f t="shared" ca="1" si="11"/>
        <v>0</v>
      </c>
      <c r="AC61" s="4">
        <f t="shared" ca="1" si="11"/>
        <v>0</v>
      </c>
      <c r="AD61" s="4">
        <f t="shared" ca="1" si="11"/>
        <v>0</v>
      </c>
      <c r="AE61" s="4">
        <f t="shared" ca="1" si="11"/>
        <v>0</v>
      </c>
      <c r="AF61" s="4">
        <f t="shared" ca="1" si="11"/>
        <v>0</v>
      </c>
      <c r="AG61" s="4">
        <f t="shared" ca="1" si="11"/>
        <v>0</v>
      </c>
      <c r="AH61" s="4">
        <f t="shared" ca="1" si="11"/>
        <v>0</v>
      </c>
      <c r="AI61" s="4">
        <f t="shared" ca="1" si="11"/>
        <v>0</v>
      </c>
      <c r="AJ61" s="4">
        <f t="shared" ca="1" si="11"/>
        <v>87554316.55849646</v>
      </c>
      <c r="AK61" s="4">
        <f t="shared" ca="1" si="11"/>
        <v>0</v>
      </c>
      <c r="AL61" s="4">
        <f t="shared" ca="1" si="11"/>
        <v>0</v>
      </c>
      <c r="AM61" s="4">
        <f t="shared" ca="1" si="11"/>
        <v>0</v>
      </c>
      <c r="AN61" s="4">
        <f t="shared" ca="1" si="11"/>
        <v>0</v>
      </c>
      <c r="AO61" s="4">
        <f t="shared" ca="1" si="11"/>
        <v>0</v>
      </c>
      <c r="AP61" s="4">
        <f t="shared" ca="1" si="11"/>
        <v>0</v>
      </c>
      <c r="AQ61" s="4">
        <f t="shared" ca="1" si="11"/>
        <v>0</v>
      </c>
      <c r="AR61" s="4">
        <f t="shared" ca="1" si="11"/>
        <v>0</v>
      </c>
      <c r="AS61" s="4">
        <f t="shared" ca="1" si="11"/>
        <v>0</v>
      </c>
      <c r="AT61" s="4">
        <f t="shared" ca="1" si="11"/>
        <v>0</v>
      </c>
      <c r="AU61" s="4">
        <f t="shared" ca="1" si="11"/>
        <v>0</v>
      </c>
      <c r="AV61" s="4">
        <f t="shared" ca="1" si="11"/>
        <v>0</v>
      </c>
      <c r="AW61" s="4">
        <f t="shared" ca="1" si="11"/>
        <v>0</v>
      </c>
      <c r="AX61" s="4">
        <f t="shared" ca="1" si="11"/>
        <v>0</v>
      </c>
      <c r="AY61" s="4">
        <f t="shared" ca="1" si="11"/>
        <v>0</v>
      </c>
      <c r="AZ61" s="4">
        <f t="shared" ca="1" si="11"/>
        <v>0</v>
      </c>
      <c r="BA61" s="4">
        <f t="shared" ca="1" si="11"/>
        <v>0</v>
      </c>
      <c r="BB61" s="4">
        <f t="shared" ca="1" si="11"/>
        <v>0</v>
      </c>
      <c r="BC61" s="4">
        <f t="shared" ca="1" si="11"/>
        <v>0</v>
      </c>
      <c r="BD61" s="4">
        <f t="shared" ca="1" si="11"/>
        <v>0</v>
      </c>
      <c r="BE61" s="4">
        <f t="shared" ca="1" si="11"/>
        <v>0</v>
      </c>
      <c r="BF61" s="4">
        <f t="shared" ca="1" si="11"/>
        <v>0</v>
      </c>
      <c r="BG61" s="4">
        <f t="shared" ca="1" si="11"/>
        <v>0</v>
      </c>
      <c r="BH61" s="4">
        <f t="shared" ca="1" si="11"/>
        <v>0</v>
      </c>
      <c r="BI61" s="4">
        <f t="shared" ca="1" si="11"/>
        <v>0</v>
      </c>
    </row>
    <row r="62" spans="1:61" x14ac:dyDescent="0.25">
      <c r="A62" t="s">
        <v>577</v>
      </c>
      <c r="C62" s="4">
        <f ca="1">SUM(C65,C63)</f>
        <v>0</v>
      </c>
      <c r="D62" s="4">
        <f t="shared" ref="D62:BI62" ca="1" si="12">SUM(D65,D63)</f>
        <v>3961497.4598564692</v>
      </c>
      <c r="E62" s="4">
        <f t="shared" ca="1" si="12"/>
        <v>3839455.6533044041</v>
      </c>
      <c r="F62" s="4">
        <f t="shared" ca="1" si="12"/>
        <v>4012071.2738155583</v>
      </c>
      <c r="G62" s="4">
        <f t="shared" ca="1" si="12"/>
        <v>4166936.8376218756</v>
      </c>
      <c r="H62" s="4">
        <f t="shared" ca="1" si="12"/>
        <v>4344856.4315943308</v>
      </c>
      <c r="I62" s="4">
        <f t="shared" ca="1" si="12"/>
        <v>4523922.4368315693</v>
      </c>
      <c r="J62" s="4">
        <f t="shared" ca="1" si="12"/>
        <v>4705183.2746574506</v>
      </c>
      <c r="K62" s="4">
        <f t="shared" ca="1" si="12"/>
        <v>4868187.2672012933</v>
      </c>
      <c r="L62" s="4">
        <f t="shared" ca="1" si="12"/>
        <v>3760522.8311860012</v>
      </c>
      <c r="M62" s="4">
        <f t="shared" ca="1" si="12"/>
        <v>3948505.2782143829</v>
      </c>
      <c r="N62" s="4">
        <f t="shared" ca="1" si="12"/>
        <v>4138774.6923354212</v>
      </c>
      <c r="O62" s="4">
        <f t="shared" ca="1" si="12"/>
        <v>4475867.4512748597</v>
      </c>
      <c r="P62" s="4">
        <f t="shared" ca="1" si="12"/>
        <v>4725531.7676397441</v>
      </c>
      <c r="Q62" s="4">
        <f t="shared" ca="1" si="12"/>
        <v>4891373.0397844147</v>
      </c>
      <c r="R62" s="4">
        <f t="shared" ca="1" si="12"/>
        <v>5059118.645392416</v>
      </c>
      <c r="S62" s="4">
        <f t="shared" ca="1" si="12"/>
        <v>5207066.43474916</v>
      </c>
      <c r="T62" s="4">
        <f t="shared" ca="1" si="12"/>
        <v>5379799.3226460703</v>
      </c>
      <c r="U62" s="4">
        <f t="shared" ca="1" si="12"/>
        <v>5553373.4004766122</v>
      </c>
      <c r="V62" s="4">
        <f t="shared" ca="1" si="12"/>
        <v>0</v>
      </c>
      <c r="W62" s="4">
        <f t="shared" ca="1" si="12"/>
        <v>6193804.4665936865</v>
      </c>
      <c r="X62" s="4">
        <f t="shared" ca="1" si="12"/>
        <v>6384051.0534516368</v>
      </c>
      <c r="Y62" s="4">
        <f t="shared" ca="1" si="12"/>
        <v>6575231.6794649288</v>
      </c>
      <c r="Z62" s="4">
        <f t="shared" ca="1" si="12"/>
        <v>6768583.2956974804</v>
      </c>
      <c r="AA62" s="4">
        <f t="shared" ca="1" si="12"/>
        <v>6939870.6409638058</v>
      </c>
      <c r="AB62" s="4">
        <f t="shared" ca="1" si="12"/>
        <v>7138881.4301334601</v>
      </c>
      <c r="AC62" s="4">
        <f t="shared" ca="1" si="12"/>
        <v>7338876.952173043</v>
      </c>
      <c r="AD62" s="4">
        <f t="shared" ca="1" si="12"/>
        <v>7541131.4348422121</v>
      </c>
      <c r="AE62" s="4">
        <f t="shared" ca="1" si="12"/>
        <v>7720682.7285311008</v>
      </c>
      <c r="AF62" s="4">
        <f t="shared" ca="1" si="12"/>
        <v>7268248.4468822461</v>
      </c>
      <c r="AG62" s="4">
        <f t="shared" ca="1" si="12"/>
        <v>6964534.7032541558</v>
      </c>
      <c r="AH62" s="4">
        <f t="shared" ca="1" si="12"/>
        <v>7071254.3836424649</v>
      </c>
      <c r="AI62" s="4">
        <f t="shared" ca="1" si="12"/>
        <v>6843340.4391233306</v>
      </c>
      <c r="AJ62" s="4">
        <f t="shared" ca="1" si="12"/>
        <v>0</v>
      </c>
      <c r="AK62" s="4">
        <f t="shared" ca="1" si="12"/>
        <v>7260493.0804254655</v>
      </c>
      <c r="AL62" s="4">
        <f t="shared" ca="1" si="12"/>
        <v>7471954.0130126737</v>
      </c>
      <c r="AM62" s="4">
        <f t="shared" ca="1" si="12"/>
        <v>7659306.0590272024</v>
      </c>
      <c r="AN62" s="4">
        <f t="shared" ca="1" si="12"/>
        <v>7876953.608699711</v>
      </c>
      <c r="AO62" s="4">
        <f t="shared" ca="1" si="12"/>
        <v>8095678.5605368</v>
      </c>
      <c r="AP62" s="4">
        <f t="shared" ca="1" si="12"/>
        <v>8316873.3076877967</v>
      </c>
      <c r="AQ62" s="4">
        <f t="shared" ca="1" si="12"/>
        <v>8704328.1569373254</v>
      </c>
      <c r="AR62" s="4">
        <f t="shared" ca="1" si="12"/>
        <v>9080295.6463968121</v>
      </c>
      <c r="AS62" s="4">
        <f t="shared" ca="1" si="12"/>
        <v>9339360.9379636832</v>
      </c>
      <c r="AT62" s="4">
        <f t="shared" ca="1" si="12"/>
        <v>9573425.52600413</v>
      </c>
      <c r="AU62" s="4">
        <f t="shared" ca="1" si="12"/>
        <v>9781985.1323808264</v>
      </c>
      <c r="AV62" s="4">
        <f t="shared" ca="1" si="12"/>
        <v>10022757.909728128</v>
      </c>
      <c r="AW62" s="4">
        <f t="shared" ca="1" si="12"/>
        <v>10264746.913178729</v>
      </c>
      <c r="AX62" s="4">
        <f t="shared" ca="1" si="12"/>
        <v>10509429.875629665</v>
      </c>
      <c r="AY62" s="4">
        <f t="shared" ca="1" si="12"/>
        <v>10727869.381996574</v>
      </c>
      <c r="AZ62" s="4">
        <f t="shared" ca="1" si="12"/>
        <v>10979515.327343497</v>
      </c>
      <c r="BA62" s="4">
        <f t="shared" ca="1" si="12"/>
        <v>11232441.057775185</v>
      </c>
      <c r="BB62" s="4">
        <f t="shared" ca="1" si="12"/>
        <v>11488168.838971976</v>
      </c>
      <c r="BC62" s="4">
        <f t="shared" ca="1" si="12"/>
        <v>11716893.335682826</v>
      </c>
      <c r="BD62" s="4">
        <f t="shared" ca="1" si="12"/>
        <v>11979848.143609708</v>
      </c>
      <c r="BE62" s="4">
        <f t="shared" ca="1" si="12"/>
        <v>12244149.014538217</v>
      </c>
      <c r="BF62" s="4">
        <f t="shared" ca="1" si="12"/>
        <v>12511364.088939443</v>
      </c>
      <c r="BG62" s="4">
        <f t="shared" ca="1" si="12"/>
        <v>12750794.079859097</v>
      </c>
      <c r="BH62" s="4">
        <f t="shared" ca="1" si="12"/>
        <v>12416202.089898612</v>
      </c>
      <c r="BI62" s="4">
        <f t="shared" ca="1" si="12"/>
        <v>12970866.408317942</v>
      </c>
    </row>
    <row r="63" spans="1:61" x14ac:dyDescent="0.25">
      <c r="A63" t="s">
        <v>578</v>
      </c>
      <c r="C63" s="4">
        <f ca="1">C30*MIN(B68+C60,C40)</f>
        <v>0</v>
      </c>
      <c r="D63" s="4">
        <f t="shared" ref="D63:BI63" ca="1" si="13">D30*MIN(C68+D60,D40)</f>
        <v>3961497.4598564692</v>
      </c>
      <c r="E63" s="4">
        <f t="shared" ca="1" si="13"/>
        <v>3839455.6533044041</v>
      </c>
      <c r="F63" s="4">
        <f t="shared" ca="1" si="13"/>
        <v>4012071.2738155583</v>
      </c>
      <c r="G63" s="4">
        <f t="shared" ca="1" si="13"/>
        <v>4166936.8376218756</v>
      </c>
      <c r="H63" s="4">
        <f t="shared" ca="1" si="13"/>
        <v>4344856.4315943308</v>
      </c>
      <c r="I63" s="4">
        <f t="shared" ca="1" si="13"/>
        <v>4523922.4368315693</v>
      </c>
      <c r="J63" s="4">
        <f t="shared" ca="1" si="13"/>
        <v>4705183.2746574506</v>
      </c>
      <c r="K63" s="4">
        <f t="shared" ca="1" si="13"/>
        <v>4868187.2672012933</v>
      </c>
      <c r="L63" s="4">
        <f t="shared" ca="1" si="13"/>
        <v>3760522.8311860012</v>
      </c>
      <c r="M63" s="4">
        <f t="shared" ca="1" si="13"/>
        <v>3948505.2782143829</v>
      </c>
      <c r="N63" s="4">
        <f t="shared" ca="1" si="13"/>
        <v>4138774.6923354212</v>
      </c>
      <c r="O63" s="4">
        <f t="shared" ca="1" si="13"/>
        <v>4475867.4512748597</v>
      </c>
      <c r="P63" s="4">
        <f t="shared" ca="1" si="13"/>
        <v>4725531.7676397441</v>
      </c>
      <c r="Q63" s="4">
        <f t="shared" ca="1" si="13"/>
        <v>4891373.0397844147</v>
      </c>
      <c r="R63" s="4">
        <f t="shared" ca="1" si="13"/>
        <v>5059118.645392416</v>
      </c>
      <c r="S63" s="4">
        <f t="shared" ca="1" si="13"/>
        <v>5207066.43474916</v>
      </c>
      <c r="T63" s="4">
        <f t="shared" ca="1" si="13"/>
        <v>5379799.3226460703</v>
      </c>
      <c r="U63" s="4">
        <f t="shared" ca="1" si="13"/>
        <v>5553373.4004766122</v>
      </c>
      <c r="V63" s="4">
        <f t="shared" ca="1" si="13"/>
        <v>0</v>
      </c>
      <c r="W63" s="4">
        <f t="shared" ca="1" si="13"/>
        <v>6193804.4665936865</v>
      </c>
      <c r="X63" s="4">
        <f t="shared" ca="1" si="13"/>
        <v>6384051.0534516368</v>
      </c>
      <c r="Y63" s="4">
        <f t="shared" ca="1" si="13"/>
        <v>6575231.6794649288</v>
      </c>
      <c r="Z63" s="4">
        <f t="shared" ca="1" si="13"/>
        <v>6768583.2956974804</v>
      </c>
      <c r="AA63" s="4">
        <f t="shared" ca="1" si="13"/>
        <v>6939870.6409638058</v>
      </c>
      <c r="AB63" s="4">
        <f t="shared" ca="1" si="13"/>
        <v>7138881.4301334601</v>
      </c>
      <c r="AC63" s="4">
        <f t="shared" ca="1" si="13"/>
        <v>7338876.952173043</v>
      </c>
      <c r="AD63" s="4">
        <f t="shared" ca="1" si="13"/>
        <v>7541131.4348422121</v>
      </c>
      <c r="AE63" s="4">
        <f t="shared" ca="1" si="13"/>
        <v>7720682.7285311008</v>
      </c>
      <c r="AF63" s="4">
        <f t="shared" ca="1" si="13"/>
        <v>7268248.4468822461</v>
      </c>
      <c r="AG63" s="4">
        <f t="shared" ca="1" si="13"/>
        <v>6964534.7032541558</v>
      </c>
      <c r="AH63" s="4">
        <f t="shared" ca="1" si="13"/>
        <v>7071254.3836424649</v>
      </c>
      <c r="AI63" s="4">
        <f t="shared" ca="1" si="13"/>
        <v>6843340.4391233306</v>
      </c>
      <c r="AJ63" s="4">
        <f t="shared" ca="1" si="13"/>
        <v>0</v>
      </c>
      <c r="AK63" s="4">
        <f t="shared" ca="1" si="13"/>
        <v>7260493.0804254655</v>
      </c>
      <c r="AL63" s="4">
        <f t="shared" ca="1" si="13"/>
        <v>7471954.0130126737</v>
      </c>
      <c r="AM63" s="4">
        <f t="shared" ca="1" si="13"/>
        <v>7659306.0590272024</v>
      </c>
      <c r="AN63" s="4">
        <f t="shared" ca="1" si="13"/>
        <v>7876953.608699711</v>
      </c>
      <c r="AO63" s="4">
        <f t="shared" ca="1" si="13"/>
        <v>8095678.5605368</v>
      </c>
      <c r="AP63" s="4">
        <f t="shared" ca="1" si="13"/>
        <v>8316873.3076877967</v>
      </c>
      <c r="AQ63" s="4">
        <f t="shared" ca="1" si="13"/>
        <v>8704328.1569373254</v>
      </c>
      <c r="AR63" s="4">
        <f t="shared" ca="1" si="13"/>
        <v>9080295.6463968121</v>
      </c>
      <c r="AS63" s="4">
        <f t="shared" ca="1" si="13"/>
        <v>9339360.9379636832</v>
      </c>
      <c r="AT63" s="4">
        <f t="shared" ca="1" si="13"/>
        <v>9573425.52600413</v>
      </c>
      <c r="AU63" s="4">
        <f t="shared" ca="1" si="13"/>
        <v>9781985.1323808264</v>
      </c>
      <c r="AV63" s="4">
        <f t="shared" ca="1" si="13"/>
        <v>10022757.909728128</v>
      </c>
      <c r="AW63" s="4">
        <f t="shared" ca="1" si="13"/>
        <v>10264746.913178729</v>
      </c>
      <c r="AX63" s="4">
        <f t="shared" ca="1" si="13"/>
        <v>10509429.875629665</v>
      </c>
      <c r="AY63" s="4">
        <f t="shared" ca="1" si="13"/>
        <v>10727869.381996574</v>
      </c>
      <c r="AZ63" s="4">
        <f t="shared" ca="1" si="13"/>
        <v>10979515.327343497</v>
      </c>
      <c r="BA63" s="4">
        <f t="shared" ca="1" si="13"/>
        <v>11232441.057775185</v>
      </c>
      <c r="BB63" s="4">
        <f t="shared" ca="1" si="13"/>
        <v>11488168.838971976</v>
      </c>
      <c r="BC63" s="4">
        <f t="shared" ca="1" si="13"/>
        <v>11716893.335682826</v>
      </c>
      <c r="BD63" s="4">
        <f t="shared" ca="1" si="13"/>
        <v>11979848.143609708</v>
      </c>
      <c r="BE63" s="4">
        <f t="shared" ca="1" si="13"/>
        <v>12244149.014538217</v>
      </c>
      <c r="BF63" s="4">
        <f t="shared" ca="1" si="13"/>
        <v>12511364.088939443</v>
      </c>
      <c r="BG63" s="4">
        <f t="shared" ca="1" si="13"/>
        <v>12750794.079859097</v>
      </c>
      <c r="BH63" s="4">
        <f t="shared" ca="1" si="13"/>
        <v>12416202.089898612</v>
      </c>
      <c r="BI63" s="4">
        <f t="shared" ca="1" si="13"/>
        <v>12970866.408317942</v>
      </c>
    </row>
    <row r="64" spans="1:61" x14ac:dyDescent="0.25">
      <c r="A64" t="s">
        <v>580</v>
      </c>
      <c r="C64" s="4">
        <f ca="1">C30*IF($B$21,C40-C63,C42-MAX(0,C63-C43))</f>
        <v>0</v>
      </c>
      <c r="D64" s="4">
        <f t="shared" ref="D64:BI64" ca="1" si="14">D30*IF($B$21,D40-D63,D42-MAX(0,D63-D43))</f>
        <v>0</v>
      </c>
      <c r="E64" s="4">
        <f t="shared" ca="1" si="14"/>
        <v>0</v>
      </c>
      <c r="F64" s="4">
        <f t="shared" ca="1" si="14"/>
        <v>0</v>
      </c>
      <c r="G64" s="4">
        <f t="shared" ca="1" si="14"/>
        <v>0</v>
      </c>
      <c r="H64" s="4">
        <f t="shared" ca="1" si="14"/>
        <v>0</v>
      </c>
      <c r="I64" s="4">
        <f t="shared" ca="1" si="14"/>
        <v>0</v>
      </c>
      <c r="J64" s="4">
        <f t="shared" ca="1" si="14"/>
        <v>0</v>
      </c>
      <c r="K64" s="4">
        <f t="shared" ca="1" si="14"/>
        <v>0</v>
      </c>
      <c r="L64" s="4">
        <f t="shared" ca="1" si="14"/>
        <v>0</v>
      </c>
      <c r="M64" s="4">
        <f t="shared" ca="1" si="14"/>
        <v>0</v>
      </c>
      <c r="N64" s="4">
        <f t="shared" ca="1" si="14"/>
        <v>0</v>
      </c>
      <c r="O64" s="4">
        <f t="shared" ca="1" si="14"/>
        <v>0</v>
      </c>
      <c r="P64" s="4">
        <f t="shared" ca="1" si="14"/>
        <v>0</v>
      </c>
      <c r="Q64" s="4">
        <f t="shared" ca="1" si="14"/>
        <v>0</v>
      </c>
      <c r="R64" s="4">
        <f t="shared" ca="1" si="14"/>
        <v>0</v>
      </c>
      <c r="S64" s="4">
        <f t="shared" ca="1" si="14"/>
        <v>0</v>
      </c>
      <c r="T64" s="4">
        <f t="shared" ca="1" si="14"/>
        <v>0</v>
      </c>
      <c r="U64" s="4">
        <f t="shared" ca="1" si="14"/>
        <v>0</v>
      </c>
      <c r="V64" s="4">
        <f t="shared" ca="1" si="14"/>
        <v>0</v>
      </c>
      <c r="W64" s="4">
        <f t="shared" ca="1" si="14"/>
        <v>0</v>
      </c>
      <c r="X64" s="4">
        <f t="shared" ca="1" si="14"/>
        <v>0</v>
      </c>
      <c r="Y64" s="4">
        <f t="shared" ca="1" si="14"/>
        <v>0</v>
      </c>
      <c r="Z64" s="4">
        <f t="shared" ca="1" si="14"/>
        <v>0</v>
      </c>
      <c r="AA64" s="4">
        <f t="shared" ca="1" si="14"/>
        <v>0</v>
      </c>
      <c r="AB64" s="4">
        <f t="shared" ca="1" si="14"/>
        <v>0</v>
      </c>
      <c r="AC64" s="4">
        <f t="shared" ca="1" si="14"/>
        <v>0</v>
      </c>
      <c r="AD64" s="4">
        <f t="shared" ca="1" si="14"/>
        <v>0</v>
      </c>
      <c r="AE64" s="4">
        <f t="shared" ca="1" si="14"/>
        <v>0</v>
      </c>
      <c r="AF64" s="4">
        <f t="shared" ca="1" si="14"/>
        <v>0</v>
      </c>
      <c r="AG64" s="4">
        <f t="shared" ca="1" si="14"/>
        <v>0</v>
      </c>
      <c r="AH64" s="4">
        <f t="shared" ca="1" si="14"/>
        <v>0</v>
      </c>
      <c r="AI64" s="4">
        <f t="shared" ca="1" si="14"/>
        <v>0</v>
      </c>
      <c r="AJ64" s="4">
        <f t="shared" ca="1" si="14"/>
        <v>0</v>
      </c>
      <c r="AK64" s="4">
        <f t="shared" ca="1" si="14"/>
        <v>0</v>
      </c>
      <c r="AL64" s="4">
        <f t="shared" ca="1" si="14"/>
        <v>0</v>
      </c>
      <c r="AM64" s="4">
        <f t="shared" ca="1" si="14"/>
        <v>0</v>
      </c>
      <c r="AN64" s="4">
        <f t="shared" ca="1" si="14"/>
        <v>0</v>
      </c>
      <c r="AO64" s="4">
        <f t="shared" ca="1" si="14"/>
        <v>0</v>
      </c>
      <c r="AP64" s="4">
        <f t="shared" ca="1" si="14"/>
        <v>0</v>
      </c>
      <c r="AQ64" s="4">
        <f t="shared" ca="1" si="14"/>
        <v>0</v>
      </c>
      <c r="AR64" s="4">
        <f t="shared" ca="1" si="14"/>
        <v>0</v>
      </c>
      <c r="AS64" s="4">
        <f t="shared" ca="1" si="14"/>
        <v>0</v>
      </c>
      <c r="AT64" s="4">
        <f t="shared" ca="1" si="14"/>
        <v>0</v>
      </c>
      <c r="AU64" s="4">
        <f t="shared" ca="1" si="14"/>
        <v>0</v>
      </c>
      <c r="AV64" s="4">
        <f t="shared" ca="1" si="14"/>
        <v>0</v>
      </c>
      <c r="AW64" s="4">
        <f t="shared" ca="1" si="14"/>
        <v>0</v>
      </c>
      <c r="AX64" s="4">
        <f t="shared" ca="1" si="14"/>
        <v>0</v>
      </c>
      <c r="AY64" s="4">
        <f t="shared" ca="1" si="14"/>
        <v>0</v>
      </c>
      <c r="AZ64" s="4">
        <f t="shared" ca="1" si="14"/>
        <v>0</v>
      </c>
      <c r="BA64" s="4">
        <f t="shared" ca="1" si="14"/>
        <v>0</v>
      </c>
      <c r="BB64" s="4">
        <f t="shared" ca="1" si="14"/>
        <v>0</v>
      </c>
      <c r="BC64" s="4">
        <f t="shared" ca="1" si="14"/>
        <v>0</v>
      </c>
      <c r="BD64" s="4">
        <f t="shared" ca="1" si="14"/>
        <v>0</v>
      </c>
      <c r="BE64" s="4">
        <f t="shared" ca="1" si="14"/>
        <v>0</v>
      </c>
      <c r="BF64" s="4">
        <f t="shared" ca="1" si="14"/>
        <v>0</v>
      </c>
      <c r="BG64" s="4">
        <f t="shared" ca="1" si="14"/>
        <v>0</v>
      </c>
      <c r="BH64" s="4">
        <f t="shared" ca="1" si="14"/>
        <v>0</v>
      </c>
      <c r="BI64" s="4">
        <f t="shared" ca="1" si="14"/>
        <v>0</v>
      </c>
    </row>
    <row r="65" spans="1:61" x14ac:dyDescent="0.25">
      <c r="A65" t="s">
        <v>579</v>
      </c>
      <c r="C65" s="4">
        <f ca="1">C30*MIN(C64,B67+C61)</f>
        <v>0</v>
      </c>
      <c r="D65" s="4">
        <f t="shared" ref="D65:BI65" ca="1" si="15">D30*MIN(D64,C67+D61)</f>
        <v>0</v>
      </c>
      <c r="E65" s="4">
        <f t="shared" ca="1" si="15"/>
        <v>0</v>
      </c>
      <c r="F65" s="4">
        <f t="shared" ca="1" si="15"/>
        <v>0</v>
      </c>
      <c r="G65" s="4">
        <f t="shared" ca="1" si="15"/>
        <v>0</v>
      </c>
      <c r="H65" s="4">
        <f t="shared" ca="1" si="15"/>
        <v>0</v>
      </c>
      <c r="I65" s="4">
        <f t="shared" ca="1" si="15"/>
        <v>0</v>
      </c>
      <c r="J65" s="4">
        <f t="shared" ca="1" si="15"/>
        <v>0</v>
      </c>
      <c r="K65" s="4">
        <f t="shared" ca="1" si="15"/>
        <v>0</v>
      </c>
      <c r="L65" s="4">
        <f t="shared" ca="1" si="15"/>
        <v>0</v>
      </c>
      <c r="M65" s="4">
        <f t="shared" ca="1" si="15"/>
        <v>0</v>
      </c>
      <c r="N65" s="4">
        <f t="shared" ca="1" si="15"/>
        <v>0</v>
      </c>
      <c r="O65" s="4">
        <f t="shared" ca="1" si="15"/>
        <v>0</v>
      </c>
      <c r="P65" s="4">
        <f t="shared" ca="1" si="15"/>
        <v>0</v>
      </c>
      <c r="Q65" s="4">
        <f t="shared" ca="1" si="15"/>
        <v>0</v>
      </c>
      <c r="R65" s="4">
        <f t="shared" ca="1" si="15"/>
        <v>0</v>
      </c>
      <c r="S65" s="4">
        <f t="shared" ca="1" si="15"/>
        <v>0</v>
      </c>
      <c r="T65" s="4">
        <f t="shared" ca="1" si="15"/>
        <v>0</v>
      </c>
      <c r="U65" s="4">
        <f t="shared" ca="1" si="15"/>
        <v>0</v>
      </c>
      <c r="V65" s="4">
        <f t="shared" ca="1" si="15"/>
        <v>0</v>
      </c>
      <c r="W65" s="4">
        <f t="shared" ca="1" si="15"/>
        <v>0</v>
      </c>
      <c r="X65" s="4">
        <f t="shared" ca="1" si="15"/>
        <v>0</v>
      </c>
      <c r="Y65" s="4">
        <f t="shared" ca="1" si="15"/>
        <v>0</v>
      </c>
      <c r="Z65" s="4">
        <f t="shared" ca="1" si="15"/>
        <v>0</v>
      </c>
      <c r="AA65" s="4">
        <f t="shared" ca="1" si="15"/>
        <v>0</v>
      </c>
      <c r="AB65" s="4">
        <f t="shared" ca="1" si="15"/>
        <v>0</v>
      </c>
      <c r="AC65" s="4">
        <f t="shared" ca="1" si="15"/>
        <v>0</v>
      </c>
      <c r="AD65" s="4">
        <f t="shared" ca="1" si="15"/>
        <v>0</v>
      </c>
      <c r="AE65" s="4">
        <f t="shared" ca="1" si="15"/>
        <v>0</v>
      </c>
      <c r="AF65" s="4">
        <f t="shared" ca="1" si="15"/>
        <v>0</v>
      </c>
      <c r="AG65" s="4">
        <f t="shared" ca="1" si="15"/>
        <v>0</v>
      </c>
      <c r="AH65" s="4">
        <f t="shared" ca="1" si="15"/>
        <v>0</v>
      </c>
      <c r="AI65" s="4">
        <f t="shared" ca="1" si="15"/>
        <v>0</v>
      </c>
      <c r="AJ65" s="4">
        <f t="shared" ca="1" si="15"/>
        <v>0</v>
      </c>
      <c r="AK65" s="4">
        <f t="shared" ca="1" si="15"/>
        <v>0</v>
      </c>
      <c r="AL65" s="4">
        <f t="shared" ca="1" si="15"/>
        <v>0</v>
      </c>
      <c r="AM65" s="4">
        <f t="shared" ca="1" si="15"/>
        <v>0</v>
      </c>
      <c r="AN65" s="4">
        <f t="shared" ca="1" si="15"/>
        <v>0</v>
      </c>
      <c r="AO65" s="4">
        <f t="shared" ca="1" si="15"/>
        <v>0</v>
      </c>
      <c r="AP65" s="4">
        <f t="shared" ca="1" si="15"/>
        <v>0</v>
      </c>
      <c r="AQ65" s="4">
        <f t="shared" ca="1" si="15"/>
        <v>0</v>
      </c>
      <c r="AR65" s="4">
        <f t="shared" ca="1" si="15"/>
        <v>0</v>
      </c>
      <c r="AS65" s="4">
        <f t="shared" ca="1" si="15"/>
        <v>0</v>
      </c>
      <c r="AT65" s="4">
        <f t="shared" ca="1" si="15"/>
        <v>0</v>
      </c>
      <c r="AU65" s="4">
        <f t="shared" ca="1" si="15"/>
        <v>0</v>
      </c>
      <c r="AV65" s="4">
        <f t="shared" ca="1" si="15"/>
        <v>0</v>
      </c>
      <c r="AW65" s="4">
        <f t="shared" ca="1" si="15"/>
        <v>0</v>
      </c>
      <c r="AX65" s="4">
        <f t="shared" ca="1" si="15"/>
        <v>0</v>
      </c>
      <c r="AY65" s="4">
        <f t="shared" ca="1" si="15"/>
        <v>0</v>
      </c>
      <c r="AZ65" s="4">
        <f t="shared" ca="1" si="15"/>
        <v>0</v>
      </c>
      <c r="BA65" s="4">
        <f t="shared" ca="1" si="15"/>
        <v>0</v>
      </c>
      <c r="BB65" s="4">
        <f t="shared" ca="1" si="15"/>
        <v>0</v>
      </c>
      <c r="BC65" s="4">
        <f t="shared" ca="1" si="15"/>
        <v>0</v>
      </c>
      <c r="BD65" s="4">
        <f t="shared" ca="1" si="15"/>
        <v>0</v>
      </c>
      <c r="BE65" s="4">
        <f t="shared" ca="1" si="15"/>
        <v>0</v>
      </c>
      <c r="BF65" s="4">
        <f t="shared" ca="1" si="15"/>
        <v>0</v>
      </c>
      <c r="BG65" s="4">
        <f t="shared" ca="1" si="15"/>
        <v>0</v>
      </c>
      <c r="BH65" s="4">
        <f t="shared" ca="1" si="15"/>
        <v>0</v>
      </c>
      <c r="BI65" s="4">
        <f t="shared" ca="1" si="15"/>
        <v>0</v>
      </c>
    </row>
    <row r="66" spans="1:61" x14ac:dyDescent="0.25">
      <c r="A66" t="s">
        <v>574</v>
      </c>
      <c r="C66" s="4">
        <f ca="1">C59+C60+C61-C62</f>
        <v>295265530.32131672</v>
      </c>
      <c r="D66" s="4">
        <f ca="1">D59+D60+D61-D62</f>
        <v>297169728.49328804</v>
      </c>
      <c r="E66" s="4">
        <f t="shared" ref="E66:BI66" ca="1" si="16">E59+E60+E61-E62</f>
        <v>299235272.85331637</v>
      </c>
      <c r="F66" s="4">
        <f t="shared" ca="1" si="16"/>
        <v>301167786.323829</v>
      </c>
      <c r="G66" s="4">
        <f t="shared" ca="1" si="16"/>
        <v>302982535.84430748</v>
      </c>
      <c r="H66" s="4">
        <f t="shared" ca="1" si="16"/>
        <v>304653881.56528336</v>
      </c>
      <c r="I66" s="4">
        <f t="shared" ca="1" si="16"/>
        <v>306177797.53538913</v>
      </c>
      <c r="J66" s="4">
        <f t="shared" ca="1" si="16"/>
        <v>307549118.37869292</v>
      </c>
      <c r="K66" s="4">
        <f t="shared" ca="1" si="16"/>
        <v>308783231.60639346</v>
      </c>
      <c r="L66" s="4">
        <f t="shared" ca="1" si="16"/>
        <v>311160768.17902344</v>
      </c>
      <c r="M66" s="4">
        <f t="shared" ca="1" si="16"/>
        <v>313395993.2116074</v>
      </c>
      <c r="N66" s="4">
        <f t="shared" ca="1" si="16"/>
        <v>315483750.63658077</v>
      </c>
      <c r="O66" s="4">
        <f t="shared" ca="1" si="16"/>
        <v>317272799.52352476</v>
      </c>
      <c r="P66" s="4">
        <f t="shared" ca="1" si="16"/>
        <v>318845468.42867911</v>
      </c>
      <c r="Q66" s="4">
        <f t="shared" ca="1" si="16"/>
        <v>320282091.0270704</v>
      </c>
      <c r="R66" s="4">
        <f t="shared" ca="1" si="16"/>
        <v>321578023.01576549</v>
      </c>
      <c r="S66" s="4">
        <f t="shared" ca="1" si="16"/>
        <v>322750446.37698412</v>
      </c>
      <c r="T66" s="4">
        <f t="shared" ca="1" si="16"/>
        <v>323771857.98865128</v>
      </c>
      <c r="U66" s="4">
        <f t="shared" ca="1" si="16"/>
        <v>324638388.0139429</v>
      </c>
      <c r="V66" s="4">
        <f t="shared" ca="1" si="16"/>
        <v>385600302.04022807</v>
      </c>
      <c r="W66" s="4">
        <f t="shared" ca="1" si="16"/>
        <v>387056565.56977296</v>
      </c>
      <c r="X66" s="4">
        <f t="shared" ca="1" si="16"/>
        <v>388349805.31718224</v>
      </c>
      <c r="Y66" s="4">
        <f t="shared" ca="1" si="16"/>
        <v>389475817.42726636</v>
      </c>
      <c r="Z66" s="4">
        <f t="shared" ca="1" si="16"/>
        <v>390429064.64715719</v>
      </c>
      <c r="AA66" s="4">
        <f t="shared" ca="1" si="16"/>
        <v>391228376.59272689</v>
      </c>
      <c r="AB66" s="4">
        <f t="shared" ca="1" si="16"/>
        <v>391842673.88014662</v>
      </c>
      <c r="AC66" s="4">
        <f t="shared" ca="1" si="16"/>
        <v>392267261.63605475</v>
      </c>
      <c r="AD66" s="4">
        <f t="shared" ca="1" si="16"/>
        <v>392496064.11958522</v>
      </c>
      <c r="AE66" s="4">
        <f t="shared" ca="1" si="16"/>
        <v>392548095.84616047</v>
      </c>
      <c r="AF66" s="4">
        <f t="shared" ca="1" si="16"/>
        <v>393058126.83173263</v>
      </c>
      <c r="AG66" s="4">
        <f t="shared" ca="1" si="16"/>
        <v>393885109.3180806</v>
      </c>
      <c r="AH66" s="4">
        <f t="shared" ca="1" si="16"/>
        <v>394620844.57696331</v>
      </c>
      <c r="AI66" s="4">
        <f t="shared" ca="1" si="16"/>
        <v>395601487.62498802</v>
      </c>
      <c r="AJ66" s="4">
        <f t="shared" ca="1" si="16"/>
        <v>658588219.73434126</v>
      </c>
      <c r="AK66" s="4">
        <f t="shared" ca="1" si="16"/>
        <v>664426886.11779833</v>
      </c>
      <c r="AL66" s="4">
        <f t="shared" ca="1" si="16"/>
        <v>670168750.2870115</v>
      </c>
      <c r="AM66" s="4">
        <f t="shared" ca="1" si="16"/>
        <v>675836226.17313433</v>
      </c>
      <c r="AN66" s="4">
        <f t="shared" ca="1" si="16"/>
        <v>681397227.55181038</v>
      </c>
      <c r="AO66" s="4">
        <f t="shared" ca="1" si="16"/>
        <v>686848536.75670445</v>
      </c>
      <c r="AP66" s="4">
        <f t="shared" ca="1" si="16"/>
        <v>692185465.45107388</v>
      </c>
      <c r="AQ66" s="4">
        <f t="shared" ca="1" si="16"/>
        <v>697237803.32158864</v>
      </c>
      <c r="AR66" s="4">
        <f t="shared" ca="1" si="16"/>
        <v>702011460.78515971</v>
      </c>
      <c r="AS66" s="4">
        <f t="shared" ca="1" si="16"/>
        <v>706618935.45351958</v>
      </c>
      <c r="AT66" s="4">
        <f t="shared" ca="1" si="16"/>
        <v>711082154.38132584</v>
      </c>
      <c r="AU66" s="4">
        <f t="shared" ca="1" si="16"/>
        <v>715423992.48524773</v>
      </c>
      <c r="AV66" s="4">
        <f t="shared" ca="1" si="16"/>
        <v>719609486.84612727</v>
      </c>
      <c r="AW66" s="4">
        <f t="shared" ca="1" si="16"/>
        <v>723634282.20073938</v>
      </c>
      <c r="AX66" s="4">
        <f t="shared" ca="1" si="16"/>
        <v>727492443.67036819</v>
      </c>
      <c r="AY66" s="4">
        <f t="shared" ca="1" si="16"/>
        <v>731207144.46795893</v>
      </c>
      <c r="AZ66" s="4">
        <f t="shared" ca="1" si="16"/>
        <v>734741976.87670124</v>
      </c>
      <c r="BA66" s="4">
        <f t="shared" ca="1" si="16"/>
        <v>738092050.94588232</v>
      </c>
      <c r="BB66" s="4">
        <f t="shared" ca="1" si="16"/>
        <v>741250841.43743825</v>
      </c>
      <c r="BC66" s="4">
        <f t="shared" ca="1" si="16"/>
        <v>744241795.99714732</v>
      </c>
      <c r="BD66" s="4">
        <f t="shared" ca="1" si="16"/>
        <v>747026985.2920444</v>
      </c>
      <c r="BE66" s="4">
        <f t="shared" ca="1" si="16"/>
        <v>749600934.49320173</v>
      </c>
      <c r="BF66" s="4">
        <f t="shared" ca="1" si="16"/>
        <v>751956475.45323694</v>
      </c>
      <c r="BG66" s="4">
        <f t="shared" ca="1" si="16"/>
        <v>754117302.94164395</v>
      </c>
      <c r="BH66" s="4">
        <f t="shared" ca="1" si="16"/>
        <v>756659284.88967931</v>
      </c>
      <c r="BI66" s="4">
        <f t="shared" ca="1" si="16"/>
        <v>758691895.51507175</v>
      </c>
    </row>
    <row r="67" spans="1:61" x14ac:dyDescent="0.25">
      <c r="A67" t="s">
        <v>575</v>
      </c>
      <c r="C67" s="4">
        <f ca="1">C30*B67+C61-C65</f>
        <v>289476010.11893797</v>
      </c>
      <c r="D67" s="4">
        <f ca="1">IF(D28,D30*(D59+D61-D65),D30*C67+D61-D65)</f>
        <v>289476010.11893797</v>
      </c>
      <c r="E67" s="4">
        <f t="shared" ref="E67:BI67" ca="1" si="17">IF(E28,E30*(E59+E61-E65),E30*D67+E61-E65)</f>
        <v>289476010.11893797</v>
      </c>
      <c r="F67" s="4">
        <f t="shared" ca="1" si="17"/>
        <v>289476010.11893797</v>
      </c>
      <c r="G67" s="4">
        <f t="shared" ca="1" si="17"/>
        <v>289476010.11893797</v>
      </c>
      <c r="H67" s="4">
        <f t="shared" ca="1" si="17"/>
        <v>289476010.11893797</v>
      </c>
      <c r="I67" s="4">
        <f t="shared" ca="1" si="17"/>
        <v>289476010.11893797</v>
      </c>
      <c r="J67" s="4">
        <f t="shared" ca="1" si="17"/>
        <v>289476010.11893797</v>
      </c>
      <c r="K67" s="4">
        <f t="shared" ca="1" si="17"/>
        <v>289476010.11893797</v>
      </c>
      <c r="L67" s="4">
        <f t="shared" ca="1" si="17"/>
        <v>289476010.11893797</v>
      </c>
      <c r="M67" s="4">
        <f t="shared" ca="1" si="17"/>
        <v>289476010.11893797</v>
      </c>
      <c r="N67" s="4">
        <f t="shared" ca="1" si="17"/>
        <v>289476010.11893797</v>
      </c>
      <c r="O67" s="4">
        <f t="shared" ca="1" si="17"/>
        <v>289476010.11893797</v>
      </c>
      <c r="P67" s="4">
        <f t="shared" ca="1" si="17"/>
        <v>289476010.11893797</v>
      </c>
      <c r="Q67" s="4">
        <f t="shared" ca="1" si="17"/>
        <v>289476010.11893797</v>
      </c>
      <c r="R67" s="4">
        <f t="shared" ca="1" si="17"/>
        <v>289476010.11893797</v>
      </c>
      <c r="S67" s="4">
        <f t="shared" ca="1" si="17"/>
        <v>289476010.11893797</v>
      </c>
      <c r="T67" s="4">
        <f t="shared" ca="1" si="17"/>
        <v>289476010.11893797</v>
      </c>
      <c r="U67" s="4">
        <f t="shared" ca="1" si="17"/>
        <v>289476010.11893797</v>
      </c>
      <c r="V67" s="4">
        <f t="shared" ca="1" si="17"/>
        <v>343405857.90706301</v>
      </c>
      <c r="W67" s="4">
        <f t="shared" ca="1" si="17"/>
        <v>343405857.90706301</v>
      </c>
      <c r="X67" s="4">
        <f t="shared" ca="1" si="17"/>
        <v>343405857.90706301</v>
      </c>
      <c r="Y67" s="4">
        <f t="shared" ca="1" si="17"/>
        <v>343405857.90706301</v>
      </c>
      <c r="Z67" s="4">
        <f t="shared" ca="1" si="17"/>
        <v>343405857.90706301</v>
      </c>
      <c r="AA67" s="4">
        <f t="shared" ca="1" si="17"/>
        <v>343405857.90706301</v>
      </c>
      <c r="AB67" s="4">
        <f t="shared" ca="1" si="17"/>
        <v>343405857.90706301</v>
      </c>
      <c r="AC67" s="4">
        <f t="shared" ca="1" si="17"/>
        <v>343405857.90706301</v>
      </c>
      <c r="AD67" s="4">
        <f t="shared" ca="1" si="17"/>
        <v>343405857.90706301</v>
      </c>
      <c r="AE67" s="4">
        <f t="shared" ca="1" si="17"/>
        <v>343405857.90706301</v>
      </c>
      <c r="AF67" s="4">
        <f t="shared" ca="1" si="17"/>
        <v>343405857.90706301</v>
      </c>
      <c r="AG67" s="4">
        <f t="shared" ca="1" si="17"/>
        <v>343405857.90706301</v>
      </c>
      <c r="AH67" s="4">
        <f t="shared" ca="1" si="17"/>
        <v>343405857.90706301</v>
      </c>
      <c r="AI67" s="4">
        <f t="shared" ca="1" si="17"/>
        <v>343405857.90706301</v>
      </c>
      <c r="AJ67" s="4">
        <f t="shared" ca="1" si="17"/>
        <v>646533100.88228059</v>
      </c>
      <c r="AK67" s="4">
        <f t="shared" ca="1" si="17"/>
        <v>646533100.88228059</v>
      </c>
      <c r="AL67" s="4">
        <f t="shared" ca="1" si="17"/>
        <v>646533100.88228059</v>
      </c>
      <c r="AM67" s="4">
        <f t="shared" ca="1" si="17"/>
        <v>646533100.88228059</v>
      </c>
      <c r="AN67" s="4">
        <f t="shared" ca="1" si="17"/>
        <v>646533100.88228059</v>
      </c>
      <c r="AO67" s="4">
        <f t="shared" ca="1" si="17"/>
        <v>646533100.88228059</v>
      </c>
      <c r="AP67" s="4">
        <f t="shared" ca="1" si="17"/>
        <v>646533100.88228059</v>
      </c>
      <c r="AQ67" s="4">
        <f t="shared" ca="1" si="17"/>
        <v>646533100.88228059</v>
      </c>
      <c r="AR67" s="4">
        <f t="shared" ca="1" si="17"/>
        <v>646533100.88228059</v>
      </c>
      <c r="AS67" s="4">
        <f t="shared" ca="1" si="17"/>
        <v>646533100.88228059</v>
      </c>
      <c r="AT67" s="4">
        <f t="shared" ca="1" si="17"/>
        <v>646533100.88228059</v>
      </c>
      <c r="AU67" s="4">
        <f t="shared" ca="1" si="17"/>
        <v>646533100.88228059</v>
      </c>
      <c r="AV67" s="4">
        <f t="shared" ca="1" si="17"/>
        <v>646533100.88228059</v>
      </c>
      <c r="AW67" s="4">
        <f t="shared" ca="1" si="17"/>
        <v>646533100.88228059</v>
      </c>
      <c r="AX67" s="4">
        <f t="shared" ca="1" si="17"/>
        <v>646533100.88228059</v>
      </c>
      <c r="AY67" s="4">
        <f t="shared" ca="1" si="17"/>
        <v>646533100.88228059</v>
      </c>
      <c r="AZ67" s="4">
        <f t="shared" ca="1" si="17"/>
        <v>646533100.88228059</v>
      </c>
      <c r="BA67" s="4">
        <f t="shared" ca="1" si="17"/>
        <v>646533100.88228059</v>
      </c>
      <c r="BB67" s="4">
        <f t="shared" ca="1" si="17"/>
        <v>646533100.88228059</v>
      </c>
      <c r="BC67" s="4">
        <f t="shared" ca="1" si="17"/>
        <v>646533100.88228059</v>
      </c>
      <c r="BD67" s="4">
        <f t="shared" ca="1" si="17"/>
        <v>646533100.88228059</v>
      </c>
      <c r="BE67" s="4">
        <f t="shared" ca="1" si="17"/>
        <v>646533100.88228059</v>
      </c>
      <c r="BF67" s="4">
        <f t="shared" ca="1" si="17"/>
        <v>646533100.88228059</v>
      </c>
      <c r="BG67" s="4">
        <f t="shared" ca="1" si="17"/>
        <v>646533100.88228059</v>
      </c>
      <c r="BH67" s="4">
        <f t="shared" ca="1" si="17"/>
        <v>646533100.88228059</v>
      </c>
      <c r="BI67" s="4">
        <f t="shared" ca="1" si="17"/>
        <v>646533100.88228059</v>
      </c>
    </row>
    <row r="68" spans="1:61" x14ac:dyDescent="0.25">
      <c r="A68" t="s">
        <v>576</v>
      </c>
      <c r="C68" s="4">
        <f ca="1">C30*B68+C60-C63</f>
        <v>5789520.2023787592</v>
      </c>
      <c r="D68" s="4">
        <f ca="1">IF(D28,D30*(D60-D63),D30*C68+D60-D63)</f>
        <v>7693718.3743500598</v>
      </c>
      <c r="E68" s="4">
        <f t="shared" ref="E68:BI68" ca="1" si="18">IF(E28,E30*(E60-E63),E30*D68+E60-E63)</f>
        <v>9759262.7343783733</v>
      </c>
      <c r="F68" s="4">
        <f t="shared" ca="1" si="18"/>
        <v>11691776.204890989</v>
      </c>
      <c r="G68" s="4">
        <f t="shared" ca="1" si="18"/>
        <v>13506525.725369476</v>
      </c>
      <c r="H68" s="4">
        <f t="shared" ca="1" si="18"/>
        <v>15177871.446345352</v>
      </c>
      <c r="I68" s="4">
        <f t="shared" ca="1" si="18"/>
        <v>16701787.416451136</v>
      </c>
      <c r="J68" s="4">
        <f t="shared" ca="1" si="18"/>
        <v>18073108.259754892</v>
      </c>
      <c r="K68" s="4">
        <f t="shared" ca="1" si="18"/>
        <v>19307221.487455446</v>
      </c>
      <c r="L68" s="4">
        <f t="shared" ca="1" si="18"/>
        <v>21684758.060085457</v>
      </c>
      <c r="M68" s="4">
        <f t="shared" ca="1" si="18"/>
        <v>23919983.092669398</v>
      </c>
      <c r="N68" s="4">
        <f t="shared" ca="1" si="18"/>
        <v>26007740.517642774</v>
      </c>
      <c r="O68" s="4">
        <f t="shared" ca="1" si="18"/>
        <v>27796789.404586781</v>
      </c>
      <c r="P68" s="4">
        <f t="shared" ca="1" si="18"/>
        <v>29369458.309741136</v>
      </c>
      <c r="Q68" s="4">
        <f t="shared" ca="1" si="18"/>
        <v>30806080.908132456</v>
      </c>
      <c r="R68" s="4">
        <f t="shared" ca="1" si="18"/>
        <v>32102012.896827519</v>
      </c>
      <c r="S68" s="4">
        <f t="shared" ca="1" si="18"/>
        <v>33274436.258046176</v>
      </c>
      <c r="T68" s="4">
        <f t="shared" ca="1" si="18"/>
        <v>34295847.869713321</v>
      </c>
      <c r="U68" s="4">
        <f t="shared" ca="1" si="18"/>
        <v>35162377.895004965</v>
      </c>
      <c r="V68" s="4">
        <f t="shared" ca="1" si="18"/>
        <v>42194444.133165076</v>
      </c>
      <c r="W68" s="4">
        <f t="shared" ca="1" si="18"/>
        <v>43650707.662710011</v>
      </c>
      <c r="X68" s="4">
        <f t="shared" ca="1" si="18"/>
        <v>44943947.410119317</v>
      </c>
      <c r="Y68" s="4">
        <f t="shared" ca="1" si="18"/>
        <v>46069959.520203389</v>
      </c>
      <c r="Z68" s="4">
        <f t="shared" ca="1" si="18"/>
        <v>47023206.740094259</v>
      </c>
      <c r="AA68" s="4">
        <f t="shared" ca="1" si="18"/>
        <v>47822518.685663961</v>
      </c>
      <c r="AB68" s="4">
        <f t="shared" ca="1" si="18"/>
        <v>48436815.973083705</v>
      </c>
      <c r="AC68" s="4">
        <f t="shared" ca="1" si="18"/>
        <v>48861403.728991866</v>
      </c>
      <c r="AD68" s="4">
        <f t="shared" ca="1" si="18"/>
        <v>49090206.212522328</v>
      </c>
      <c r="AE68" s="4">
        <f t="shared" ca="1" si="18"/>
        <v>49142237.939097621</v>
      </c>
      <c r="AF68" s="4">
        <f t="shared" ca="1" si="18"/>
        <v>49652268.924669757</v>
      </c>
      <c r="AG68" s="4">
        <f t="shared" ca="1" si="18"/>
        <v>50479251.411017716</v>
      </c>
      <c r="AH68" s="4">
        <f t="shared" ca="1" si="18"/>
        <v>51214986.66990044</v>
      </c>
      <c r="AI68" s="4">
        <f t="shared" ca="1" si="18"/>
        <v>52195629.717925139</v>
      </c>
      <c r="AJ68" s="4">
        <f t="shared" ca="1" si="18"/>
        <v>12055118.852060648</v>
      </c>
      <c r="AK68" s="4">
        <f t="shared" ca="1" si="18"/>
        <v>17893785.235517755</v>
      </c>
      <c r="AL68" s="4">
        <f t="shared" ca="1" si="18"/>
        <v>23635649.40473092</v>
      </c>
      <c r="AM68" s="4">
        <f t="shared" ca="1" si="18"/>
        <v>29303125.290853672</v>
      </c>
      <c r="AN68" s="4">
        <f t="shared" ca="1" si="18"/>
        <v>34864126.669529654</v>
      </c>
      <c r="AO68" s="4">
        <f t="shared" ca="1" si="18"/>
        <v>40315435.874423698</v>
      </c>
      <c r="AP68" s="4">
        <f t="shared" ca="1" si="18"/>
        <v>45652364.568793111</v>
      </c>
      <c r="AQ68" s="4">
        <f t="shared" ca="1" si="18"/>
        <v>50704702.439307891</v>
      </c>
      <c r="AR68" s="4">
        <f t="shared" ca="1" si="18"/>
        <v>55478359.902878881</v>
      </c>
      <c r="AS68" s="4">
        <f t="shared" ca="1" si="18"/>
        <v>60085834.571238756</v>
      </c>
      <c r="AT68" s="4">
        <f t="shared" ca="1" si="18"/>
        <v>64549053.499044977</v>
      </c>
      <c r="AU68" s="4">
        <f t="shared" ca="1" si="18"/>
        <v>68890891.60296686</v>
      </c>
      <c r="AV68" s="4">
        <f t="shared" ca="1" si="18"/>
        <v>73076385.9638464</v>
      </c>
      <c r="AW68" s="4">
        <f t="shared" ca="1" si="18"/>
        <v>77101181.318458438</v>
      </c>
      <c r="AX68" s="4">
        <f t="shared" ca="1" si="18"/>
        <v>80959342.788087264</v>
      </c>
      <c r="AY68" s="4">
        <f t="shared" ca="1" si="18"/>
        <v>84674043.585678086</v>
      </c>
      <c r="AZ68" s="4">
        <f t="shared" ca="1" si="18"/>
        <v>88208875.994420335</v>
      </c>
      <c r="BA68" s="4">
        <f t="shared" ca="1" si="18"/>
        <v>91558950.063601419</v>
      </c>
      <c r="BB68" s="4">
        <f t="shared" ca="1" si="18"/>
        <v>94717740.555157378</v>
      </c>
      <c r="BC68" s="4">
        <f t="shared" ca="1" si="18"/>
        <v>97708695.114866495</v>
      </c>
      <c r="BD68" s="4">
        <f t="shared" ca="1" si="18"/>
        <v>100493884.40976363</v>
      </c>
      <c r="BE68" s="4">
        <f t="shared" ca="1" si="18"/>
        <v>103067833.61092092</v>
      </c>
      <c r="BF68" s="4">
        <f t="shared" ca="1" si="18"/>
        <v>105423374.57095613</v>
      </c>
      <c r="BG68" s="4">
        <f t="shared" ca="1" si="18"/>
        <v>107584202.05936319</v>
      </c>
      <c r="BH68" s="4">
        <f t="shared" ca="1" si="18"/>
        <v>110126184.00739846</v>
      </c>
      <c r="BI68" s="4">
        <f t="shared" ca="1" si="18"/>
        <v>112158794.63279092</v>
      </c>
    </row>
    <row r="69" spans="1:61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1:61" x14ac:dyDescent="0.25">
      <c r="A70" t="s">
        <v>581</v>
      </c>
      <c r="C70" s="4">
        <f ca="1">C30*(C40-C63-C65-C81)</f>
        <v>0</v>
      </c>
      <c r="D70" s="4">
        <f t="shared" ref="D70:BI70" ca="1" si="19">D30*(D40-D63-D65-D81)</f>
        <v>0</v>
      </c>
      <c r="E70" s="4">
        <f t="shared" ca="1" si="19"/>
        <v>0</v>
      </c>
      <c r="F70" s="4">
        <f t="shared" ca="1" si="19"/>
        <v>0</v>
      </c>
      <c r="G70" s="4">
        <f t="shared" ca="1" si="19"/>
        <v>0</v>
      </c>
      <c r="H70" s="4">
        <f t="shared" ca="1" si="19"/>
        <v>0</v>
      </c>
      <c r="I70" s="4">
        <f t="shared" ca="1" si="19"/>
        <v>0</v>
      </c>
      <c r="J70" s="4">
        <f t="shared" ca="1" si="19"/>
        <v>0</v>
      </c>
      <c r="K70" s="4">
        <f t="shared" ca="1" si="19"/>
        <v>0</v>
      </c>
      <c r="L70" s="4">
        <f t="shared" ca="1" si="19"/>
        <v>0</v>
      </c>
      <c r="M70" s="4">
        <f t="shared" ca="1" si="19"/>
        <v>0</v>
      </c>
      <c r="N70" s="4">
        <f t="shared" ca="1" si="19"/>
        <v>0</v>
      </c>
      <c r="O70" s="4">
        <f t="shared" ca="1" si="19"/>
        <v>0</v>
      </c>
      <c r="P70" s="4">
        <f t="shared" ca="1" si="19"/>
        <v>0</v>
      </c>
      <c r="Q70" s="4">
        <f t="shared" ca="1" si="19"/>
        <v>0</v>
      </c>
      <c r="R70" s="4">
        <f t="shared" ca="1" si="19"/>
        <v>0</v>
      </c>
      <c r="S70" s="4">
        <f t="shared" ca="1" si="19"/>
        <v>0</v>
      </c>
      <c r="T70" s="4">
        <f t="shared" ca="1" si="19"/>
        <v>0</v>
      </c>
      <c r="U70" s="4">
        <f t="shared" ca="1" si="19"/>
        <v>0</v>
      </c>
      <c r="V70" s="4">
        <f t="shared" ca="1" si="19"/>
        <v>0</v>
      </c>
      <c r="W70" s="4">
        <f t="shared" ca="1" si="19"/>
        <v>0</v>
      </c>
      <c r="X70" s="4">
        <f t="shared" ca="1" si="19"/>
        <v>0</v>
      </c>
      <c r="Y70" s="4">
        <f t="shared" ca="1" si="19"/>
        <v>0</v>
      </c>
      <c r="Z70" s="4">
        <f t="shared" ca="1" si="19"/>
        <v>0</v>
      </c>
      <c r="AA70" s="4">
        <f t="shared" ca="1" si="19"/>
        <v>0</v>
      </c>
      <c r="AB70" s="4">
        <f t="shared" ca="1" si="19"/>
        <v>0</v>
      </c>
      <c r="AC70" s="4">
        <f t="shared" ca="1" si="19"/>
        <v>0</v>
      </c>
      <c r="AD70" s="4">
        <f t="shared" ca="1" si="19"/>
        <v>0</v>
      </c>
      <c r="AE70" s="4">
        <f t="shared" ca="1" si="19"/>
        <v>0</v>
      </c>
      <c r="AF70" s="4">
        <f t="shared" ca="1" si="19"/>
        <v>0</v>
      </c>
      <c r="AG70" s="4">
        <f t="shared" ca="1" si="19"/>
        <v>0</v>
      </c>
      <c r="AH70" s="4">
        <f t="shared" ca="1" si="19"/>
        <v>0</v>
      </c>
      <c r="AI70" s="4">
        <f t="shared" ca="1" si="19"/>
        <v>0</v>
      </c>
      <c r="AJ70" s="4">
        <f t="shared" ca="1" si="19"/>
        <v>0</v>
      </c>
      <c r="AK70" s="4">
        <f t="shared" ca="1" si="19"/>
        <v>0</v>
      </c>
      <c r="AL70" s="4">
        <f t="shared" ca="1" si="19"/>
        <v>0</v>
      </c>
      <c r="AM70" s="4">
        <f t="shared" ca="1" si="19"/>
        <v>0</v>
      </c>
      <c r="AN70" s="4">
        <f t="shared" ca="1" si="19"/>
        <v>0</v>
      </c>
      <c r="AO70" s="4">
        <f t="shared" ca="1" si="19"/>
        <v>0</v>
      </c>
      <c r="AP70" s="4">
        <f t="shared" ca="1" si="19"/>
        <v>0</v>
      </c>
      <c r="AQ70" s="4">
        <f t="shared" ca="1" si="19"/>
        <v>0</v>
      </c>
      <c r="AR70" s="4">
        <f t="shared" ca="1" si="19"/>
        <v>0</v>
      </c>
      <c r="AS70" s="4">
        <f t="shared" ca="1" si="19"/>
        <v>0</v>
      </c>
      <c r="AT70" s="4">
        <f t="shared" ca="1" si="19"/>
        <v>0</v>
      </c>
      <c r="AU70" s="4">
        <f t="shared" ca="1" si="19"/>
        <v>0</v>
      </c>
      <c r="AV70" s="4">
        <f t="shared" ca="1" si="19"/>
        <v>0</v>
      </c>
      <c r="AW70" s="4">
        <f t="shared" ca="1" si="19"/>
        <v>0</v>
      </c>
      <c r="AX70" s="4">
        <f t="shared" ca="1" si="19"/>
        <v>0</v>
      </c>
      <c r="AY70" s="4">
        <f t="shared" ca="1" si="19"/>
        <v>0</v>
      </c>
      <c r="AZ70" s="4">
        <f t="shared" ca="1" si="19"/>
        <v>0</v>
      </c>
      <c r="BA70" s="4">
        <f t="shared" ca="1" si="19"/>
        <v>0</v>
      </c>
      <c r="BB70" s="4">
        <f t="shared" ca="1" si="19"/>
        <v>0</v>
      </c>
      <c r="BC70" s="4">
        <f t="shared" ca="1" si="19"/>
        <v>0</v>
      </c>
      <c r="BD70" s="4">
        <f t="shared" ca="1" si="19"/>
        <v>0</v>
      </c>
      <c r="BE70" s="4">
        <f t="shared" ca="1" si="19"/>
        <v>0</v>
      </c>
      <c r="BF70" s="4">
        <f t="shared" ca="1" si="19"/>
        <v>0</v>
      </c>
      <c r="BG70" s="4">
        <f t="shared" ca="1" si="19"/>
        <v>0</v>
      </c>
      <c r="BH70" s="4">
        <f t="shared" ca="1" si="19"/>
        <v>0</v>
      </c>
      <c r="BI70" s="4">
        <f t="shared" ca="1" si="19"/>
        <v>0</v>
      </c>
    </row>
    <row r="71" spans="1:61" x14ac:dyDescent="0.25">
      <c r="A71" t="s">
        <v>582</v>
      </c>
      <c r="C71" s="4">
        <f ca="1">C66-C67-C68</f>
        <v>-9.3132257461547852E-9</v>
      </c>
      <c r="D71" s="4">
        <f t="shared" ref="D71:BI71" ca="1" si="20">D66-D67-D68</f>
        <v>1.1175870895385742E-8</v>
      </c>
      <c r="E71" s="4">
        <f t="shared" ca="1" si="20"/>
        <v>2.4214386940002441E-8</v>
      </c>
      <c r="F71" s="4">
        <f t="shared" ca="1" si="20"/>
        <v>3.7252902984619141E-8</v>
      </c>
      <c r="G71" s="4">
        <f t="shared" ca="1" si="20"/>
        <v>3.7252902984619141E-8</v>
      </c>
      <c r="H71" s="4">
        <f t="shared" ca="1" si="20"/>
        <v>3.7252902984619141E-8</v>
      </c>
      <c r="I71" s="4">
        <f t="shared" ca="1" si="20"/>
        <v>2.0489096641540527E-8</v>
      </c>
      <c r="J71" s="4">
        <f t="shared" ca="1" si="20"/>
        <v>6.3329935073852539E-8</v>
      </c>
      <c r="K71" s="4">
        <f t="shared" ca="1" si="20"/>
        <v>4.0978193283081055E-8</v>
      </c>
      <c r="L71" s="4">
        <f t="shared" ca="1" si="20"/>
        <v>0</v>
      </c>
      <c r="M71" s="4">
        <f t="shared" ca="1" si="20"/>
        <v>2.9802322387695313E-8</v>
      </c>
      <c r="N71" s="4">
        <f t="shared" ca="1" si="20"/>
        <v>0</v>
      </c>
      <c r="O71" s="4">
        <f t="shared" ca="1" si="20"/>
        <v>0</v>
      </c>
      <c r="P71" s="4">
        <f t="shared" ca="1" si="20"/>
        <v>0</v>
      </c>
      <c r="Q71" s="4">
        <f t="shared" ca="1" si="20"/>
        <v>0</v>
      </c>
      <c r="R71" s="4">
        <f t="shared" ca="1" si="20"/>
        <v>0</v>
      </c>
      <c r="S71" s="4">
        <f t="shared" ca="1" si="20"/>
        <v>0</v>
      </c>
      <c r="T71" s="4">
        <f t="shared" ca="1" si="20"/>
        <v>0</v>
      </c>
      <c r="U71" s="4">
        <f t="shared" ca="1" si="20"/>
        <v>0</v>
      </c>
      <c r="V71" s="4">
        <f t="shared" ca="1" si="20"/>
        <v>0</v>
      </c>
      <c r="W71" s="4">
        <f t="shared" ca="1" si="20"/>
        <v>-5.9604644775390625E-8</v>
      </c>
      <c r="X71" s="4">
        <f t="shared" ca="1" si="20"/>
        <v>-8.1956386566162109E-8</v>
      </c>
      <c r="Y71" s="4">
        <f t="shared" ca="1" si="20"/>
        <v>0</v>
      </c>
      <c r="Z71" s="4">
        <f t="shared" ca="1" si="20"/>
        <v>-7.4505805969238281E-8</v>
      </c>
      <c r="AA71" s="4">
        <f t="shared" ca="1" si="20"/>
        <v>-8.1956386566162109E-8</v>
      </c>
      <c r="AB71" s="4">
        <f t="shared" ca="1" si="20"/>
        <v>-8.9406967163085938E-8</v>
      </c>
      <c r="AC71" s="4">
        <f t="shared" ca="1" si="20"/>
        <v>-1.1920928955078125E-7</v>
      </c>
      <c r="AD71" s="4">
        <f t="shared" ca="1" si="20"/>
        <v>-1.1920928955078125E-7</v>
      </c>
      <c r="AE71" s="4">
        <f t="shared" ca="1" si="20"/>
        <v>-1.5646219253540039E-7</v>
      </c>
      <c r="AF71" s="4">
        <f t="shared" ca="1" si="20"/>
        <v>-1.3411045074462891E-7</v>
      </c>
      <c r="AG71" s="4">
        <f t="shared" ca="1" si="20"/>
        <v>-1.1920928955078125E-7</v>
      </c>
      <c r="AH71" s="4">
        <f t="shared" ca="1" si="20"/>
        <v>-1.4156103134155273E-7</v>
      </c>
      <c r="AI71" s="4">
        <f t="shared" ca="1" si="20"/>
        <v>-1.2665987014770508E-7</v>
      </c>
      <c r="AJ71" s="4">
        <f t="shared" ca="1" si="20"/>
        <v>2.7939677238464355E-8</v>
      </c>
      <c r="AK71" s="4">
        <f t="shared" ca="1" si="20"/>
        <v>0</v>
      </c>
      <c r="AL71" s="4">
        <f t="shared" ca="1" si="20"/>
        <v>0</v>
      </c>
      <c r="AM71" s="4">
        <f t="shared" ca="1" si="20"/>
        <v>6.7055225372314453E-8</v>
      </c>
      <c r="AN71" s="4">
        <f t="shared" ca="1" si="20"/>
        <v>1.4156103134155273E-7</v>
      </c>
      <c r="AO71" s="4">
        <f t="shared" ca="1" si="20"/>
        <v>1.6391277313232422E-7</v>
      </c>
      <c r="AP71" s="4">
        <f t="shared" ca="1" si="20"/>
        <v>1.862645149230957E-7</v>
      </c>
      <c r="AQ71" s="4">
        <f t="shared" ca="1" si="20"/>
        <v>1.5646219253540039E-7</v>
      </c>
      <c r="AR71" s="4">
        <f t="shared" ca="1" si="20"/>
        <v>2.384185791015625E-7</v>
      </c>
      <c r="AS71" s="4">
        <f t="shared" ca="1" si="20"/>
        <v>2.384185791015625E-7</v>
      </c>
      <c r="AT71" s="4">
        <f t="shared" ca="1" si="20"/>
        <v>2.7567148208618164E-7</v>
      </c>
      <c r="AU71" s="4">
        <f t="shared" ca="1" si="20"/>
        <v>2.8312206268310547E-7</v>
      </c>
      <c r="AV71" s="4">
        <f t="shared" ca="1" si="20"/>
        <v>2.8312206268310547E-7</v>
      </c>
      <c r="AW71" s="4">
        <f t="shared" ca="1" si="20"/>
        <v>3.5762786865234375E-7</v>
      </c>
      <c r="AX71" s="4">
        <f t="shared" ca="1" si="20"/>
        <v>3.4272670745849609E-7</v>
      </c>
      <c r="AY71" s="4">
        <f t="shared" ca="1" si="20"/>
        <v>2.5331974029541016E-7</v>
      </c>
      <c r="AZ71" s="4">
        <f t="shared" ca="1" si="20"/>
        <v>3.1292438507080078E-7</v>
      </c>
      <c r="BA71" s="4">
        <f t="shared" ca="1" si="20"/>
        <v>3.1292438507080078E-7</v>
      </c>
      <c r="BB71" s="4">
        <f t="shared" ca="1" si="20"/>
        <v>2.8312206268310547E-7</v>
      </c>
      <c r="BC71" s="4">
        <f t="shared" ca="1" si="20"/>
        <v>2.384185791015625E-7</v>
      </c>
      <c r="BD71" s="4">
        <f t="shared" ca="1" si="20"/>
        <v>1.7881393432617188E-7</v>
      </c>
      <c r="BE71" s="4">
        <f t="shared" ca="1" si="20"/>
        <v>2.2351741790771484E-7</v>
      </c>
      <c r="BF71" s="4">
        <f t="shared" ca="1" si="20"/>
        <v>2.2351741790771484E-7</v>
      </c>
      <c r="BG71" s="4">
        <f t="shared" ca="1" si="20"/>
        <v>1.7881393432617188E-7</v>
      </c>
      <c r="BH71" s="4">
        <f t="shared" ca="1" si="20"/>
        <v>2.6822090148925781E-7</v>
      </c>
      <c r="BI71" s="4">
        <f t="shared" ca="1" si="20"/>
        <v>2.384185791015625E-7</v>
      </c>
    </row>
    <row r="72" spans="1:61" x14ac:dyDescent="0.25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1:61" x14ac:dyDescent="0.25">
      <c r="A73" s="9" t="s">
        <v>433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1:61" x14ac:dyDescent="0.25">
      <c r="A74" t="s">
        <v>418</v>
      </c>
      <c r="B74" s="20">
        <f>B24</f>
        <v>0.98039215686274506</v>
      </c>
      <c r="C74" s="4">
        <f ca="1">$B$74*C61</f>
        <v>283800009.9205274</v>
      </c>
      <c r="D74" s="4">
        <f t="shared" ref="D74:BI74" ca="1" si="21">$B$74*D61</f>
        <v>0</v>
      </c>
      <c r="E74" s="4">
        <f t="shared" ca="1" si="21"/>
        <v>0</v>
      </c>
      <c r="F74" s="4">
        <f t="shared" ca="1" si="21"/>
        <v>0</v>
      </c>
      <c r="G74" s="4">
        <f t="shared" ca="1" si="21"/>
        <v>0</v>
      </c>
      <c r="H74" s="4">
        <f t="shared" ca="1" si="21"/>
        <v>0</v>
      </c>
      <c r="I74" s="4">
        <f t="shared" ca="1" si="21"/>
        <v>0</v>
      </c>
      <c r="J74" s="4">
        <f t="shared" ca="1" si="21"/>
        <v>0</v>
      </c>
      <c r="K74" s="4">
        <f t="shared" ca="1" si="21"/>
        <v>0</v>
      </c>
      <c r="L74" s="4">
        <f t="shared" ca="1" si="21"/>
        <v>0</v>
      </c>
      <c r="M74" s="4">
        <f t="shared" ca="1" si="21"/>
        <v>0</v>
      </c>
      <c r="N74" s="4">
        <f t="shared" ca="1" si="21"/>
        <v>0</v>
      </c>
      <c r="O74" s="4">
        <f t="shared" ca="1" si="21"/>
        <v>0</v>
      </c>
      <c r="P74" s="4">
        <f t="shared" ca="1" si="21"/>
        <v>0</v>
      </c>
      <c r="Q74" s="4">
        <f t="shared" ca="1" si="21"/>
        <v>0</v>
      </c>
      <c r="R74" s="4">
        <f t="shared" ca="1" si="21"/>
        <v>0</v>
      </c>
      <c r="S74" s="4">
        <f t="shared" ca="1" si="21"/>
        <v>0</v>
      </c>
      <c r="T74" s="4">
        <f t="shared" ca="1" si="21"/>
        <v>0</v>
      </c>
      <c r="U74" s="4">
        <f t="shared" ca="1" si="21"/>
        <v>0</v>
      </c>
      <c r="V74" s="4">
        <f t="shared" ca="1" si="21"/>
        <v>52872399.79227943</v>
      </c>
      <c r="W74" s="4">
        <f t="shared" ca="1" si="21"/>
        <v>0</v>
      </c>
      <c r="X74" s="4">
        <f t="shared" ca="1" si="21"/>
        <v>0</v>
      </c>
      <c r="Y74" s="4">
        <f t="shared" ca="1" si="21"/>
        <v>0</v>
      </c>
      <c r="Z74" s="4">
        <f t="shared" ca="1" si="21"/>
        <v>0</v>
      </c>
      <c r="AA74" s="4">
        <f t="shared" ca="1" si="21"/>
        <v>0</v>
      </c>
      <c r="AB74" s="4">
        <f t="shared" ca="1" si="21"/>
        <v>0</v>
      </c>
      <c r="AC74" s="4">
        <f t="shared" ca="1" si="21"/>
        <v>0</v>
      </c>
      <c r="AD74" s="4">
        <f t="shared" ca="1" si="21"/>
        <v>0</v>
      </c>
      <c r="AE74" s="4">
        <f t="shared" ca="1" si="21"/>
        <v>0</v>
      </c>
      <c r="AF74" s="4">
        <f t="shared" ca="1" si="21"/>
        <v>0</v>
      </c>
      <c r="AG74" s="4">
        <f t="shared" ca="1" si="21"/>
        <v>0</v>
      </c>
      <c r="AH74" s="4">
        <f t="shared" ca="1" si="21"/>
        <v>0</v>
      </c>
      <c r="AI74" s="4">
        <f t="shared" ca="1" si="21"/>
        <v>0</v>
      </c>
      <c r="AJ74" s="4">
        <f t="shared" ca="1" si="21"/>
        <v>85837565.253427893</v>
      </c>
      <c r="AK74" s="4">
        <f t="shared" ca="1" si="21"/>
        <v>0</v>
      </c>
      <c r="AL74" s="4">
        <f t="shared" ca="1" si="21"/>
        <v>0</v>
      </c>
      <c r="AM74" s="4">
        <f t="shared" ca="1" si="21"/>
        <v>0</v>
      </c>
      <c r="AN74" s="4">
        <f t="shared" ca="1" si="21"/>
        <v>0</v>
      </c>
      <c r="AO74" s="4">
        <f t="shared" ca="1" si="21"/>
        <v>0</v>
      </c>
      <c r="AP74" s="4">
        <f t="shared" ca="1" si="21"/>
        <v>0</v>
      </c>
      <c r="AQ74" s="4">
        <f t="shared" ca="1" si="21"/>
        <v>0</v>
      </c>
      <c r="AR74" s="4">
        <f t="shared" ca="1" si="21"/>
        <v>0</v>
      </c>
      <c r="AS74" s="4">
        <f t="shared" ca="1" si="21"/>
        <v>0</v>
      </c>
      <c r="AT74" s="4">
        <f t="shared" ca="1" si="21"/>
        <v>0</v>
      </c>
      <c r="AU74" s="4">
        <f t="shared" ca="1" si="21"/>
        <v>0</v>
      </c>
      <c r="AV74" s="4">
        <f t="shared" ca="1" si="21"/>
        <v>0</v>
      </c>
      <c r="AW74" s="4">
        <f t="shared" ca="1" si="21"/>
        <v>0</v>
      </c>
      <c r="AX74" s="4">
        <f t="shared" ca="1" si="21"/>
        <v>0</v>
      </c>
      <c r="AY74" s="4">
        <f t="shared" ca="1" si="21"/>
        <v>0</v>
      </c>
      <c r="AZ74" s="4">
        <f t="shared" ca="1" si="21"/>
        <v>0</v>
      </c>
      <c r="BA74" s="4">
        <f t="shared" ca="1" si="21"/>
        <v>0</v>
      </c>
      <c r="BB74" s="4">
        <f t="shared" ca="1" si="21"/>
        <v>0</v>
      </c>
      <c r="BC74" s="4">
        <f t="shared" ca="1" si="21"/>
        <v>0</v>
      </c>
      <c r="BD74" s="4">
        <f t="shared" ca="1" si="21"/>
        <v>0</v>
      </c>
      <c r="BE74" s="4">
        <f t="shared" ca="1" si="21"/>
        <v>0</v>
      </c>
      <c r="BF74" s="4">
        <f t="shared" ca="1" si="21"/>
        <v>0</v>
      </c>
      <c r="BG74" s="4">
        <f t="shared" ca="1" si="21"/>
        <v>0</v>
      </c>
      <c r="BH74" s="4">
        <f t="shared" ca="1" si="21"/>
        <v>0</v>
      </c>
      <c r="BI74" s="4">
        <f t="shared" ca="1" si="21"/>
        <v>0</v>
      </c>
    </row>
    <row r="75" spans="1:61" x14ac:dyDescent="0.25">
      <c r="A75" t="s">
        <v>419</v>
      </c>
      <c r="B75" s="20"/>
      <c r="C75" s="4">
        <f ca="1">$B$74*C62</f>
        <v>0</v>
      </c>
      <c r="D75" s="4">
        <f t="shared" ref="D75:BI75" ca="1" si="22">$B$74*D62</f>
        <v>3883821.0390749695</v>
      </c>
      <c r="E75" s="4">
        <f t="shared" ca="1" si="22"/>
        <v>3764172.2091219649</v>
      </c>
      <c r="F75" s="4">
        <f t="shared" ca="1" si="22"/>
        <v>3933403.209623096</v>
      </c>
      <c r="G75" s="4">
        <f t="shared" ca="1" si="22"/>
        <v>4085232.1937469365</v>
      </c>
      <c r="H75" s="4">
        <f t="shared" ca="1" si="22"/>
        <v>4259663.1682297355</v>
      </c>
      <c r="I75" s="4">
        <f t="shared" ca="1" si="22"/>
        <v>4435218.0753250681</v>
      </c>
      <c r="J75" s="4">
        <f t="shared" ca="1" si="22"/>
        <v>4612924.7790759318</v>
      </c>
      <c r="K75" s="4">
        <f t="shared" ca="1" si="22"/>
        <v>4772732.6149032284</v>
      </c>
      <c r="L75" s="4">
        <f t="shared" ca="1" si="22"/>
        <v>3686787.0893980404</v>
      </c>
      <c r="M75" s="4">
        <f t="shared" ca="1" si="22"/>
        <v>3871083.6060925322</v>
      </c>
      <c r="N75" s="4">
        <f t="shared" ca="1" si="22"/>
        <v>4057622.2473876677</v>
      </c>
      <c r="O75" s="4">
        <f t="shared" ca="1" si="22"/>
        <v>4388105.3443871168</v>
      </c>
      <c r="P75" s="4">
        <f t="shared" ca="1" si="22"/>
        <v>4632874.2819997491</v>
      </c>
      <c r="Q75" s="4">
        <f t="shared" ca="1" si="22"/>
        <v>4795463.7644945243</v>
      </c>
      <c r="R75" s="4">
        <f t="shared" ca="1" si="22"/>
        <v>4959920.2405808</v>
      </c>
      <c r="S75" s="4">
        <f t="shared" ca="1" si="22"/>
        <v>5104967.0928913327</v>
      </c>
      <c r="T75" s="4">
        <f t="shared" ca="1" si="22"/>
        <v>5274313.0614177156</v>
      </c>
      <c r="U75" s="4">
        <f t="shared" ca="1" si="22"/>
        <v>5444483.7259574626</v>
      </c>
      <c r="V75" s="4">
        <f t="shared" ca="1" si="22"/>
        <v>0</v>
      </c>
      <c r="W75" s="4">
        <f t="shared" ca="1" si="22"/>
        <v>6072357.3201898886</v>
      </c>
      <c r="X75" s="4">
        <f t="shared" ca="1" si="22"/>
        <v>6258873.5818153303</v>
      </c>
      <c r="Y75" s="4">
        <f t="shared" ca="1" si="22"/>
        <v>6446305.5681028711</v>
      </c>
      <c r="Z75" s="4">
        <f t="shared" ca="1" si="22"/>
        <v>6635865.9761739997</v>
      </c>
      <c r="AA75" s="4">
        <f t="shared" ca="1" si="22"/>
        <v>6803794.7460429464</v>
      </c>
      <c r="AB75" s="4">
        <f t="shared" ca="1" si="22"/>
        <v>6998903.3628759412</v>
      </c>
      <c r="AC75" s="4">
        <f t="shared" ca="1" si="22"/>
        <v>7194977.4040912185</v>
      </c>
      <c r="AD75" s="4">
        <f t="shared" ca="1" si="22"/>
        <v>7393266.1125904033</v>
      </c>
      <c r="AE75" s="4">
        <f t="shared" ca="1" si="22"/>
        <v>7569296.7926775496</v>
      </c>
      <c r="AF75" s="4">
        <f t="shared" ca="1" si="22"/>
        <v>7125733.7714531822</v>
      </c>
      <c r="AG75" s="4">
        <f t="shared" ca="1" si="22"/>
        <v>6827975.1992687797</v>
      </c>
      <c r="AH75" s="4">
        <f t="shared" ca="1" si="22"/>
        <v>6932602.3369043767</v>
      </c>
      <c r="AI75" s="4">
        <f t="shared" ca="1" si="22"/>
        <v>6709157.2932581669</v>
      </c>
      <c r="AJ75" s="4">
        <f t="shared" ca="1" si="22"/>
        <v>0</v>
      </c>
      <c r="AK75" s="4">
        <f t="shared" ca="1" si="22"/>
        <v>7118130.4710053578</v>
      </c>
      <c r="AL75" s="4">
        <f t="shared" ca="1" si="22"/>
        <v>7325445.1107967384</v>
      </c>
      <c r="AM75" s="4">
        <f t="shared" ca="1" si="22"/>
        <v>7509123.5872815708</v>
      </c>
      <c r="AN75" s="4">
        <f t="shared" ca="1" si="22"/>
        <v>7722503.5379408924</v>
      </c>
      <c r="AO75" s="4">
        <f t="shared" ca="1" si="22"/>
        <v>7936939.765232156</v>
      </c>
      <c r="AP75" s="4">
        <f t="shared" ca="1" si="22"/>
        <v>8153797.3604782317</v>
      </c>
      <c r="AQ75" s="4">
        <f t="shared" ca="1" si="22"/>
        <v>8533655.0558209065</v>
      </c>
      <c r="AR75" s="4">
        <f t="shared" ca="1" si="22"/>
        <v>8902250.6337223649</v>
      </c>
      <c r="AS75" s="4">
        <f t="shared" ca="1" si="22"/>
        <v>9156236.2136898842</v>
      </c>
      <c r="AT75" s="4">
        <f t="shared" ca="1" si="22"/>
        <v>9385711.3000040483</v>
      </c>
      <c r="AU75" s="4">
        <f t="shared" ca="1" si="22"/>
        <v>9590181.502334144</v>
      </c>
      <c r="AV75" s="4">
        <f t="shared" ca="1" si="22"/>
        <v>9826233.2448314987</v>
      </c>
      <c r="AW75" s="4">
        <f t="shared" ca="1" si="22"/>
        <v>10063477.365861498</v>
      </c>
      <c r="AX75" s="4">
        <f t="shared" ca="1" si="22"/>
        <v>10303362.623166338</v>
      </c>
      <c r="AY75" s="4">
        <f t="shared" ca="1" si="22"/>
        <v>10517519.001957426</v>
      </c>
      <c r="AZ75" s="4">
        <f t="shared" ca="1" si="22"/>
        <v>10764230.713081859</v>
      </c>
      <c r="BA75" s="4">
        <f t="shared" ca="1" si="22"/>
        <v>11012197.115465866</v>
      </c>
      <c r="BB75" s="4">
        <f t="shared" ca="1" si="22"/>
        <v>11262910.626443114</v>
      </c>
      <c r="BC75" s="4">
        <f t="shared" ca="1" si="22"/>
        <v>11487150.32910081</v>
      </c>
      <c r="BD75" s="4">
        <f t="shared" ca="1" si="22"/>
        <v>11744949.160401674</v>
      </c>
      <c r="BE75" s="4">
        <f t="shared" ca="1" si="22"/>
        <v>12004067.661311977</v>
      </c>
      <c r="BF75" s="4">
        <f t="shared" ca="1" si="22"/>
        <v>12266043.224450434</v>
      </c>
      <c r="BG75" s="4">
        <f t="shared" ca="1" si="22"/>
        <v>12500778.50966578</v>
      </c>
      <c r="BH75" s="4">
        <f t="shared" ca="1" si="22"/>
        <v>12172747.146959424</v>
      </c>
      <c r="BI75" s="4">
        <f t="shared" ca="1" si="22"/>
        <v>12716535.694429355</v>
      </c>
    </row>
    <row r="76" spans="1:61" x14ac:dyDescent="0.25">
      <c r="A76" t="s">
        <v>420</v>
      </c>
      <c r="C76" s="4">
        <f ca="1">C75-C74</f>
        <v>-283800009.9205274</v>
      </c>
      <c r="D76" s="4">
        <f t="shared" ref="D76:BI76" ca="1" si="23">D75-D74</f>
        <v>3883821.0390749695</v>
      </c>
      <c r="E76" s="4">
        <f t="shared" ca="1" si="23"/>
        <v>3764172.2091219649</v>
      </c>
      <c r="F76" s="4">
        <f t="shared" ca="1" si="23"/>
        <v>3933403.209623096</v>
      </c>
      <c r="G76" s="4">
        <f t="shared" ca="1" si="23"/>
        <v>4085232.1937469365</v>
      </c>
      <c r="H76" s="4">
        <f t="shared" ca="1" si="23"/>
        <v>4259663.1682297355</v>
      </c>
      <c r="I76" s="4">
        <f t="shared" ca="1" si="23"/>
        <v>4435218.0753250681</v>
      </c>
      <c r="J76" s="4">
        <f t="shared" ca="1" si="23"/>
        <v>4612924.7790759318</v>
      </c>
      <c r="K76" s="4">
        <f t="shared" ca="1" si="23"/>
        <v>4772732.6149032284</v>
      </c>
      <c r="L76" s="4">
        <f t="shared" ca="1" si="23"/>
        <v>3686787.0893980404</v>
      </c>
      <c r="M76" s="4">
        <f t="shared" ca="1" si="23"/>
        <v>3871083.6060925322</v>
      </c>
      <c r="N76" s="4">
        <f t="shared" ca="1" si="23"/>
        <v>4057622.2473876677</v>
      </c>
      <c r="O76" s="4">
        <f t="shared" ca="1" si="23"/>
        <v>4388105.3443871168</v>
      </c>
      <c r="P76" s="4">
        <f t="shared" ca="1" si="23"/>
        <v>4632874.2819997491</v>
      </c>
      <c r="Q76" s="4">
        <f t="shared" ca="1" si="23"/>
        <v>4795463.7644945243</v>
      </c>
      <c r="R76" s="4">
        <f t="shared" ca="1" si="23"/>
        <v>4959920.2405808</v>
      </c>
      <c r="S76" s="4">
        <f t="shared" ca="1" si="23"/>
        <v>5104967.0928913327</v>
      </c>
      <c r="T76" s="4">
        <f t="shared" ca="1" si="23"/>
        <v>5274313.0614177156</v>
      </c>
      <c r="U76" s="4">
        <f t="shared" ca="1" si="23"/>
        <v>5444483.7259574626</v>
      </c>
      <c r="V76" s="4">
        <f t="shared" ca="1" si="23"/>
        <v>-52872399.79227943</v>
      </c>
      <c r="W76" s="4">
        <f t="shared" ca="1" si="23"/>
        <v>6072357.3201898886</v>
      </c>
      <c r="X76" s="4">
        <f t="shared" ca="1" si="23"/>
        <v>6258873.5818153303</v>
      </c>
      <c r="Y76" s="4">
        <f t="shared" ca="1" si="23"/>
        <v>6446305.5681028711</v>
      </c>
      <c r="Z76" s="4">
        <f t="shared" ca="1" si="23"/>
        <v>6635865.9761739997</v>
      </c>
      <c r="AA76" s="4">
        <f t="shared" ca="1" si="23"/>
        <v>6803794.7460429464</v>
      </c>
      <c r="AB76" s="4">
        <f t="shared" ca="1" si="23"/>
        <v>6998903.3628759412</v>
      </c>
      <c r="AC76" s="4">
        <f t="shared" ca="1" si="23"/>
        <v>7194977.4040912185</v>
      </c>
      <c r="AD76" s="4">
        <f t="shared" ca="1" si="23"/>
        <v>7393266.1125904033</v>
      </c>
      <c r="AE76" s="4">
        <f t="shared" ca="1" si="23"/>
        <v>7569296.7926775496</v>
      </c>
      <c r="AF76" s="4">
        <f t="shared" ca="1" si="23"/>
        <v>7125733.7714531822</v>
      </c>
      <c r="AG76" s="4">
        <f t="shared" ca="1" si="23"/>
        <v>6827975.1992687797</v>
      </c>
      <c r="AH76" s="4">
        <f t="shared" ca="1" si="23"/>
        <v>6932602.3369043767</v>
      </c>
      <c r="AI76" s="4">
        <f t="shared" ca="1" si="23"/>
        <v>6709157.2932581669</v>
      </c>
      <c r="AJ76" s="4">
        <f t="shared" ca="1" si="23"/>
        <v>-85837565.253427893</v>
      </c>
      <c r="AK76" s="4">
        <f t="shared" ca="1" si="23"/>
        <v>7118130.4710053578</v>
      </c>
      <c r="AL76" s="4">
        <f t="shared" ca="1" si="23"/>
        <v>7325445.1107967384</v>
      </c>
      <c r="AM76" s="4">
        <f t="shared" ca="1" si="23"/>
        <v>7509123.5872815708</v>
      </c>
      <c r="AN76" s="4">
        <f t="shared" ca="1" si="23"/>
        <v>7722503.5379408924</v>
      </c>
      <c r="AO76" s="4">
        <f t="shared" ca="1" si="23"/>
        <v>7936939.765232156</v>
      </c>
      <c r="AP76" s="4">
        <f t="shared" ca="1" si="23"/>
        <v>8153797.3604782317</v>
      </c>
      <c r="AQ76" s="4">
        <f t="shared" ca="1" si="23"/>
        <v>8533655.0558209065</v>
      </c>
      <c r="AR76" s="4">
        <f t="shared" ca="1" si="23"/>
        <v>8902250.6337223649</v>
      </c>
      <c r="AS76" s="4">
        <f t="shared" ca="1" si="23"/>
        <v>9156236.2136898842</v>
      </c>
      <c r="AT76" s="4">
        <f t="shared" ca="1" si="23"/>
        <v>9385711.3000040483</v>
      </c>
      <c r="AU76" s="4">
        <f t="shared" ca="1" si="23"/>
        <v>9590181.502334144</v>
      </c>
      <c r="AV76" s="4">
        <f t="shared" ca="1" si="23"/>
        <v>9826233.2448314987</v>
      </c>
      <c r="AW76" s="4">
        <f t="shared" ca="1" si="23"/>
        <v>10063477.365861498</v>
      </c>
      <c r="AX76" s="4">
        <f t="shared" ca="1" si="23"/>
        <v>10303362.623166338</v>
      </c>
      <c r="AY76" s="4">
        <f t="shared" ca="1" si="23"/>
        <v>10517519.001957426</v>
      </c>
      <c r="AZ76" s="4">
        <f t="shared" ca="1" si="23"/>
        <v>10764230.713081859</v>
      </c>
      <c r="BA76" s="4">
        <f t="shared" ca="1" si="23"/>
        <v>11012197.115465866</v>
      </c>
      <c r="BB76" s="4">
        <f t="shared" ca="1" si="23"/>
        <v>11262910.626443114</v>
      </c>
      <c r="BC76" s="4">
        <f t="shared" ca="1" si="23"/>
        <v>11487150.32910081</v>
      </c>
      <c r="BD76" s="4">
        <f t="shared" ca="1" si="23"/>
        <v>11744949.160401674</v>
      </c>
      <c r="BE76" s="4">
        <f t="shared" ca="1" si="23"/>
        <v>12004067.661311977</v>
      </c>
      <c r="BF76" s="4">
        <f t="shared" ca="1" si="23"/>
        <v>12266043.224450434</v>
      </c>
      <c r="BG76" s="4">
        <f t="shared" ca="1" si="23"/>
        <v>12500778.50966578</v>
      </c>
      <c r="BH76" s="4">
        <f t="shared" ca="1" si="23"/>
        <v>12172747.146959424</v>
      </c>
      <c r="BI76" s="4">
        <f t="shared" ca="1" si="23"/>
        <v>12716535.694429355</v>
      </c>
    </row>
    <row r="77" spans="1:61" x14ac:dyDescent="0.25">
      <c r="A77" t="s">
        <v>421</v>
      </c>
      <c r="B77" s="20">
        <f>1-B74</f>
        <v>1.9607843137254943E-2</v>
      </c>
      <c r="C77" s="4">
        <f ca="1">$B$77*C61</f>
        <v>5676000.1984105604</v>
      </c>
      <c r="D77" s="4">
        <f t="shared" ref="D77:BI77" ca="1" si="24">$B$77*D61</f>
        <v>0</v>
      </c>
      <c r="E77" s="4">
        <f t="shared" ca="1" si="24"/>
        <v>0</v>
      </c>
      <c r="F77" s="4">
        <f t="shared" ca="1" si="24"/>
        <v>0</v>
      </c>
      <c r="G77" s="4">
        <f t="shared" ca="1" si="24"/>
        <v>0</v>
      </c>
      <c r="H77" s="4">
        <f t="shared" ca="1" si="24"/>
        <v>0</v>
      </c>
      <c r="I77" s="4">
        <f t="shared" ca="1" si="24"/>
        <v>0</v>
      </c>
      <c r="J77" s="4">
        <f t="shared" ca="1" si="24"/>
        <v>0</v>
      </c>
      <c r="K77" s="4">
        <f t="shared" ca="1" si="24"/>
        <v>0</v>
      </c>
      <c r="L77" s="4">
        <f t="shared" ca="1" si="24"/>
        <v>0</v>
      </c>
      <c r="M77" s="4">
        <f t="shared" ca="1" si="24"/>
        <v>0</v>
      </c>
      <c r="N77" s="4">
        <f t="shared" ca="1" si="24"/>
        <v>0</v>
      </c>
      <c r="O77" s="4">
        <f t="shared" ca="1" si="24"/>
        <v>0</v>
      </c>
      <c r="P77" s="4">
        <f t="shared" ca="1" si="24"/>
        <v>0</v>
      </c>
      <c r="Q77" s="4">
        <f t="shared" ca="1" si="24"/>
        <v>0</v>
      </c>
      <c r="R77" s="4">
        <f t="shared" ca="1" si="24"/>
        <v>0</v>
      </c>
      <c r="S77" s="4">
        <f t="shared" ca="1" si="24"/>
        <v>0</v>
      </c>
      <c r="T77" s="4">
        <f t="shared" ca="1" si="24"/>
        <v>0</v>
      </c>
      <c r="U77" s="4">
        <f t="shared" ca="1" si="24"/>
        <v>0</v>
      </c>
      <c r="V77" s="4">
        <f t="shared" ca="1" si="24"/>
        <v>1057447.995845591</v>
      </c>
      <c r="W77" s="4">
        <f t="shared" ca="1" si="24"/>
        <v>0</v>
      </c>
      <c r="X77" s="4">
        <f t="shared" ca="1" si="24"/>
        <v>0</v>
      </c>
      <c r="Y77" s="4">
        <f t="shared" ca="1" si="24"/>
        <v>0</v>
      </c>
      <c r="Z77" s="4">
        <f t="shared" ca="1" si="24"/>
        <v>0</v>
      </c>
      <c r="AA77" s="4">
        <f t="shared" ca="1" si="24"/>
        <v>0</v>
      </c>
      <c r="AB77" s="4">
        <f t="shared" ca="1" si="24"/>
        <v>0</v>
      </c>
      <c r="AC77" s="4">
        <f t="shared" ca="1" si="24"/>
        <v>0</v>
      </c>
      <c r="AD77" s="4">
        <f t="shared" ca="1" si="24"/>
        <v>0</v>
      </c>
      <c r="AE77" s="4">
        <f t="shared" ca="1" si="24"/>
        <v>0</v>
      </c>
      <c r="AF77" s="4">
        <f t="shared" ca="1" si="24"/>
        <v>0</v>
      </c>
      <c r="AG77" s="4">
        <f t="shared" ca="1" si="24"/>
        <v>0</v>
      </c>
      <c r="AH77" s="4">
        <f t="shared" ca="1" si="24"/>
        <v>0</v>
      </c>
      <c r="AI77" s="4">
        <f t="shared" ca="1" si="24"/>
        <v>0</v>
      </c>
      <c r="AJ77" s="4">
        <f t="shared" ca="1" si="24"/>
        <v>1716751.3050685616</v>
      </c>
      <c r="AK77" s="4">
        <f t="shared" ca="1" si="24"/>
        <v>0</v>
      </c>
      <c r="AL77" s="4">
        <f t="shared" ca="1" si="24"/>
        <v>0</v>
      </c>
      <c r="AM77" s="4">
        <f t="shared" ca="1" si="24"/>
        <v>0</v>
      </c>
      <c r="AN77" s="4">
        <f t="shared" ca="1" si="24"/>
        <v>0</v>
      </c>
      <c r="AO77" s="4">
        <f t="shared" ca="1" si="24"/>
        <v>0</v>
      </c>
      <c r="AP77" s="4">
        <f t="shared" ca="1" si="24"/>
        <v>0</v>
      </c>
      <c r="AQ77" s="4">
        <f t="shared" ca="1" si="24"/>
        <v>0</v>
      </c>
      <c r="AR77" s="4">
        <f t="shared" ca="1" si="24"/>
        <v>0</v>
      </c>
      <c r="AS77" s="4">
        <f t="shared" ca="1" si="24"/>
        <v>0</v>
      </c>
      <c r="AT77" s="4">
        <f t="shared" ca="1" si="24"/>
        <v>0</v>
      </c>
      <c r="AU77" s="4">
        <f t="shared" ca="1" si="24"/>
        <v>0</v>
      </c>
      <c r="AV77" s="4">
        <f t="shared" ca="1" si="24"/>
        <v>0</v>
      </c>
      <c r="AW77" s="4">
        <f t="shared" ca="1" si="24"/>
        <v>0</v>
      </c>
      <c r="AX77" s="4">
        <f t="shared" ca="1" si="24"/>
        <v>0</v>
      </c>
      <c r="AY77" s="4">
        <f t="shared" ca="1" si="24"/>
        <v>0</v>
      </c>
      <c r="AZ77" s="4">
        <f t="shared" ca="1" si="24"/>
        <v>0</v>
      </c>
      <c r="BA77" s="4">
        <f t="shared" ca="1" si="24"/>
        <v>0</v>
      </c>
      <c r="BB77" s="4">
        <f t="shared" ca="1" si="24"/>
        <v>0</v>
      </c>
      <c r="BC77" s="4">
        <f t="shared" ca="1" si="24"/>
        <v>0</v>
      </c>
      <c r="BD77" s="4">
        <f t="shared" ca="1" si="24"/>
        <v>0</v>
      </c>
      <c r="BE77" s="4">
        <f t="shared" ca="1" si="24"/>
        <v>0</v>
      </c>
      <c r="BF77" s="4">
        <f t="shared" ca="1" si="24"/>
        <v>0</v>
      </c>
      <c r="BG77" s="4">
        <f t="shared" ca="1" si="24"/>
        <v>0</v>
      </c>
      <c r="BH77" s="4">
        <f t="shared" ca="1" si="24"/>
        <v>0</v>
      </c>
      <c r="BI77" s="4">
        <f t="shared" ca="1" si="24"/>
        <v>0</v>
      </c>
    </row>
    <row r="78" spans="1:61" x14ac:dyDescent="0.25">
      <c r="A78" t="s">
        <v>422</v>
      </c>
      <c r="B78" s="20"/>
      <c r="C78" s="4">
        <f ca="1">$B$77*C62</f>
        <v>0</v>
      </c>
      <c r="D78" s="4">
        <f t="shared" ref="D78:BI78" ca="1" si="25">$B$77*D62</f>
        <v>77676.420781499561</v>
      </c>
      <c r="E78" s="4">
        <f t="shared" ca="1" si="25"/>
        <v>75283.44418243946</v>
      </c>
      <c r="F78" s="4">
        <f t="shared" ca="1" si="25"/>
        <v>78668.064192462087</v>
      </c>
      <c r="G78" s="4">
        <f t="shared" ca="1" si="25"/>
        <v>81704.643874938905</v>
      </c>
      <c r="H78" s="4">
        <f t="shared" ca="1" si="25"/>
        <v>85193.263364594895</v>
      </c>
      <c r="I78" s="4">
        <f t="shared" ca="1" si="25"/>
        <v>88704.361506501547</v>
      </c>
      <c r="J78" s="4">
        <f t="shared" ca="1" si="25"/>
        <v>92258.49558151883</v>
      </c>
      <c r="K78" s="4">
        <f t="shared" ca="1" si="25"/>
        <v>95454.652298064771</v>
      </c>
      <c r="L78" s="4">
        <f t="shared" ca="1" si="25"/>
        <v>73735.741787960957</v>
      </c>
      <c r="M78" s="4">
        <f t="shared" ca="1" si="25"/>
        <v>77421.672121850803</v>
      </c>
      <c r="N78" s="4">
        <f t="shared" ca="1" si="25"/>
        <v>81152.444947753524</v>
      </c>
      <c r="O78" s="4">
        <f t="shared" ca="1" si="25"/>
        <v>87762.106887742528</v>
      </c>
      <c r="P78" s="4">
        <f t="shared" ca="1" si="25"/>
        <v>92657.485639995182</v>
      </c>
      <c r="Q78" s="4">
        <f t="shared" ca="1" si="25"/>
        <v>95909.275289890691</v>
      </c>
      <c r="R78" s="4">
        <f t="shared" ca="1" si="25"/>
        <v>99198.404811616216</v>
      </c>
      <c r="S78" s="4">
        <f t="shared" ca="1" si="25"/>
        <v>102099.34185782688</v>
      </c>
      <c r="T78" s="4">
        <f t="shared" ca="1" si="25"/>
        <v>105486.26122835455</v>
      </c>
      <c r="U78" s="4">
        <f t="shared" ca="1" si="25"/>
        <v>108889.67451914948</v>
      </c>
      <c r="V78" s="4">
        <f t="shared" ca="1" si="25"/>
        <v>0</v>
      </c>
      <c r="W78" s="4">
        <f t="shared" ca="1" si="25"/>
        <v>121447.14640379803</v>
      </c>
      <c r="X78" s="4">
        <f t="shared" ca="1" si="25"/>
        <v>125177.47163630687</v>
      </c>
      <c r="Y78" s="4">
        <f t="shared" ca="1" si="25"/>
        <v>128926.11136205769</v>
      </c>
      <c r="Z78" s="4">
        <f t="shared" ca="1" si="25"/>
        <v>132717.31952348028</v>
      </c>
      <c r="AA78" s="4">
        <f t="shared" ca="1" si="25"/>
        <v>136075.89492085922</v>
      </c>
      <c r="AB78" s="4">
        <f t="shared" ca="1" si="25"/>
        <v>139978.06725751911</v>
      </c>
      <c r="AC78" s="4">
        <f t="shared" ca="1" si="25"/>
        <v>143899.54808182467</v>
      </c>
      <c r="AD78" s="4">
        <f t="shared" ca="1" si="25"/>
        <v>147865.32225180839</v>
      </c>
      <c r="AE78" s="4">
        <f t="shared" ca="1" si="25"/>
        <v>151385.93585355132</v>
      </c>
      <c r="AF78" s="4">
        <f t="shared" ca="1" si="25"/>
        <v>142514.67542906394</v>
      </c>
      <c r="AG78" s="4">
        <f t="shared" ca="1" si="25"/>
        <v>136559.50398537589</v>
      </c>
      <c r="AH78" s="4">
        <f t="shared" ca="1" si="25"/>
        <v>138652.04673808784</v>
      </c>
      <c r="AI78" s="4">
        <f t="shared" ca="1" si="25"/>
        <v>134183.14586516362</v>
      </c>
      <c r="AJ78" s="4">
        <f t="shared" ca="1" si="25"/>
        <v>0</v>
      </c>
      <c r="AK78" s="4">
        <f t="shared" ca="1" si="25"/>
        <v>142362.60942010747</v>
      </c>
      <c r="AL78" s="4">
        <f t="shared" ca="1" si="25"/>
        <v>146508.90221593509</v>
      </c>
      <c r="AM78" s="4">
        <f t="shared" ca="1" si="25"/>
        <v>150182.47174563174</v>
      </c>
      <c r="AN78" s="4">
        <f t="shared" ca="1" si="25"/>
        <v>154450.07075881818</v>
      </c>
      <c r="AO78" s="4">
        <f t="shared" ca="1" si="25"/>
        <v>158738.79530464348</v>
      </c>
      <c r="AP78" s="4">
        <f t="shared" ca="1" si="25"/>
        <v>163075.947209565</v>
      </c>
      <c r="AQ78" s="4">
        <f t="shared" ca="1" si="25"/>
        <v>170673.10111641852</v>
      </c>
      <c r="AR78" s="4">
        <f t="shared" ca="1" si="25"/>
        <v>178045.01267444767</v>
      </c>
      <c r="AS78" s="4">
        <f t="shared" ca="1" si="25"/>
        <v>183124.72427379809</v>
      </c>
      <c r="AT78" s="4">
        <f t="shared" ca="1" si="25"/>
        <v>187714.22600008137</v>
      </c>
      <c r="AU78" s="4">
        <f t="shared" ca="1" si="25"/>
        <v>191803.63004668328</v>
      </c>
      <c r="AV78" s="4">
        <f t="shared" ca="1" si="25"/>
        <v>196524.66489663039</v>
      </c>
      <c r="AW78" s="4">
        <f t="shared" ca="1" si="25"/>
        <v>201269.5473172304</v>
      </c>
      <c r="AX78" s="4">
        <f t="shared" ca="1" si="25"/>
        <v>206067.2524633272</v>
      </c>
      <c r="AY78" s="4">
        <f t="shared" ca="1" si="25"/>
        <v>210350.38003914896</v>
      </c>
      <c r="AZ78" s="4">
        <f t="shared" ca="1" si="25"/>
        <v>215284.61426163765</v>
      </c>
      <c r="BA78" s="4">
        <f t="shared" ca="1" si="25"/>
        <v>220243.94230931782</v>
      </c>
      <c r="BB78" s="4">
        <f t="shared" ca="1" si="25"/>
        <v>225258.21252886276</v>
      </c>
      <c r="BC78" s="4">
        <f t="shared" ca="1" si="25"/>
        <v>229743.00658201668</v>
      </c>
      <c r="BD78" s="4">
        <f t="shared" ca="1" si="25"/>
        <v>234898.98320803398</v>
      </c>
      <c r="BE78" s="4">
        <f t="shared" ca="1" si="25"/>
        <v>240081.35322624005</v>
      </c>
      <c r="BF78" s="4">
        <f t="shared" ca="1" si="25"/>
        <v>245320.8644890092</v>
      </c>
      <c r="BG78" s="4">
        <f t="shared" ca="1" si="25"/>
        <v>250015.57019331615</v>
      </c>
      <c r="BH78" s="4">
        <f t="shared" ca="1" si="25"/>
        <v>243454.942939189</v>
      </c>
      <c r="BI78" s="4">
        <f t="shared" ca="1" si="25"/>
        <v>254330.71388858763</v>
      </c>
    </row>
    <row r="79" spans="1:61" x14ac:dyDescent="0.25">
      <c r="A79" t="s">
        <v>423</v>
      </c>
      <c r="C79" s="4">
        <f ca="1">C78-C77</f>
        <v>-5676000.1984105604</v>
      </c>
      <c r="D79" s="4">
        <f t="shared" ref="D79:BI79" ca="1" si="26">D78-D77</f>
        <v>77676.420781499561</v>
      </c>
      <c r="E79" s="4">
        <f t="shared" ca="1" si="26"/>
        <v>75283.44418243946</v>
      </c>
      <c r="F79" s="4">
        <f t="shared" ca="1" si="26"/>
        <v>78668.064192462087</v>
      </c>
      <c r="G79" s="4">
        <f t="shared" ca="1" si="26"/>
        <v>81704.643874938905</v>
      </c>
      <c r="H79" s="4">
        <f t="shared" ca="1" si="26"/>
        <v>85193.263364594895</v>
      </c>
      <c r="I79" s="4">
        <f t="shared" ca="1" si="26"/>
        <v>88704.361506501547</v>
      </c>
      <c r="J79" s="4">
        <f t="shared" ca="1" si="26"/>
        <v>92258.49558151883</v>
      </c>
      <c r="K79" s="4">
        <f t="shared" ca="1" si="26"/>
        <v>95454.652298064771</v>
      </c>
      <c r="L79" s="4">
        <f t="shared" ca="1" si="26"/>
        <v>73735.741787960957</v>
      </c>
      <c r="M79" s="4">
        <f t="shared" ca="1" si="26"/>
        <v>77421.672121850803</v>
      </c>
      <c r="N79" s="4">
        <f t="shared" ca="1" si="26"/>
        <v>81152.444947753524</v>
      </c>
      <c r="O79" s="4">
        <f t="shared" ca="1" si="26"/>
        <v>87762.106887742528</v>
      </c>
      <c r="P79" s="4">
        <f t="shared" ca="1" si="26"/>
        <v>92657.485639995182</v>
      </c>
      <c r="Q79" s="4">
        <f t="shared" ca="1" si="26"/>
        <v>95909.275289890691</v>
      </c>
      <c r="R79" s="4">
        <f t="shared" ca="1" si="26"/>
        <v>99198.404811616216</v>
      </c>
      <c r="S79" s="4">
        <f t="shared" ca="1" si="26"/>
        <v>102099.34185782688</v>
      </c>
      <c r="T79" s="4">
        <f t="shared" ca="1" si="26"/>
        <v>105486.26122835455</v>
      </c>
      <c r="U79" s="4">
        <f t="shared" ca="1" si="26"/>
        <v>108889.67451914948</v>
      </c>
      <c r="V79" s="4">
        <f t="shared" ca="1" si="26"/>
        <v>-1057447.995845591</v>
      </c>
      <c r="W79" s="4">
        <f t="shared" ca="1" si="26"/>
        <v>121447.14640379803</v>
      </c>
      <c r="X79" s="4">
        <f t="shared" ca="1" si="26"/>
        <v>125177.47163630687</v>
      </c>
      <c r="Y79" s="4">
        <f t="shared" ca="1" si="26"/>
        <v>128926.11136205769</v>
      </c>
      <c r="Z79" s="4">
        <f t="shared" ca="1" si="26"/>
        <v>132717.31952348028</v>
      </c>
      <c r="AA79" s="4">
        <f t="shared" ca="1" si="26"/>
        <v>136075.89492085922</v>
      </c>
      <c r="AB79" s="4">
        <f t="shared" ca="1" si="26"/>
        <v>139978.06725751911</v>
      </c>
      <c r="AC79" s="4">
        <f t="shared" ca="1" si="26"/>
        <v>143899.54808182467</v>
      </c>
      <c r="AD79" s="4">
        <f t="shared" ca="1" si="26"/>
        <v>147865.32225180839</v>
      </c>
      <c r="AE79" s="4">
        <f t="shared" ca="1" si="26"/>
        <v>151385.93585355132</v>
      </c>
      <c r="AF79" s="4">
        <f t="shared" ca="1" si="26"/>
        <v>142514.67542906394</v>
      </c>
      <c r="AG79" s="4">
        <f t="shared" ca="1" si="26"/>
        <v>136559.50398537589</v>
      </c>
      <c r="AH79" s="4">
        <f t="shared" ca="1" si="26"/>
        <v>138652.04673808784</v>
      </c>
      <c r="AI79" s="4">
        <f t="shared" ca="1" si="26"/>
        <v>134183.14586516362</v>
      </c>
      <c r="AJ79" s="4">
        <f t="shared" ca="1" si="26"/>
        <v>-1716751.3050685616</v>
      </c>
      <c r="AK79" s="4">
        <f t="shared" ca="1" si="26"/>
        <v>142362.60942010747</v>
      </c>
      <c r="AL79" s="4">
        <f t="shared" ca="1" si="26"/>
        <v>146508.90221593509</v>
      </c>
      <c r="AM79" s="4">
        <f t="shared" ca="1" si="26"/>
        <v>150182.47174563174</v>
      </c>
      <c r="AN79" s="4">
        <f t="shared" ca="1" si="26"/>
        <v>154450.07075881818</v>
      </c>
      <c r="AO79" s="4">
        <f t="shared" ca="1" si="26"/>
        <v>158738.79530464348</v>
      </c>
      <c r="AP79" s="4">
        <f t="shared" ca="1" si="26"/>
        <v>163075.947209565</v>
      </c>
      <c r="AQ79" s="4">
        <f t="shared" ca="1" si="26"/>
        <v>170673.10111641852</v>
      </c>
      <c r="AR79" s="4">
        <f t="shared" ca="1" si="26"/>
        <v>178045.01267444767</v>
      </c>
      <c r="AS79" s="4">
        <f t="shared" ca="1" si="26"/>
        <v>183124.72427379809</v>
      </c>
      <c r="AT79" s="4">
        <f t="shared" ca="1" si="26"/>
        <v>187714.22600008137</v>
      </c>
      <c r="AU79" s="4">
        <f t="shared" ca="1" si="26"/>
        <v>191803.63004668328</v>
      </c>
      <c r="AV79" s="4">
        <f t="shared" ca="1" si="26"/>
        <v>196524.66489663039</v>
      </c>
      <c r="AW79" s="4">
        <f t="shared" ca="1" si="26"/>
        <v>201269.5473172304</v>
      </c>
      <c r="AX79" s="4">
        <f t="shared" ca="1" si="26"/>
        <v>206067.2524633272</v>
      </c>
      <c r="AY79" s="4">
        <f t="shared" ca="1" si="26"/>
        <v>210350.38003914896</v>
      </c>
      <c r="AZ79" s="4">
        <f t="shared" ca="1" si="26"/>
        <v>215284.61426163765</v>
      </c>
      <c r="BA79" s="4">
        <f t="shared" ca="1" si="26"/>
        <v>220243.94230931782</v>
      </c>
      <c r="BB79" s="4">
        <f t="shared" ca="1" si="26"/>
        <v>225258.21252886276</v>
      </c>
      <c r="BC79" s="4">
        <f t="shared" ca="1" si="26"/>
        <v>229743.00658201668</v>
      </c>
      <c r="BD79" s="4">
        <f t="shared" ca="1" si="26"/>
        <v>234898.98320803398</v>
      </c>
      <c r="BE79" s="4">
        <f t="shared" ca="1" si="26"/>
        <v>240081.35322624005</v>
      </c>
      <c r="BF79" s="4">
        <f t="shared" ca="1" si="26"/>
        <v>245320.8644890092</v>
      </c>
      <c r="BG79" s="4">
        <f t="shared" ca="1" si="26"/>
        <v>250015.57019331615</v>
      </c>
      <c r="BH79" s="4">
        <f t="shared" ca="1" si="26"/>
        <v>243454.942939189</v>
      </c>
      <c r="BI79" s="4">
        <f t="shared" ca="1" si="26"/>
        <v>254330.71388858763</v>
      </c>
    </row>
    <row r="80" spans="1:61" x14ac:dyDescent="0.25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1:61" ht="30" x14ac:dyDescent="0.25">
      <c r="A81" s="27" t="s">
        <v>428</v>
      </c>
      <c r="C81" s="4">
        <f ca="1">C30*(C40-C62)</f>
        <v>0</v>
      </c>
      <c r="D81" s="4">
        <f t="shared" ref="D81:BI81" ca="1" si="27">D30*(D40-D62)</f>
        <v>0</v>
      </c>
      <c r="E81" s="4">
        <f t="shared" ca="1" si="27"/>
        <v>0</v>
      </c>
      <c r="F81" s="4">
        <f t="shared" ca="1" si="27"/>
        <v>0</v>
      </c>
      <c r="G81" s="4">
        <f t="shared" ca="1" si="27"/>
        <v>0</v>
      </c>
      <c r="H81" s="4">
        <f t="shared" ca="1" si="27"/>
        <v>0</v>
      </c>
      <c r="I81" s="4">
        <f t="shared" ca="1" si="27"/>
        <v>0</v>
      </c>
      <c r="J81" s="4">
        <f t="shared" ca="1" si="27"/>
        <v>0</v>
      </c>
      <c r="K81" s="4">
        <f t="shared" ca="1" si="27"/>
        <v>0</v>
      </c>
      <c r="L81" s="4">
        <f t="shared" ca="1" si="27"/>
        <v>0</v>
      </c>
      <c r="M81" s="4">
        <f t="shared" ca="1" si="27"/>
        <v>0</v>
      </c>
      <c r="N81" s="4">
        <f t="shared" ca="1" si="27"/>
        <v>0</v>
      </c>
      <c r="O81" s="4">
        <f t="shared" ca="1" si="27"/>
        <v>0</v>
      </c>
      <c r="P81" s="4">
        <f t="shared" ca="1" si="27"/>
        <v>0</v>
      </c>
      <c r="Q81" s="4">
        <f t="shared" ca="1" si="27"/>
        <v>0</v>
      </c>
      <c r="R81" s="4">
        <f t="shared" ca="1" si="27"/>
        <v>0</v>
      </c>
      <c r="S81" s="4">
        <f t="shared" ca="1" si="27"/>
        <v>0</v>
      </c>
      <c r="T81" s="4">
        <f t="shared" ca="1" si="27"/>
        <v>0</v>
      </c>
      <c r="U81" s="4">
        <f t="shared" ca="1" si="27"/>
        <v>0</v>
      </c>
      <c r="V81" s="4">
        <f t="shared" ca="1" si="27"/>
        <v>0</v>
      </c>
      <c r="W81" s="4">
        <f t="shared" ca="1" si="27"/>
        <v>0</v>
      </c>
      <c r="X81" s="4">
        <f t="shared" ca="1" si="27"/>
        <v>0</v>
      </c>
      <c r="Y81" s="4">
        <f t="shared" ca="1" si="27"/>
        <v>0</v>
      </c>
      <c r="Z81" s="4">
        <f t="shared" ca="1" si="27"/>
        <v>0</v>
      </c>
      <c r="AA81" s="4">
        <f t="shared" ca="1" si="27"/>
        <v>0</v>
      </c>
      <c r="AB81" s="4">
        <f t="shared" ca="1" si="27"/>
        <v>0</v>
      </c>
      <c r="AC81" s="4">
        <f t="shared" ca="1" si="27"/>
        <v>0</v>
      </c>
      <c r="AD81" s="4">
        <f t="shared" ca="1" si="27"/>
        <v>0</v>
      </c>
      <c r="AE81" s="4">
        <f t="shared" ca="1" si="27"/>
        <v>0</v>
      </c>
      <c r="AF81" s="4">
        <f t="shared" ca="1" si="27"/>
        <v>0</v>
      </c>
      <c r="AG81" s="4">
        <f t="shared" ca="1" si="27"/>
        <v>0</v>
      </c>
      <c r="AH81" s="4">
        <f t="shared" ca="1" si="27"/>
        <v>0</v>
      </c>
      <c r="AI81" s="4">
        <f t="shared" ca="1" si="27"/>
        <v>0</v>
      </c>
      <c r="AJ81" s="4">
        <f t="shared" ca="1" si="27"/>
        <v>0</v>
      </c>
      <c r="AK81" s="4">
        <f t="shared" ca="1" si="27"/>
        <v>0</v>
      </c>
      <c r="AL81" s="4">
        <f t="shared" ca="1" si="27"/>
        <v>0</v>
      </c>
      <c r="AM81" s="4">
        <f t="shared" ca="1" si="27"/>
        <v>0</v>
      </c>
      <c r="AN81" s="4">
        <f t="shared" ca="1" si="27"/>
        <v>0</v>
      </c>
      <c r="AO81" s="4">
        <f t="shared" ca="1" si="27"/>
        <v>0</v>
      </c>
      <c r="AP81" s="4">
        <f t="shared" ca="1" si="27"/>
        <v>0</v>
      </c>
      <c r="AQ81" s="4">
        <f t="shared" ca="1" si="27"/>
        <v>0</v>
      </c>
      <c r="AR81" s="4">
        <f t="shared" ca="1" si="27"/>
        <v>0</v>
      </c>
      <c r="AS81" s="4">
        <f t="shared" ca="1" si="27"/>
        <v>0</v>
      </c>
      <c r="AT81" s="4">
        <f t="shared" ca="1" si="27"/>
        <v>0</v>
      </c>
      <c r="AU81" s="4">
        <f t="shared" ca="1" si="27"/>
        <v>0</v>
      </c>
      <c r="AV81" s="4">
        <f t="shared" ca="1" si="27"/>
        <v>0</v>
      </c>
      <c r="AW81" s="4">
        <f t="shared" ca="1" si="27"/>
        <v>0</v>
      </c>
      <c r="AX81" s="4">
        <f t="shared" ca="1" si="27"/>
        <v>0</v>
      </c>
      <c r="AY81" s="4">
        <f t="shared" ca="1" si="27"/>
        <v>0</v>
      </c>
      <c r="AZ81" s="4">
        <f t="shared" ca="1" si="27"/>
        <v>0</v>
      </c>
      <c r="BA81" s="4">
        <f t="shared" ca="1" si="27"/>
        <v>0</v>
      </c>
      <c r="BB81" s="4">
        <f t="shared" ca="1" si="27"/>
        <v>0</v>
      </c>
      <c r="BC81" s="4">
        <f t="shared" ca="1" si="27"/>
        <v>0</v>
      </c>
      <c r="BD81" s="4">
        <f t="shared" ca="1" si="27"/>
        <v>0</v>
      </c>
      <c r="BE81" s="4">
        <f t="shared" ca="1" si="27"/>
        <v>0</v>
      </c>
      <c r="BF81" s="4">
        <f t="shared" ca="1" si="27"/>
        <v>0</v>
      </c>
      <c r="BG81" s="4">
        <f t="shared" ca="1" si="27"/>
        <v>0</v>
      </c>
      <c r="BH81" s="4">
        <f t="shared" ca="1" si="27"/>
        <v>0</v>
      </c>
      <c r="BI81" s="4">
        <f t="shared" ca="1" si="27"/>
        <v>0</v>
      </c>
    </row>
    <row r="82" spans="1:61" x14ac:dyDescent="0.25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1:61" x14ac:dyDescent="0.25">
      <c r="A83" t="s">
        <v>461</v>
      </c>
      <c r="C83" s="5">
        <v>0</v>
      </c>
      <c r="D83" s="4">
        <f ca="1">D29*C86</f>
        <v>0</v>
      </c>
      <c r="E83" s="4">
        <f t="shared" ref="E83:BI83" ca="1" si="28">E29*D86</f>
        <v>0</v>
      </c>
      <c r="F83" s="4">
        <f t="shared" ca="1" si="28"/>
        <v>0</v>
      </c>
      <c r="G83" s="4">
        <f t="shared" ca="1" si="28"/>
        <v>0</v>
      </c>
      <c r="H83" s="4">
        <f t="shared" ca="1" si="28"/>
        <v>0</v>
      </c>
      <c r="I83" s="4">
        <f t="shared" ca="1" si="28"/>
        <v>0</v>
      </c>
      <c r="J83" s="4">
        <f t="shared" ca="1" si="28"/>
        <v>0</v>
      </c>
      <c r="K83" s="4">
        <f t="shared" ca="1" si="28"/>
        <v>0</v>
      </c>
      <c r="L83" s="4">
        <f t="shared" ca="1" si="28"/>
        <v>0</v>
      </c>
      <c r="M83" s="4">
        <f t="shared" ca="1" si="28"/>
        <v>0</v>
      </c>
      <c r="N83" s="4">
        <f t="shared" ca="1" si="28"/>
        <v>0</v>
      </c>
      <c r="O83" s="4">
        <f t="shared" ca="1" si="28"/>
        <v>0</v>
      </c>
      <c r="P83" s="4">
        <f t="shared" ca="1" si="28"/>
        <v>0</v>
      </c>
      <c r="Q83" s="4">
        <f t="shared" ca="1" si="28"/>
        <v>0</v>
      </c>
      <c r="R83" s="4">
        <f t="shared" ca="1" si="28"/>
        <v>0</v>
      </c>
      <c r="S83" s="4">
        <f t="shared" ca="1" si="28"/>
        <v>0</v>
      </c>
      <c r="T83" s="4">
        <f t="shared" ca="1" si="28"/>
        <v>0</v>
      </c>
      <c r="U83" s="4">
        <f t="shared" ca="1" si="28"/>
        <v>0</v>
      </c>
      <c r="V83" s="4">
        <f t="shared" ca="1" si="28"/>
        <v>0</v>
      </c>
      <c r="W83" s="4">
        <f t="shared" ca="1" si="28"/>
        <v>0</v>
      </c>
      <c r="X83" s="4">
        <f t="shared" ca="1" si="28"/>
        <v>0</v>
      </c>
      <c r="Y83" s="4">
        <f t="shared" ca="1" si="28"/>
        <v>0</v>
      </c>
      <c r="Z83" s="4">
        <f t="shared" ca="1" si="28"/>
        <v>0</v>
      </c>
      <c r="AA83" s="4">
        <f t="shared" ca="1" si="28"/>
        <v>0</v>
      </c>
      <c r="AB83" s="4">
        <f t="shared" ca="1" si="28"/>
        <v>0</v>
      </c>
      <c r="AC83" s="4">
        <f t="shared" ca="1" si="28"/>
        <v>0</v>
      </c>
      <c r="AD83" s="4">
        <f t="shared" ca="1" si="28"/>
        <v>0</v>
      </c>
      <c r="AE83" s="4">
        <f t="shared" ca="1" si="28"/>
        <v>0</v>
      </c>
      <c r="AF83" s="4">
        <f t="shared" ca="1" si="28"/>
        <v>0</v>
      </c>
      <c r="AG83" s="4">
        <f t="shared" ca="1" si="28"/>
        <v>0</v>
      </c>
      <c r="AH83" s="4">
        <f t="shared" ca="1" si="28"/>
        <v>0</v>
      </c>
      <c r="AI83" s="4">
        <f t="shared" ca="1" si="28"/>
        <v>0</v>
      </c>
      <c r="AJ83" s="4">
        <f t="shared" ca="1" si="28"/>
        <v>0</v>
      </c>
      <c r="AK83" s="4">
        <f t="shared" ca="1" si="28"/>
        <v>0</v>
      </c>
      <c r="AL83" s="4">
        <f t="shared" ca="1" si="28"/>
        <v>0</v>
      </c>
      <c r="AM83" s="4">
        <f t="shared" ca="1" si="28"/>
        <v>0</v>
      </c>
      <c r="AN83" s="4">
        <f t="shared" ca="1" si="28"/>
        <v>0</v>
      </c>
      <c r="AO83" s="4">
        <f t="shared" ca="1" si="28"/>
        <v>0</v>
      </c>
      <c r="AP83" s="4">
        <f t="shared" ca="1" si="28"/>
        <v>0</v>
      </c>
      <c r="AQ83" s="4">
        <f t="shared" ca="1" si="28"/>
        <v>0</v>
      </c>
      <c r="AR83" s="4">
        <f t="shared" ca="1" si="28"/>
        <v>0</v>
      </c>
      <c r="AS83" s="4">
        <f t="shared" ca="1" si="28"/>
        <v>0</v>
      </c>
      <c r="AT83" s="4">
        <f t="shared" ca="1" si="28"/>
        <v>0</v>
      </c>
      <c r="AU83" s="4">
        <f t="shared" ca="1" si="28"/>
        <v>0</v>
      </c>
      <c r="AV83" s="4">
        <f t="shared" ca="1" si="28"/>
        <v>0</v>
      </c>
      <c r="AW83" s="4">
        <f t="shared" ca="1" si="28"/>
        <v>0</v>
      </c>
      <c r="AX83" s="4">
        <f t="shared" ca="1" si="28"/>
        <v>0</v>
      </c>
      <c r="AY83" s="4">
        <f t="shared" ca="1" si="28"/>
        <v>0</v>
      </c>
      <c r="AZ83" s="4">
        <f t="shared" ca="1" si="28"/>
        <v>0</v>
      </c>
      <c r="BA83" s="4">
        <f t="shared" ca="1" si="28"/>
        <v>0</v>
      </c>
      <c r="BB83" s="4">
        <f t="shared" ca="1" si="28"/>
        <v>0</v>
      </c>
      <c r="BC83" s="4">
        <f t="shared" ca="1" si="28"/>
        <v>0</v>
      </c>
      <c r="BD83" s="4">
        <f t="shared" ca="1" si="28"/>
        <v>0</v>
      </c>
      <c r="BE83" s="4">
        <f t="shared" ca="1" si="28"/>
        <v>0</v>
      </c>
      <c r="BF83" s="4">
        <f t="shared" ca="1" si="28"/>
        <v>0</v>
      </c>
      <c r="BG83" s="4">
        <f t="shared" ca="1" si="28"/>
        <v>0</v>
      </c>
      <c r="BH83" s="4">
        <f t="shared" ca="1" si="28"/>
        <v>0</v>
      </c>
      <c r="BI83" s="4">
        <f t="shared" ca="1" si="28"/>
        <v>0</v>
      </c>
    </row>
    <row r="84" spans="1:61" x14ac:dyDescent="0.25">
      <c r="A84" t="s">
        <v>351</v>
      </c>
      <c r="C84" s="5">
        <f ca="1">Operations!C64*C29</f>
        <v>0</v>
      </c>
      <c r="D84" s="5">
        <f ca="1">Operations!D64*D29</f>
        <v>0</v>
      </c>
      <c r="E84" s="5">
        <f ca="1">Operations!E64*E29</f>
        <v>0</v>
      </c>
      <c r="F84" s="5">
        <f ca="1">Operations!F64*F29</f>
        <v>0</v>
      </c>
      <c r="G84" s="5">
        <f ca="1">Operations!G64*G29</f>
        <v>0</v>
      </c>
      <c r="H84" s="5">
        <f ca="1">Operations!H64*H29</f>
        <v>0</v>
      </c>
      <c r="I84" s="5">
        <f ca="1">Operations!I64*I29</f>
        <v>0</v>
      </c>
      <c r="J84" s="5">
        <f ca="1">Operations!J64*J29</f>
        <v>0</v>
      </c>
      <c r="K84" s="5">
        <f ca="1">Operations!K64*K29</f>
        <v>0</v>
      </c>
      <c r="L84" s="5">
        <f ca="1">Operations!L64*L29</f>
        <v>0</v>
      </c>
      <c r="M84" s="5">
        <f ca="1">Operations!M64*M29</f>
        <v>0</v>
      </c>
      <c r="N84" s="5">
        <f ca="1">Operations!N64*N29</f>
        <v>0</v>
      </c>
      <c r="O84" s="5">
        <f ca="1">Operations!O64*O29</f>
        <v>0</v>
      </c>
      <c r="P84" s="5">
        <f ca="1">Operations!P64*P29</f>
        <v>0</v>
      </c>
      <c r="Q84" s="5">
        <f ca="1">Operations!Q64*Q29</f>
        <v>0</v>
      </c>
      <c r="R84" s="5">
        <f ca="1">Operations!R64*R29</f>
        <v>0</v>
      </c>
      <c r="S84" s="5">
        <f ca="1">Operations!S64*S29</f>
        <v>0</v>
      </c>
      <c r="T84" s="5">
        <f ca="1">Operations!T64*T29</f>
        <v>0</v>
      </c>
      <c r="U84" s="5">
        <f ca="1">Operations!U64*U29</f>
        <v>0</v>
      </c>
      <c r="V84" s="5">
        <f ca="1">Operations!V64*V29</f>
        <v>0</v>
      </c>
      <c r="W84" s="5">
        <f ca="1">Operations!W64*W29</f>
        <v>0</v>
      </c>
      <c r="X84" s="5">
        <f ca="1">Operations!X64*X29</f>
        <v>0</v>
      </c>
      <c r="Y84" s="5">
        <f ca="1">Operations!Y64*Y29</f>
        <v>0</v>
      </c>
      <c r="Z84" s="5">
        <f ca="1">Operations!Z64*Z29</f>
        <v>0</v>
      </c>
      <c r="AA84" s="5">
        <f ca="1">Operations!AA64*AA29</f>
        <v>0</v>
      </c>
      <c r="AB84" s="5">
        <f ca="1">Operations!AB64*AB29</f>
        <v>0</v>
      </c>
      <c r="AC84" s="5">
        <f ca="1">Operations!AC64*AC29</f>
        <v>0</v>
      </c>
      <c r="AD84" s="5">
        <f ca="1">Operations!AD64*AD29</f>
        <v>0</v>
      </c>
      <c r="AE84" s="5">
        <f ca="1">Operations!AE64*AE29</f>
        <v>0</v>
      </c>
      <c r="AF84" s="5">
        <f ca="1">Operations!AF64*AF29</f>
        <v>0</v>
      </c>
      <c r="AG84" s="5">
        <f ca="1">Operations!AG64*AG29</f>
        <v>0</v>
      </c>
      <c r="AH84" s="5">
        <f ca="1">Operations!AH64*AH29</f>
        <v>0</v>
      </c>
      <c r="AI84" s="5">
        <f ca="1">Operations!AI64*AI29</f>
        <v>0</v>
      </c>
      <c r="AJ84" s="5">
        <f ca="1">Operations!AJ64*AJ29</f>
        <v>0</v>
      </c>
      <c r="AK84" s="5">
        <f ca="1">Operations!AK64*AK29</f>
        <v>0</v>
      </c>
      <c r="AL84" s="5">
        <f ca="1">Operations!AL64*AL29</f>
        <v>0</v>
      </c>
      <c r="AM84" s="5">
        <f ca="1">Operations!AM64*AM29</f>
        <v>0</v>
      </c>
      <c r="AN84" s="5">
        <f ca="1">Operations!AN64*AN29</f>
        <v>0</v>
      </c>
      <c r="AO84" s="5">
        <f ca="1">Operations!AO64*AO29</f>
        <v>0</v>
      </c>
      <c r="AP84" s="5">
        <f ca="1">Operations!AP64*AP29</f>
        <v>0</v>
      </c>
      <c r="AQ84" s="5">
        <f ca="1">Operations!AQ64*AQ29</f>
        <v>0</v>
      </c>
      <c r="AR84" s="5">
        <f ca="1">Operations!AR64*AR29</f>
        <v>0</v>
      </c>
      <c r="AS84" s="5">
        <f ca="1">Operations!AS64*AS29</f>
        <v>0</v>
      </c>
      <c r="AT84" s="5">
        <f ca="1">Operations!AT64*AT29</f>
        <v>0</v>
      </c>
      <c r="AU84" s="5">
        <f ca="1">Operations!AU64*AU29</f>
        <v>0</v>
      </c>
      <c r="AV84" s="5">
        <f ca="1">Operations!AV64*AV29</f>
        <v>0</v>
      </c>
      <c r="AW84" s="5">
        <f ca="1">Operations!AW64*AW29</f>
        <v>0</v>
      </c>
      <c r="AX84" s="5">
        <f ca="1">Operations!AX64*AX29</f>
        <v>0</v>
      </c>
      <c r="AY84" s="5">
        <f ca="1">Operations!AY64*AY29</f>
        <v>0</v>
      </c>
      <c r="AZ84" s="5">
        <f ca="1">Operations!AZ64*AZ29</f>
        <v>0</v>
      </c>
      <c r="BA84" s="5">
        <f ca="1">Operations!BA64*BA29</f>
        <v>0</v>
      </c>
      <c r="BB84" s="5">
        <f ca="1">Operations!BB64*BB29</f>
        <v>0</v>
      </c>
      <c r="BC84" s="5">
        <f ca="1">Operations!BC64*BC29</f>
        <v>0</v>
      </c>
      <c r="BD84" s="5">
        <f ca="1">Operations!BD64*BD29</f>
        <v>0</v>
      </c>
      <c r="BE84" s="5">
        <f ca="1">Operations!BE64*BE29</f>
        <v>0</v>
      </c>
      <c r="BF84" s="5">
        <f ca="1">Operations!BF64*BF29</f>
        <v>0</v>
      </c>
      <c r="BG84" s="5">
        <f ca="1">Operations!BG64*BG29</f>
        <v>0</v>
      </c>
      <c r="BH84" s="5">
        <f ca="1">Operations!BH64*BH29</f>
        <v>0</v>
      </c>
      <c r="BI84" s="5">
        <f ca="1">Operations!BI64*BI29</f>
        <v>0</v>
      </c>
    </row>
    <row r="85" spans="1:61" x14ac:dyDescent="0.25">
      <c r="A85" t="s">
        <v>352</v>
      </c>
      <c r="C85" s="5">
        <f ca="1">MIN(MAX(0,C81),C83+C84)</f>
        <v>0</v>
      </c>
      <c r="D85" s="5">
        <f t="shared" ref="D85" ca="1" si="29">MIN(MAX(0,D81),D83+D84)</f>
        <v>0</v>
      </c>
      <c r="E85" s="5">
        <f t="shared" ref="E85:BI85" ca="1" si="30">MIN(MAX(0,E81),E83+E84)</f>
        <v>0</v>
      </c>
      <c r="F85" s="5">
        <f t="shared" ca="1" si="30"/>
        <v>0</v>
      </c>
      <c r="G85" s="5">
        <f t="shared" ca="1" si="30"/>
        <v>0</v>
      </c>
      <c r="H85" s="5">
        <f t="shared" ca="1" si="30"/>
        <v>0</v>
      </c>
      <c r="I85" s="5">
        <f t="shared" ca="1" si="30"/>
        <v>0</v>
      </c>
      <c r="J85" s="5">
        <f t="shared" ca="1" si="30"/>
        <v>0</v>
      </c>
      <c r="K85" s="5">
        <f t="shared" ca="1" si="30"/>
        <v>0</v>
      </c>
      <c r="L85" s="5">
        <f t="shared" ca="1" si="30"/>
        <v>0</v>
      </c>
      <c r="M85" s="5">
        <f t="shared" ca="1" si="30"/>
        <v>0</v>
      </c>
      <c r="N85" s="5">
        <f t="shared" ca="1" si="30"/>
        <v>0</v>
      </c>
      <c r="O85" s="5">
        <f t="shared" ca="1" si="30"/>
        <v>0</v>
      </c>
      <c r="P85" s="5">
        <f t="shared" ca="1" si="30"/>
        <v>0</v>
      </c>
      <c r="Q85" s="5">
        <f t="shared" ca="1" si="30"/>
        <v>0</v>
      </c>
      <c r="R85" s="5">
        <f t="shared" ca="1" si="30"/>
        <v>0</v>
      </c>
      <c r="S85" s="5">
        <f t="shared" ca="1" si="30"/>
        <v>0</v>
      </c>
      <c r="T85" s="5">
        <f t="shared" ca="1" si="30"/>
        <v>0</v>
      </c>
      <c r="U85" s="5">
        <f t="shared" ca="1" si="30"/>
        <v>0</v>
      </c>
      <c r="V85" s="5">
        <f t="shared" ca="1" si="30"/>
        <v>0</v>
      </c>
      <c r="W85" s="5">
        <f t="shared" ca="1" si="30"/>
        <v>0</v>
      </c>
      <c r="X85" s="5">
        <f t="shared" ca="1" si="30"/>
        <v>0</v>
      </c>
      <c r="Y85" s="5">
        <f t="shared" ca="1" si="30"/>
        <v>0</v>
      </c>
      <c r="Z85" s="5">
        <f t="shared" ca="1" si="30"/>
        <v>0</v>
      </c>
      <c r="AA85" s="5">
        <f t="shared" ca="1" si="30"/>
        <v>0</v>
      </c>
      <c r="AB85" s="5">
        <f t="shared" ca="1" si="30"/>
        <v>0</v>
      </c>
      <c r="AC85" s="5">
        <f t="shared" ca="1" si="30"/>
        <v>0</v>
      </c>
      <c r="AD85" s="5">
        <f t="shared" ca="1" si="30"/>
        <v>0</v>
      </c>
      <c r="AE85" s="5">
        <f t="shared" ca="1" si="30"/>
        <v>0</v>
      </c>
      <c r="AF85" s="5">
        <f t="shared" ca="1" si="30"/>
        <v>0</v>
      </c>
      <c r="AG85" s="5">
        <f t="shared" ca="1" si="30"/>
        <v>0</v>
      </c>
      <c r="AH85" s="5">
        <f t="shared" ca="1" si="30"/>
        <v>0</v>
      </c>
      <c r="AI85" s="5">
        <f t="shared" ca="1" si="30"/>
        <v>0</v>
      </c>
      <c r="AJ85" s="5">
        <f t="shared" ca="1" si="30"/>
        <v>0</v>
      </c>
      <c r="AK85" s="5">
        <f t="shared" ca="1" si="30"/>
        <v>0</v>
      </c>
      <c r="AL85" s="5">
        <f t="shared" ca="1" si="30"/>
        <v>0</v>
      </c>
      <c r="AM85" s="5">
        <f t="shared" ca="1" si="30"/>
        <v>0</v>
      </c>
      <c r="AN85" s="5">
        <f t="shared" ca="1" si="30"/>
        <v>0</v>
      </c>
      <c r="AO85" s="5">
        <f t="shared" ca="1" si="30"/>
        <v>0</v>
      </c>
      <c r="AP85" s="5">
        <f t="shared" ca="1" si="30"/>
        <v>0</v>
      </c>
      <c r="AQ85" s="5">
        <f t="shared" ca="1" si="30"/>
        <v>0</v>
      </c>
      <c r="AR85" s="5">
        <f t="shared" ca="1" si="30"/>
        <v>0</v>
      </c>
      <c r="AS85" s="5">
        <f t="shared" ca="1" si="30"/>
        <v>0</v>
      </c>
      <c r="AT85" s="5">
        <f t="shared" ca="1" si="30"/>
        <v>0</v>
      </c>
      <c r="AU85" s="5">
        <f t="shared" ca="1" si="30"/>
        <v>0</v>
      </c>
      <c r="AV85" s="5">
        <f t="shared" ca="1" si="30"/>
        <v>0</v>
      </c>
      <c r="AW85" s="5">
        <f t="shared" ca="1" si="30"/>
        <v>0</v>
      </c>
      <c r="AX85" s="5">
        <f t="shared" ca="1" si="30"/>
        <v>0</v>
      </c>
      <c r="AY85" s="5">
        <f t="shared" ca="1" si="30"/>
        <v>0</v>
      </c>
      <c r="AZ85" s="5">
        <f t="shared" ca="1" si="30"/>
        <v>0</v>
      </c>
      <c r="BA85" s="5">
        <f t="shared" ca="1" si="30"/>
        <v>0</v>
      </c>
      <c r="BB85" s="5">
        <f t="shared" ca="1" si="30"/>
        <v>0</v>
      </c>
      <c r="BC85" s="5">
        <f t="shared" ca="1" si="30"/>
        <v>0</v>
      </c>
      <c r="BD85" s="5">
        <f t="shared" ca="1" si="30"/>
        <v>0</v>
      </c>
      <c r="BE85" s="5">
        <f t="shared" ca="1" si="30"/>
        <v>0</v>
      </c>
      <c r="BF85" s="5">
        <f t="shared" ca="1" si="30"/>
        <v>0</v>
      </c>
      <c r="BG85" s="5">
        <f t="shared" ca="1" si="30"/>
        <v>0</v>
      </c>
      <c r="BH85" s="5">
        <f t="shared" ca="1" si="30"/>
        <v>0</v>
      </c>
      <c r="BI85" s="5">
        <f t="shared" ca="1" si="30"/>
        <v>0</v>
      </c>
    </row>
    <row r="86" spans="1:61" x14ac:dyDescent="0.25">
      <c r="A86" t="s">
        <v>353</v>
      </c>
      <c r="C86" s="5">
        <f ca="1">C83+C84-C85</f>
        <v>0</v>
      </c>
      <c r="D86" s="5">
        <f ca="1">D83+D84-D85</f>
        <v>0</v>
      </c>
      <c r="E86" s="5">
        <f t="shared" ref="E86:BI86" ca="1" si="31">E83+E84-E85</f>
        <v>0</v>
      </c>
      <c r="F86" s="5">
        <f t="shared" ca="1" si="31"/>
        <v>0</v>
      </c>
      <c r="G86" s="5">
        <f t="shared" ca="1" si="31"/>
        <v>0</v>
      </c>
      <c r="H86" s="5">
        <f t="shared" ca="1" si="31"/>
        <v>0</v>
      </c>
      <c r="I86" s="5">
        <f t="shared" ca="1" si="31"/>
        <v>0</v>
      </c>
      <c r="J86" s="5">
        <f t="shared" ca="1" si="31"/>
        <v>0</v>
      </c>
      <c r="K86" s="5">
        <f t="shared" ca="1" si="31"/>
        <v>0</v>
      </c>
      <c r="L86" s="5">
        <f t="shared" ca="1" si="31"/>
        <v>0</v>
      </c>
      <c r="M86" s="5">
        <f t="shared" ca="1" si="31"/>
        <v>0</v>
      </c>
      <c r="N86" s="5">
        <f t="shared" ca="1" si="31"/>
        <v>0</v>
      </c>
      <c r="O86" s="5">
        <f t="shared" ca="1" si="31"/>
        <v>0</v>
      </c>
      <c r="P86" s="5">
        <f t="shared" ca="1" si="31"/>
        <v>0</v>
      </c>
      <c r="Q86" s="5">
        <f t="shared" ca="1" si="31"/>
        <v>0</v>
      </c>
      <c r="R86" s="5">
        <f t="shared" ca="1" si="31"/>
        <v>0</v>
      </c>
      <c r="S86" s="5">
        <f t="shared" ca="1" si="31"/>
        <v>0</v>
      </c>
      <c r="T86" s="5">
        <f t="shared" ca="1" si="31"/>
        <v>0</v>
      </c>
      <c r="U86" s="5">
        <f t="shared" ca="1" si="31"/>
        <v>0</v>
      </c>
      <c r="V86" s="5">
        <f t="shared" ca="1" si="31"/>
        <v>0</v>
      </c>
      <c r="W86" s="5">
        <f t="shared" ca="1" si="31"/>
        <v>0</v>
      </c>
      <c r="X86" s="5">
        <f t="shared" ca="1" si="31"/>
        <v>0</v>
      </c>
      <c r="Y86" s="5">
        <f t="shared" ca="1" si="31"/>
        <v>0</v>
      </c>
      <c r="Z86" s="5">
        <f t="shared" ca="1" si="31"/>
        <v>0</v>
      </c>
      <c r="AA86" s="5">
        <f t="shared" ca="1" si="31"/>
        <v>0</v>
      </c>
      <c r="AB86" s="5">
        <f t="shared" ca="1" si="31"/>
        <v>0</v>
      </c>
      <c r="AC86" s="5">
        <f t="shared" ca="1" si="31"/>
        <v>0</v>
      </c>
      <c r="AD86" s="5">
        <f t="shared" ca="1" si="31"/>
        <v>0</v>
      </c>
      <c r="AE86" s="5">
        <f t="shared" ca="1" si="31"/>
        <v>0</v>
      </c>
      <c r="AF86" s="5">
        <f t="shared" ca="1" si="31"/>
        <v>0</v>
      </c>
      <c r="AG86" s="5">
        <f t="shared" ca="1" si="31"/>
        <v>0</v>
      </c>
      <c r="AH86" s="5">
        <f t="shared" ca="1" si="31"/>
        <v>0</v>
      </c>
      <c r="AI86" s="5">
        <f t="shared" ca="1" si="31"/>
        <v>0</v>
      </c>
      <c r="AJ86" s="5">
        <f t="shared" ca="1" si="31"/>
        <v>0</v>
      </c>
      <c r="AK86" s="5">
        <f t="shared" ca="1" si="31"/>
        <v>0</v>
      </c>
      <c r="AL86" s="5">
        <f t="shared" ca="1" si="31"/>
        <v>0</v>
      </c>
      <c r="AM86" s="5">
        <f t="shared" ca="1" si="31"/>
        <v>0</v>
      </c>
      <c r="AN86" s="5">
        <f t="shared" ca="1" si="31"/>
        <v>0</v>
      </c>
      <c r="AO86" s="5">
        <f t="shared" ca="1" si="31"/>
        <v>0</v>
      </c>
      <c r="AP86" s="5">
        <f t="shared" ca="1" si="31"/>
        <v>0</v>
      </c>
      <c r="AQ86" s="5">
        <f t="shared" ca="1" si="31"/>
        <v>0</v>
      </c>
      <c r="AR86" s="5">
        <f t="shared" ca="1" si="31"/>
        <v>0</v>
      </c>
      <c r="AS86" s="5">
        <f t="shared" ca="1" si="31"/>
        <v>0</v>
      </c>
      <c r="AT86" s="5">
        <f t="shared" ca="1" si="31"/>
        <v>0</v>
      </c>
      <c r="AU86" s="5">
        <f t="shared" ca="1" si="31"/>
        <v>0</v>
      </c>
      <c r="AV86" s="5">
        <f t="shared" ca="1" si="31"/>
        <v>0</v>
      </c>
      <c r="AW86" s="5">
        <f t="shared" ca="1" si="31"/>
        <v>0</v>
      </c>
      <c r="AX86" s="5">
        <f t="shared" ca="1" si="31"/>
        <v>0</v>
      </c>
      <c r="AY86" s="5">
        <f t="shared" ca="1" si="31"/>
        <v>0</v>
      </c>
      <c r="AZ86" s="5">
        <f t="shared" ca="1" si="31"/>
        <v>0</v>
      </c>
      <c r="BA86" s="5">
        <f t="shared" ca="1" si="31"/>
        <v>0</v>
      </c>
      <c r="BB86" s="5">
        <f t="shared" ca="1" si="31"/>
        <v>0</v>
      </c>
      <c r="BC86" s="5">
        <f t="shared" ca="1" si="31"/>
        <v>0</v>
      </c>
      <c r="BD86" s="5">
        <f t="shared" ca="1" si="31"/>
        <v>0</v>
      </c>
      <c r="BE86" s="5">
        <f t="shared" ca="1" si="31"/>
        <v>0</v>
      </c>
      <c r="BF86" s="5">
        <f t="shared" ca="1" si="31"/>
        <v>0</v>
      </c>
      <c r="BG86" s="5">
        <f t="shared" ca="1" si="31"/>
        <v>0</v>
      </c>
      <c r="BH86" s="5">
        <f t="shared" ca="1" si="31"/>
        <v>0</v>
      </c>
      <c r="BI86" s="5">
        <f t="shared" ca="1" si="31"/>
        <v>0</v>
      </c>
    </row>
    <row r="88" spans="1:61" x14ac:dyDescent="0.25">
      <c r="A88" t="s">
        <v>354</v>
      </c>
      <c r="C88" s="5">
        <f ca="1">C81-C85</f>
        <v>0</v>
      </c>
      <c r="D88" s="5">
        <f ca="1">D81-D85</f>
        <v>0</v>
      </c>
      <c r="E88" s="5">
        <f t="shared" ref="E88:BI88" ca="1" si="32">E81-E85</f>
        <v>0</v>
      </c>
      <c r="F88" s="5">
        <f t="shared" ca="1" si="32"/>
        <v>0</v>
      </c>
      <c r="G88" s="5">
        <f t="shared" ca="1" si="32"/>
        <v>0</v>
      </c>
      <c r="H88" s="5">
        <f t="shared" ca="1" si="32"/>
        <v>0</v>
      </c>
      <c r="I88" s="5">
        <f t="shared" ca="1" si="32"/>
        <v>0</v>
      </c>
      <c r="J88" s="5">
        <f t="shared" ca="1" si="32"/>
        <v>0</v>
      </c>
      <c r="K88" s="5">
        <f t="shared" ca="1" si="32"/>
        <v>0</v>
      </c>
      <c r="L88" s="5">
        <f t="shared" ca="1" si="32"/>
        <v>0</v>
      </c>
      <c r="M88" s="5">
        <f t="shared" ca="1" si="32"/>
        <v>0</v>
      </c>
      <c r="N88" s="5">
        <f t="shared" ca="1" si="32"/>
        <v>0</v>
      </c>
      <c r="O88" s="5">
        <f t="shared" ca="1" si="32"/>
        <v>0</v>
      </c>
      <c r="P88" s="5">
        <f t="shared" ca="1" si="32"/>
        <v>0</v>
      </c>
      <c r="Q88" s="5">
        <f t="shared" ca="1" si="32"/>
        <v>0</v>
      </c>
      <c r="R88" s="5">
        <f t="shared" ca="1" si="32"/>
        <v>0</v>
      </c>
      <c r="S88" s="5">
        <f t="shared" ca="1" si="32"/>
        <v>0</v>
      </c>
      <c r="T88" s="5">
        <f t="shared" ca="1" si="32"/>
        <v>0</v>
      </c>
      <c r="U88" s="5">
        <f t="shared" ca="1" si="32"/>
        <v>0</v>
      </c>
      <c r="V88" s="5">
        <f t="shared" ca="1" si="32"/>
        <v>0</v>
      </c>
      <c r="W88" s="5">
        <f t="shared" ca="1" si="32"/>
        <v>0</v>
      </c>
      <c r="X88" s="5">
        <f t="shared" ca="1" si="32"/>
        <v>0</v>
      </c>
      <c r="Y88" s="5">
        <f t="shared" ca="1" si="32"/>
        <v>0</v>
      </c>
      <c r="Z88" s="5">
        <f t="shared" ca="1" si="32"/>
        <v>0</v>
      </c>
      <c r="AA88" s="5">
        <f t="shared" ca="1" si="32"/>
        <v>0</v>
      </c>
      <c r="AB88" s="5">
        <f t="shared" ca="1" si="32"/>
        <v>0</v>
      </c>
      <c r="AC88" s="5">
        <f t="shared" ca="1" si="32"/>
        <v>0</v>
      </c>
      <c r="AD88" s="5">
        <f t="shared" ca="1" si="32"/>
        <v>0</v>
      </c>
      <c r="AE88" s="5">
        <f t="shared" ca="1" si="32"/>
        <v>0</v>
      </c>
      <c r="AF88" s="5">
        <f t="shared" ca="1" si="32"/>
        <v>0</v>
      </c>
      <c r="AG88" s="5">
        <f t="shared" ca="1" si="32"/>
        <v>0</v>
      </c>
      <c r="AH88" s="5">
        <f t="shared" ca="1" si="32"/>
        <v>0</v>
      </c>
      <c r="AI88" s="5">
        <f t="shared" ca="1" si="32"/>
        <v>0</v>
      </c>
      <c r="AJ88" s="5">
        <f t="shared" ca="1" si="32"/>
        <v>0</v>
      </c>
      <c r="AK88" s="5">
        <f t="shared" ca="1" si="32"/>
        <v>0</v>
      </c>
      <c r="AL88" s="5">
        <f t="shared" ca="1" si="32"/>
        <v>0</v>
      </c>
      <c r="AM88" s="5">
        <f t="shared" ca="1" si="32"/>
        <v>0</v>
      </c>
      <c r="AN88" s="5">
        <f t="shared" ca="1" si="32"/>
        <v>0</v>
      </c>
      <c r="AO88" s="5">
        <f t="shared" ca="1" si="32"/>
        <v>0</v>
      </c>
      <c r="AP88" s="5">
        <f t="shared" ca="1" si="32"/>
        <v>0</v>
      </c>
      <c r="AQ88" s="5">
        <f t="shared" ca="1" si="32"/>
        <v>0</v>
      </c>
      <c r="AR88" s="5">
        <f t="shared" ca="1" si="32"/>
        <v>0</v>
      </c>
      <c r="AS88" s="5">
        <f t="shared" ca="1" si="32"/>
        <v>0</v>
      </c>
      <c r="AT88" s="5">
        <f t="shared" ca="1" si="32"/>
        <v>0</v>
      </c>
      <c r="AU88" s="5">
        <f t="shared" ca="1" si="32"/>
        <v>0</v>
      </c>
      <c r="AV88" s="5">
        <f t="shared" ca="1" si="32"/>
        <v>0</v>
      </c>
      <c r="AW88" s="5">
        <f t="shared" ca="1" si="32"/>
        <v>0</v>
      </c>
      <c r="AX88" s="5">
        <f t="shared" ca="1" si="32"/>
        <v>0</v>
      </c>
      <c r="AY88" s="5">
        <f t="shared" ca="1" si="32"/>
        <v>0</v>
      </c>
      <c r="AZ88" s="5">
        <f t="shared" ca="1" si="32"/>
        <v>0</v>
      </c>
      <c r="BA88" s="5">
        <f t="shared" ca="1" si="32"/>
        <v>0</v>
      </c>
      <c r="BB88" s="5">
        <f t="shared" ca="1" si="32"/>
        <v>0</v>
      </c>
      <c r="BC88" s="5">
        <f t="shared" ca="1" si="32"/>
        <v>0</v>
      </c>
      <c r="BD88" s="5">
        <f t="shared" ca="1" si="32"/>
        <v>0</v>
      </c>
      <c r="BE88" s="5">
        <f t="shared" ca="1" si="32"/>
        <v>0</v>
      </c>
      <c r="BF88" s="5">
        <f t="shared" ca="1" si="32"/>
        <v>0</v>
      </c>
      <c r="BG88" s="5">
        <f t="shared" ca="1" si="32"/>
        <v>0</v>
      </c>
      <c r="BH88" s="5">
        <f t="shared" ca="1" si="32"/>
        <v>0</v>
      </c>
      <c r="BI88" s="5">
        <f t="shared" ca="1" si="32"/>
        <v>0</v>
      </c>
    </row>
    <row r="90" spans="1:61" x14ac:dyDescent="0.25">
      <c r="A90" t="s">
        <v>333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</row>
    <row r="91" spans="1:61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</row>
    <row r="92" spans="1:61" x14ac:dyDescent="0.25">
      <c r="A92" t="s">
        <v>583</v>
      </c>
      <c r="C92" s="5">
        <f>IF($B$21,0,C67)</f>
        <v>0</v>
      </c>
      <c r="D92" s="5">
        <f t="shared" ref="D92:BI92" si="33">IF($B$21,0,D67)</f>
        <v>0</v>
      </c>
      <c r="E92" s="5">
        <f t="shared" si="33"/>
        <v>0</v>
      </c>
      <c r="F92" s="5">
        <f t="shared" si="33"/>
        <v>0</v>
      </c>
      <c r="G92" s="5">
        <f t="shared" si="33"/>
        <v>0</v>
      </c>
      <c r="H92" s="5">
        <f t="shared" si="33"/>
        <v>0</v>
      </c>
      <c r="I92" s="5">
        <f t="shared" si="33"/>
        <v>0</v>
      </c>
      <c r="J92" s="5">
        <f t="shared" si="33"/>
        <v>0</v>
      </c>
      <c r="K92" s="5">
        <f t="shared" si="33"/>
        <v>0</v>
      </c>
      <c r="L92" s="5">
        <f t="shared" si="33"/>
        <v>0</v>
      </c>
      <c r="M92" s="5">
        <f t="shared" si="33"/>
        <v>0</v>
      </c>
      <c r="N92" s="5">
        <f t="shared" si="33"/>
        <v>0</v>
      </c>
      <c r="O92" s="5">
        <f t="shared" si="33"/>
        <v>0</v>
      </c>
      <c r="P92" s="5">
        <f t="shared" si="33"/>
        <v>0</v>
      </c>
      <c r="Q92" s="5">
        <f t="shared" si="33"/>
        <v>0</v>
      </c>
      <c r="R92" s="5">
        <f t="shared" si="33"/>
        <v>0</v>
      </c>
      <c r="S92" s="5">
        <f t="shared" si="33"/>
        <v>0</v>
      </c>
      <c r="T92" s="5">
        <f t="shared" si="33"/>
        <v>0</v>
      </c>
      <c r="U92" s="5">
        <f t="shared" si="33"/>
        <v>0</v>
      </c>
      <c r="V92" s="5">
        <f t="shared" si="33"/>
        <v>0</v>
      </c>
      <c r="W92" s="5">
        <f t="shared" si="33"/>
        <v>0</v>
      </c>
      <c r="X92" s="5">
        <f t="shared" si="33"/>
        <v>0</v>
      </c>
      <c r="Y92" s="5">
        <f t="shared" si="33"/>
        <v>0</v>
      </c>
      <c r="Z92" s="5">
        <f t="shared" si="33"/>
        <v>0</v>
      </c>
      <c r="AA92" s="5">
        <f t="shared" si="33"/>
        <v>0</v>
      </c>
      <c r="AB92" s="5">
        <f t="shared" si="33"/>
        <v>0</v>
      </c>
      <c r="AC92" s="5">
        <f t="shared" si="33"/>
        <v>0</v>
      </c>
      <c r="AD92" s="5">
        <f t="shared" si="33"/>
        <v>0</v>
      </c>
      <c r="AE92" s="5">
        <f t="shared" si="33"/>
        <v>0</v>
      </c>
      <c r="AF92" s="5">
        <f t="shared" si="33"/>
        <v>0</v>
      </c>
      <c r="AG92" s="5">
        <f t="shared" si="33"/>
        <v>0</v>
      </c>
      <c r="AH92" s="5">
        <f t="shared" si="33"/>
        <v>0</v>
      </c>
      <c r="AI92" s="5">
        <f t="shared" si="33"/>
        <v>0</v>
      </c>
      <c r="AJ92" s="5">
        <f t="shared" si="33"/>
        <v>0</v>
      </c>
      <c r="AK92" s="5">
        <f t="shared" si="33"/>
        <v>0</v>
      </c>
      <c r="AL92" s="5">
        <f t="shared" si="33"/>
        <v>0</v>
      </c>
      <c r="AM92" s="5">
        <f t="shared" si="33"/>
        <v>0</v>
      </c>
      <c r="AN92" s="5">
        <f t="shared" si="33"/>
        <v>0</v>
      </c>
      <c r="AO92" s="5">
        <f t="shared" si="33"/>
        <v>0</v>
      </c>
      <c r="AP92" s="5">
        <f t="shared" si="33"/>
        <v>0</v>
      </c>
      <c r="AQ92" s="5">
        <f t="shared" si="33"/>
        <v>0</v>
      </c>
      <c r="AR92" s="5">
        <f t="shared" si="33"/>
        <v>0</v>
      </c>
      <c r="AS92" s="5">
        <f t="shared" si="33"/>
        <v>0</v>
      </c>
      <c r="AT92" s="5">
        <f t="shared" si="33"/>
        <v>0</v>
      </c>
      <c r="AU92" s="5">
        <f t="shared" si="33"/>
        <v>0</v>
      </c>
      <c r="AV92" s="5">
        <f t="shared" si="33"/>
        <v>0</v>
      </c>
      <c r="AW92" s="5">
        <f t="shared" si="33"/>
        <v>0</v>
      </c>
      <c r="AX92" s="5">
        <f t="shared" si="33"/>
        <v>0</v>
      </c>
      <c r="AY92" s="5">
        <f t="shared" si="33"/>
        <v>0</v>
      </c>
      <c r="AZ92" s="5">
        <f t="shared" si="33"/>
        <v>0</v>
      </c>
      <c r="BA92" s="5">
        <f t="shared" si="33"/>
        <v>0</v>
      </c>
      <c r="BB92" s="5">
        <f t="shared" si="33"/>
        <v>0</v>
      </c>
      <c r="BC92" s="5">
        <f t="shared" si="33"/>
        <v>0</v>
      </c>
      <c r="BD92" s="5">
        <f t="shared" si="33"/>
        <v>0</v>
      </c>
      <c r="BE92" s="5">
        <f t="shared" si="33"/>
        <v>0</v>
      </c>
      <c r="BF92" s="5">
        <f t="shared" si="33"/>
        <v>0</v>
      </c>
      <c r="BG92" s="5">
        <f t="shared" si="33"/>
        <v>0</v>
      </c>
      <c r="BH92" s="5">
        <f t="shared" si="33"/>
        <v>0</v>
      </c>
      <c r="BI92" s="5">
        <f t="shared" si="33"/>
        <v>0</v>
      </c>
    </row>
    <row r="93" spans="1:61" x14ac:dyDescent="0.25">
      <c r="A93" t="s">
        <v>430</v>
      </c>
      <c r="C93" s="3">
        <f>1+(B16/4*Timeline!B12)</f>
        <v>1.0349999999999999</v>
      </c>
      <c r="D93" s="15">
        <f>IF(D28,1,C93)*(1+$B$16/4)</f>
        <v>1.0712249999999999</v>
      </c>
      <c r="E93" s="15">
        <f t="shared" ref="E93:BI93" si="34">IF(E28,1,D93)*(1+$B$16/4)</f>
        <v>1.1087178749999997</v>
      </c>
      <c r="F93" s="15">
        <f t="shared" si="34"/>
        <v>1.1475230006249997</v>
      </c>
      <c r="G93" s="15">
        <f t="shared" si="34"/>
        <v>1.1876863056468745</v>
      </c>
      <c r="H93" s="15">
        <f t="shared" si="34"/>
        <v>1.229255326344515</v>
      </c>
      <c r="I93" s="15">
        <f t="shared" si="34"/>
        <v>1.2722792627665729</v>
      </c>
      <c r="J93" s="15">
        <f t="shared" si="34"/>
        <v>1.3168090369634029</v>
      </c>
      <c r="K93" s="15">
        <f t="shared" si="34"/>
        <v>1.3628973532571218</v>
      </c>
      <c r="L93" s="15">
        <f t="shared" si="34"/>
        <v>1.410598760621121</v>
      </c>
      <c r="M93" s="15">
        <f t="shared" si="34"/>
        <v>1.4599697172428601</v>
      </c>
      <c r="N93" s="15">
        <f t="shared" si="34"/>
        <v>1.5110686573463601</v>
      </c>
      <c r="O93" s="15">
        <f t="shared" si="34"/>
        <v>1.5639560603534826</v>
      </c>
      <c r="P93" s="15">
        <f t="shared" si="34"/>
        <v>1.6186945224658542</v>
      </c>
      <c r="Q93" s="15">
        <f t="shared" si="34"/>
        <v>1.6753488307521589</v>
      </c>
      <c r="R93" s="15">
        <f t="shared" si="34"/>
        <v>1.7339860398284843</v>
      </c>
      <c r="S93" s="15">
        <f t="shared" si="34"/>
        <v>1.7946755512224812</v>
      </c>
      <c r="T93" s="15">
        <f t="shared" si="34"/>
        <v>1.8574891955152679</v>
      </c>
      <c r="U93" s="15">
        <f t="shared" si="34"/>
        <v>1.9225013173583021</v>
      </c>
      <c r="V93" s="15">
        <f t="shared" si="34"/>
        <v>1.9897888634658425</v>
      </c>
      <c r="W93" s="15">
        <f t="shared" si="34"/>
        <v>2.0594314736871469</v>
      </c>
      <c r="X93" s="15">
        <f t="shared" si="34"/>
        <v>2.1315115752661966</v>
      </c>
      <c r="Y93" s="15">
        <f t="shared" si="34"/>
        <v>2.2061144804005135</v>
      </c>
      <c r="Z93" s="15">
        <f t="shared" si="34"/>
        <v>2.2833284872145314</v>
      </c>
      <c r="AA93" s="15">
        <f t="shared" si="34"/>
        <v>2.3632449842670398</v>
      </c>
      <c r="AB93" s="15">
        <f t="shared" si="34"/>
        <v>2.4459585587163861</v>
      </c>
      <c r="AC93" s="15">
        <f t="shared" si="34"/>
        <v>2.5315671082714593</v>
      </c>
      <c r="AD93" s="15">
        <f t="shared" si="34"/>
        <v>2.6201719570609603</v>
      </c>
      <c r="AE93" s="15">
        <f t="shared" si="34"/>
        <v>2.7118779755580937</v>
      </c>
      <c r="AF93" s="15">
        <f t="shared" si="34"/>
        <v>2.8067937047026268</v>
      </c>
      <c r="AG93" s="15">
        <f t="shared" si="34"/>
        <v>2.9050314843672185</v>
      </c>
      <c r="AH93" s="15">
        <f t="shared" si="34"/>
        <v>3.0067075863200707</v>
      </c>
      <c r="AI93" s="15">
        <f t="shared" si="34"/>
        <v>3.111942351841273</v>
      </c>
      <c r="AJ93" s="15">
        <f t="shared" si="34"/>
        <v>1.0349999999999999</v>
      </c>
      <c r="AK93" s="15">
        <f t="shared" si="34"/>
        <v>1.0712249999999999</v>
      </c>
      <c r="AL93" s="15">
        <f t="shared" si="34"/>
        <v>1.1087178749999997</v>
      </c>
      <c r="AM93" s="15">
        <f t="shared" si="34"/>
        <v>1.1475230006249997</v>
      </c>
      <c r="AN93" s="15">
        <f t="shared" si="34"/>
        <v>1.1876863056468745</v>
      </c>
      <c r="AO93" s="15">
        <f t="shared" si="34"/>
        <v>1.229255326344515</v>
      </c>
      <c r="AP93" s="15">
        <f t="shared" si="34"/>
        <v>1.2722792627665729</v>
      </c>
      <c r="AQ93" s="15">
        <f t="shared" si="34"/>
        <v>1.3168090369634029</v>
      </c>
      <c r="AR93" s="15">
        <f t="shared" si="34"/>
        <v>1.3628973532571218</v>
      </c>
      <c r="AS93" s="15">
        <f t="shared" si="34"/>
        <v>1.410598760621121</v>
      </c>
      <c r="AT93" s="15">
        <f t="shared" si="34"/>
        <v>1.4599697172428601</v>
      </c>
      <c r="AU93" s="15">
        <f t="shared" si="34"/>
        <v>1.5110686573463601</v>
      </c>
      <c r="AV93" s="15">
        <f t="shared" si="34"/>
        <v>1.5639560603534826</v>
      </c>
      <c r="AW93" s="15">
        <f t="shared" si="34"/>
        <v>1.6186945224658542</v>
      </c>
      <c r="AX93" s="15">
        <f t="shared" si="34"/>
        <v>1.6753488307521589</v>
      </c>
      <c r="AY93" s="15">
        <f t="shared" si="34"/>
        <v>1.7339860398284843</v>
      </c>
      <c r="AZ93" s="15">
        <f t="shared" si="34"/>
        <v>1.7946755512224812</v>
      </c>
      <c r="BA93" s="15">
        <f t="shared" si="34"/>
        <v>1.8574891955152679</v>
      </c>
      <c r="BB93" s="15">
        <f t="shared" si="34"/>
        <v>1.9225013173583021</v>
      </c>
      <c r="BC93" s="15">
        <f t="shared" si="34"/>
        <v>1.9897888634658425</v>
      </c>
      <c r="BD93" s="15">
        <f t="shared" si="34"/>
        <v>2.0594314736871469</v>
      </c>
      <c r="BE93" s="15">
        <f t="shared" si="34"/>
        <v>2.1315115752661966</v>
      </c>
      <c r="BF93" s="15">
        <f t="shared" si="34"/>
        <v>2.2061144804005135</v>
      </c>
      <c r="BG93" s="15">
        <f t="shared" si="34"/>
        <v>2.2833284872145314</v>
      </c>
      <c r="BH93" s="15">
        <f t="shared" si="34"/>
        <v>2.3632449842670398</v>
      </c>
      <c r="BI93" s="15">
        <f t="shared" si="34"/>
        <v>2.4459585587163861</v>
      </c>
    </row>
    <row r="94" spans="1:61" x14ac:dyDescent="0.25">
      <c r="A94" t="s">
        <v>429</v>
      </c>
      <c r="C94" s="3">
        <f>C93</f>
        <v>1.0349999999999999</v>
      </c>
      <c r="D94" s="15">
        <f>IF(D28,D93,C93*(1+($B$16*(1-$D$19)/4)))</f>
        <v>1.0531124999999999</v>
      </c>
      <c r="E94" s="15">
        <f t="shared" ref="E94:BI94" si="35">IF(E28,E93,D93*(1+($B$16*(1-$D$19)/4)))</f>
        <v>1.0899714375</v>
      </c>
      <c r="F94" s="15">
        <f t="shared" si="35"/>
        <v>1.1281204378124998</v>
      </c>
      <c r="G94" s="15">
        <f t="shared" si="35"/>
        <v>1.1676046531359372</v>
      </c>
      <c r="H94" s="15">
        <f t="shared" si="35"/>
        <v>1.2084708159956949</v>
      </c>
      <c r="I94" s="15">
        <f t="shared" si="35"/>
        <v>1.2507672945555441</v>
      </c>
      <c r="J94" s="15">
        <f t="shared" si="35"/>
        <v>1.2945441498649879</v>
      </c>
      <c r="K94" s="15">
        <f t="shared" si="35"/>
        <v>1.3398531951102626</v>
      </c>
      <c r="L94" s="15">
        <f t="shared" si="35"/>
        <v>1.3867480569391215</v>
      </c>
      <c r="M94" s="15">
        <f t="shared" si="35"/>
        <v>1.4352842389319906</v>
      </c>
      <c r="N94" s="15">
        <f t="shared" si="35"/>
        <v>1.4855191872946103</v>
      </c>
      <c r="O94" s="15">
        <f t="shared" si="35"/>
        <v>1.5375123588499215</v>
      </c>
      <c r="P94" s="15">
        <f t="shared" si="35"/>
        <v>1.5913252914096687</v>
      </c>
      <c r="Q94" s="15">
        <f t="shared" si="35"/>
        <v>1.6470216766090067</v>
      </c>
      <c r="R94" s="15">
        <f t="shared" si="35"/>
        <v>1.7046674352903217</v>
      </c>
      <c r="S94" s="15">
        <f t="shared" si="35"/>
        <v>1.764330795525483</v>
      </c>
      <c r="T94" s="15">
        <f t="shared" si="35"/>
        <v>1.8260823733688747</v>
      </c>
      <c r="U94" s="15">
        <f t="shared" si="35"/>
        <v>1.8899952564367852</v>
      </c>
      <c r="V94" s="15">
        <f t="shared" si="35"/>
        <v>1.9561450904120725</v>
      </c>
      <c r="W94" s="15">
        <f t="shared" si="35"/>
        <v>2.024610168576495</v>
      </c>
      <c r="X94" s="15">
        <f t="shared" si="35"/>
        <v>2.0954715244766722</v>
      </c>
      <c r="Y94" s="15">
        <f t="shared" si="35"/>
        <v>2.1688130278333553</v>
      </c>
      <c r="Z94" s="15">
        <f t="shared" si="35"/>
        <v>2.2447214838075227</v>
      </c>
      <c r="AA94" s="15">
        <f t="shared" si="35"/>
        <v>2.323286735740786</v>
      </c>
      <c r="AB94" s="15">
        <f t="shared" si="35"/>
        <v>2.4046017714917132</v>
      </c>
      <c r="AC94" s="15">
        <f t="shared" si="35"/>
        <v>2.4887628334939231</v>
      </c>
      <c r="AD94" s="15">
        <f t="shared" si="35"/>
        <v>2.5758695326662098</v>
      </c>
      <c r="AE94" s="15">
        <f t="shared" si="35"/>
        <v>2.6660249663095272</v>
      </c>
      <c r="AF94" s="15">
        <f t="shared" si="35"/>
        <v>2.7593358401303605</v>
      </c>
      <c r="AG94" s="15">
        <f t="shared" si="35"/>
        <v>2.8559125945349231</v>
      </c>
      <c r="AH94" s="15">
        <f t="shared" si="35"/>
        <v>2.9558695353436448</v>
      </c>
      <c r="AI94" s="15">
        <f t="shared" si="35"/>
        <v>3.0593249690806723</v>
      </c>
      <c r="AJ94" s="15">
        <f t="shared" si="35"/>
        <v>1.0349999999999999</v>
      </c>
      <c r="AK94" s="15">
        <f t="shared" si="35"/>
        <v>1.0531124999999999</v>
      </c>
      <c r="AL94" s="15">
        <f t="shared" si="35"/>
        <v>1.0899714375</v>
      </c>
      <c r="AM94" s="15">
        <f t="shared" si="35"/>
        <v>1.1281204378124998</v>
      </c>
      <c r="AN94" s="15">
        <f t="shared" si="35"/>
        <v>1.1676046531359372</v>
      </c>
      <c r="AO94" s="15">
        <f t="shared" si="35"/>
        <v>1.2084708159956949</v>
      </c>
      <c r="AP94" s="15">
        <f t="shared" si="35"/>
        <v>1.2507672945555441</v>
      </c>
      <c r="AQ94" s="15">
        <f t="shared" si="35"/>
        <v>1.2945441498649879</v>
      </c>
      <c r="AR94" s="15">
        <f t="shared" si="35"/>
        <v>1.3398531951102626</v>
      </c>
      <c r="AS94" s="15">
        <f t="shared" si="35"/>
        <v>1.3867480569391215</v>
      </c>
      <c r="AT94" s="15">
        <f t="shared" si="35"/>
        <v>1.4352842389319906</v>
      </c>
      <c r="AU94" s="15">
        <f t="shared" si="35"/>
        <v>1.4855191872946103</v>
      </c>
      <c r="AV94" s="15">
        <f t="shared" si="35"/>
        <v>1.5375123588499215</v>
      </c>
      <c r="AW94" s="15">
        <f t="shared" si="35"/>
        <v>1.5913252914096687</v>
      </c>
      <c r="AX94" s="15">
        <f t="shared" si="35"/>
        <v>1.6470216766090067</v>
      </c>
      <c r="AY94" s="15">
        <f t="shared" si="35"/>
        <v>1.7046674352903217</v>
      </c>
      <c r="AZ94" s="15">
        <f t="shared" si="35"/>
        <v>1.764330795525483</v>
      </c>
      <c r="BA94" s="15">
        <f t="shared" si="35"/>
        <v>1.8260823733688747</v>
      </c>
      <c r="BB94" s="15">
        <f t="shared" si="35"/>
        <v>1.8899952564367852</v>
      </c>
      <c r="BC94" s="15">
        <f t="shared" si="35"/>
        <v>1.9561450904120725</v>
      </c>
      <c r="BD94" s="15">
        <f t="shared" si="35"/>
        <v>2.024610168576495</v>
      </c>
      <c r="BE94" s="15">
        <f t="shared" si="35"/>
        <v>2.0954715244766722</v>
      </c>
      <c r="BF94" s="15">
        <f t="shared" si="35"/>
        <v>2.1688130278333553</v>
      </c>
      <c r="BG94" s="15">
        <f t="shared" si="35"/>
        <v>2.2447214838075227</v>
      </c>
      <c r="BH94" s="15">
        <f t="shared" si="35"/>
        <v>2.323286735740786</v>
      </c>
      <c r="BI94" s="15">
        <f t="shared" si="35"/>
        <v>2.4046017714917132</v>
      </c>
    </row>
    <row r="95" spans="1:61" ht="30" x14ac:dyDescent="0.25">
      <c r="A95" s="27" t="s">
        <v>339</v>
      </c>
      <c r="C95" s="5">
        <f ca="1">(C62-C61+C92)</f>
        <v>-289476010.11893797</v>
      </c>
      <c r="D95" s="5">
        <f ca="1">IF(D28,D62-D61-D59+D92,D30*(C95+(C113*(1-$B$7))/C94+(D92+D62-D61-D85)/D94-C92/C94))</f>
        <v>-285714306.16057032</v>
      </c>
      <c r="E95" s="5">
        <f t="shared" ref="E95:BI95" ca="1" si="36">IF(E28,E62-E61-E59+E92,E30*(D95+(D113*(1-$B$7))/D94+(E92+E62-E61-E85)/E94-D92/D94))</f>
        <v>-282191777.47659791</v>
      </c>
      <c r="F95" s="5">
        <f t="shared" ca="1" si="36"/>
        <v>-278635356.42496336</v>
      </c>
      <c r="G95" s="5">
        <f t="shared" ca="1" si="36"/>
        <v>-275066565.54490787</v>
      </c>
      <c r="H95" s="5">
        <f t="shared" ca="1" si="36"/>
        <v>-271471231.36382174</v>
      </c>
      <c r="I95" s="5">
        <f t="shared" ca="1" si="36"/>
        <v>-267854313.60739836</v>
      </c>
      <c r="J95" s="5">
        <f t="shared" ca="1" si="36"/>
        <v>-264219688.03271389</v>
      </c>
      <c r="K95" s="5">
        <f t="shared" ca="1" si="36"/>
        <v>-260586314.40270165</v>
      </c>
      <c r="L95" s="5">
        <f t="shared" ca="1" si="36"/>
        <v>-257874558.06573129</v>
      </c>
      <c r="M95" s="5">
        <f t="shared" ca="1" si="36"/>
        <v>-255123531.35540351</v>
      </c>
      <c r="N95" s="5">
        <f t="shared" ca="1" si="36"/>
        <v>-252337451.7626701</v>
      </c>
      <c r="O95" s="5">
        <f t="shared" ca="1" si="36"/>
        <v>-249426341.86133385</v>
      </c>
      <c r="P95" s="5">
        <f t="shared" ca="1" si="36"/>
        <v>-246456784.47847238</v>
      </c>
      <c r="Q95" s="5">
        <f t="shared" ca="1" si="36"/>
        <v>-243486955.29574111</v>
      </c>
      <c r="R95" s="5">
        <f t="shared" ca="1" si="36"/>
        <v>-240519151.40586931</v>
      </c>
      <c r="S95" s="5">
        <f t="shared" ca="1" si="36"/>
        <v>-237567853.13008407</v>
      </c>
      <c r="T95" s="5">
        <f t="shared" ca="1" si="36"/>
        <v>-234621765.15447918</v>
      </c>
      <c r="U95" s="5">
        <f t="shared" ca="1" si="36"/>
        <v>-231683464.97538432</v>
      </c>
      <c r="V95" s="5">
        <f t="shared" ca="1" si="36"/>
        <v>-259252916.77753282</v>
      </c>
      <c r="W95" s="5">
        <f t="shared" ca="1" si="36"/>
        <v>-256193658.96942422</v>
      </c>
      <c r="X95" s="5">
        <f t="shared" ca="1" si="36"/>
        <v>-253147064.93133724</v>
      </c>
      <c r="Y95" s="5">
        <f t="shared" ca="1" si="36"/>
        <v>-250115345.92417434</v>
      </c>
      <c r="Z95" s="5">
        <f t="shared" ca="1" si="36"/>
        <v>-247100012.68817014</v>
      </c>
      <c r="AA95" s="5">
        <f t="shared" ca="1" si="36"/>
        <v>-244112920.93827856</v>
      </c>
      <c r="AB95" s="5">
        <f t="shared" ca="1" si="36"/>
        <v>-241144079.47988406</v>
      </c>
      <c r="AC95" s="5">
        <f t="shared" ca="1" si="36"/>
        <v>-238195274.2127023</v>
      </c>
      <c r="AD95" s="5">
        <f t="shared" ca="1" si="36"/>
        <v>-235267668.08234188</v>
      </c>
      <c r="AE95" s="5">
        <f t="shared" ca="1" si="36"/>
        <v>-232371715.18388927</v>
      </c>
      <c r="AF95" s="5">
        <f t="shared" ca="1" si="36"/>
        <v>-229737657.9802765</v>
      </c>
      <c r="AG95" s="5">
        <f t="shared" ca="1" si="36"/>
        <v>-227299020.77667949</v>
      </c>
      <c r="AH95" s="5">
        <f t="shared" ca="1" si="36"/>
        <v>-224906745.23843575</v>
      </c>
      <c r="AI95" s="5">
        <f t="shared" ca="1" si="36"/>
        <v>-222669866.02217525</v>
      </c>
      <c r="AJ95" s="5">
        <f t="shared" ca="1" si="36"/>
        <v>-646533100.88228059</v>
      </c>
      <c r="AK95" s="5">
        <f t="shared" ca="1" si="36"/>
        <v>-639638782.29767978</v>
      </c>
      <c r="AL95" s="5">
        <f t="shared" ca="1" si="36"/>
        <v>-632783598.98191273</v>
      </c>
      <c r="AM95" s="5">
        <f t="shared" ca="1" si="36"/>
        <v>-625994158.95201743</v>
      </c>
      <c r="AN95" s="5">
        <f t="shared" ca="1" si="36"/>
        <v>-619247908.33752739</v>
      </c>
      <c r="AO95" s="5">
        <f t="shared" ca="1" si="36"/>
        <v>-612548798.64172018</v>
      </c>
      <c r="AP95" s="5">
        <f t="shared" ca="1" si="36"/>
        <v>-605899381.64473736</v>
      </c>
      <c r="AQ95" s="5">
        <f t="shared" ca="1" si="36"/>
        <v>-599175525.8706063</v>
      </c>
      <c r="AR95" s="5">
        <f t="shared" ca="1" si="36"/>
        <v>-592398443.36669099</v>
      </c>
      <c r="AS95" s="5">
        <f t="shared" ca="1" si="36"/>
        <v>-585663722.5994755</v>
      </c>
      <c r="AT95" s="5">
        <f t="shared" ca="1" si="36"/>
        <v>-578993667.10361934</v>
      </c>
      <c r="AU95" s="5">
        <f t="shared" ca="1" si="36"/>
        <v>-572408773.94569552</v>
      </c>
      <c r="AV95" s="5">
        <f t="shared" ca="1" si="36"/>
        <v>-565889959.41257179</v>
      </c>
      <c r="AW95" s="5">
        <f t="shared" ca="1" si="36"/>
        <v>-559439520.2920537</v>
      </c>
      <c r="AX95" s="5">
        <f t="shared" ca="1" si="36"/>
        <v>-553058651.09956849</v>
      </c>
      <c r="AY95" s="5">
        <f t="shared" ca="1" si="36"/>
        <v>-546765418.0853709</v>
      </c>
      <c r="AZ95" s="5">
        <f t="shared" ca="1" si="36"/>
        <v>-540542370.02930987</v>
      </c>
      <c r="BA95" s="5">
        <f t="shared" ca="1" si="36"/>
        <v>-534391255.91661358</v>
      </c>
      <c r="BB95" s="5">
        <f t="shared" ca="1" si="36"/>
        <v>-528312844.44978762</v>
      </c>
      <c r="BC95" s="5">
        <f t="shared" ca="1" si="36"/>
        <v>-522323056.98815584</v>
      </c>
      <c r="BD95" s="5">
        <f t="shared" ca="1" si="36"/>
        <v>-516405943.4966076</v>
      </c>
      <c r="BE95" s="5">
        <f t="shared" ca="1" si="36"/>
        <v>-510562796.084907</v>
      </c>
      <c r="BF95" s="5">
        <f t="shared" ca="1" si="36"/>
        <v>-504794035.04908901</v>
      </c>
      <c r="BG95" s="5">
        <f t="shared" ca="1" si="36"/>
        <v>-499113689.32609487</v>
      </c>
      <c r="BH95" s="5">
        <f t="shared" ca="1" si="36"/>
        <v>-493769449.24634439</v>
      </c>
      <c r="BI95" s="5">
        <f t="shared" ca="1" si="36"/>
        <v>-488375264.41204172</v>
      </c>
    </row>
    <row r="96" spans="1:61" x14ac:dyDescent="0.25">
      <c r="A96" t="s">
        <v>334</v>
      </c>
      <c r="C96" s="5">
        <f ca="1">C30*(C66-C92)/C93</f>
        <v>285280705.62446064</v>
      </c>
      <c r="D96" s="5">
        <f t="shared" ref="D96:BI96" ca="1" si="37">D30*(D66-D92)/D93</f>
        <v>277411121.37346315</v>
      </c>
      <c r="E96" s="5">
        <f t="shared" ca="1" si="37"/>
        <v>269893071.62862909</v>
      </c>
      <c r="F96" s="5">
        <f t="shared" ca="1" si="37"/>
        <v>262450326.62508518</v>
      </c>
      <c r="G96" s="5">
        <f t="shared" ca="1" si="37"/>
        <v>255103165.20765787</v>
      </c>
      <c r="H96" s="5">
        <f t="shared" ca="1" si="37"/>
        <v>247836128.94421586</v>
      </c>
      <c r="I96" s="5">
        <f t="shared" ca="1" si="37"/>
        <v>240652981.22489643</v>
      </c>
      <c r="J96" s="5">
        <f t="shared" ca="1" si="37"/>
        <v>233556354.60089907</v>
      </c>
      <c r="K96" s="5">
        <f t="shared" ca="1" si="37"/>
        <v>226563820.72240987</v>
      </c>
      <c r="L96" s="5">
        <f t="shared" ca="1" si="37"/>
        <v>220587722.65049472</v>
      </c>
      <c r="M96" s="5">
        <f t="shared" ca="1" si="37"/>
        <v>214659242.25021118</v>
      </c>
      <c r="N96" s="5">
        <f t="shared" ca="1" si="37"/>
        <v>208781877.05290154</v>
      </c>
      <c r="O96" s="5">
        <f t="shared" ca="1" si="37"/>
        <v>202865545.62908584</v>
      </c>
      <c r="P96" s="5">
        <f t="shared" ca="1" si="37"/>
        <v>196976924.30747387</v>
      </c>
      <c r="Q96" s="5">
        <f t="shared" ca="1" si="37"/>
        <v>191173375.4475942</v>
      </c>
      <c r="R96" s="5">
        <f t="shared" ca="1" si="37"/>
        <v>185455946.95074597</v>
      </c>
      <c r="S96" s="5">
        <f t="shared" ca="1" si="37"/>
        <v>179837768.53545246</v>
      </c>
      <c r="T96" s="5">
        <f t="shared" ca="1" si="37"/>
        <v>174306186.42109349</v>
      </c>
      <c r="U96" s="5">
        <f t="shared" ca="1" si="37"/>
        <v>168862504.84344354</v>
      </c>
      <c r="V96" s="5">
        <f t="shared" ca="1" si="37"/>
        <v>193789556.83196658</v>
      </c>
      <c r="W96" s="5">
        <f t="shared" ca="1" si="37"/>
        <v>187943405.99097383</v>
      </c>
      <c r="X96" s="5">
        <f t="shared" ca="1" si="37"/>
        <v>182194556.11855295</v>
      </c>
      <c r="Y96" s="5">
        <f t="shared" ca="1" si="37"/>
        <v>176543792.66689649</v>
      </c>
      <c r="Z96" s="5">
        <f t="shared" ca="1" si="37"/>
        <v>170991194.14195538</v>
      </c>
      <c r="AA96" s="5">
        <f t="shared" ca="1" si="37"/>
        <v>165547109.67219776</v>
      </c>
      <c r="AB96" s="5">
        <f t="shared" ca="1" si="37"/>
        <v>160200046.10617018</v>
      </c>
      <c r="AC96" s="5">
        <f t="shared" ca="1" si="37"/>
        <v>154950370.60419574</v>
      </c>
      <c r="AD96" s="5">
        <f t="shared" ca="1" si="37"/>
        <v>149797826.46015605</v>
      </c>
      <c r="AE96" s="5">
        <f t="shared" ca="1" si="37"/>
        <v>144751386.08158636</v>
      </c>
      <c r="AF96" s="5">
        <f t="shared" ca="1" si="37"/>
        <v>140038124.7019279</v>
      </c>
      <c r="AG96" s="5">
        <f t="shared" ca="1" si="37"/>
        <v>135587208.41329458</v>
      </c>
      <c r="AH96" s="5">
        <f t="shared" ca="1" si="37"/>
        <v>131246831.70801534</v>
      </c>
      <c r="AI96" s="5">
        <f t="shared" ca="1" si="37"/>
        <v>127123655.54937695</v>
      </c>
      <c r="AJ96" s="5">
        <f t="shared" ca="1" si="37"/>
        <v>636317120.51627183</v>
      </c>
      <c r="AK96" s="5">
        <f t="shared" ca="1" si="37"/>
        <v>620249607.80209422</v>
      </c>
      <c r="AL96" s="5">
        <f t="shared" ca="1" si="37"/>
        <v>604453815.88802445</v>
      </c>
      <c r="AM96" s="5">
        <f t="shared" ca="1" si="37"/>
        <v>588952226.4957124</v>
      </c>
      <c r="AN96" s="5">
        <f t="shared" ca="1" si="37"/>
        <v>573718181.57041621</v>
      </c>
      <c r="AO96" s="5">
        <f t="shared" ca="1" si="37"/>
        <v>558751727.19341636</v>
      </c>
      <c r="AP96" s="5">
        <f t="shared" ca="1" si="37"/>
        <v>544051518.96126616</v>
      </c>
      <c r="AQ96" s="5">
        <f t="shared" ca="1" si="37"/>
        <v>529490445.27324766</v>
      </c>
      <c r="AR96" s="5">
        <f t="shared" ca="1" si="37"/>
        <v>515087551.61014646</v>
      </c>
      <c r="AS96" s="5">
        <f t="shared" ca="1" si="37"/>
        <v>500935457.46657121</v>
      </c>
      <c r="AT96" s="5">
        <f t="shared" ca="1" si="37"/>
        <v>487052673.75284892</v>
      </c>
      <c r="AU96" s="5">
        <f t="shared" ca="1" si="37"/>
        <v>473455649.42206436</v>
      </c>
      <c r="AV96" s="5">
        <f t="shared" ca="1" si="37"/>
        <v>460121294.3818143</v>
      </c>
      <c r="AW96" s="5">
        <f t="shared" ca="1" si="37"/>
        <v>447048082.3635481</v>
      </c>
      <c r="AX96" s="5">
        <f t="shared" ca="1" si="37"/>
        <v>434233414.74727726</v>
      </c>
      <c r="AY96" s="5">
        <f t="shared" ca="1" si="37"/>
        <v>421691482.90276062</v>
      </c>
      <c r="AZ96" s="5">
        <f t="shared" ca="1" si="37"/>
        <v>409401006.42493081</v>
      </c>
      <c r="BA96" s="5">
        <f t="shared" ca="1" si="37"/>
        <v>397360077.64025533</v>
      </c>
      <c r="BB96" s="5">
        <f t="shared" ca="1" si="37"/>
        <v>385565843.17767167</v>
      </c>
      <c r="BC96" s="5">
        <f t="shared" ca="1" si="37"/>
        <v>374030536.43632138</v>
      </c>
      <c r="BD96" s="5">
        <f t="shared" ca="1" si="37"/>
        <v>362734567.6885227</v>
      </c>
      <c r="BE96" s="5">
        <f t="shared" ca="1" si="37"/>
        <v>351675751.23282492</v>
      </c>
      <c r="BF96" s="5">
        <f t="shared" ca="1" si="37"/>
        <v>340851067.40096349</v>
      </c>
      <c r="BG96" s="5">
        <f t="shared" ca="1" si="37"/>
        <v>330271052.61652631</v>
      </c>
      <c r="BH96" s="5">
        <f t="shared" ca="1" si="37"/>
        <v>320178098.30425054</v>
      </c>
      <c r="BI96" s="5">
        <f t="shared" ca="1" si="37"/>
        <v>310181827.41134644</v>
      </c>
    </row>
    <row r="97" spans="1:61" x14ac:dyDescent="0.25">
      <c r="A97" t="s">
        <v>335</v>
      </c>
      <c r="C97" s="5">
        <f ca="1">C95+C96</f>
        <v>-4195304.4944773316</v>
      </c>
      <c r="D97" s="5">
        <f ca="1">D95+D96</f>
        <v>-8303184.7871071696</v>
      </c>
      <c r="E97" s="5">
        <f t="shared" ref="E97:BI97" ca="1" si="38">E95+E96</f>
        <v>-12298705.847968817</v>
      </c>
      <c r="F97" s="5">
        <f t="shared" ca="1" si="38"/>
        <v>-16185029.79987818</v>
      </c>
      <c r="G97" s="5">
        <f t="shared" ca="1" si="38"/>
        <v>-19963400.337249994</v>
      </c>
      <c r="H97" s="5">
        <f t="shared" ca="1" si="38"/>
        <v>-23635102.419605881</v>
      </c>
      <c r="I97" s="5">
        <f t="shared" ca="1" si="38"/>
        <v>-27201332.38250193</v>
      </c>
      <c r="J97" s="5">
        <f t="shared" ca="1" si="38"/>
        <v>-30663333.43181482</v>
      </c>
      <c r="K97" s="5">
        <f t="shared" ca="1" si="38"/>
        <v>-34022493.680291772</v>
      </c>
      <c r="L97" s="5">
        <f t="shared" ca="1" si="38"/>
        <v>-37286835.415236562</v>
      </c>
      <c r="M97" s="5">
        <f t="shared" ca="1" si="38"/>
        <v>-40464289.105192333</v>
      </c>
      <c r="N97" s="5">
        <f t="shared" ca="1" si="38"/>
        <v>-43555574.709768564</v>
      </c>
      <c r="O97" s="5">
        <f t="shared" ca="1" si="38"/>
        <v>-46560796.232248008</v>
      </c>
      <c r="P97" s="5">
        <f t="shared" ca="1" si="38"/>
        <v>-49479860.170998514</v>
      </c>
      <c r="Q97" s="5">
        <f t="shared" ca="1" si="38"/>
        <v>-52313579.848146915</v>
      </c>
      <c r="R97" s="5">
        <f t="shared" ca="1" si="38"/>
        <v>-55063204.455123335</v>
      </c>
      <c r="S97" s="5">
        <f t="shared" ca="1" si="38"/>
        <v>-57730084.594631612</v>
      </c>
      <c r="T97" s="5">
        <f t="shared" ca="1" si="38"/>
        <v>-60315578.733385682</v>
      </c>
      <c r="U97" s="5">
        <f t="shared" ca="1" si="38"/>
        <v>-62820960.131940782</v>
      </c>
      <c r="V97" s="5">
        <f t="shared" ca="1" si="38"/>
        <v>-65463359.945566237</v>
      </c>
      <c r="W97" s="5">
        <f t="shared" ca="1" si="38"/>
        <v>-68250252.978450388</v>
      </c>
      <c r="X97" s="5">
        <f t="shared" ca="1" si="38"/>
        <v>-70952508.812784284</v>
      </c>
      <c r="Y97" s="5">
        <f t="shared" ca="1" si="38"/>
        <v>-73571553.257277846</v>
      </c>
      <c r="Z97" s="5">
        <f t="shared" ca="1" si="38"/>
        <v>-76108818.546214759</v>
      </c>
      <c r="AA97" s="5">
        <f t="shared" ca="1" si="38"/>
        <v>-78565811.266080797</v>
      </c>
      <c r="AB97" s="5">
        <f t="shared" ca="1" si="38"/>
        <v>-80944033.373713881</v>
      </c>
      <c r="AC97" s="5">
        <f t="shared" ca="1" si="38"/>
        <v>-83244903.60850656</v>
      </c>
      <c r="AD97" s="5">
        <f t="shared" ca="1" si="38"/>
        <v>-85469841.622185826</v>
      </c>
      <c r="AE97" s="5">
        <f t="shared" ca="1" si="38"/>
        <v>-87620329.102302909</v>
      </c>
      <c r="AF97" s="5">
        <f t="shared" ca="1" si="38"/>
        <v>-89699533.278348595</v>
      </c>
      <c r="AG97" s="5">
        <f t="shared" ca="1" si="38"/>
        <v>-91711812.363384902</v>
      </c>
      <c r="AH97" s="5">
        <f t="shared" ca="1" si="38"/>
        <v>-93659913.530420408</v>
      </c>
      <c r="AI97" s="5">
        <f t="shared" ca="1" si="38"/>
        <v>-95546210.472798303</v>
      </c>
      <c r="AJ97" s="5">
        <f t="shared" ca="1" si="38"/>
        <v>-10215980.366008759</v>
      </c>
      <c r="AK97" s="5">
        <f t="shared" ca="1" si="38"/>
        <v>-19389174.495585561</v>
      </c>
      <c r="AL97" s="5">
        <f t="shared" ca="1" si="38"/>
        <v>-28329783.093888283</v>
      </c>
      <c r="AM97" s="5">
        <f t="shared" ca="1" si="38"/>
        <v>-37041932.456305027</v>
      </c>
      <c r="AN97" s="5">
        <f t="shared" ca="1" si="38"/>
        <v>-45529726.767111182</v>
      </c>
      <c r="AO97" s="5">
        <f t="shared" ca="1" si="38"/>
        <v>-53797071.448303819</v>
      </c>
      <c r="AP97" s="5">
        <f t="shared" ca="1" si="38"/>
        <v>-61847862.683471203</v>
      </c>
      <c r="AQ97" s="5">
        <f t="shared" ca="1" si="38"/>
        <v>-69685080.597358644</v>
      </c>
      <c r="AR97" s="5">
        <f t="shared" ca="1" si="38"/>
        <v>-77310891.75654453</v>
      </c>
      <c r="AS97" s="5">
        <f t="shared" ca="1" si="38"/>
        <v>-84728265.132904291</v>
      </c>
      <c r="AT97" s="5">
        <f t="shared" ca="1" si="38"/>
        <v>-91940993.350770414</v>
      </c>
      <c r="AU97" s="5">
        <f t="shared" ca="1" si="38"/>
        <v>-98953124.523631155</v>
      </c>
      <c r="AV97" s="5">
        <f t="shared" ca="1" si="38"/>
        <v>-105768665.03075749</v>
      </c>
      <c r="AW97" s="5">
        <f t="shared" ca="1" si="38"/>
        <v>-112391437.9285056</v>
      </c>
      <c r="AX97" s="5">
        <f t="shared" ca="1" si="38"/>
        <v>-118825236.35229123</v>
      </c>
      <c r="AY97" s="5">
        <f t="shared" ca="1" si="38"/>
        <v>-125073935.18261027</v>
      </c>
      <c r="AZ97" s="5">
        <f t="shared" ca="1" si="38"/>
        <v>-131141363.60437906</v>
      </c>
      <c r="BA97" s="5">
        <f t="shared" ca="1" si="38"/>
        <v>-137031178.27635825</v>
      </c>
      <c r="BB97" s="5">
        <f t="shared" ca="1" si="38"/>
        <v>-142747001.27211595</v>
      </c>
      <c r="BC97" s="5">
        <f t="shared" ca="1" si="38"/>
        <v>-148292520.55183446</v>
      </c>
      <c r="BD97" s="5">
        <f t="shared" ca="1" si="38"/>
        <v>-153671375.80808491</v>
      </c>
      <c r="BE97" s="5">
        <f t="shared" ca="1" si="38"/>
        <v>-158887044.85208207</v>
      </c>
      <c r="BF97" s="5">
        <f t="shared" ca="1" si="38"/>
        <v>-163942967.64812553</v>
      </c>
      <c r="BG97" s="5">
        <f t="shared" ca="1" si="38"/>
        <v>-168842636.70956856</v>
      </c>
      <c r="BH97" s="5">
        <f t="shared" ca="1" si="38"/>
        <v>-173591350.94209385</v>
      </c>
      <c r="BI97" s="5">
        <f t="shared" ca="1" si="38"/>
        <v>-178193437.00069529</v>
      </c>
    </row>
    <row r="98" spans="1:61" x14ac:dyDescent="0.25">
      <c r="A98" t="s">
        <v>710</v>
      </c>
      <c r="C98" s="5">
        <f>IF($B$13,MAX(0,-C97*C93,0))/(1-$B$7)</f>
        <v>0</v>
      </c>
      <c r="D98" s="5">
        <f t="shared" ref="D98:BI98" si="39">IF($B$13,MAX(0,-D97*D93,0))/(1-$B$7)</f>
        <v>0</v>
      </c>
      <c r="E98" s="5">
        <f t="shared" si="39"/>
        <v>0</v>
      </c>
      <c r="F98" s="5">
        <f t="shared" si="39"/>
        <v>0</v>
      </c>
      <c r="G98" s="5">
        <f t="shared" si="39"/>
        <v>0</v>
      </c>
      <c r="H98" s="5">
        <f t="shared" si="39"/>
        <v>0</v>
      </c>
      <c r="I98" s="5">
        <f t="shared" si="39"/>
        <v>0</v>
      </c>
      <c r="J98" s="5">
        <f t="shared" si="39"/>
        <v>0</v>
      </c>
      <c r="K98" s="5">
        <f t="shared" si="39"/>
        <v>0</v>
      </c>
      <c r="L98" s="5">
        <f t="shared" si="39"/>
        <v>0</v>
      </c>
      <c r="M98" s="5">
        <f t="shared" si="39"/>
        <v>0</v>
      </c>
      <c r="N98" s="5">
        <f t="shared" si="39"/>
        <v>0</v>
      </c>
      <c r="O98" s="5">
        <f t="shared" si="39"/>
        <v>0</v>
      </c>
      <c r="P98" s="5">
        <f t="shared" si="39"/>
        <v>0</v>
      </c>
      <c r="Q98" s="5">
        <f t="shared" si="39"/>
        <v>0</v>
      </c>
      <c r="R98" s="5">
        <f t="shared" si="39"/>
        <v>0</v>
      </c>
      <c r="S98" s="5">
        <f t="shared" si="39"/>
        <v>0</v>
      </c>
      <c r="T98" s="5">
        <f t="shared" si="39"/>
        <v>0</v>
      </c>
      <c r="U98" s="5">
        <f t="shared" si="39"/>
        <v>0</v>
      </c>
      <c r="V98" s="5">
        <f t="shared" si="39"/>
        <v>0</v>
      </c>
      <c r="W98" s="5">
        <f t="shared" si="39"/>
        <v>0</v>
      </c>
      <c r="X98" s="5">
        <f t="shared" si="39"/>
        <v>0</v>
      </c>
      <c r="Y98" s="5">
        <f t="shared" si="39"/>
        <v>0</v>
      </c>
      <c r="Z98" s="5">
        <f t="shared" si="39"/>
        <v>0</v>
      </c>
      <c r="AA98" s="5">
        <f t="shared" si="39"/>
        <v>0</v>
      </c>
      <c r="AB98" s="5">
        <f t="shared" si="39"/>
        <v>0</v>
      </c>
      <c r="AC98" s="5">
        <f t="shared" si="39"/>
        <v>0</v>
      </c>
      <c r="AD98" s="5">
        <f t="shared" si="39"/>
        <v>0</v>
      </c>
      <c r="AE98" s="5">
        <f t="shared" si="39"/>
        <v>0</v>
      </c>
      <c r="AF98" s="5">
        <f t="shared" si="39"/>
        <v>0</v>
      </c>
      <c r="AG98" s="5">
        <f t="shared" si="39"/>
        <v>0</v>
      </c>
      <c r="AH98" s="5">
        <f t="shared" si="39"/>
        <v>0</v>
      </c>
      <c r="AI98" s="5">
        <f t="shared" si="39"/>
        <v>0</v>
      </c>
      <c r="AJ98" s="5">
        <f t="shared" si="39"/>
        <v>0</v>
      </c>
      <c r="AK98" s="5">
        <f t="shared" si="39"/>
        <v>0</v>
      </c>
      <c r="AL98" s="5">
        <f t="shared" si="39"/>
        <v>0</v>
      </c>
      <c r="AM98" s="5">
        <f t="shared" si="39"/>
        <v>0</v>
      </c>
      <c r="AN98" s="5">
        <f t="shared" si="39"/>
        <v>0</v>
      </c>
      <c r="AO98" s="5">
        <f t="shared" si="39"/>
        <v>0</v>
      </c>
      <c r="AP98" s="5">
        <f t="shared" si="39"/>
        <v>0</v>
      </c>
      <c r="AQ98" s="5">
        <f t="shared" si="39"/>
        <v>0</v>
      </c>
      <c r="AR98" s="5">
        <f t="shared" si="39"/>
        <v>0</v>
      </c>
      <c r="AS98" s="5">
        <f t="shared" si="39"/>
        <v>0</v>
      </c>
      <c r="AT98" s="5">
        <f t="shared" si="39"/>
        <v>0</v>
      </c>
      <c r="AU98" s="5">
        <f t="shared" si="39"/>
        <v>0</v>
      </c>
      <c r="AV98" s="5">
        <f t="shared" si="39"/>
        <v>0</v>
      </c>
      <c r="AW98" s="5">
        <f t="shared" si="39"/>
        <v>0</v>
      </c>
      <c r="AX98" s="5">
        <f t="shared" si="39"/>
        <v>0</v>
      </c>
      <c r="AY98" s="5">
        <f t="shared" si="39"/>
        <v>0</v>
      </c>
      <c r="AZ98" s="5">
        <f t="shared" si="39"/>
        <v>0</v>
      </c>
      <c r="BA98" s="5">
        <f t="shared" si="39"/>
        <v>0</v>
      </c>
      <c r="BB98" s="5">
        <f t="shared" si="39"/>
        <v>0</v>
      </c>
      <c r="BC98" s="5">
        <f t="shared" si="39"/>
        <v>0</v>
      </c>
      <c r="BD98" s="5">
        <f t="shared" si="39"/>
        <v>0</v>
      </c>
      <c r="BE98" s="5">
        <f t="shared" si="39"/>
        <v>0</v>
      </c>
      <c r="BF98" s="5">
        <f t="shared" si="39"/>
        <v>0</v>
      </c>
      <c r="BG98" s="5">
        <f t="shared" si="39"/>
        <v>0</v>
      </c>
      <c r="BH98" s="5">
        <f t="shared" si="39"/>
        <v>0</v>
      </c>
      <c r="BI98" s="5">
        <f t="shared" si="39"/>
        <v>0</v>
      </c>
    </row>
    <row r="99" spans="1:61" x14ac:dyDescent="0.25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</row>
    <row r="100" spans="1:61" x14ac:dyDescent="0.25">
      <c r="A100" t="s">
        <v>337</v>
      </c>
      <c r="C100" s="5">
        <f t="shared" ref="C100" ca="1" si="40">C62-C61</f>
        <v>-289476010.11893797</v>
      </c>
      <c r="D100" s="5">
        <f ca="1">D62+(D113*(1-$B$7))-D61</f>
        <v>3961497.4598564692</v>
      </c>
      <c r="E100" s="5">
        <f t="shared" ref="E100:Z100" ca="1" si="41">E62+(E113*(1-$B$7))-E61</f>
        <v>3839455.6533044041</v>
      </c>
      <c r="F100" s="5">
        <f t="shared" ca="1" si="41"/>
        <v>4012071.2738155583</v>
      </c>
      <c r="G100" s="5">
        <f t="shared" ca="1" si="41"/>
        <v>4166936.8376218756</v>
      </c>
      <c r="H100" s="5">
        <f t="shared" ca="1" si="41"/>
        <v>4344856.4315943308</v>
      </c>
      <c r="I100" s="5">
        <f t="shared" ca="1" si="41"/>
        <v>4523922.4368315693</v>
      </c>
      <c r="J100" s="5">
        <f t="shared" ca="1" si="41"/>
        <v>4705183.2746574506</v>
      </c>
      <c r="K100" s="5">
        <f t="shared" ca="1" si="41"/>
        <v>4868187.2672012933</v>
      </c>
      <c r="L100" s="5">
        <f t="shared" ca="1" si="41"/>
        <v>3760522.8311860012</v>
      </c>
      <c r="M100" s="5">
        <f t="shared" ca="1" si="41"/>
        <v>3948505.2782143829</v>
      </c>
      <c r="N100" s="5">
        <f t="shared" ca="1" si="41"/>
        <v>4138774.6923354212</v>
      </c>
      <c r="O100" s="5">
        <f t="shared" ca="1" si="41"/>
        <v>4475867.4512748597</v>
      </c>
      <c r="P100" s="5">
        <f t="shared" ca="1" si="41"/>
        <v>4725531.7676397441</v>
      </c>
      <c r="Q100" s="5">
        <f t="shared" ca="1" si="41"/>
        <v>4891373.0397844147</v>
      </c>
      <c r="R100" s="5">
        <f t="shared" ca="1" si="41"/>
        <v>5059118.645392416</v>
      </c>
      <c r="S100" s="5">
        <f ca="1">S62-S61+S66+(S110*(1-$B$7))</f>
        <v>383372609.89626962</v>
      </c>
      <c r="T100" s="5">
        <f t="shared" ca="1" si="41"/>
        <v>5379799.3226460703</v>
      </c>
      <c r="U100" s="5">
        <f t="shared" ca="1" si="41"/>
        <v>5553373.4004766122</v>
      </c>
      <c r="V100" s="5">
        <f t="shared" ca="1" si="41"/>
        <v>-53929847.788125023</v>
      </c>
      <c r="W100" s="5">
        <f t="shared" ca="1" si="41"/>
        <v>6193804.4665936865</v>
      </c>
      <c r="X100" s="5">
        <f t="shared" ca="1" si="41"/>
        <v>6384051.0534516368</v>
      </c>
      <c r="Y100" s="5">
        <f t="shared" ca="1" si="41"/>
        <v>6575231.6794649288</v>
      </c>
      <c r="Z100" s="5">
        <f t="shared" ca="1" si="41"/>
        <v>6768583.2956974804</v>
      </c>
      <c r="AA100" s="5">
        <f ca="1">AA62-AA61+AA66+(AA110*(1-$B$7))</f>
        <v>484699502.33791339</v>
      </c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</row>
    <row r="101" spans="1:61" x14ac:dyDescent="0.25">
      <c r="A101" t="s">
        <v>338</v>
      </c>
      <c r="B101">
        <f ca="1">IF((ABS(C101-C16)&lt;0.0001),"TRUE",C101-C16)</f>
        <v>-2.0814299952568449E-2</v>
      </c>
      <c r="C101" s="20">
        <f ca="1">-1+(1+IRR(C100:S100))^4</f>
        <v>0.12670870067243123</v>
      </c>
    </row>
    <row r="102" spans="1:61" x14ac:dyDescent="0.25">
      <c r="C102" s="10"/>
    </row>
    <row r="103" spans="1:61" s="154" customFormat="1" x14ac:dyDescent="0.25">
      <c r="A103" s="154" t="s">
        <v>705</v>
      </c>
      <c r="C103" s="10"/>
    </row>
    <row r="104" spans="1:61" s="154" customFormat="1" x14ac:dyDescent="0.25">
      <c r="A104" s="154" t="s">
        <v>706</v>
      </c>
      <c r="C104" s="4">
        <f ca="1">C30*(C68+C63)*$B$9</f>
        <v>5789520.2023787592</v>
      </c>
      <c r="D104" s="5">
        <f ca="1">(D68+SUM($C$63:D63))*D30*$B$9</f>
        <v>11655215.834206529</v>
      </c>
      <c r="E104" s="5">
        <f ca="1">(E68+SUM($C$63:E63))*E30*$B$9</f>
        <v>17560215.847539246</v>
      </c>
      <c r="F104" s="5">
        <f ca="1">(F68+SUM($C$63:F63))*F30*$B$9</f>
        <v>23504800.591867421</v>
      </c>
      <c r="G104" s="5">
        <f ca="1">(G68+SUM($C$63:G63))*G30*$B$9</f>
        <v>29486486.949967783</v>
      </c>
      <c r="H104" s="5">
        <f ca="1">(H68+SUM($C$63:H63))*H30*$B$9</f>
        <v>35502689.10253799</v>
      </c>
      <c r="I104" s="5">
        <f ca="1">(I68+SUM($C$63:I63))*I30*$B$9</f>
        <v>41550527.509475343</v>
      </c>
      <c r="J104" s="5">
        <f ca="1">(J68+SUM($C$63:J63))*J30*$B$9</f>
        <v>47627031.627436548</v>
      </c>
      <c r="K104" s="5">
        <f ca="1">(K68+SUM($C$63:K63))*K30*$B$9</f>
        <v>53729332.122338399</v>
      </c>
      <c r="L104" s="5">
        <f ca="1">(L68+SUM($C$63:L63))*L30*$B$9</f>
        <v>59867391.526154414</v>
      </c>
      <c r="M104" s="5">
        <f ca="1">(M68+SUM($C$63:M63))*M30*$B$9</f>
        <v>66051121.836952738</v>
      </c>
      <c r="N104" s="5">
        <f ca="1">(N68+SUM($C$63:N63))*N30*$B$9</f>
        <v>72277653.954261541</v>
      </c>
      <c r="O104" s="5">
        <f ca="1">(O68+SUM($C$63:O63))*O30*$B$9</f>
        <v>78542570.292480394</v>
      </c>
      <c r="P104" s="5">
        <f ca="1">(P68+SUM($C$63:P63))*P30*$B$9</f>
        <v>84840770.965274498</v>
      </c>
      <c r="Q104" s="5">
        <f ca="1">(Q68+SUM($C$63:Q63))*Q30*$B$9</f>
        <v>91168766.603450239</v>
      </c>
      <c r="R104" s="5">
        <f ca="1">(R68+SUM($C$63:R63))*R30*$B$9</f>
        <v>97523817.237537712</v>
      </c>
      <c r="S104" s="5">
        <f ca="1">(S68+SUM($C$63:S63))*S30*$B$9</f>
        <v>103903307.03350553</v>
      </c>
      <c r="T104" s="5">
        <f ca="1">(T68+SUM($C$63:T63))*T30*$B$9</f>
        <v>110304517.96781874</v>
      </c>
      <c r="U104" s="5">
        <f ca="1">(U68+SUM($C$63:U63))*U30*$B$9</f>
        <v>116724421.39358699</v>
      </c>
      <c r="V104" s="5">
        <f ca="1">(V68+SUM($C$63:V63))*V30*$B$9</f>
        <v>123756487.63174711</v>
      </c>
      <c r="W104" s="5">
        <f ca="1">(W68+SUM($C$63:W63))*W30*$B$9</f>
        <v>131406555.62788573</v>
      </c>
      <c r="X104" s="5">
        <f ca="1">(X68+SUM($C$63:X63))*X30*$B$9</f>
        <v>139083846.42874667</v>
      </c>
      <c r="Y104" s="5">
        <f ca="1">(Y68+SUM($C$63:Y63))*Y30*$B$9</f>
        <v>146785090.21829566</v>
      </c>
      <c r="Z104" s="5">
        <f ca="1">(Z68+SUM($C$63:Z63))*Z30*$B$9</f>
        <v>154506920.73388404</v>
      </c>
      <c r="AA104" s="5">
        <f ca="1">(AA68+SUM($C$63:AA63))*AA30*$B$9</f>
        <v>162246103.32041752</v>
      </c>
      <c r="AB104" s="5">
        <f ca="1">(AB68+SUM($C$63:AB63))*AB30*$B$9</f>
        <v>169999282.03797072</v>
      </c>
      <c r="AC104" s="5">
        <f ca="1">(AC68+SUM($C$63:AC63))*AC30*$B$9</f>
        <v>177762746.74605194</v>
      </c>
      <c r="AD104" s="5">
        <f ca="1">(AD68+SUM($C$63:AD63))*AD30*$B$9</f>
        <v>185532680.6644246</v>
      </c>
      <c r="AE104" s="5">
        <f ca="1">(AE68+SUM($C$63:AE63))*AE30*$B$9</f>
        <v>193305395.11953098</v>
      </c>
      <c r="AF104" s="5">
        <f ca="1">(AF68+SUM($C$63:AF63))*AF30*$B$9</f>
        <v>201083674.55198538</v>
      </c>
      <c r="AG104" s="5">
        <f ca="1">(AG68+SUM($C$63:AG63))*AG30*$B$9</f>
        <v>208875191.74158749</v>
      </c>
      <c r="AH104" s="5">
        <f ca="1">(AH68+SUM($C$63:AH63))*AH30*$B$9</f>
        <v>216682181.38411269</v>
      </c>
      <c r="AI104" s="5">
        <f ca="1">(AI68+SUM($C$63:AI63))*AI30*$B$9</f>
        <v>224506164.8712607</v>
      </c>
      <c r="AJ104" s="5">
        <f ca="1">(AJ68+SUM($C$63:AJ63))*AJ30*$B$9</f>
        <v>184365654.00539622</v>
      </c>
      <c r="AK104" s="5">
        <f ca="1">(AK68+SUM($C$63:AK63))*AK30*$B$9</f>
        <v>197464813.46927881</v>
      </c>
      <c r="AL104" s="5">
        <f ca="1">(AL68+SUM($C$63:AL63))*AL30*$B$9</f>
        <v>210678631.65150464</v>
      </c>
      <c r="AM104" s="5">
        <f ca="1">(AM68+SUM($C$63:AM63))*AM30*$B$9</f>
        <v>224005413.59665459</v>
      </c>
      <c r="AN104" s="5">
        <f ca="1">(AN68+SUM($C$63:AN63))*AN30*$B$9</f>
        <v>237443368.58403027</v>
      </c>
      <c r="AO104" s="5">
        <f ca="1">(AO68+SUM($C$63:AO63))*AO30*$B$9</f>
        <v>250990356.34946114</v>
      </c>
      <c r="AP104" s="5">
        <f ca="1">(AP68+SUM($C$63:AP63))*AP30*$B$9</f>
        <v>264644158.35151833</v>
      </c>
      <c r="AQ104" s="5">
        <f ca="1">(AQ68+SUM($C$63:AQ63))*AQ30*$B$9</f>
        <v>278400824.37897044</v>
      </c>
      <c r="AR104" s="5">
        <f ca="1">(AR68+SUM($C$63:AR63))*AR30*$B$9</f>
        <v>292254777.48893821</v>
      </c>
      <c r="AS104" s="5">
        <f ca="1">(AS68+SUM($C$63:AS63))*AS30*$B$9</f>
        <v>306201613.09526181</v>
      </c>
      <c r="AT104" s="5">
        <f ca="1">(AT68+SUM($C$63:AT63))*AT30*$B$9</f>
        <v>320238257.54907215</v>
      </c>
      <c r="AU104" s="5">
        <f ca="1">(AU68+SUM($C$63:AU63))*AU30*$B$9</f>
        <v>334362080.78537488</v>
      </c>
      <c r="AV104" s="5">
        <f ca="1">(AV68+SUM($C$63:AV63))*AV30*$B$9</f>
        <v>348570333.05598253</v>
      </c>
      <c r="AW104" s="5">
        <f ca="1">(AW68+SUM($C$63:AW63))*AW30*$B$9</f>
        <v>362859875.32377332</v>
      </c>
      <c r="AX104" s="5">
        <f ca="1">(AX68+SUM($C$63:AX63))*AX30*$B$9</f>
        <v>377227466.6690318</v>
      </c>
      <c r="AY104" s="5">
        <f ca="1">(AY68+SUM($C$63:AY63))*AY30*$B$9</f>
        <v>391670036.84861922</v>
      </c>
      <c r="AZ104" s="5">
        <f ca="1">(AZ68+SUM($C$63:AZ63))*AZ30*$B$9</f>
        <v>406184384.584705</v>
      </c>
      <c r="BA104" s="5">
        <f ca="1">(BA68+SUM($C$63:BA63))*BA30*$B$9</f>
        <v>420766899.71166128</v>
      </c>
      <c r="BB104" s="5">
        <f ca="1">(BB68+SUM($C$63:BB63))*BB30*$B$9</f>
        <v>435413859.04218918</v>
      </c>
      <c r="BC104" s="5">
        <f ca="1">(BC68+SUM($C$63:BC63))*BC30*$B$9</f>
        <v>450121706.93758112</v>
      </c>
      <c r="BD104" s="5">
        <f ca="1">(BD68+SUM($C$63:BD63))*BD30*$B$9</f>
        <v>464886744.37608796</v>
      </c>
      <c r="BE104" s="5">
        <f ca="1">(BE68+SUM($C$63:BE63))*BE30*$B$9</f>
        <v>479704842.59178346</v>
      </c>
      <c r="BF104" s="5">
        <f ca="1">(BF68+SUM($C$63:BF63))*BF30*$B$9</f>
        <v>494571747.6407581</v>
      </c>
      <c r="BG104" s="5">
        <f ca="1">(BG68+SUM($C$63:BG63))*BG30*$B$9</f>
        <v>509483369.20902425</v>
      </c>
      <c r="BH104" s="5">
        <f ca="1">(BH68+SUM($C$63:BH63))*BH30*$B$9</f>
        <v>524441553.24695814</v>
      </c>
      <c r="BI104" s="5">
        <f ca="1">(BI68+SUM($C$63:BI63))*BI30*$B$9</f>
        <v>539445030.2806685</v>
      </c>
    </row>
    <row r="105" spans="1:61" s="154" customFormat="1" x14ac:dyDescent="0.25">
      <c r="A105" s="154" t="s">
        <v>707</v>
      </c>
      <c r="C105" s="4">
        <f ca="1">(C104*$B$7)/($B$10-$B$7)</f>
        <v>3859680.1349191735</v>
      </c>
      <c r="D105" s="4">
        <f t="shared" ref="D105:BI105" ca="1" si="42">(D104*$B$7)/($B$10-$B$7)</f>
        <v>7770143.8894710196</v>
      </c>
      <c r="E105" s="4">
        <f t="shared" ca="1" si="42"/>
        <v>11706810.565026166</v>
      </c>
      <c r="F105" s="4">
        <f t="shared" ca="1" si="42"/>
        <v>15669867.061244948</v>
      </c>
      <c r="G105" s="4">
        <f t="shared" ca="1" si="42"/>
        <v>19657657.966645189</v>
      </c>
      <c r="H105" s="4">
        <f t="shared" ca="1" si="42"/>
        <v>23668459.401691996</v>
      </c>
      <c r="I105" s="4">
        <f t="shared" ca="1" si="42"/>
        <v>27700351.672983564</v>
      </c>
      <c r="J105" s="4">
        <f t="shared" ca="1" si="42"/>
        <v>31751354.418291036</v>
      </c>
      <c r="K105" s="4">
        <f t="shared" ca="1" si="42"/>
        <v>35819554.748225607</v>
      </c>
      <c r="L105" s="4">
        <f t="shared" ca="1" si="42"/>
        <v>39911594.350769617</v>
      </c>
      <c r="M105" s="4">
        <f t="shared" ca="1" si="42"/>
        <v>44034081.224635161</v>
      </c>
      <c r="N105" s="4">
        <f t="shared" ca="1" si="42"/>
        <v>48185102.636174366</v>
      </c>
      <c r="O105" s="4">
        <f t="shared" ca="1" si="42"/>
        <v>52361713.528320268</v>
      </c>
      <c r="P105" s="4">
        <f t="shared" ca="1" si="42"/>
        <v>56560513.976849668</v>
      </c>
      <c r="Q105" s="4">
        <f t="shared" ca="1" si="42"/>
        <v>60779177.735633492</v>
      </c>
      <c r="R105" s="4">
        <f t="shared" ca="1" si="42"/>
        <v>65015878.158358477</v>
      </c>
      <c r="S105" s="4">
        <f t="shared" ca="1" si="42"/>
        <v>69268871.355670363</v>
      </c>
      <c r="T105" s="4">
        <f t="shared" ca="1" si="42"/>
        <v>73536345.311879173</v>
      </c>
      <c r="U105" s="4">
        <f t="shared" ca="1" si="42"/>
        <v>77816280.929058</v>
      </c>
      <c r="V105" s="4">
        <f t="shared" ca="1" si="42"/>
        <v>82504325.087831423</v>
      </c>
      <c r="W105" s="4">
        <f t="shared" ca="1" si="42"/>
        <v>87604370.418590501</v>
      </c>
      <c r="X105" s="4">
        <f t="shared" ca="1" si="42"/>
        <v>92722564.285831124</v>
      </c>
      <c r="Y105" s="4">
        <f t="shared" ca="1" si="42"/>
        <v>97856726.812197119</v>
      </c>
      <c r="Z105" s="4">
        <f t="shared" ca="1" si="42"/>
        <v>103004613.82258937</v>
      </c>
      <c r="AA105" s="4">
        <f t="shared" ca="1" si="42"/>
        <v>108164068.88027836</v>
      </c>
      <c r="AB105" s="4">
        <f t="shared" ca="1" si="42"/>
        <v>113332854.69198048</v>
      </c>
      <c r="AC105" s="4">
        <f t="shared" ca="1" si="42"/>
        <v>118508497.83070131</v>
      </c>
      <c r="AD105" s="4">
        <f t="shared" ca="1" si="42"/>
        <v>123688453.77628307</v>
      </c>
      <c r="AE105" s="4">
        <f t="shared" ca="1" si="42"/>
        <v>128870263.41302066</v>
      </c>
      <c r="AF105" s="4">
        <f t="shared" ca="1" si="42"/>
        <v>134055783.03465693</v>
      </c>
      <c r="AG105" s="4">
        <f t="shared" ca="1" si="42"/>
        <v>139250127.82772502</v>
      </c>
      <c r="AH105" s="4">
        <f t="shared" ca="1" si="42"/>
        <v>144454787.58940846</v>
      </c>
      <c r="AI105" s="4">
        <f t="shared" ca="1" si="42"/>
        <v>149670776.58084047</v>
      </c>
      <c r="AJ105" s="4">
        <f t="shared" ca="1" si="42"/>
        <v>122910436.00359748</v>
      </c>
      <c r="AK105" s="4">
        <f t="shared" ca="1" si="42"/>
        <v>131643208.97951922</v>
      </c>
      <c r="AL105" s="4">
        <f t="shared" ca="1" si="42"/>
        <v>140452421.10100311</v>
      </c>
      <c r="AM105" s="4">
        <f t="shared" ca="1" si="42"/>
        <v>149336942.39776975</v>
      </c>
      <c r="AN105" s="4">
        <f t="shared" ca="1" si="42"/>
        <v>158295579.0560202</v>
      </c>
      <c r="AO105" s="4">
        <f t="shared" ca="1" si="42"/>
        <v>167326904.23297411</v>
      </c>
      <c r="AP105" s="4">
        <f t="shared" ca="1" si="42"/>
        <v>176429438.90101224</v>
      </c>
      <c r="AQ105" s="4">
        <f t="shared" ca="1" si="42"/>
        <v>185600549.5859803</v>
      </c>
      <c r="AR105" s="4">
        <f t="shared" ca="1" si="42"/>
        <v>194836518.32595882</v>
      </c>
      <c r="AS105" s="4">
        <f t="shared" ca="1" si="42"/>
        <v>204134408.73017457</v>
      </c>
      <c r="AT105" s="4">
        <f t="shared" ca="1" si="42"/>
        <v>213492171.69938144</v>
      </c>
      <c r="AU105" s="4">
        <f t="shared" ca="1" si="42"/>
        <v>222908053.85691661</v>
      </c>
      <c r="AV105" s="4">
        <f t="shared" ca="1" si="42"/>
        <v>232380222.03732169</v>
      </c>
      <c r="AW105" s="4">
        <f t="shared" ca="1" si="42"/>
        <v>241906583.54918224</v>
      </c>
      <c r="AX105" s="4">
        <f t="shared" ca="1" si="42"/>
        <v>251484977.77935457</v>
      </c>
      <c r="AY105" s="4">
        <f t="shared" ca="1" si="42"/>
        <v>261113357.89907947</v>
      </c>
      <c r="AZ105" s="4">
        <f t="shared" ca="1" si="42"/>
        <v>270789589.72313666</v>
      </c>
      <c r="BA105" s="4">
        <f t="shared" ca="1" si="42"/>
        <v>280511266.47444093</v>
      </c>
      <c r="BB105" s="4">
        <f t="shared" ca="1" si="42"/>
        <v>290275906.02812612</v>
      </c>
      <c r="BC105" s="4">
        <f t="shared" ca="1" si="42"/>
        <v>300081137.95838743</v>
      </c>
      <c r="BD105" s="4">
        <f t="shared" ca="1" si="42"/>
        <v>309924496.25072533</v>
      </c>
      <c r="BE105" s="4">
        <f t="shared" ca="1" si="42"/>
        <v>319803228.39452231</v>
      </c>
      <c r="BF105" s="4">
        <f t="shared" ca="1" si="42"/>
        <v>329714498.42717212</v>
      </c>
      <c r="BG105" s="4">
        <f t="shared" ca="1" si="42"/>
        <v>339655579.47268289</v>
      </c>
      <c r="BH105" s="4">
        <f t="shared" ca="1" si="42"/>
        <v>349627702.16463882</v>
      </c>
      <c r="BI105" s="4">
        <f t="shared" ca="1" si="42"/>
        <v>359630020.18711233</v>
      </c>
    </row>
    <row r="106" spans="1:61" s="154" customFormat="1" x14ac:dyDescent="0.25">
      <c r="A106" s="154" t="s">
        <v>708</v>
      </c>
      <c r="C106" s="4">
        <v>0</v>
      </c>
      <c r="D106" s="5">
        <f ca="1">C106+C113</f>
        <v>0</v>
      </c>
      <c r="E106" s="5">
        <f t="shared" ref="E106:BI106" ca="1" si="43">D106+D113</f>
        <v>0</v>
      </c>
      <c r="F106" s="5">
        <f t="shared" ca="1" si="43"/>
        <v>0</v>
      </c>
      <c r="G106" s="5">
        <f t="shared" ca="1" si="43"/>
        <v>0</v>
      </c>
      <c r="H106" s="5">
        <f t="shared" ca="1" si="43"/>
        <v>0</v>
      </c>
      <c r="I106" s="5">
        <f t="shared" ca="1" si="43"/>
        <v>0</v>
      </c>
      <c r="J106" s="5">
        <f t="shared" ca="1" si="43"/>
        <v>0</v>
      </c>
      <c r="K106" s="5">
        <f t="shared" ca="1" si="43"/>
        <v>0</v>
      </c>
      <c r="L106" s="5">
        <f t="shared" ca="1" si="43"/>
        <v>0</v>
      </c>
      <c r="M106" s="5">
        <f t="shared" ca="1" si="43"/>
        <v>0</v>
      </c>
      <c r="N106" s="5">
        <f t="shared" ca="1" si="43"/>
        <v>0</v>
      </c>
      <c r="O106" s="5">
        <f t="shared" ca="1" si="43"/>
        <v>0</v>
      </c>
      <c r="P106" s="5">
        <f t="shared" ca="1" si="43"/>
        <v>0</v>
      </c>
      <c r="Q106" s="5">
        <f t="shared" ca="1" si="43"/>
        <v>0</v>
      </c>
      <c r="R106" s="5">
        <f t="shared" ca="1" si="43"/>
        <v>0</v>
      </c>
      <c r="S106" s="5">
        <f t="shared" ca="1" si="43"/>
        <v>0</v>
      </c>
      <c r="T106" s="5">
        <f t="shared" ca="1" si="43"/>
        <v>0</v>
      </c>
      <c r="U106" s="5">
        <f t="shared" ca="1" si="43"/>
        <v>0</v>
      </c>
      <c r="V106" s="5">
        <f t="shared" ca="1" si="43"/>
        <v>0</v>
      </c>
      <c r="W106" s="5">
        <f t="shared" ca="1" si="43"/>
        <v>0</v>
      </c>
      <c r="X106" s="5">
        <f t="shared" ca="1" si="43"/>
        <v>0</v>
      </c>
      <c r="Y106" s="5">
        <f t="shared" ca="1" si="43"/>
        <v>0</v>
      </c>
      <c r="Z106" s="5">
        <f t="shared" ca="1" si="43"/>
        <v>0</v>
      </c>
      <c r="AA106" s="5">
        <f t="shared" ca="1" si="43"/>
        <v>0</v>
      </c>
      <c r="AB106" s="5">
        <f t="shared" ca="1" si="43"/>
        <v>0</v>
      </c>
      <c r="AC106" s="5">
        <f t="shared" ca="1" si="43"/>
        <v>0</v>
      </c>
      <c r="AD106" s="5">
        <f t="shared" ca="1" si="43"/>
        <v>0</v>
      </c>
      <c r="AE106" s="5">
        <f t="shared" ca="1" si="43"/>
        <v>0</v>
      </c>
      <c r="AF106" s="5">
        <f t="shared" ca="1" si="43"/>
        <v>0</v>
      </c>
      <c r="AG106" s="5">
        <f t="shared" ca="1" si="43"/>
        <v>0</v>
      </c>
      <c r="AH106" s="5">
        <f t="shared" ca="1" si="43"/>
        <v>0</v>
      </c>
      <c r="AI106" s="5">
        <f t="shared" ca="1" si="43"/>
        <v>0</v>
      </c>
      <c r="AJ106" s="5">
        <f t="shared" ca="1" si="43"/>
        <v>0</v>
      </c>
      <c r="AK106" s="5">
        <f t="shared" ca="1" si="43"/>
        <v>0</v>
      </c>
      <c r="AL106" s="5">
        <f t="shared" ca="1" si="43"/>
        <v>0</v>
      </c>
      <c r="AM106" s="5">
        <f t="shared" ca="1" si="43"/>
        <v>0</v>
      </c>
      <c r="AN106" s="5">
        <f t="shared" ca="1" si="43"/>
        <v>0</v>
      </c>
      <c r="AO106" s="5">
        <f t="shared" ca="1" si="43"/>
        <v>0</v>
      </c>
      <c r="AP106" s="5">
        <f t="shared" ca="1" si="43"/>
        <v>0</v>
      </c>
      <c r="AQ106" s="5">
        <f t="shared" ca="1" si="43"/>
        <v>0</v>
      </c>
      <c r="AR106" s="5">
        <f t="shared" ca="1" si="43"/>
        <v>0</v>
      </c>
      <c r="AS106" s="5">
        <f t="shared" ca="1" si="43"/>
        <v>0</v>
      </c>
      <c r="AT106" s="5">
        <f t="shared" ca="1" si="43"/>
        <v>0</v>
      </c>
      <c r="AU106" s="5">
        <f t="shared" ca="1" si="43"/>
        <v>0</v>
      </c>
      <c r="AV106" s="5">
        <f t="shared" ca="1" si="43"/>
        <v>0</v>
      </c>
      <c r="AW106" s="5">
        <f t="shared" ca="1" si="43"/>
        <v>0</v>
      </c>
      <c r="AX106" s="5">
        <f t="shared" ca="1" si="43"/>
        <v>0</v>
      </c>
      <c r="AY106" s="5">
        <f t="shared" ca="1" si="43"/>
        <v>0</v>
      </c>
      <c r="AZ106" s="5">
        <f t="shared" ca="1" si="43"/>
        <v>0</v>
      </c>
      <c r="BA106" s="5">
        <f t="shared" ca="1" si="43"/>
        <v>0</v>
      </c>
      <c r="BB106" s="5">
        <f t="shared" ca="1" si="43"/>
        <v>0</v>
      </c>
      <c r="BC106" s="5">
        <f t="shared" ca="1" si="43"/>
        <v>0</v>
      </c>
      <c r="BD106" s="5">
        <f t="shared" ca="1" si="43"/>
        <v>0</v>
      </c>
      <c r="BE106" s="5">
        <f t="shared" ca="1" si="43"/>
        <v>0</v>
      </c>
      <c r="BF106" s="5">
        <f t="shared" ca="1" si="43"/>
        <v>0</v>
      </c>
      <c r="BG106" s="5">
        <f t="shared" ca="1" si="43"/>
        <v>0</v>
      </c>
      <c r="BH106" s="5">
        <f t="shared" ca="1" si="43"/>
        <v>0</v>
      </c>
      <c r="BI106" s="5">
        <f t="shared" ca="1" si="43"/>
        <v>0</v>
      </c>
    </row>
    <row r="107" spans="1:61" s="154" customFormat="1" x14ac:dyDescent="0.25">
      <c r="C107" s="10"/>
    </row>
    <row r="108" spans="1:61" s="154" customFormat="1" x14ac:dyDescent="0.25">
      <c r="C108" s="10"/>
    </row>
    <row r="109" spans="1:61" s="154" customFormat="1" x14ac:dyDescent="0.25">
      <c r="C109" s="10"/>
    </row>
    <row r="110" spans="1:61" x14ac:dyDescent="0.25">
      <c r="A110" t="s">
        <v>709</v>
      </c>
      <c r="C110" s="5">
        <f ca="1">C105+C98</f>
        <v>3859680.1349191735</v>
      </c>
      <c r="D110" s="5">
        <f t="shared" ref="D110:BI110" ca="1" si="44">D105+D98</f>
        <v>7770143.8894710196</v>
      </c>
      <c r="E110" s="5">
        <f t="shared" ca="1" si="44"/>
        <v>11706810.565026166</v>
      </c>
      <c r="F110" s="5">
        <f t="shared" ca="1" si="44"/>
        <v>15669867.061244948</v>
      </c>
      <c r="G110" s="5">
        <f t="shared" ca="1" si="44"/>
        <v>19657657.966645189</v>
      </c>
      <c r="H110" s="5">
        <f t="shared" ca="1" si="44"/>
        <v>23668459.401691996</v>
      </c>
      <c r="I110" s="5">
        <f t="shared" ca="1" si="44"/>
        <v>27700351.672983564</v>
      </c>
      <c r="J110" s="5">
        <f t="shared" ca="1" si="44"/>
        <v>31751354.418291036</v>
      </c>
      <c r="K110" s="5">
        <f t="shared" ca="1" si="44"/>
        <v>35819554.748225607</v>
      </c>
      <c r="L110" s="5">
        <f t="shared" ca="1" si="44"/>
        <v>39911594.350769617</v>
      </c>
      <c r="M110" s="5">
        <f t="shared" ca="1" si="44"/>
        <v>44034081.224635161</v>
      </c>
      <c r="N110" s="5">
        <f t="shared" ca="1" si="44"/>
        <v>48185102.636174366</v>
      </c>
      <c r="O110" s="5">
        <f t="shared" ca="1" si="44"/>
        <v>52361713.528320268</v>
      </c>
      <c r="P110" s="5">
        <f t="shared" ca="1" si="44"/>
        <v>56560513.976849668</v>
      </c>
      <c r="Q110" s="5">
        <f t="shared" ca="1" si="44"/>
        <v>60779177.735633492</v>
      </c>
      <c r="R110" s="5">
        <f t="shared" ca="1" si="44"/>
        <v>65015878.158358477</v>
      </c>
      <c r="S110" s="5">
        <f t="shared" ca="1" si="44"/>
        <v>69268871.355670363</v>
      </c>
      <c r="T110" s="5">
        <f t="shared" ca="1" si="44"/>
        <v>73536345.311879173</v>
      </c>
      <c r="U110" s="5">
        <f t="shared" ca="1" si="44"/>
        <v>77816280.929058</v>
      </c>
      <c r="V110" s="5">
        <f t="shared" ca="1" si="44"/>
        <v>82504325.087831423</v>
      </c>
      <c r="W110" s="5">
        <f t="shared" ca="1" si="44"/>
        <v>87604370.418590501</v>
      </c>
      <c r="X110" s="5">
        <f t="shared" ca="1" si="44"/>
        <v>92722564.285831124</v>
      </c>
      <c r="Y110" s="5">
        <f t="shared" ca="1" si="44"/>
        <v>97856726.812197119</v>
      </c>
      <c r="Z110" s="5">
        <f t="shared" ca="1" si="44"/>
        <v>103004613.82258937</v>
      </c>
      <c r="AA110" s="5">
        <f t="shared" ca="1" si="44"/>
        <v>108164068.88027836</v>
      </c>
      <c r="AB110" s="5">
        <f t="shared" ca="1" si="44"/>
        <v>113332854.69198048</v>
      </c>
      <c r="AC110" s="5">
        <f t="shared" ca="1" si="44"/>
        <v>118508497.83070131</v>
      </c>
      <c r="AD110" s="5">
        <f t="shared" ca="1" si="44"/>
        <v>123688453.77628307</v>
      </c>
      <c r="AE110" s="5">
        <f t="shared" ca="1" si="44"/>
        <v>128870263.41302066</v>
      </c>
      <c r="AF110" s="5">
        <f t="shared" ca="1" si="44"/>
        <v>134055783.03465693</v>
      </c>
      <c r="AG110" s="5">
        <f t="shared" ca="1" si="44"/>
        <v>139250127.82772502</v>
      </c>
      <c r="AH110" s="5">
        <f t="shared" ca="1" si="44"/>
        <v>144454787.58940846</v>
      </c>
      <c r="AI110" s="5">
        <f t="shared" ca="1" si="44"/>
        <v>149670776.58084047</v>
      </c>
      <c r="AJ110" s="5">
        <f t="shared" ca="1" si="44"/>
        <v>122910436.00359748</v>
      </c>
      <c r="AK110" s="5">
        <f t="shared" ca="1" si="44"/>
        <v>131643208.97951922</v>
      </c>
      <c r="AL110" s="5">
        <f t="shared" ca="1" si="44"/>
        <v>140452421.10100311</v>
      </c>
      <c r="AM110" s="5">
        <f t="shared" ca="1" si="44"/>
        <v>149336942.39776975</v>
      </c>
      <c r="AN110" s="5">
        <f t="shared" ca="1" si="44"/>
        <v>158295579.0560202</v>
      </c>
      <c r="AO110" s="5">
        <f t="shared" ca="1" si="44"/>
        <v>167326904.23297411</v>
      </c>
      <c r="AP110" s="5">
        <f t="shared" ca="1" si="44"/>
        <v>176429438.90101224</v>
      </c>
      <c r="AQ110" s="5">
        <f t="shared" ca="1" si="44"/>
        <v>185600549.5859803</v>
      </c>
      <c r="AR110" s="5">
        <f t="shared" ca="1" si="44"/>
        <v>194836518.32595882</v>
      </c>
      <c r="AS110" s="5">
        <f t="shared" ca="1" si="44"/>
        <v>204134408.73017457</v>
      </c>
      <c r="AT110" s="5">
        <f t="shared" ca="1" si="44"/>
        <v>213492171.69938144</v>
      </c>
      <c r="AU110" s="5">
        <f t="shared" ca="1" si="44"/>
        <v>222908053.85691661</v>
      </c>
      <c r="AV110" s="5">
        <f t="shared" ca="1" si="44"/>
        <v>232380222.03732169</v>
      </c>
      <c r="AW110" s="5">
        <f t="shared" ca="1" si="44"/>
        <v>241906583.54918224</v>
      </c>
      <c r="AX110" s="5">
        <f t="shared" ca="1" si="44"/>
        <v>251484977.77935457</v>
      </c>
      <c r="AY110" s="5">
        <f t="shared" ca="1" si="44"/>
        <v>261113357.89907947</v>
      </c>
      <c r="AZ110" s="5">
        <f t="shared" ca="1" si="44"/>
        <v>270789589.72313666</v>
      </c>
      <c r="BA110" s="5">
        <f t="shared" ca="1" si="44"/>
        <v>280511266.47444093</v>
      </c>
      <c r="BB110" s="5">
        <f t="shared" ca="1" si="44"/>
        <v>290275906.02812612</v>
      </c>
      <c r="BC110" s="5">
        <f t="shared" ca="1" si="44"/>
        <v>300081137.95838743</v>
      </c>
      <c r="BD110" s="5">
        <f t="shared" ca="1" si="44"/>
        <v>309924496.25072533</v>
      </c>
      <c r="BE110" s="5">
        <f t="shared" ca="1" si="44"/>
        <v>319803228.39452231</v>
      </c>
      <c r="BF110" s="5">
        <f t="shared" ca="1" si="44"/>
        <v>329714498.42717212</v>
      </c>
      <c r="BG110" s="5">
        <f t="shared" ca="1" si="44"/>
        <v>339655579.47268289</v>
      </c>
      <c r="BH110" s="5">
        <f t="shared" ca="1" si="44"/>
        <v>349627702.16463882</v>
      </c>
      <c r="BI110" s="5">
        <f t="shared" ca="1" si="44"/>
        <v>359630020.18711233</v>
      </c>
    </row>
    <row r="111" spans="1:61" s="154" customFormat="1" x14ac:dyDescent="0.25">
      <c r="C111" s="10"/>
    </row>
    <row r="112" spans="1:61" s="154" customFormat="1" x14ac:dyDescent="0.25">
      <c r="C112" s="10"/>
    </row>
    <row r="113" spans="1:61" x14ac:dyDescent="0.25">
      <c r="A113" s="27" t="s">
        <v>704</v>
      </c>
      <c r="C113" s="5">
        <f t="shared" ref="C113:AH113" ca="1" si="45">IF(C110&gt;0,MIN(C110,C88),0)</f>
        <v>0</v>
      </c>
      <c r="D113" s="5">
        <f t="shared" ca="1" si="45"/>
        <v>0</v>
      </c>
      <c r="E113" s="5">
        <f t="shared" ca="1" si="45"/>
        <v>0</v>
      </c>
      <c r="F113" s="5">
        <f t="shared" ca="1" si="45"/>
        <v>0</v>
      </c>
      <c r="G113" s="5">
        <f t="shared" ca="1" si="45"/>
        <v>0</v>
      </c>
      <c r="H113" s="5">
        <f t="shared" ca="1" si="45"/>
        <v>0</v>
      </c>
      <c r="I113" s="5">
        <f t="shared" ca="1" si="45"/>
        <v>0</v>
      </c>
      <c r="J113" s="5">
        <f t="shared" ca="1" si="45"/>
        <v>0</v>
      </c>
      <c r="K113" s="5">
        <f t="shared" ca="1" si="45"/>
        <v>0</v>
      </c>
      <c r="L113" s="5">
        <f t="shared" ca="1" si="45"/>
        <v>0</v>
      </c>
      <c r="M113" s="5">
        <f t="shared" ca="1" si="45"/>
        <v>0</v>
      </c>
      <c r="N113" s="5">
        <f t="shared" ca="1" si="45"/>
        <v>0</v>
      </c>
      <c r="O113" s="5">
        <f t="shared" ca="1" si="45"/>
        <v>0</v>
      </c>
      <c r="P113" s="5">
        <f t="shared" ca="1" si="45"/>
        <v>0</v>
      </c>
      <c r="Q113" s="5">
        <f t="shared" ca="1" si="45"/>
        <v>0</v>
      </c>
      <c r="R113" s="5">
        <f t="shared" ca="1" si="45"/>
        <v>0</v>
      </c>
      <c r="S113" s="5">
        <f t="shared" ca="1" si="45"/>
        <v>0</v>
      </c>
      <c r="T113" s="5">
        <f t="shared" ca="1" si="45"/>
        <v>0</v>
      </c>
      <c r="U113" s="5">
        <f t="shared" ca="1" si="45"/>
        <v>0</v>
      </c>
      <c r="V113" s="5">
        <f t="shared" ca="1" si="45"/>
        <v>0</v>
      </c>
      <c r="W113" s="5">
        <f t="shared" ca="1" si="45"/>
        <v>0</v>
      </c>
      <c r="X113" s="5">
        <f t="shared" ca="1" si="45"/>
        <v>0</v>
      </c>
      <c r="Y113" s="5">
        <f t="shared" ca="1" si="45"/>
        <v>0</v>
      </c>
      <c r="Z113" s="5">
        <f t="shared" ca="1" si="45"/>
        <v>0</v>
      </c>
      <c r="AA113" s="5">
        <f t="shared" ca="1" si="45"/>
        <v>0</v>
      </c>
      <c r="AB113" s="5">
        <f t="shared" ca="1" si="45"/>
        <v>0</v>
      </c>
      <c r="AC113" s="5">
        <f t="shared" ca="1" si="45"/>
        <v>0</v>
      </c>
      <c r="AD113" s="5">
        <f t="shared" ca="1" si="45"/>
        <v>0</v>
      </c>
      <c r="AE113" s="5">
        <f t="shared" ca="1" si="45"/>
        <v>0</v>
      </c>
      <c r="AF113" s="5">
        <f t="shared" ca="1" si="45"/>
        <v>0</v>
      </c>
      <c r="AG113" s="5">
        <f t="shared" ca="1" si="45"/>
        <v>0</v>
      </c>
      <c r="AH113" s="5">
        <f t="shared" ca="1" si="45"/>
        <v>0</v>
      </c>
      <c r="AI113" s="5">
        <f t="shared" ref="AI113:BI113" ca="1" si="46">IF(AI110&gt;0,MIN(AI110,AI88),0)</f>
        <v>0</v>
      </c>
      <c r="AJ113" s="5">
        <f t="shared" ca="1" si="46"/>
        <v>0</v>
      </c>
      <c r="AK113" s="5">
        <f t="shared" ca="1" si="46"/>
        <v>0</v>
      </c>
      <c r="AL113" s="5">
        <f t="shared" ca="1" si="46"/>
        <v>0</v>
      </c>
      <c r="AM113" s="5">
        <f t="shared" ca="1" si="46"/>
        <v>0</v>
      </c>
      <c r="AN113" s="5">
        <f t="shared" ca="1" si="46"/>
        <v>0</v>
      </c>
      <c r="AO113" s="5">
        <f t="shared" ca="1" si="46"/>
        <v>0</v>
      </c>
      <c r="AP113" s="5">
        <f t="shared" ca="1" si="46"/>
        <v>0</v>
      </c>
      <c r="AQ113" s="5">
        <f t="shared" ca="1" si="46"/>
        <v>0</v>
      </c>
      <c r="AR113" s="5">
        <f t="shared" ca="1" si="46"/>
        <v>0</v>
      </c>
      <c r="AS113" s="5">
        <f t="shared" ca="1" si="46"/>
        <v>0</v>
      </c>
      <c r="AT113" s="5">
        <f t="shared" ca="1" si="46"/>
        <v>0</v>
      </c>
      <c r="AU113" s="5">
        <f t="shared" ca="1" si="46"/>
        <v>0</v>
      </c>
      <c r="AV113" s="5">
        <f t="shared" ca="1" si="46"/>
        <v>0</v>
      </c>
      <c r="AW113" s="5">
        <f t="shared" ca="1" si="46"/>
        <v>0</v>
      </c>
      <c r="AX113" s="5">
        <f t="shared" ca="1" si="46"/>
        <v>0</v>
      </c>
      <c r="AY113" s="5">
        <f t="shared" ca="1" si="46"/>
        <v>0</v>
      </c>
      <c r="AZ113" s="5">
        <f t="shared" ca="1" si="46"/>
        <v>0</v>
      </c>
      <c r="BA113" s="5">
        <f t="shared" ca="1" si="46"/>
        <v>0</v>
      </c>
      <c r="BB113" s="5">
        <f t="shared" ca="1" si="46"/>
        <v>0</v>
      </c>
      <c r="BC113" s="5">
        <f t="shared" ca="1" si="46"/>
        <v>0</v>
      </c>
      <c r="BD113" s="5">
        <f t="shared" ca="1" si="46"/>
        <v>0</v>
      </c>
      <c r="BE113" s="5">
        <f t="shared" ca="1" si="46"/>
        <v>0</v>
      </c>
      <c r="BF113" s="5">
        <f t="shared" ca="1" si="46"/>
        <v>0</v>
      </c>
      <c r="BG113" s="5">
        <f t="shared" ca="1" si="46"/>
        <v>0</v>
      </c>
      <c r="BH113" s="5">
        <f t="shared" ca="1" si="46"/>
        <v>0</v>
      </c>
      <c r="BI113" s="5">
        <f t="shared" ca="1" si="46"/>
        <v>0</v>
      </c>
    </row>
    <row r="114" spans="1:61" x14ac:dyDescent="0.25">
      <c r="A114" s="27" t="s">
        <v>431</v>
      </c>
      <c r="B114" s="33">
        <f>B25</f>
        <v>0.49019607843137253</v>
      </c>
      <c r="C114" s="4">
        <f ca="1">$B$114*C113</f>
        <v>0</v>
      </c>
      <c r="D114" s="4">
        <f t="shared" ref="D114:BI114" ca="1" si="47">$B$114*D113</f>
        <v>0</v>
      </c>
      <c r="E114" s="4">
        <f t="shared" ca="1" si="47"/>
        <v>0</v>
      </c>
      <c r="F114" s="4">
        <f t="shared" ca="1" si="47"/>
        <v>0</v>
      </c>
      <c r="G114" s="4">
        <f t="shared" ca="1" si="47"/>
        <v>0</v>
      </c>
      <c r="H114" s="4">
        <f t="shared" ca="1" si="47"/>
        <v>0</v>
      </c>
      <c r="I114" s="4">
        <f t="shared" ca="1" si="47"/>
        <v>0</v>
      </c>
      <c r="J114" s="4">
        <f t="shared" ca="1" si="47"/>
        <v>0</v>
      </c>
      <c r="K114" s="4">
        <f t="shared" ca="1" si="47"/>
        <v>0</v>
      </c>
      <c r="L114" s="4">
        <f t="shared" ca="1" si="47"/>
        <v>0</v>
      </c>
      <c r="M114" s="4">
        <f t="shared" ca="1" si="47"/>
        <v>0</v>
      </c>
      <c r="N114" s="4">
        <f t="shared" ca="1" si="47"/>
        <v>0</v>
      </c>
      <c r="O114" s="4">
        <f t="shared" ca="1" si="47"/>
        <v>0</v>
      </c>
      <c r="P114" s="4">
        <f t="shared" ca="1" si="47"/>
        <v>0</v>
      </c>
      <c r="Q114" s="4">
        <f t="shared" ca="1" si="47"/>
        <v>0</v>
      </c>
      <c r="R114" s="4">
        <f t="shared" ca="1" si="47"/>
        <v>0</v>
      </c>
      <c r="S114" s="4">
        <f t="shared" ca="1" si="47"/>
        <v>0</v>
      </c>
      <c r="T114" s="4">
        <f t="shared" ca="1" si="47"/>
        <v>0</v>
      </c>
      <c r="U114" s="4">
        <f t="shared" ca="1" si="47"/>
        <v>0</v>
      </c>
      <c r="V114" s="4">
        <f t="shared" ca="1" si="47"/>
        <v>0</v>
      </c>
      <c r="W114" s="4">
        <f t="shared" ca="1" si="47"/>
        <v>0</v>
      </c>
      <c r="X114" s="4">
        <f t="shared" ca="1" si="47"/>
        <v>0</v>
      </c>
      <c r="Y114" s="4">
        <f t="shared" ca="1" si="47"/>
        <v>0</v>
      </c>
      <c r="Z114" s="4">
        <f t="shared" ca="1" si="47"/>
        <v>0</v>
      </c>
      <c r="AA114" s="4">
        <f t="shared" ca="1" si="47"/>
        <v>0</v>
      </c>
      <c r="AB114" s="4">
        <f t="shared" ca="1" si="47"/>
        <v>0</v>
      </c>
      <c r="AC114" s="4">
        <f t="shared" ca="1" si="47"/>
        <v>0</v>
      </c>
      <c r="AD114" s="4">
        <f t="shared" ca="1" si="47"/>
        <v>0</v>
      </c>
      <c r="AE114" s="4">
        <f t="shared" ca="1" si="47"/>
        <v>0</v>
      </c>
      <c r="AF114" s="4">
        <f t="shared" ca="1" si="47"/>
        <v>0</v>
      </c>
      <c r="AG114" s="4">
        <f t="shared" ca="1" si="47"/>
        <v>0</v>
      </c>
      <c r="AH114" s="4">
        <f t="shared" ca="1" si="47"/>
        <v>0</v>
      </c>
      <c r="AI114" s="4">
        <f t="shared" ca="1" si="47"/>
        <v>0</v>
      </c>
      <c r="AJ114" s="4">
        <f t="shared" ca="1" si="47"/>
        <v>0</v>
      </c>
      <c r="AK114" s="4">
        <f t="shared" ca="1" si="47"/>
        <v>0</v>
      </c>
      <c r="AL114" s="4">
        <f t="shared" ca="1" si="47"/>
        <v>0</v>
      </c>
      <c r="AM114" s="4">
        <f t="shared" ca="1" si="47"/>
        <v>0</v>
      </c>
      <c r="AN114" s="4">
        <f t="shared" ca="1" si="47"/>
        <v>0</v>
      </c>
      <c r="AO114" s="4">
        <f t="shared" ca="1" si="47"/>
        <v>0</v>
      </c>
      <c r="AP114" s="4">
        <f t="shared" ca="1" si="47"/>
        <v>0</v>
      </c>
      <c r="AQ114" s="4">
        <f t="shared" ca="1" si="47"/>
        <v>0</v>
      </c>
      <c r="AR114" s="4">
        <f t="shared" ca="1" si="47"/>
        <v>0</v>
      </c>
      <c r="AS114" s="4">
        <f t="shared" ca="1" si="47"/>
        <v>0</v>
      </c>
      <c r="AT114" s="4">
        <f t="shared" ca="1" si="47"/>
        <v>0</v>
      </c>
      <c r="AU114" s="4">
        <f t="shared" ca="1" si="47"/>
        <v>0</v>
      </c>
      <c r="AV114" s="4">
        <f t="shared" ca="1" si="47"/>
        <v>0</v>
      </c>
      <c r="AW114" s="4">
        <f t="shared" ca="1" si="47"/>
        <v>0</v>
      </c>
      <c r="AX114" s="4">
        <f t="shared" ca="1" si="47"/>
        <v>0</v>
      </c>
      <c r="AY114" s="4">
        <f t="shared" ca="1" si="47"/>
        <v>0</v>
      </c>
      <c r="AZ114" s="4">
        <f t="shared" ca="1" si="47"/>
        <v>0</v>
      </c>
      <c r="BA114" s="4">
        <f t="shared" ca="1" si="47"/>
        <v>0</v>
      </c>
      <c r="BB114" s="4">
        <f t="shared" ca="1" si="47"/>
        <v>0</v>
      </c>
      <c r="BC114" s="4">
        <f t="shared" ca="1" si="47"/>
        <v>0</v>
      </c>
      <c r="BD114" s="4">
        <f t="shared" ca="1" si="47"/>
        <v>0</v>
      </c>
      <c r="BE114" s="4">
        <f t="shared" ca="1" si="47"/>
        <v>0</v>
      </c>
      <c r="BF114" s="4">
        <f t="shared" ca="1" si="47"/>
        <v>0</v>
      </c>
      <c r="BG114" s="4">
        <f t="shared" ca="1" si="47"/>
        <v>0</v>
      </c>
      <c r="BH114" s="4">
        <f t="shared" ca="1" si="47"/>
        <v>0</v>
      </c>
      <c r="BI114" s="4">
        <f t="shared" ca="1" si="47"/>
        <v>0</v>
      </c>
    </row>
    <row r="115" spans="1:61" x14ac:dyDescent="0.25">
      <c r="A115" s="27" t="s">
        <v>432</v>
      </c>
      <c r="B115" s="20">
        <f>1-B114</f>
        <v>0.50980392156862742</v>
      </c>
      <c r="C115" s="4">
        <f ca="1">$B$115*C113</f>
        <v>0</v>
      </c>
      <c r="D115" s="4">
        <f t="shared" ref="D115:BI115" ca="1" si="48">$B$115*D113</f>
        <v>0</v>
      </c>
      <c r="E115" s="4">
        <f t="shared" ca="1" si="48"/>
        <v>0</v>
      </c>
      <c r="F115" s="4">
        <f t="shared" ca="1" si="48"/>
        <v>0</v>
      </c>
      <c r="G115" s="4">
        <f t="shared" ca="1" si="48"/>
        <v>0</v>
      </c>
      <c r="H115" s="4">
        <f t="shared" ca="1" si="48"/>
        <v>0</v>
      </c>
      <c r="I115" s="4">
        <f t="shared" ca="1" si="48"/>
        <v>0</v>
      </c>
      <c r="J115" s="4">
        <f t="shared" ca="1" si="48"/>
        <v>0</v>
      </c>
      <c r="K115" s="4">
        <f t="shared" ca="1" si="48"/>
        <v>0</v>
      </c>
      <c r="L115" s="4">
        <f t="shared" ca="1" si="48"/>
        <v>0</v>
      </c>
      <c r="M115" s="4">
        <f t="shared" ca="1" si="48"/>
        <v>0</v>
      </c>
      <c r="N115" s="4">
        <f t="shared" ca="1" si="48"/>
        <v>0</v>
      </c>
      <c r="O115" s="4">
        <f t="shared" ca="1" si="48"/>
        <v>0</v>
      </c>
      <c r="P115" s="4">
        <f t="shared" ca="1" si="48"/>
        <v>0</v>
      </c>
      <c r="Q115" s="4">
        <f t="shared" ca="1" si="48"/>
        <v>0</v>
      </c>
      <c r="R115" s="4">
        <f t="shared" ca="1" si="48"/>
        <v>0</v>
      </c>
      <c r="S115" s="4">
        <f t="shared" ca="1" si="48"/>
        <v>0</v>
      </c>
      <c r="T115" s="4">
        <f t="shared" ca="1" si="48"/>
        <v>0</v>
      </c>
      <c r="U115" s="4">
        <f t="shared" ca="1" si="48"/>
        <v>0</v>
      </c>
      <c r="V115" s="4">
        <f t="shared" ca="1" si="48"/>
        <v>0</v>
      </c>
      <c r="W115" s="4">
        <f t="shared" ca="1" si="48"/>
        <v>0</v>
      </c>
      <c r="X115" s="4">
        <f t="shared" ca="1" si="48"/>
        <v>0</v>
      </c>
      <c r="Y115" s="4">
        <f t="shared" ca="1" si="48"/>
        <v>0</v>
      </c>
      <c r="Z115" s="4">
        <f t="shared" ca="1" si="48"/>
        <v>0</v>
      </c>
      <c r="AA115" s="4">
        <f t="shared" ca="1" si="48"/>
        <v>0</v>
      </c>
      <c r="AB115" s="4">
        <f t="shared" ca="1" si="48"/>
        <v>0</v>
      </c>
      <c r="AC115" s="4">
        <f t="shared" ca="1" si="48"/>
        <v>0</v>
      </c>
      <c r="AD115" s="4">
        <f t="shared" ca="1" si="48"/>
        <v>0</v>
      </c>
      <c r="AE115" s="4">
        <f t="shared" ca="1" si="48"/>
        <v>0</v>
      </c>
      <c r="AF115" s="4">
        <f t="shared" ca="1" si="48"/>
        <v>0</v>
      </c>
      <c r="AG115" s="4">
        <f t="shared" ca="1" si="48"/>
        <v>0</v>
      </c>
      <c r="AH115" s="4">
        <f t="shared" ca="1" si="48"/>
        <v>0</v>
      </c>
      <c r="AI115" s="4">
        <f t="shared" ca="1" si="48"/>
        <v>0</v>
      </c>
      <c r="AJ115" s="4">
        <f t="shared" ca="1" si="48"/>
        <v>0</v>
      </c>
      <c r="AK115" s="4">
        <f t="shared" ca="1" si="48"/>
        <v>0</v>
      </c>
      <c r="AL115" s="4">
        <f t="shared" ca="1" si="48"/>
        <v>0</v>
      </c>
      <c r="AM115" s="4">
        <f t="shared" ca="1" si="48"/>
        <v>0</v>
      </c>
      <c r="AN115" s="4">
        <f t="shared" ca="1" si="48"/>
        <v>0</v>
      </c>
      <c r="AO115" s="4">
        <f t="shared" ca="1" si="48"/>
        <v>0</v>
      </c>
      <c r="AP115" s="4">
        <f t="shared" ca="1" si="48"/>
        <v>0</v>
      </c>
      <c r="AQ115" s="4">
        <f t="shared" ca="1" si="48"/>
        <v>0</v>
      </c>
      <c r="AR115" s="4">
        <f t="shared" ca="1" si="48"/>
        <v>0</v>
      </c>
      <c r="AS115" s="4">
        <f t="shared" ca="1" si="48"/>
        <v>0</v>
      </c>
      <c r="AT115" s="4">
        <f t="shared" ca="1" si="48"/>
        <v>0</v>
      </c>
      <c r="AU115" s="4">
        <f t="shared" ca="1" si="48"/>
        <v>0</v>
      </c>
      <c r="AV115" s="4">
        <f t="shared" ca="1" si="48"/>
        <v>0</v>
      </c>
      <c r="AW115" s="4">
        <f t="shared" ca="1" si="48"/>
        <v>0</v>
      </c>
      <c r="AX115" s="4">
        <f t="shared" ca="1" si="48"/>
        <v>0</v>
      </c>
      <c r="AY115" s="4">
        <f t="shared" ca="1" si="48"/>
        <v>0</v>
      </c>
      <c r="AZ115" s="4">
        <f t="shared" ca="1" si="48"/>
        <v>0</v>
      </c>
      <c r="BA115" s="4">
        <f t="shared" ca="1" si="48"/>
        <v>0</v>
      </c>
      <c r="BB115" s="4">
        <f t="shared" ca="1" si="48"/>
        <v>0</v>
      </c>
      <c r="BC115" s="4">
        <f t="shared" ca="1" si="48"/>
        <v>0</v>
      </c>
      <c r="BD115" s="4">
        <f t="shared" ca="1" si="48"/>
        <v>0</v>
      </c>
      <c r="BE115" s="4">
        <f t="shared" ca="1" si="48"/>
        <v>0</v>
      </c>
      <c r="BF115" s="4">
        <f t="shared" ca="1" si="48"/>
        <v>0</v>
      </c>
      <c r="BG115" s="4">
        <f t="shared" ca="1" si="48"/>
        <v>0</v>
      </c>
      <c r="BH115" s="4">
        <f t="shared" ca="1" si="48"/>
        <v>0</v>
      </c>
      <c r="BI115" s="4">
        <f t="shared" ca="1" si="48"/>
        <v>0</v>
      </c>
    </row>
    <row r="116" spans="1:61" ht="30" x14ac:dyDescent="0.25">
      <c r="A116" s="27" t="s">
        <v>341</v>
      </c>
      <c r="C116" s="5">
        <f t="shared" ref="C116:AH116" ca="1" si="49">C88-C113</f>
        <v>0</v>
      </c>
      <c r="D116" s="5">
        <f t="shared" ca="1" si="49"/>
        <v>0</v>
      </c>
      <c r="E116" s="5">
        <f t="shared" ca="1" si="49"/>
        <v>0</v>
      </c>
      <c r="F116" s="5">
        <f t="shared" ca="1" si="49"/>
        <v>0</v>
      </c>
      <c r="G116" s="5">
        <f t="shared" ca="1" si="49"/>
        <v>0</v>
      </c>
      <c r="H116" s="5">
        <f t="shared" ca="1" si="49"/>
        <v>0</v>
      </c>
      <c r="I116" s="5">
        <f t="shared" ca="1" si="49"/>
        <v>0</v>
      </c>
      <c r="J116" s="5">
        <f t="shared" ca="1" si="49"/>
        <v>0</v>
      </c>
      <c r="K116" s="5">
        <f t="shared" ca="1" si="49"/>
        <v>0</v>
      </c>
      <c r="L116" s="5">
        <f t="shared" ca="1" si="49"/>
        <v>0</v>
      </c>
      <c r="M116" s="5">
        <f t="shared" ca="1" si="49"/>
        <v>0</v>
      </c>
      <c r="N116" s="5">
        <f t="shared" ca="1" si="49"/>
        <v>0</v>
      </c>
      <c r="O116" s="5">
        <f t="shared" ca="1" si="49"/>
        <v>0</v>
      </c>
      <c r="P116" s="5">
        <f t="shared" ca="1" si="49"/>
        <v>0</v>
      </c>
      <c r="Q116" s="5">
        <f t="shared" ca="1" si="49"/>
        <v>0</v>
      </c>
      <c r="R116" s="5">
        <f t="shared" ca="1" si="49"/>
        <v>0</v>
      </c>
      <c r="S116" s="5">
        <f t="shared" ca="1" si="49"/>
        <v>0</v>
      </c>
      <c r="T116" s="5">
        <f t="shared" ca="1" si="49"/>
        <v>0</v>
      </c>
      <c r="U116" s="5">
        <f t="shared" ca="1" si="49"/>
        <v>0</v>
      </c>
      <c r="V116" s="5">
        <f t="shared" ca="1" si="49"/>
        <v>0</v>
      </c>
      <c r="W116" s="5">
        <f t="shared" ca="1" si="49"/>
        <v>0</v>
      </c>
      <c r="X116" s="5">
        <f t="shared" ca="1" si="49"/>
        <v>0</v>
      </c>
      <c r="Y116" s="5">
        <f t="shared" ca="1" si="49"/>
        <v>0</v>
      </c>
      <c r="Z116" s="5">
        <f t="shared" ca="1" si="49"/>
        <v>0</v>
      </c>
      <c r="AA116" s="5">
        <f t="shared" ca="1" si="49"/>
        <v>0</v>
      </c>
      <c r="AB116" s="5">
        <f t="shared" ca="1" si="49"/>
        <v>0</v>
      </c>
      <c r="AC116" s="5">
        <f t="shared" ca="1" si="49"/>
        <v>0</v>
      </c>
      <c r="AD116" s="5">
        <f t="shared" ca="1" si="49"/>
        <v>0</v>
      </c>
      <c r="AE116" s="5">
        <f t="shared" ca="1" si="49"/>
        <v>0</v>
      </c>
      <c r="AF116" s="5">
        <f t="shared" ca="1" si="49"/>
        <v>0</v>
      </c>
      <c r="AG116" s="5">
        <f t="shared" ca="1" si="49"/>
        <v>0</v>
      </c>
      <c r="AH116" s="5">
        <f t="shared" ca="1" si="49"/>
        <v>0</v>
      </c>
      <c r="AI116" s="5">
        <f t="shared" ref="AI116:BI116" ca="1" si="50">AI88-AI113</f>
        <v>0</v>
      </c>
      <c r="AJ116" s="5">
        <f t="shared" ca="1" si="50"/>
        <v>0</v>
      </c>
      <c r="AK116" s="5">
        <f t="shared" ca="1" si="50"/>
        <v>0</v>
      </c>
      <c r="AL116" s="5">
        <f t="shared" ca="1" si="50"/>
        <v>0</v>
      </c>
      <c r="AM116" s="5">
        <f t="shared" ca="1" si="50"/>
        <v>0</v>
      </c>
      <c r="AN116" s="5">
        <f t="shared" ca="1" si="50"/>
        <v>0</v>
      </c>
      <c r="AO116" s="5">
        <f t="shared" ca="1" si="50"/>
        <v>0</v>
      </c>
      <c r="AP116" s="5">
        <f t="shared" ca="1" si="50"/>
        <v>0</v>
      </c>
      <c r="AQ116" s="5">
        <f t="shared" ca="1" si="50"/>
        <v>0</v>
      </c>
      <c r="AR116" s="5">
        <f t="shared" ca="1" si="50"/>
        <v>0</v>
      </c>
      <c r="AS116" s="5">
        <f t="shared" ca="1" si="50"/>
        <v>0</v>
      </c>
      <c r="AT116" s="5">
        <f t="shared" ca="1" si="50"/>
        <v>0</v>
      </c>
      <c r="AU116" s="5">
        <f t="shared" ca="1" si="50"/>
        <v>0</v>
      </c>
      <c r="AV116" s="5">
        <f t="shared" ca="1" si="50"/>
        <v>0</v>
      </c>
      <c r="AW116" s="5">
        <f t="shared" ca="1" si="50"/>
        <v>0</v>
      </c>
      <c r="AX116" s="5">
        <f t="shared" ca="1" si="50"/>
        <v>0</v>
      </c>
      <c r="AY116" s="5">
        <f t="shared" ca="1" si="50"/>
        <v>0</v>
      </c>
      <c r="AZ116" s="5">
        <f t="shared" ca="1" si="50"/>
        <v>0</v>
      </c>
      <c r="BA116" s="5">
        <f t="shared" ca="1" si="50"/>
        <v>0</v>
      </c>
      <c r="BB116" s="5">
        <f t="shared" ca="1" si="50"/>
        <v>0</v>
      </c>
      <c r="BC116" s="5">
        <f t="shared" ca="1" si="50"/>
        <v>0</v>
      </c>
      <c r="BD116" s="5">
        <f t="shared" ca="1" si="50"/>
        <v>0</v>
      </c>
      <c r="BE116" s="5">
        <f t="shared" ca="1" si="50"/>
        <v>0</v>
      </c>
      <c r="BF116" s="5">
        <f t="shared" ca="1" si="50"/>
        <v>0</v>
      </c>
      <c r="BG116" s="5">
        <f t="shared" ca="1" si="50"/>
        <v>0</v>
      </c>
      <c r="BH116" s="5">
        <f t="shared" ca="1" si="50"/>
        <v>0</v>
      </c>
      <c r="BI116" s="5">
        <f t="shared" ca="1" si="50"/>
        <v>0</v>
      </c>
    </row>
    <row r="117" spans="1:61" x14ac:dyDescent="0.25">
      <c r="A117" s="27" t="s">
        <v>431</v>
      </c>
      <c r="B117" s="33">
        <f>B26</f>
        <v>0.78431372549019607</v>
      </c>
      <c r="C117" s="4">
        <f ca="1">$B$117*C116</f>
        <v>0</v>
      </c>
      <c r="D117" s="4">
        <f t="shared" ref="D117:BI117" ca="1" si="51">$B$117*D116</f>
        <v>0</v>
      </c>
      <c r="E117" s="4">
        <f t="shared" ca="1" si="51"/>
        <v>0</v>
      </c>
      <c r="F117" s="4">
        <f t="shared" ca="1" si="51"/>
        <v>0</v>
      </c>
      <c r="G117" s="4">
        <f t="shared" ca="1" si="51"/>
        <v>0</v>
      </c>
      <c r="H117" s="4">
        <f t="shared" ca="1" si="51"/>
        <v>0</v>
      </c>
      <c r="I117" s="4">
        <f t="shared" ca="1" si="51"/>
        <v>0</v>
      </c>
      <c r="J117" s="4">
        <f t="shared" ca="1" si="51"/>
        <v>0</v>
      </c>
      <c r="K117" s="4">
        <f t="shared" ca="1" si="51"/>
        <v>0</v>
      </c>
      <c r="L117" s="4">
        <f t="shared" ca="1" si="51"/>
        <v>0</v>
      </c>
      <c r="M117" s="4">
        <f t="shared" ca="1" si="51"/>
        <v>0</v>
      </c>
      <c r="N117" s="4">
        <f t="shared" ca="1" si="51"/>
        <v>0</v>
      </c>
      <c r="O117" s="4">
        <f t="shared" ca="1" si="51"/>
        <v>0</v>
      </c>
      <c r="P117" s="4">
        <f t="shared" ca="1" si="51"/>
        <v>0</v>
      </c>
      <c r="Q117" s="4">
        <f t="shared" ca="1" si="51"/>
        <v>0</v>
      </c>
      <c r="R117" s="4">
        <f t="shared" ca="1" si="51"/>
        <v>0</v>
      </c>
      <c r="S117" s="4">
        <f t="shared" ca="1" si="51"/>
        <v>0</v>
      </c>
      <c r="T117" s="4">
        <f t="shared" ca="1" si="51"/>
        <v>0</v>
      </c>
      <c r="U117" s="4">
        <f t="shared" ca="1" si="51"/>
        <v>0</v>
      </c>
      <c r="V117" s="4">
        <f t="shared" ca="1" si="51"/>
        <v>0</v>
      </c>
      <c r="W117" s="4">
        <f t="shared" ca="1" si="51"/>
        <v>0</v>
      </c>
      <c r="X117" s="4">
        <f t="shared" ca="1" si="51"/>
        <v>0</v>
      </c>
      <c r="Y117" s="4">
        <f t="shared" ca="1" si="51"/>
        <v>0</v>
      </c>
      <c r="Z117" s="4">
        <f t="shared" ca="1" si="51"/>
        <v>0</v>
      </c>
      <c r="AA117" s="4">
        <f t="shared" ca="1" si="51"/>
        <v>0</v>
      </c>
      <c r="AB117" s="4">
        <f t="shared" ca="1" si="51"/>
        <v>0</v>
      </c>
      <c r="AC117" s="4">
        <f t="shared" ca="1" si="51"/>
        <v>0</v>
      </c>
      <c r="AD117" s="4">
        <f t="shared" ca="1" si="51"/>
        <v>0</v>
      </c>
      <c r="AE117" s="4">
        <f t="shared" ca="1" si="51"/>
        <v>0</v>
      </c>
      <c r="AF117" s="4">
        <f t="shared" ca="1" si="51"/>
        <v>0</v>
      </c>
      <c r="AG117" s="4">
        <f t="shared" ca="1" si="51"/>
        <v>0</v>
      </c>
      <c r="AH117" s="4">
        <f t="shared" ca="1" si="51"/>
        <v>0</v>
      </c>
      <c r="AI117" s="4">
        <f t="shared" ca="1" si="51"/>
        <v>0</v>
      </c>
      <c r="AJ117" s="4">
        <f t="shared" ca="1" si="51"/>
        <v>0</v>
      </c>
      <c r="AK117" s="4">
        <f t="shared" ca="1" si="51"/>
        <v>0</v>
      </c>
      <c r="AL117" s="4">
        <f t="shared" ca="1" si="51"/>
        <v>0</v>
      </c>
      <c r="AM117" s="4">
        <f t="shared" ca="1" si="51"/>
        <v>0</v>
      </c>
      <c r="AN117" s="4">
        <f t="shared" ca="1" si="51"/>
        <v>0</v>
      </c>
      <c r="AO117" s="4">
        <f t="shared" ca="1" si="51"/>
        <v>0</v>
      </c>
      <c r="AP117" s="4">
        <f t="shared" ca="1" si="51"/>
        <v>0</v>
      </c>
      <c r="AQ117" s="4">
        <f t="shared" ca="1" si="51"/>
        <v>0</v>
      </c>
      <c r="AR117" s="4">
        <f t="shared" ca="1" si="51"/>
        <v>0</v>
      </c>
      <c r="AS117" s="4">
        <f t="shared" ca="1" si="51"/>
        <v>0</v>
      </c>
      <c r="AT117" s="4">
        <f t="shared" ca="1" si="51"/>
        <v>0</v>
      </c>
      <c r="AU117" s="4">
        <f t="shared" ca="1" si="51"/>
        <v>0</v>
      </c>
      <c r="AV117" s="4">
        <f t="shared" ca="1" si="51"/>
        <v>0</v>
      </c>
      <c r="AW117" s="4">
        <f t="shared" ca="1" si="51"/>
        <v>0</v>
      </c>
      <c r="AX117" s="4">
        <f t="shared" ca="1" si="51"/>
        <v>0</v>
      </c>
      <c r="AY117" s="4">
        <f t="shared" ca="1" si="51"/>
        <v>0</v>
      </c>
      <c r="AZ117" s="4">
        <f t="shared" ca="1" si="51"/>
        <v>0</v>
      </c>
      <c r="BA117" s="4">
        <f t="shared" ca="1" si="51"/>
        <v>0</v>
      </c>
      <c r="BB117" s="4">
        <f t="shared" ca="1" si="51"/>
        <v>0</v>
      </c>
      <c r="BC117" s="4">
        <f t="shared" ca="1" si="51"/>
        <v>0</v>
      </c>
      <c r="BD117" s="4">
        <f t="shared" ca="1" si="51"/>
        <v>0</v>
      </c>
      <c r="BE117" s="4">
        <f t="shared" ca="1" si="51"/>
        <v>0</v>
      </c>
      <c r="BF117" s="4">
        <f t="shared" ca="1" si="51"/>
        <v>0</v>
      </c>
      <c r="BG117" s="4">
        <f t="shared" ca="1" si="51"/>
        <v>0</v>
      </c>
      <c r="BH117" s="4">
        <f t="shared" ca="1" si="51"/>
        <v>0</v>
      </c>
      <c r="BI117" s="4">
        <f t="shared" ca="1" si="51"/>
        <v>0</v>
      </c>
    </row>
    <row r="118" spans="1:61" x14ac:dyDescent="0.25">
      <c r="A118" s="27" t="s">
        <v>432</v>
      </c>
      <c r="B118" s="20">
        <f>1-B117</f>
        <v>0.21568627450980393</v>
      </c>
      <c r="C118" s="4">
        <f ca="1">$B$118*C116</f>
        <v>0</v>
      </c>
      <c r="D118" s="4">
        <f t="shared" ref="D118:BI118" ca="1" si="52">$B$118*D116</f>
        <v>0</v>
      </c>
      <c r="E118" s="4">
        <f t="shared" ca="1" si="52"/>
        <v>0</v>
      </c>
      <c r="F118" s="4">
        <f t="shared" ca="1" si="52"/>
        <v>0</v>
      </c>
      <c r="G118" s="4">
        <f t="shared" ca="1" si="52"/>
        <v>0</v>
      </c>
      <c r="H118" s="4">
        <f t="shared" ca="1" si="52"/>
        <v>0</v>
      </c>
      <c r="I118" s="4">
        <f t="shared" ca="1" si="52"/>
        <v>0</v>
      </c>
      <c r="J118" s="4">
        <f t="shared" ca="1" si="52"/>
        <v>0</v>
      </c>
      <c r="K118" s="4">
        <f t="shared" ca="1" si="52"/>
        <v>0</v>
      </c>
      <c r="L118" s="4">
        <f t="shared" ca="1" si="52"/>
        <v>0</v>
      </c>
      <c r="M118" s="4">
        <f t="shared" ca="1" si="52"/>
        <v>0</v>
      </c>
      <c r="N118" s="4">
        <f t="shared" ca="1" si="52"/>
        <v>0</v>
      </c>
      <c r="O118" s="4">
        <f t="shared" ca="1" si="52"/>
        <v>0</v>
      </c>
      <c r="P118" s="4">
        <f t="shared" ca="1" si="52"/>
        <v>0</v>
      </c>
      <c r="Q118" s="4">
        <f t="shared" ca="1" si="52"/>
        <v>0</v>
      </c>
      <c r="R118" s="4">
        <f t="shared" ca="1" si="52"/>
        <v>0</v>
      </c>
      <c r="S118" s="4">
        <f t="shared" ca="1" si="52"/>
        <v>0</v>
      </c>
      <c r="T118" s="4">
        <f t="shared" ca="1" si="52"/>
        <v>0</v>
      </c>
      <c r="U118" s="4">
        <f t="shared" ca="1" si="52"/>
        <v>0</v>
      </c>
      <c r="V118" s="4">
        <f t="shared" ca="1" si="52"/>
        <v>0</v>
      </c>
      <c r="W118" s="4">
        <f t="shared" ca="1" si="52"/>
        <v>0</v>
      </c>
      <c r="X118" s="4">
        <f t="shared" ca="1" si="52"/>
        <v>0</v>
      </c>
      <c r="Y118" s="4">
        <f t="shared" ca="1" si="52"/>
        <v>0</v>
      </c>
      <c r="Z118" s="4">
        <f t="shared" ca="1" si="52"/>
        <v>0</v>
      </c>
      <c r="AA118" s="4">
        <f t="shared" ca="1" si="52"/>
        <v>0</v>
      </c>
      <c r="AB118" s="4">
        <f t="shared" ca="1" si="52"/>
        <v>0</v>
      </c>
      <c r="AC118" s="4">
        <f t="shared" ca="1" si="52"/>
        <v>0</v>
      </c>
      <c r="AD118" s="4">
        <f t="shared" ca="1" si="52"/>
        <v>0</v>
      </c>
      <c r="AE118" s="4">
        <f t="shared" ca="1" si="52"/>
        <v>0</v>
      </c>
      <c r="AF118" s="4">
        <f t="shared" ca="1" si="52"/>
        <v>0</v>
      </c>
      <c r="AG118" s="4">
        <f t="shared" ca="1" si="52"/>
        <v>0</v>
      </c>
      <c r="AH118" s="4">
        <f t="shared" ca="1" si="52"/>
        <v>0</v>
      </c>
      <c r="AI118" s="4">
        <f t="shared" ca="1" si="52"/>
        <v>0</v>
      </c>
      <c r="AJ118" s="4">
        <f t="shared" ca="1" si="52"/>
        <v>0</v>
      </c>
      <c r="AK118" s="4">
        <f t="shared" ca="1" si="52"/>
        <v>0</v>
      </c>
      <c r="AL118" s="4">
        <f t="shared" ca="1" si="52"/>
        <v>0</v>
      </c>
      <c r="AM118" s="4">
        <f t="shared" ca="1" si="52"/>
        <v>0</v>
      </c>
      <c r="AN118" s="4">
        <f t="shared" ca="1" si="52"/>
        <v>0</v>
      </c>
      <c r="AO118" s="4">
        <f t="shared" ca="1" si="52"/>
        <v>0</v>
      </c>
      <c r="AP118" s="4">
        <f t="shared" ca="1" si="52"/>
        <v>0</v>
      </c>
      <c r="AQ118" s="4">
        <f t="shared" ca="1" si="52"/>
        <v>0</v>
      </c>
      <c r="AR118" s="4">
        <f t="shared" ca="1" si="52"/>
        <v>0</v>
      </c>
      <c r="AS118" s="4">
        <f t="shared" ca="1" si="52"/>
        <v>0</v>
      </c>
      <c r="AT118" s="4">
        <f t="shared" ca="1" si="52"/>
        <v>0</v>
      </c>
      <c r="AU118" s="4">
        <f t="shared" ca="1" si="52"/>
        <v>0</v>
      </c>
      <c r="AV118" s="4">
        <f t="shared" ca="1" si="52"/>
        <v>0</v>
      </c>
      <c r="AW118" s="4">
        <f t="shared" ca="1" si="52"/>
        <v>0</v>
      </c>
      <c r="AX118" s="4">
        <f t="shared" ca="1" si="52"/>
        <v>0</v>
      </c>
      <c r="AY118" s="4">
        <f t="shared" ca="1" si="52"/>
        <v>0</v>
      </c>
      <c r="AZ118" s="4">
        <f t="shared" ca="1" si="52"/>
        <v>0</v>
      </c>
      <c r="BA118" s="4">
        <f t="shared" ca="1" si="52"/>
        <v>0</v>
      </c>
      <c r="BB118" s="4">
        <f t="shared" ca="1" si="52"/>
        <v>0</v>
      </c>
      <c r="BC118" s="4">
        <f t="shared" ca="1" si="52"/>
        <v>0</v>
      </c>
      <c r="BD118" s="4">
        <f t="shared" ca="1" si="52"/>
        <v>0</v>
      </c>
      <c r="BE118" s="4">
        <f t="shared" ca="1" si="52"/>
        <v>0</v>
      </c>
      <c r="BF118" s="4">
        <f t="shared" ca="1" si="52"/>
        <v>0</v>
      </c>
      <c r="BG118" s="4">
        <f t="shared" ca="1" si="52"/>
        <v>0</v>
      </c>
      <c r="BH118" s="4">
        <f t="shared" ca="1" si="52"/>
        <v>0</v>
      </c>
      <c r="BI118" s="4">
        <f t="shared" ca="1" si="52"/>
        <v>0</v>
      </c>
    </row>
    <row r="119" spans="1:61" x14ac:dyDescent="0.25">
      <c r="A119" s="2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</row>
    <row r="120" spans="1:61" x14ac:dyDescent="0.25">
      <c r="A120" s="93" t="s">
        <v>434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</row>
    <row r="121" spans="1:61" x14ac:dyDescent="0.25">
      <c r="A121" s="27" t="s">
        <v>435</v>
      </c>
      <c r="C121" s="4">
        <f t="shared" ref="C121:AH121" ca="1" si="53">C74</f>
        <v>283800009.9205274</v>
      </c>
      <c r="D121" s="4">
        <f t="shared" ca="1" si="53"/>
        <v>0</v>
      </c>
      <c r="E121" s="4">
        <f t="shared" ca="1" si="53"/>
        <v>0</v>
      </c>
      <c r="F121" s="4">
        <f t="shared" ca="1" si="53"/>
        <v>0</v>
      </c>
      <c r="G121" s="4">
        <f t="shared" ca="1" si="53"/>
        <v>0</v>
      </c>
      <c r="H121" s="4">
        <f t="shared" ca="1" si="53"/>
        <v>0</v>
      </c>
      <c r="I121" s="4">
        <f t="shared" ca="1" si="53"/>
        <v>0</v>
      </c>
      <c r="J121" s="4">
        <f t="shared" ca="1" si="53"/>
        <v>0</v>
      </c>
      <c r="K121" s="4">
        <f t="shared" ca="1" si="53"/>
        <v>0</v>
      </c>
      <c r="L121" s="4">
        <f t="shared" ca="1" si="53"/>
        <v>0</v>
      </c>
      <c r="M121" s="4">
        <f t="shared" ca="1" si="53"/>
        <v>0</v>
      </c>
      <c r="N121" s="4">
        <f t="shared" ca="1" si="53"/>
        <v>0</v>
      </c>
      <c r="O121" s="4">
        <f t="shared" ca="1" si="53"/>
        <v>0</v>
      </c>
      <c r="P121" s="4">
        <f t="shared" ca="1" si="53"/>
        <v>0</v>
      </c>
      <c r="Q121" s="4">
        <f t="shared" ca="1" si="53"/>
        <v>0</v>
      </c>
      <c r="R121" s="4">
        <f t="shared" ca="1" si="53"/>
        <v>0</v>
      </c>
      <c r="S121" s="4">
        <f t="shared" ca="1" si="53"/>
        <v>0</v>
      </c>
      <c r="T121" s="4">
        <f t="shared" ca="1" si="53"/>
        <v>0</v>
      </c>
      <c r="U121" s="4">
        <f t="shared" ca="1" si="53"/>
        <v>0</v>
      </c>
      <c r="V121" s="4">
        <f t="shared" ca="1" si="53"/>
        <v>52872399.79227943</v>
      </c>
      <c r="W121" s="4">
        <f t="shared" ca="1" si="53"/>
        <v>0</v>
      </c>
      <c r="X121" s="4">
        <f t="shared" ca="1" si="53"/>
        <v>0</v>
      </c>
      <c r="Y121" s="4">
        <f t="shared" ca="1" si="53"/>
        <v>0</v>
      </c>
      <c r="Z121" s="4">
        <f t="shared" ca="1" si="53"/>
        <v>0</v>
      </c>
      <c r="AA121" s="4">
        <f t="shared" ca="1" si="53"/>
        <v>0</v>
      </c>
      <c r="AB121" s="4">
        <f t="shared" ca="1" si="53"/>
        <v>0</v>
      </c>
      <c r="AC121" s="4">
        <f t="shared" ca="1" si="53"/>
        <v>0</v>
      </c>
      <c r="AD121" s="4">
        <f t="shared" ca="1" si="53"/>
        <v>0</v>
      </c>
      <c r="AE121" s="4">
        <f t="shared" ca="1" si="53"/>
        <v>0</v>
      </c>
      <c r="AF121" s="4">
        <f t="shared" ca="1" si="53"/>
        <v>0</v>
      </c>
      <c r="AG121" s="4">
        <f t="shared" ca="1" si="53"/>
        <v>0</v>
      </c>
      <c r="AH121" s="4">
        <f t="shared" ca="1" si="53"/>
        <v>0</v>
      </c>
      <c r="AI121" s="4">
        <f t="shared" ref="AI121:BI121" ca="1" si="54">AI74</f>
        <v>0</v>
      </c>
      <c r="AJ121" s="4">
        <f t="shared" ca="1" si="54"/>
        <v>85837565.253427893</v>
      </c>
      <c r="AK121" s="4">
        <f t="shared" ca="1" si="54"/>
        <v>0</v>
      </c>
      <c r="AL121" s="4">
        <f t="shared" ca="1" si="54"/>
        <v>0</v>
      </c>
      <c r="AM121" s="4">
        <f t="shared" ca="1" si="54"/>
        <v>0</v>
      </c>
      <c r="AN121" s="4">
        <f t="shared" ca="1" si="54"/>
        <v>0</v>
      </c>
      <c r="AO121" s="4">
        <f t="shared" ca="1" si="54"/>
        <v>0</v>
      </c>
      <c r="AP121" s="4">
        <f t="shared" ca="1" si="54"/>
        <v>0</v>
      </c>
      <c r="AQ121" s="4">
        <f t="shared" ca="1" si="54"/>
        <v>0</v>
      </c>
      <c r="AR121" s="4">
        <f t="shared" ca="1" si="54"/>
        <v>0</v>
      </c>
      <c r="AS121" s="4">
        <f t="shared" ca="1" si="54"/>
        <v>0</v>
      </c>
      <c r="AT121" s="4">
        <f t="shared" ca="1" si="54"/>
        <v>0</v>
      </c>
      <c r="AU121" s="4">
        <f t="shared" ca="1" si="54"/>
        <v>0</v>
      </c>
      <c r="AV121" s="4">
        <f t="shared" ca="1" si="54"/>
        <v>0</v>
      </c>
      <c r="AW121" s="4">
        <f t="shared" ca="1" si="54"/>
        <v>0</v>
      </c>
      <c r="AX121" s="4">
        <f t="shared" ca="1" si="54"/>
        <v>0</v>
      </c>
      <c r="AY121" s="4">
        <f t="shared" ca="1" si="54"/>
        <v>0</v>
      </c>
      <c r="AZ121" s="4">
        <f t="shared" ca="1" si="54"/>
        <v>0</v>
      </c>
      <c r="BA121" s="4">
        <f t="shared" ca="1" si="54"/>
        <v>0</v>
      </c>
      <c r="BB121" s="4">
        <f t="shared" ca="1" si="54"/>
        <v>0</v>
      </c>
      <c r="BC121" s="4">
        <f t="shared" ca="1" si="54"/>
        <v>0</v>
      </c>
      <c r="BD121" s="4">
        <f t="shared" ca="1" si="54"/>
        <v>0</v>
      </c>
      <c r="BE121" s="4">
        <f t="shared" ca="1" si="54"/>
        <v>0</v>
      </c>
      <c r="BF121" s="4">
        <f t="shared" ca="1" si="54"/>
        <v>0</v>
      </c>
      <c r="BG121" s="4">
        <f t="shared" ca="1" si="54"/>
        <v>0</v>
      </c>
      <c r="BH121" s="4">
        <f t="shared" ca="1" si="54"/>
        <v>0</v>
      </c>
      <c r="BI121" s="4">
        <f t="shared" ca="1" si="54"/>
        <v>0</v>
      </c>
    </row>
    <row r="122" spans="1:61" x14ac:dyDescent="0.25">
      <c r="A122" s="27" t="s">
        <v>436</v>
      </c>
      <c r="C122" s="4">
        <f t="shared" ref="C122:AH122" ca="1" si="55">C75</f>
        <v>0</v>
      </c>
      <c r="D122" s="4">
        <f t="shared" ca="1" si="55"/>
        <v>3883821.0390749695</v>
      </c>
      <c r="E122" s="4">
        <f t="shared" ca="1" si="55"/>
        <v>3764172.2091219649</v>
      </c>
      <c r="F122" s="4">
        <f t="shared" ca="1" si="55"/>
        <v>3933403.209623096</v>
      </c>
      <c r="G122" s="4">
        <f t="shared" ca="1" si="55"/>
        <v>4085232.1937469365</v>
      </c>
      <c r="H122" s="4">
        <f t="shared" ca="1" si="55"/>
        <v>4259663.1682297355</v>
      </c>
      <c r="I122" s="4">
        <f t="shared" ca="1" si="55"/>
        <v>4435218.0753250681</v>
      </c>
      <c r="J122" s="4">
        <f t="shared" ca="1" si="55"/>
        <v>4612924.7790759318</v>
      </c>
      <c r="K122" s="4">
        <f t="shared" ca="1" si="55"/>
        <v>4772732.6149032284</v>
      </c>
      <c r="L122" s="4">
        <f t="shared" ca="1" si="55"/>
        <v>3686787.0893980404</v>
      </c>
      <c r="M122" s="4">
        <f t="shared" ca="1" si="55"/>
        <v>3871083.6060925322</v>
      </c>
      <c r="N122" s="4">
        <f t="shared" ca="1" si="55"/>
        <v>4057622.2473876677</v>
      </c>
      <c r="O122" s="4">
        <f t="shared" ca="1" si="55"/>
        <v>4388105.3443871168</v>
      </c>
      <c r="P122" s="4">
        <f t="shared" ca="1" si="55"/>
        <v>4632874.2819997491</v>
      </c>
      <c r="Q122" s="4">
        <f t="shared" ca="1" si="55"/>
        <v>4795463.7644945243</v>
      </c>
      <c r="R122" s="4">
        <f t="shared" ca="1" si="55"/>
        <v>4959920.2405808</v>
      </c>
      <c r="S122" s="4">
        <f t="shared" ca="1" si="55"/>
        <v>5104967.0928913327</v>
      </c>
      <c r="T122" s="4">
        <f t="shared" ca="1" si="55"/>
        <v>5274313.0614177156</v>
      </c>
      <c r="U122" s="4">
        <f t="shared" ca="1" si="55"/>
        <v>5444483.7259574626</v>
      </c>
      <c r="V122" s="4">
        <f t="shared" ca="1" si="55"/>
        <v>0</v>
      </c>
      <c r="W122" s="4">
        <f t="shared" ca="1" si="55"/>
        <v>6072357.3201898886</v>
      </c>
      <c r="X122" s="4">
        <f t="shared" ca="1" si="55"/>
        <v>6258873.5818153303</v>
      </c>
      <c r="Y122" s="4">
        <f t="shared" ca="1" si="55"/>
        <v>6446305.5681028711</v>
      </c>
      <c r="Z122" s="4">
        <f t="shared" ca="1" si="55"/>
        <v>6635865.9761739997</v>
      </c>
      <c r="AA122" s="4">
        <f t="shared" ca="1" si="55"/>
        <v>6803794.7460429464</v>
      </c>
      <c r="AB122" s="4">
        <f t="shared" ca="1" si="55"/>
        <v>6998903.3628759412</v>
      </c>
      <c r="AC122" s="4">
        <f t="shared" ca="1" si="55"/>
        <v>7194977.4040912185</v>
      </c>
      <c r="AD122" s="4">
        <f t="shared" ca="1" si="55"/>
        <v>7393266.1125904033</v>
      </c>
      <c r="AE122" s="4">
        <f t="shared" ca="1" si="55"/>
        <v>7569296.7926775496</v>
      </c>
      <c r="AF122" s="4">
        <f t="shared" ca="1" si="55"/>
        <v>7125733.7714531822</v>
      </c>
      <c r="AG122" s="4">
        <f t="shared" ca="1" si="55"/>
        <v>6827975.1992687797</v>
      </c>
      <c r="AH122" s="4">
        <f t="shared" ca="1" si="55"/>
        <v>6932602.3369043767</v>
      </c>
      <c r="AI122" s="4">
        <f t="shared" ref="AI122:BI122" ca="1" si="56">AI75</f>
        <v>6709157.2932581669</v>
      </c>
      <c r="AJ122" s="4">
        <f t="shared" ca="1" si="56"/>
        <v>0</v>
      </c>
      <c r="AK122" s="4">
        <f t="shared" ca="1" si="56"/>
        <v>7118130.4710053578</v>
      </c>
      <c r="AL122" s="4">
        <f t="shared" ca="1" si="56"/>
        <v>7325445.1107967384</v>
      </c>
      <c r="AM122" s="4">
        <f t="shared" ca="1" si="56"/>
        <v>7509123.5872815708</v>
      </c>
      <c r="AN122" s="4">
        <f t="shared" ca="1" si="56"/>
        <v>7722503.5379408924</v>
      </c>
      <c r="AO122" s="4">
        <f t="shared" ca="1" si="56"/>
        <v>7936939.765232156</v>
      </c>
      <c r="AP122" s="4">
        <f t="shared" ca="1" si="56"/>
        <v>8153797.3604782317</v>
      </c>
      <c r="AQ122" s="4">
        <f t="shared" ca="1" si="56"/>
        <v>8533655.0558209065</v>
      </c>
      <c r="AR122" s="4">
        <f t="shared" ca="1" si="56"/>
        <v>8902250.6337223649</v>
      </c>
      <c r="AS122" s="4">
        <f t="shared" ca="1" si="56"/>
        <v>9156236.2136898842</v>
      </c>
      <c r="AT122" s="4">
        <f t="shared" ca="1" si="56"/>
        <v>9385711.3000040483</v>
      </c>
      <c r="AU122" s="4">
        <f t="shared" ca="1" si="56"/>
        <v>9590181.502334144</v>
      </c>
      <c r="AV122" s="4">
        <f t="shared" ca="1" si="56"/>
        <v>9826233.2448314987</v>
      </c>
      <c r="AW122" s="4">
        <f t="shared" ca="1" si="56"/>
        <v>10063477.365861498</v>
      </c>
      <c r="AX122" s="4">
        <f t="shared" ca="1" si="56"/>
        <v>10303362.623166338</v>
      </c>
      <c r="AY122" s="4">
        <f t="shared" ca="1" si="56"/>
        <v>10517519.001957426</v>
      </c>
      <c r="AZ122" s="4">
        <f t="shared" ca="1" si="56"/>
        <v>10764230.713081859</v>
      </c>
      <c r="BA122" s="4">
        <f t="shared" ca="1" si="56"/>
        <v>11012197.115465866</v>
      </c>
      <c r="BB122" s="4">
        <f t="shared" ca="1" si="56"/>
        <v>11262910.626443114</v>
      </c>
      <c r="BC122" s="4">
        <f t="shared" ca="1" si="56"/>
        <v>11487150.32910081</v>
      </c>
      <c r="BD122" s="4">
        <f t="shared" ca="1" si="56"/>
        <v>11744949.160401674</v>
      </c>
      <c r="BE122" s="4">
        <f t="shared" ca="1" si="56"/>
        <v>12004067.661311977</v>
      </c>
      <c r="BF122" s="4">
        <f t="shared" ca="1" si="56"/>
        <v>12266043.224450434</v>
      </c>
      <c r="BG122" s="4">
        <f t="shared" ca="1" si="56"/>
        <v>12500778.50966578</v>
      </c>
      <c r="BH122" s="4">
        <f t="shared" ca="1" si="56"/>
        <v>12172747.146959424</v>
      </c>
      <c r="BI122" s="4">
        <f t="shared" ca="1" si="56"/>
        <v>12716535.694429355</v>
      </c>
    </row>
    <row r="123" spans="1:61" x14ac:dyDescent="0.25">
      <c r="A123" s="27" t="s">
        <v>437</v>
      </c>
      <c r="C123" s="4">
        <f t="shared" ref="C123:AH123" ca="1" si="57">C76</f>
        <v>-283800009.9205274</v>
      </c>
      <c r="D123" s="4">
        <f t="shared" ca="1" si="57"/>
        <v>3883821.0390749695</v>
      </c>
      <c r="E123" s="4">
        <f t="shared" ca="1" si="57"/>
        <v>3764172.2091219649</v>
      </c>
      <c r="F123" s="4">
        <f t="shared" ca="1" si="57"/>
        <v>3933403.209623096</v>
      </c>
      <c r="G123" s="4">
        <f t="shared" ca="1" si="57"/>
        <v>4085232.1937469365</v>
      </c>
      <c r="H123" s="4">
        <f t="shared" ca="1" si="57"/>
        <v>4259663.1682297355</v>
      </c>
      <c r="I123" s="4">
        <f t="shared" ca="1" si="57"/>
        <v>4435218.0753250681</v>
      </c>
      <c r="J123" s="4">
        <f t="shared" ca="1" si="57"/>
        <v>4612924.7790759318</v>
      </c>
      <c r="K123" s="4">
        <f t="shared" ca="1" si="57"/>
        <v>4772732.6149032284</v>
      </c>
      <c r="L123" s="4">
        <f t="shared" ca="1" si="57"/>
        <v>3686787.0893980404</v>
      </c>
      <c r="M123" s="4">
        <f t="shared" ca="1" si="57"/>
        <v>3871083.6060925322</v>
      </c>
      <c r="N123" s="4">
        <f t="shared" ca="1" si="57"/>
        <v>4057622.2473876677</v>
      </c>
      <c r="O123" s="4">
        <f t="shared" ca="1" si="57"/>
        <v>4388105.3443871168</v>
      </c>
      <c r="P123" s="4">
        <f t="shared" ca="1" si="57"/>
        <v>4632874.2819997491</v>
      </c>
      <c r="Q123" s="4">
        <f t="shared" ca="1" si="57"/>
        <v>4795463.7644945243</v>
      </c>
      <c r="R123" s="4">
        <f t="shared" ca="1" si="57"/>
        <v>4959920.2405808</v>
      </c>
      <c r="S123" s="4">
        <f t="shared" ca="1" si="57"/>
        <v>5104967.0928913327</v>
      </c>
      <c r="T123" s="4">
        <f t="shared" ca="1" si="57"/>
        <v>5274313.0614177156</v>
      </c>
      <c r="U123" s="4">
        <f t="shared" ca="1" si="57"/>
        <v>5444483.7259574626</v>
      </c>
      <c r="V123" s="4">
        <f t="shared" ca="1" si="57"/>
        <v>-52872399.79227943</v>
      </c>
      <c r="W123" s="4">
        <f t="shared" ca="1" si="57"/>
        <v>6072357.3201898886</v>
      </c>
      <c r="X123" s="4">
        <f t="shared" ca="1" si="57"/>
        <v>6258873.5818153303</v>
      </c>
      <c r="Y123" s="4">
        <f t="shared" ca="1" si="57"/>
        <v>6446305.5681028711</v>
      </c>
      <c r="Z123" s="4">
        <f t="shared" ca="1" si="57"/>
        <v>6635865.9761739997</v>
      </c>
      <c r="AA123" s="4">
        <f t="shared" ca="1" si="57"/>
        <v>6803794.7460429464</v>
      </c>
      <c r="AB123" s="4">
        <f t="shared" ca="1" si="57"/>
        <v>6998903.3628759412</v>
      </c>
      <c r="AC123" s="4">
        <f t="shared" ca="1" si="57"/>
        <v>7194977.4040912185</v>
      </c>
      <c r="AD123" s="4">
        <f t="shared" ca="1" si="57"/>
        <v>7393266.1125904033</v>
      </c>
      <c r="AE123" s="4">
        <f t="shared" ca="1" si="57"/>
        <v>7569296.7926775496</v>
      </c>
      <c r="AF123" s="4">
        <f t="shared" ca="1" si="57"/>
        <v>7125733.7714531822</v>
      </c>
      <c r="AG123" s="4">
        <f t="shared" ca="1" si="57"/>
        <v>6827975.1992687797</v>
      </c>
      <c r="AH123" s="4">
        <f t="shared" ca="1" si="57"/>
        <v>6932602.3369043767</v>
      </c>
      <c r="AI123" s="4">
        <f t="shared" ref="AI123:BI123" ca="1" si="58">AI76</f>
        <v>6709157.2932581669</v>
      </c>
      <c r="AJ123" s="4">
        <f t="shared" ca="1" si="58"/>
        <v>-85837565.253427893</v>
      </c>
      <c r="AK123" s="4">
        <f t="shared" ca="1" si="58"/>
        <v>7118130.4710053578</v>
      </c>
      <c r="AL123" s="4">
        <f t="shared" ca="1" si="58"/>
        <v>7325445.1107967384</v>
      </c>
      <c r="AM123" s="4">
        <f t="shared" ca="1" si="58"/>
        <v>7509123.5872815708</v>
      </c>
      <c r="AN123" s="4">
        <f t="shared" ca="1" si="58"/>
        <v>7722503.5379408924</v>
      </c>
      <c r="AO123" s="4">
        <f t="shared" ca="1" si="58"/>
        <v>7936939.765232156</v>
      </c>
      <c r="AP123" s="4">
        <f t="shared" ca="1" si="58"/>
        <v>8153797.3604782317</v>
      </c>
      <c r="AQ123" s="4">
        <f t="shared" ca="1" si="58"/>
        <v>8533655.0558209065</v>
      </c>
      <c r="AR123" s="4">
        <f t="shared" ca="1" si="58"/>
        <v>8902250.6337223649</v>
      </c>
      <c r="AS123" s="4">
        <f t="shared" ca="1" si="58"/>
        <v>9156236.2136898842</v>
      </c>
      <c r="AT123" s="4">
        <f t="shared" ca="1" si="58"/>
        <v>9385711.3000040483</v>
      </c>
      <c r="AU123" s="4">
        <f t="shared" ca="1" si="58"/>
        <v>9590181.502334144</v>
      </c>
      <c r="AV123" s="4">
        <f t="shared" ca="1" si="58"/>
        <v>9826233.2448314987</v>
      </c>
      <c r="AW123" s="4">
        <f t="shared" ca="1" si="58"/>
        <v>10063477.365861498</v>
      </c>
      <c r="AX123" s="4">
        <f t="shared" ca="1" si="58"/>
        <v>10303362.623166338</v>
      </c>
      <c r="AY123" s="4">
        <f t="shared" ca="1" si="58"/>
        <v>10517519.001957426</v>
      </c>
      <c r="AZ123" s="4">
        <f t="shared" ca="1" si="58"/>
        <v>10764230.713081859</v>
      </c>
      <c r="BA123" s="4">
        <f t="shared" ca="1" si="58"/>
        <v>11012197.115465866</v>
      </c>
      <c r="BB123" s="4">
        <f t="shared" ca="1" si="58"/>
        <v>11262910.626443114</v>
      </c>
      <c r="BC123" s="4">
        <f t="shared" ca="1" si="58"/>
        <v>11487150.32910081</v>
      </c>
      <c r="BD123" s="4">
        <f t="shared" ca="1" si="58"/>
        <v>11744949.160401674</v>
      </c>
      <c r="BE123" s="4">
        <f t="shared" ca="1" si="58"/>
        <v>12004067.661311977</v>
      </c>
      <c r="BF123" s="4">
        <f t="shared" ca="1" si="58"/>
        <v>12266043.224450434</v>
      </c>
      <c r="BG123" s="4">
        <f t="shared" ca="1" si="58"/>
        <v>12500778.50966578</v>
      </c>
      <c r="BH123" s="4">
        <f t="shared" ca="1" si="58"/>
        <v>12172747.146959424</v>
      </c>
      <c r="BI123" s="4">
        <f t="shared" ca="1" si="58"/>
        <v>12716535.694429355</v>
      </c>
    </row>
    <row r="124" spans="1:61" x14ac:dyDescent="0.25">
      <c r="A124" s="27" t="s">
        <v>438</v>
      </c>
      <c r="C124" s="4">
        <f ca="1">C114</f>
        <v>0</v>
      </c>
      <c r="D124" s="4">
        <f t="shared" ref="D124:BI124" ca="1" si="59">D114</f>
        <v>0</v>
      </c>
      <c r="E124" s="4">
        <f t="shared" ca="1" si="59"/>
        <v>0</v>
      </c>
      <c r="F124" s="4">
        <f t="shared" ca="1" si="59"/>
        <v>0</v>
      </c>
      <c r="G124" s="4">
        <f t="shared" ca="1" si="59"/>
        <v>0</v>
      </c>
      <c r="H124" s="4">
        <f t="shared" ca="1" si="59"/>
        <v>0</v>
      </c>
      <c r="I124" s="4">
        <f t="shared" ca="1" si="59"/>
        <v>0</v>
      </c>
      <c r="J124" s="4">
        <f t="shared" ca="1" si="59"/>
        <v>0</v>
      </c>
      <c r="K124" s="4">
        <f t="shared" ca="1" si="59"/>
        <v>0</v>
      </c>
      <c r="L124" s="4">
        <f t="shared" ca="1" si="59"/>
        <v>0</v>
      </c>
      <c r="M124" s="4">
        <f t="shared" ca="1" si="59"/>
        <v>0</v>
      </c>
      <c r="N124" s="4">
        <f t="shared" ca="1" si="59"/>
        <v>0</v>
      </c>
      <c r="O124" s="4">
        <f t="shared" ca="1" si="59"/>
        <v>0</v>
      </c>
      <c r="P124" s="4">
        <f t="shared" ca="1" si="59"/>
        <v>0</v>
      </c>
      <c r="Q124" s="4">
        <f t="shared" ca="1" si="59"/>
        <v>0</v>
      </c>
      <c r="R124" s="4">
        <f t="shared" ca="1" si="59"/>
        <v>0</v>
      </c>
      <c r="S124" s="4">
        <f t="shared" ca="1" si="59"/>
        <v>0</v>
      </c>
      <c r="T124" s="4">
        <f t="shared" ca="1" si="59"/>
        <v>0</v>
      </c>
      <c r="U124" s="4">
        <f t="shared" ca="1" si="59"/>
        <v>0</v>
      </c>
      <c r="V124" s="4">
        <f t="shared" ca="1" si="59"/>
        <v>0</v>
      </c>
      <c r="W124" s="4">
        <f t="shared" ca="1" si="59"/>
        <v>0</v>
      </c>
      <c r="X124" s="4">
        <f t="shared" ca="1" si="59"/>
        <v>0</v>
      </c>
      <c r="Y124" s="4">
        <f t="shared" ca="1" si="59"/>
        <v>0</v>
      </c>
      <c r="Z124" s="4">
        <f t="shared" ca="1" si="59"/>
        <v>0</v>
      </c>
      <c r="AA124" s="4">
        <f t="shared" ca="1" si="59"/>
        <v>0</v>
      </c>
      <c r="AB124" s="4">
        <f t="shared" ca="1" si="59"/>
        <v>0</v>
      </c>
      <c r="AC124" s="4">
        <f t="shared" ca="1" si="59"/>
        <v>0</v>
      </c>
      <c r="AD124" s="4">
        <f t="shared" ca="1" si="59"/>
        <v>0</v>
      </c>
      <c r="AE124" s="4">
        <f t="shared" ca="1" si="59"/>
        <v>0</v>
      </c>
      <c r="AF124" s="4">
        <f t="shared" ca="1" si="59"/>
        <v>0</v>
      </c>
      <c r="AG124" s="4">
        <f t="shared" ca="1" si="59"/>
        <v>0</v>
      </c>
      <c r="AH124" s="4">
        <f t="shared" ca="1" si="59"/>
        <v>0</v>
      </c>
      <c r="AI124" s="4">
        <f t="shared" ca="1" si="59"/>
        <v>0</v>
      </c>
      <c r="AJ124" s="4">
        <f t="shared" ca="1" si="59"/>
        <v>0</v>
      </c>
      <c r="AK124" s="4">
        <f t="shared" ca="1" si="59"/>
        <v>0</v>
      </c>
      <c r="AL124" s="4">
        <f t="shared" ca="1" si="59"/>
        <v>0</v>
      </c>
      <c r="AM124" s="4">
        <f t="shared" ca="1" si="59"/>
        <v>0</v>
      </c>
      <c r="AN124" s="4">
        <f t="shared" ca="1" si="59"/>
        <v>0</v>
      </c>
      <c r="AO124" s="4">
        <f t="shared" ca="1" si="59"/>
        <v>0</v>
      </c>
      <c r="AP124" s="4">
        <f t="shared" ca="1" si="59"/>
        <v>0</v>
      </c>
      <c r="AQ124" s="4">
        <f t="shared" ca="1" si="59"/>
        <v>0</v>
      </c>
      <c r="AR124" s="4">
        <f t="shared" ca="1" si="59"/>
        <v>0</v>
      </c>
      <c r="AS124" s="4">
        <f t="shared" ca="1" si="59"/>
        <v>0</v>
      </c>
      <c r="AT124" s="4">
        <f t="shared" ca="1" si="59"/>
        <v>0</v>
      </c>
      <c r="AU124" s="4">
        <f t="shared" ca="1" si="59"/>
        <v>0</v>
      </c>
      <c r="AV124" s="4">
        <f t="shared" ca="1" si="59"/>
        <v>0</v>
      </c>
      <c r="AW124" s="4">
        <f t="shared" ca="1" si="59"/>
        <v>0</v>
      </c>
      <c r="AX124" s="4">
        <f t="shared" ca="1" si="59"/>
        <v>0</v>
      </c>
      <c r="AY124" s="4">
        <f t="shared" ca="1" si="59"/>
        <v>0</v>
      </c>
      <c r="AZ124" s="4">
        <f t="shared" ca="1" si="59"/>
        <v>0</v>
      </c>
      <c r="BA124" s="4">
        <f t="shared" ca="1" si="59"/>
        <v>0</v>
      </c>
      <c r="BB124" s="4">
        <f t="shared" ca="1" si="59"/>
        <v>0</v>
      </c>
      <c r="BC124" s="4">
        <f t="shared" ca="1" si="59"/>
        <v>0</v>
      </c>
      <c r="BD124" s="4">
        <f t="shared" ca="1" si="59"/>
        <v>0</v>
      </c>
      <c r="BE124" s="4">
        <f t="shared" ca="1" si="59"/>
        <v>0</v>
      </c>
      <c r="BF124" s="4">
        <f t="shared" ca="1" si="59"/>
        <v>0</v>
      </c>
      <c r="BG124" s="4">
        <f t="shared" ca="1" si="59"/>
        <v>0</v>
      </c>
      <c r="BH124" s="4">
        <f t="shared" ca="1" si="59"/>
        <v>0</v>
      </c>
      <c r="BI124" s="4">
        <f t="shared" ca="1" si="59"/>
        <v>0</v>
      </c>
    </row>
    <row r="125" spans="1:61" x14ac:dyDescent="0.25">
      <c r="A125" s="27" t="s">
        <v>439</v>
      </c>
      <c r="C125" s="4">
        <f ca="1">C117</f>
        <v>0</v>
      </c>
      <c r="D125" s="4">
        <f t="shared" ref="D125:BI125" ca="1" si="60">D117</f>
        <v>0</v>
      </c>
      <c r="E125" s="4">
        <f t="shared" ca="1" si="60"/>
        <v>0</v>
      </c>
      <c r="F125" s="4">
        <f t="shared" ca="1" si="60"/>
        <v>0</v>
      </c>
      <c r="G125" s="4">
        <f t="shared" ca="1" si="60"/>
        <v>0</v>
      </c>
      <c r="H125" s="4">
        <f t="shared" ca="1" si="60"/>
        <v>0</v>
      </c>
      <c r="I125" s="4">
        <f t="shared" ca="1" si="60"/>
        <v>0</v>
      </c>
      <c r="J125" s="4">
        <f t="shared" ca="1" si="60"/>
        <v>0</v>
      </c>
      <c r="K125" s="4">
        <f t="shared" ca="1" si="60"/>
        <v>0</v>
      </c>
      <c r="L125" s="4">
        <f t="shared" ca="1" si="60"/>
        <v>0</v>
      </c>
      <c r="M125" s="4">
        <f t="shared" ca="1" si="60"/>
        <v>0</v>
      </c>
      <c r="N125" s="4">
        <f t="shared" ca="1" si="60"/>
        <v>0</v>
      </c>
      <c r="O125" s="4">
        <f t="shared" ca="1" si="60"/>
        <v>0</v>
      </c>
      <c r="P125" s="4">
        <f t="shared" ca="1" si="60"/>
        <v>0</v>
      </c>
      <c r="Q125" s="4">
        <f t="shared" ca="1" si="60"/>
        <v>0</v>
      </c>
      <c r="R125" s="4">
        <f t="shared" ca="1" si="60"/>
        <v>0</v>
      </c>
      <c r="S125" s="4">
        <f t="shared" ca="1" si="60"/>
        <v>0</v>
      </c>
      <c r="T125" s="4">
        <f t="shared" ca="1" si="60"/>
        <v>0</v>
      </c>
      <c r="U125" s="4">
        <f t="shared" ca="1" si="60"/>
        <v>0</v>
      </c>
      <c r="V125" s="4">
        <f t="shared" ca="1" si="60"/>
        <v>0</v>
      </c>
      <c r="W125" s="4">
        <f t="shared" ca="1" si="60"/>
        <v>0</v>
      </c>
      <c r="X125" s="4">
        <f t="shared" ca="1" si="60"/>
        <v>0</v>
      </c>
      <c r="Y125" s="4">
        <f t="shared" ca="1" si="60"/>
        <v>0</v>
      </c>
      <c r="Z125" s="4">
        <f t="shared" ca="1" si="60"/>
        <v>0</v>
      </c>
      <c r="AA125" s="4">
        <f t="shared" ca="1" si="60"/>
        <v>0</v>
      </c>
      <c r="AB125" s="4">
        <f t="shared" ca="1" si="60"/>
        <v>0</v>
      </c>
      <c r="AC125" s="4">
        <f t="shared" ca="1" si="60"/>
        <v>0</v>
      </c>
      <c r="AD125" s="4">
        <f t="shared" ca="1" si="60"/>
        <v>0</v>
      </c>
      <c r="AE125" s="4">
        <f t="shared" ca="1" si="60"/>
        <v>0</v>
      </c>
      <c r="AF125" s="4">
        <f t="shared" ca="1" si="60"/>
        <v>0</v>
      </c>
      <c r="AG125" s="4">
        <f t="shared" ca="1" si="60"/>
        <v>0</v>
      </c>
      <c r="AH125" s="4">
        <f t="shared" ca="1" si="60"/>
        <v>0</v>
      </c>
      <c r="AI125" s="4">
        <f t="shared" ca="1" si="60"/>
        <v>0</v>
      </c>
      <c r="AJ125" s="4">
        <f t="shared" ca="1" si="60"/>
        <v>0</v>
      </c>
      <c r="AK125" s="4">
        <f t="shared" ca="1" si="60"/>
        <v>0</v>
      </c>
      <c r="AL125" s="4">
        <f t="shared" ca="1" si="60"/>
        <v>0</v>
      </c>
      <c r="AM125" s="4">
        <f t="shared" ca="1" si="60"/>
        <v>0</v>
      </c>
      <c r="AN125" s="4">
        <f t="shared" ca="1" si="60"/>
        <v>0</v>
      </c>
      <c r="AO125" s="4">
        <f t="shared" ca="1" si="60"/>
        <v>0</v>
      </c>
      <c r="AP125" s="4">
        <f t="shared" ca="1" si="60"/>
        <v>0</v>
      </c>
      <c r="AQ125" s="4">
        <f t="shared" ca="1" si="60"/>
        <v>0</v>
      </c>
      <c r="AR125" s="4">
        <f t="shared" ca="1" si="60"/>
        <v>0</v>
      </c>
      <c r="AS125" s="4">
        <f t="shared" ca="1" si="60"/>
        <v>0</v>
      </c>
      <c r="AT125" s="4">
        <f t="shared" ca="1" si="60"/>
        <v>0</v>
      </c>
      <c r="AU125" s="4">
        <f t="shared" ca="1" si="60"/>
        <v>0</v>
      </c>
      <c r="AV125" s="4">
        <f t="shared" ca="1" si="60"/>
        <v>0</v>
      </c>
      <c r="AW125" s="4">
        <f t="shared" ca="1" si="60"/>
        <v>0</v>
      </c>
      <c r="AX125" s="4">
        <f t="shared" ca="1" si="60"/>
        <v>0</v>
      </c>
      <c r="AY125" s="4">
        <f t="shared" ca="1" si="60"/>
        <v>0</v>
      </c>
      <c r="AZ125" s="4">
        <f t="shared" ca="1" si="60"/>
        <v>0</v>
      </c>
      <c r="BA125" s="4">
        <f t="shared" ca="1" si="60"/>
        <v>0</v>
      </c>
      <c r="BB125" s="4">
        <f t="shared" ca="1" si="60"/>
        <v>0</v>
      </c>
      <c r="BC125" s="4">
        <f t="shared" ca="1" si="60"/>
        <v>0</v>
      </c>
      <c r="BD125" s="4">
        <f t="shared" ca="1" si="60"/>
        <v>0</v>
      </c>
      <c r="BE125" s="4">
        <f t="shared" ca="1" si="60"/>
        <v>0</v>
      </c>
      <c r="BF125" s="4">
        <f t="shared" ca="1" si="60"/>
        <v>0</v>
      </c>
      <c r="BG125" s="4">
        <f t="shared" ca="1" si="60"/>
        <v>0</v>
      </c>
      <c r="BH125" s="4">
        <f t="shared" ca="1" si="60"/>
        <v>0</v>
      </c>
      <c r="BI125" s="4">
        <f t="shared" ca="1" si="60"/>
        <v>0</v>
      </c>
    </row>
    <row r="126" spans="1:61" x14ac:dyDescent="0.25">
      <c r="A126" s="27" t="s">
        <v>440</v>
      </c>
      <c r="C126" s="4">
        <f ca="1">C49</f>
        <v>0</v>
      </c>
      <c r="D126" s="4">
        <f t="shared" ref="D126:BI126" ca="1" si="61">D49</f>
        <v>0</v>
      </c>
      <c r="E126" s="4">
        <f t="shared" ca="1" si="61"/>
        <v>0</v>
      </c>
      <c r="F126" s="4">
        <f t="shared" ca="1" si="61"/>
        <v>0</v>
      </c>
      <c r="G126" s="4">
        <f t="shared" ca="1" si="61"/>
        <v>0</v>
      </c>
      <c r="H126" s="4">
        <f t="shared" ca="1" si="61"/>
        <v>0</v>
      </c>
      <c r="I126" s="4">
        <f t="shared" ca="1" si="61"/>
        <v>0</v>
      </c>
      <c r="J126" s="4">
        <f t="shared" ca="1" si="61"/>
        <v>0</v>
      </c>
      <c r="K126" s="4">
        <f t="shared" ca="1" si="61"/>
        <v>0</v>
      </c>
      <c r="L126" s="4">
        <f t="shared" ca="1" si="61"/>
        <v>0</v>
      </c>
      <c r="M126" s="4">
        <f t="shared" ca="1" si="61"/>
        <v>0</v>
      </c>
      <c r="N126" s="4">
        <f t="shared" ca="1" si="61"/>
        <v>0</v>
      </c>
      <c r="O126" s="4">
        <f t="shared" ca="1" si="61"/>
        <v>0</v>
      </c>
      <c r="P126" s="4">
        <f t="shared" ca="1" si="61"/>
        <v>0</v>
      </c>
      <c r="Q126" s="4">
        <f t="shared" ca="1" si="61"/>
        <v>0</v>
      </c>
      <c r="R126" s="4">
        <f t="shared" ca="1" si="61"/>
        <v>0</v>
      </c>
      <c r="S126" s="4">
        <f t="shared" ca="1" si="61"/>
        <v>0</v>
      </c>
      <c r="T126" s="4">
        <f t="shared" ca="1" si="61"/>
        <v>0</v>
      </c>
      <c r="U126" s="4">
        <f t="shared" ca="1" si="61"/>
        <v>0</v>
      </c>
      <c r="V126" s="4">
        <f t="shared" ca="1" si="61"/>
        <v>0</v>
      </c>
      <c r="W126" s="4">
        <f t="shared" ca="1" si="61"/>
        <v>0</v>
      </c>
      <c r="X126" s="4">
        <f t="shared" ca="1" si="61"/>
        <v>0</v>
      </c>
      <c r="Y126" s="4">
        <f t="shared" ca="1" si="61"/>
        <v>0</v>
      </c>
      <c r="Z126" s="4">
        <f t="shared" ca="1" si="61"/>
        <v>0</v>
      </c>
      <c r="AA126" s="4">
        <f t="shared" ca="1" si="61"/>
        <v>0</v>
      </c>
      <c r="AB126" s="4">
        <f t="shared" ca="1" si="61"/>
        <v>0</v>
      </c>
      <c r="AC126" s="4">
        <f t="shared" ca="1" si="61"/>
        <v>0</v>
      </c>
      <c r="AD126" s="4">
        <f t="shared" ca="1" si="61"/>
        <v>0</v>
      </c>
      <c r="AE126" s="4">
        <f t="shared" ca="1" si="61"/>
        <v>0</v>
      </c>
      <c r="AF126" s="4">
        <f t="shared" ca="1" si="61"/>
        <v>0</v>
      </c>
      <c r="AG126" s="4">
        <f t="shared" ca="1" si="61"/>
        <v>0</v>
      </c>
      <c r="AH126" s="4">
        <f t="shared" ca="1" si="61"/>
        <v>0</v>
      </c>
      <c r="AI126" s="4">
        <f t="shared" ca="1" si="61"/>
        <v>0</v>
      </c>
      <c r="AJ126" s="4">
        <f t="shared" ca="1" si="61"/>
        <v>0</v>
      </c>
      <c r="AK126" s="4">
        <f t="shared" ca="1" si="61"/>
        <v>0</v>
      </c>
      <c r="AL126" s="4">
        <f t="shared" ca="1" si="61"/>
        <v>0</v>
      </c>
      <c r="AM126" s="4">
        <f t="shared" ca="1" si="61"/>
        <v>0</v>
      </c>
      <c r="AN126" s="4">
        <f t="shared" ca="1" si="61"/>
        <v>0</v>
      </c>
      <c r="AO126" s="4">
        <f t="shared" ca="1" si="61"/>
        <v>0</v>
      </c>
      <c r="AP126" s="4">
        <f t="shared" ca="1" si="61"/>
        <v>0</v>
      </c>
      <c r="AQ126" s="4">
        <f t="shared" ca="1" si="61"/>
        <v>0</v>
      </c>
      <c r="AR126" s="4">
        <f t="shared" ca="1" si="61"/>
        <v>0</v>
      </c>
      <c r="AS126" s="4">
        <f t="shared" ca="1" si="61"/>
        <v>0</v>
      </c>
      <c r="AT126" s="4">
        <f t="shared" ca="1" si="61"/>
        <v>0</v>
      </c>
      <c r="AU126" s="4">
        <f t="shared" ca="1" si="61"/>
        <v>0</v>
      </c>
      <c r="AV126" s="4">
        <f t="shared" ca="1" si="61"/>
        <v>0</v>
      </c>
      <c r="AW126" s="4">
        <f t="shared" ca="1" si="61"/>
        <v>0</v>
      </c>
      <c r="AX126" s="4">
        <f t="shared" ca="1" si="61"/>
        <v>0</v>
      </c>
      <c r="AY126" s="4">
        <f t="shared" ca="1" si="61"/>
        <v>0</v>
      </c>
      <c r="AZ126" s="4">
        <f t="shared" ca="1" si="61"/>
        <v>0</v>
      </c>
      <c r="BA126" s="4">
        <f t="shared" ca="1" si="61"/>
        <v>0</v>
      </c>
      <c r="BB126" s="4">
        <f t="shared" ca="1" si="61"/>
        <v>0</v>
      </c>
      <c r="BC126" s="4">
        <f t="shared" ca="1" si="61"/>
        <v>0</v>
      </c>
      <c r="BD126" s="4">
        <f t="shared" ca="1" si="61"/>
        <v>0</v>
      </c>
      <c r="BE126" s="4">
        <f t="shared" ca="1" si="61"/>
        <v>0</v>
      </c>
      <c r="BF126" s="4">
        <f t="shared" ca="1" si="61"/>
        <v>0</v>
      </c>
      <c r="BG126" s="4">
        <f t="shared" ca="1" si="61"/>
        <v>0</v>
      </c>
      <c r="BH126" s="4">
        <f t="shared" ca="1" si="61"/>
        <v>0</v>
      </c>
      <c r="BI126" s="4">
        <f t="shared" ca="1" si="61"/>
        <v>0</v>
      </c>
    </row>
    <row r="127" spans="1:61" x14ac:dyDescent="0.25">
      <c r="A127" s="27" t="s">
        <v>8</v>
      </c>
      <c r="C127" s="4">
        <f ca="1">SUM(C123:C126)</f>
        <v>-283800009.9205274</v>
      </c>
      <c r="D127" s="4">
        <f t="shared" ref="D127:BI127" ca="1" si="62">SUM(D123:D126)</f>
        <v>3883821.0390749695</v>
      </c>
      <c r="E127" s="4">
        <f t="shared" ca="1" si="62"/>
        <v>3764172.2091219649</v>
      </c>
      <c r="F127" s="4">
        <f t="shared" ca="1" si="62"/>
        <v>3933403.209623096</v>
      </c>
      <c r="G127" s="4">
        <f t="shared" ca="1" si="62"/>
        <v>4085232.1937469365</v>
      </c>
      <c r="H127" s="4">
        <f t="shared" ca="1" si="62"/>
        <v>4259663.1682297355</v>
      </c>
      <c r="I127" s="4">
        <f t="shared" ca="1" si="62"/>
        <v>4435218.0753250681</v>
      </c>
      <c r="J127" s="4">
        <f t="shared" ca="1" si="62"/>
        <v>4612924.7790759318</v>
      </c>
      <c r="K127" s="4">
        <f t="shared" ca="1" si="62"/>
        <v>4772732.6149032284</v>
      </c>
      <c r="L127" s="4">
        <f t="shared" ca="1" si="62"/>
        <v>3686787.0893980404</v>
      </c>
      <c r="M127" s="4">
        <f t="shared" ca="1" si="62"/>
        <v>3871083.6060925322</v>
      </c>
      <c r="N127" s="4">
        <f t="shared" ca="1" si="62"/>
        <v>4057622.2473876677</v>
      </c>
      <c r="O127" s="4">
        <f t="shared" ca="1" si="62"/>
        <v>4388105.3443871168</v>
      </c>
      <c r="P127" s="4">
        <f t="shared" ca="1" si="62"/>
        <v>4632874.2819997491</v>
      </c>
      <c r="Q127" s="4">
        <f t="shared" ca="1" si="62"/>
        <v>4795463.7644945243</v>
      </c>
      <c r="R127" s="4">
        <f t="shared" ca="1" si="62"/>
        <v>4959920.2405808</v>
      </c>
      <c r="S127" s="4">
        <f t="shared" ca="1" si="62"/>
        <v>5104967.0928913327</v>
      </c>
      <c r="T127" s="4">
        <f t="shared" ca="1" si="62"/>
        <v>5274313.0614177156</v>
      </c>
      <c r="U127" s="4">
        <f t="shared" ca="1" si="62"/>
        <v>5444483.7259574626</v>
      </c>
      <c r="V127" s="4">
        <f t="shared" ca="1" si="62"/>
        <v>-52872399.79227943</v>
      </c>
      <c r="W127" s="4">
        <f t="shared" ca="1" si="62"/>
        <v>6072357.3201898886</v>
      </c>
      <c r="X127" s="4">
        <f t="shared" ca="1" si="62"/>
        <v>6258873.5818153303</v>
      </c>
      <c r="Y127" s="4">
        <f t="shared" ca="1" si="62"/>
        <v>6446305.5681028711</v>
      </c>
      <c r="Z127" s="4">
        <f t="shared" ca="1" si="62"/>
        <v>6635865.9761739997</v>
      </c>
      <c r="AA127" s="4">
        <f t="shared" ca="1" si="62"/>
        <v>6803794.7460429464</v>
      </c>
      <c r="AB127" s="4">
        <f t="shared" ca="1" si="62"/>
        <v>6998903.3628759412</v>
      </c>
      <c r="AC127" s="4">
        <f t="shared" ca="1" si="62"/>
        <v>7194977.4040912185</v>
      </c>
      <c r="AD127" s="4">
        <f t="shared" ca="1" si="62"/>
        <v>7393266.1125904033</v>
      </c>
      <c r="AE127" s="4">
        <f t="shared" ca="1" si="62"/>
        <v>7569296.7926775496</v>
      </c>
      <c r="AF127" s="4">
        <f t="shared" ca="1" si="62"/>
        <v>7125733.7714531822</v>
      </c>
      <c r="AG127" s="4">
        <f t="shared" ca="1" si="62"/>
        <v>6827975.1992687797</v>
      </c>
      <c r="AH127" s="4">
        <f t="shared" ca="1" si="62"/>
        <v>6932602.3369043767</v>
      </c>
      <c r="AI127" s="4">
        <f t="shared" ca="1" si="62"/>
        <v>6709157.2932581669</v>
      </c>
      <c r="AJ127" s="4">
        <f t="shared" ca="1" si="62"/>
        <v>-85837565.253427893</v>
      </c>
      <c r="AK127" s="4">
        <f t="shared" ca="1" si="62"/>
        <v>7118130.4710053578</v>
      </c>
      <c r="AL127" s="4">
        <f t="shared" ca="1" si="62"/>
        <v>7325445.1107967384</v>
      </c>
      <c r="AM127" s="4">
        <f t="shared" ca="1" si="62"/>
        <v>7509123.5872815708</v>
      </c>
      <c r="AN127" s="4">
        <f t="shared" ca="1" si="62"/>
        <v>7722503.5379408924</v>
      </c>
      <c r="AO127" s="4">
        <f t="shared" ca="1" si="62"/>
        <v>7936939.765232156</v>
      </c>
      <c r="AP127" s="4">
        <f t="shared" ca="1" si="62"/>
        <v>8153797.3604782317</v>
      </c>
      <c r="AQ127" s="4">
        <f t="shared" ca="1" si="62"/>
        <v>8533655.0558209065</v>
      </c>
      <c r="AR127" s="4">
        <f t="shared" ca="1" si="62"/>
        <v>8902250.6337223649</v>
      </c>
      <c r="AS127" s="4">
        <f t="shared" ca="1" si="62"/>
        <v>9156236.2136898842</v>
      </c>
      <c r="AT127" s="4">
        <f t="shared" ca="1" si="62"/>
        <v>9385711.3000040483</v>
      </c>
      <c r="AU127" s="4">
        <f t="shared" ca="1" si="62"/>
        <v>9590181.502334144</v>
      </c>
      <c r="AV127" s="4">
        <f t="shared" ca="1" si="62"/>
        <v>9826233.2448314987</v>
      </c>
      <c r="AW127" s="4">
        <f t="shared" ca="1" si="62"/>
        <v>10063477.365861498</v>
      </c>
      <c r="AX127" s="4">
        <f t="shared" ca="1" si="62"/>
        <v>10303362.623166338</v>
      </c>
      <c r="AY127" s="4">
        <f t="shared" ca="1" si="62"/>
        <v>10517519.001957426</v>
      </c>
      <c r="AZ127" s="4">
        <f t="shared" ca="1" si="62"/>
        <v>10764230.713081859</v>
      </c>
      <c r="BA127" s="4">
        <f t="shared" ca="1" si="62"/>
        <v>11012197.115465866</v>
      </c>
      <c r="BB127" s="4">
        <f t="shared" ca="1" si="62"/>
        <v>11262910.626443114</v>
      </c>
      <c r="BC127" s="4">
        <f t="shared" ca="1" si="62"/>
        <v>11487150.32910081</v>
      </c>
      <c r="BD127" s="4">
        <f t="shared" ca="1" si="62"/>
        <v>11744949.160401674</v>
      </c>
      <c r="BE127" s="4">
        <f t="shared" ca="1" si="62"/>
        <v>12004067.661311977</v>
      </c>
      <c r="BF127" s="4">
        <f t="shared" ca="1" si="62"/>
        <v>12266043.224450434</v>
      </c>
      <c r="BG127" s="4">
        <f t="shared" ca="1" si="62"/>
        <v>12500778.50966578</v>
      </c>
      <c r="BH127" s="4">
        <f t="shared" ca="1" si="62"/>
        <v>12172747.146959424</v>
      </c>
      <c r="BI127" s="4">
        <f t="shared" ca="1" si="62"/>
        <v>12716535.694429355</v>
      </c>
    </row>
    <row r="128" spans="1:61" x14ac:dyDescent="0.25">
      <c r="A128" s="2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</row>
    <row r="129" spans="1:61" x14ac:dyDescent="0.25">
      <c r="A129" s="93" t="s">
        <v>455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</row>
    <row r="130" spans="1:61" x14ac:dyDescent="0.25">
      <c r="A130" s="27" t="s">
        <v>456</v>
      </c>
      <c r="C130" s="4">
        <f ca="1">C123</f>
        <v>-283800009.9205274</v>
      </c>
      <c r="D130" s="4">
        <f t="shared" ref="D130:S130" ca="1" si="63">D123</f>
        <v>3883821.0390749695</v>
      </c>
      <c r="E130" s="4">
        <f t="shared" ca="1" si="63"/>
        <v>3764172.2091219649</v>
      </c>
      <c r="F130" s="4">
        <f t="shared" ca="1" si="63"/>
        <v>3933403.209623096</v>
      </c>
      <c r="G130" s="4">
        <f t="shared" ca="1" si="63"/>
        <v>4085232.1937469365</v>
      </c>
      <c r="H130" s="4">
        <f t="shared" ca="1" si="63"/>
        <v>4259663.1682297355</v>
      </c>
      <c r="I130" s="4">
        <f t="shared" ca="1" si="63"/>
        <v>4435218.0753250681</v>
      </c>
      <c r="J130" s="4">
        <f t="shared" ca="1" si="63"/>
        <v>4612924.7790759318</v>
      </c>
      <c r="K130" s="4">
        <f t="shared" ca="1" si="63"/>
        <v>4772732.6149032284</v>
      </c>
      <c r="L130" s="4">
        <f t="shared" ca="1" si="63"/>
        <v>3686787.0893980404</v>
      </c>
      <c r="M130" s="4">
        <f t="shared" ca="1" si="63"/>
        <v>3871083.6060925322</v>
      </c>
      <c r="N130" s="4">
        <f t="shared" ca="1" si="63"/>
        <v>4057622.2473876677</v>
      </c>
      <c r="O130" s="4">
        <f t="shared" ca="1" si="63"/>
        <v>4388105.3443871168</v>
      </c>
      <c r="P130" s="4">
        <f t="shared" ca="1" si="63"/>
        <v>4632874.2819997491</v>
      </c>
      <c r="Q130" s="4">
        <f t="shared" ca="1" si="63"/>
        <v>4795463.7644945243</v>
      </c>
      <c r="R130" s="4">
        <f t="shared" ca="1" si="63"/>
        <v>4959920.2405808</v>
      </c>
      <c r="S130" s="4">
        <f t="shared" ca="1" si="63"/>
        <v>5104967.0928913327</v>
      </c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</row>
    <row r="131" spans="1:61" ht="45" x14ac:dyDescent="0.25">
      <c r="A131" s="27" t="s">
        <v>463</v>
      </c>
      <c r="B131" s="20">
        <f>B24</f>
        <v>0.98039215686274506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>
        <f ca="1">B131*S66</f>
        <v>316422006.2519452</v>
      </c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</row>
    <row r="132" spans="1:61" x14ac:dyDescent="0.25">
      <c r="A132" s="27" t="s">
        <v>8</v>
      </c>
      <c r="C132" s="4">
        <f ca="1">C130+C131</f>
        <v>-283800009.9205274</v>
      </c>
      <c r="D132" s="4">
        <f t="shared" ref="D132:S132" ca="1" si="64">D130+D131</f>
        <v>3883821.0390749695</v>
      </c>
      <c r="E132" s="4">
        <f t="shared" ca="1" si="64"/>
        <v>3764172.2091219649</v>
      </c>
      <c r="F132" s="4">
        <f t="shared" ca="1" si="64"/>
        <v>3933403.209623096</v>
      </c>
      <c r="G132" s="4">
        <f t="shared" ca="1" si="64"/>
        <v>4085232.1937469365</v>
      </c>
      <c r="H132" s="4">
        <f t="shared" ca="1" si="64"/>
        <v>4259663.1682297355</v>
      </c>
      <c r="I132" s="4">
        <f t="shared" ca="1" si="64"/>
        <v>4435218.0753250681</v>
      </c>
      <c r="J132" s="4">
        <f t="shared" ca="1" si="64"/>
        <v>4612924.7790759318</v>
      </c>
      <c r="K132" s="4">
        <f t="shared" ca="1" si="64"/>
        <v>4772732.6149032284</v>
      </c>
      <c r="L132" s="4">
        <f t="shared" ca="1" si="64"/>
        <v>3686787.0893980404</v>
      </c>
      <c r="M132" s="4">
        <f t="shared" ca="1" si="64"/>
        <v>3871083.6060925322</v>
      </c>
      <c r="N132" s="4">
        <f t="shared" ca="1" si="64"/>
        <v>4057622.2473876677</v>
      </c>
      <c r="O132" s="4">
        <f t="shared" ca="1" si="64"/>
        <v>4388105.3443871168</v>
      </c>
      <c r="P132" s="4">
        <f t="shared" ca="1" si="64"/>
        <v>4632874.2819997491</v>
      </c>
      <c r="Q132" s="4">
        <f t="shared" ca="1" si="64"/>
        <v>4795463.7644945243</v>
      </c>
      <c r="R132" s="4">
        <f t="shared" ca="1" si="64"/>
        <v>4959920.2405808</v>
      </c>
      <c r="S132" s="4">
        <f t="shared" ca="1" si="64"/>
        <v>321526973.34483653</v>
      </c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</row>
    <row r="133" spans="1:61" x14ac:dyDescent="0.25">
      <c r="A133" s="27" t="s">
        <v>107</v>
      </c>
      <c r="B133" s="33">
        <f ca="1">-1+(1+IRR(C132:S132))^4</f>
        <v>8.7772458981178803E-2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</row>
    <row r="134" spans="1:61" x14ac:dyDescent="0.25">
      <c r="A134" s="27" t="s">
        <v>457</v>
      </c>
      <c r="B134" s="33">
        <f>-1+(1+B6/4)^4</f>
        <v>8.2432159999999977E-2</v>
      </c>
      <c r="C134" s="4" t="s">
        <v>458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</row>
    <row r="135" spans="1:61" x14ac:dyDescent="0.25">
      <c r="A135" s="2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</row>
    <row r="136" spans="1:61" x14ac:dyDescent="0.25">
      <c r="A136" s="93" t="s">
        <v>459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</row>
    <row r="137" spans="1:61" x14ac:dyDescent="0.25">
      <c r="A137" s="27" t="s">
        <v>460</v>
      </c>
      <c r="C137" s="4">
        <f ca="1">C124</f>
        <v>0</v>
      </c>
      <c r="D137" s="4">
        <f t="shared" ref="D137:S137" ca="1" si="65">D124</f>
        <v>0</v>
      </c>
      <c r="E137" s="4">
        <f t="shared" ca="1" si="65"/>
        <v>0</v>
      </c>
      <c r="F137" s="4">
        <f t="shared" ca="1" si="65"/>
        <v>0</v>
      </c>
      <c r="G137" s="4">
        <f t="shared" ca="1" si="65"/>
        <v>0</v>
      </c>
      <c r="H137" s="4">
        <f t="shared" ca="1" si="65"/>
        <v>0</v>
      </c>
      <c r="I137" s="4">
        <f t="shared" ca="1" si="65"/>
        <v>0</v>
      </c>
      <c r="J137" s="4">
        <f t="shared" ca="1" si="65"/>
        <v>0</v>
      </c>
      <c r="K137" s="4">
        <f t="shared" ca="1" si="65"/>
        <v>0</v>
      </c>
      <c r="L137" s="4">
        <f t="shared" ca="1" si="65"/>
        <v>0</v>
      </c>
      <c r="M137" s="4">
        <f t="shared" ca="1" si="65"/>
        <v>0</v>
      </c>
      <c r="N137" s="4">
        <f t="shared" ca="1" si="65"/>
        <v>0</v>
      </c>
      <c r="O137" s="4">
        <f t="shared" ca="1" si="65"/>
        <v>0</v>
      </c>
      <c r="P137" s="4">
        <f t="shared" ca="1" si="65"/>
        <v>0</v>
      </c>
      <c r="Q137" s="4">
        <f t="shared" ca="1" si="65"/>
        <v>0</v>
      </c>
      <c r="R137" s="4">
        <f t="shared" ca="1" si="65"/>
        <v>0</v>
      </c>
      <c r="S137" s="4">
        <f t="shared" ca="1" si="65"/>
        <v>0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</row>
    <row r="138" spans="1:61" ht="45" x14ac:dyDescent="0.25">
      <c r="A138" s="27" t="s">
        <v>462</v>
      </c>
      <c r="B138" s="20">
        <f>B25</f>
        <v>0.49019607843137253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67">
        <f ca="1">B138*(S110-S113)</f>
        <v>33955329.095916845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</row>
    <row r="139" spans="1:61" x14ac:dyDescent="0.25">
      <c r="A139" s="27" t="s">
        <v>8</v>
      </c>
      <c r="C139" s="4">
        <f ca="1">C132+C137+C138</f>
        <v>-283800009.9205274</v>
      </c>
      <c r="D139" s="4">
        <f t="shared" ref="D139:S139" ca="1" si="66">D132+D137+D138</f>
        <v>3883821.0390749695</v>
      </c>
      <c r="E139" s="4">
        <f t="shared" ca="1" si="66"/>
        <v>3764172.2091219649</v>
      </c>
      <c r="F139" s="4">
        <f t="shared" ca="1" si="66"/>
        <v>3933403.209623096</v>
      </c>
      <c r="G139" s="4">
        <f t="shared" ca="1" si="66"/>
        <v>4085232.1937469365</v>
      </c>
      <c r="H139" s="4">
        <f t="shared" ca="1" si="66"/>
        <v>4259663.1682297355</v>
      </c>
      <c r="I139" s="4">
        <f t="shared" ca="1" si="66"/>
        <v>4435218.0753250681</v>
      </c>
      <c r="J139" s="4">
        <f t="shared" ca="1" si="66"/>
        <v>4612924.7790759318</v>
      </c>
      <c r="K139" s="4">
        <f t="shared" ca="1" si="66"/>
        <v>4772732.6149032284</v>
      </c>
      <c r="L139" s="4">
        <f t="shared" ca="1" si="66"/>
        <v>3686787.0893980404</v>
      </c>
      <c r="M139" s="4">
        <f t="shared" ca="1" si="66"/>
        <v>3871083.6060925322</v>
      </c>
      <c r="N139" s="4">
        <f t="shared" ca="1" si="66"/>
        <v>4057622.2473876677</v>
      </c>
      <c r="O139" s="4">
        <f t="shared" ca="1" si="66"/>
        <v>4388105.3443871168</v>
      </c>
      <c r="P139" s="4">
        <f t="shared" ca="1" si="66"/>
        <v>4632874.2819997491</v>
      </c>
      <c r="Q139" s="4">
        <f t="shared" ca="1" si="66"/>
        <v>4795463.7644945243</v>
      </c>
      <c r="R139" s="4">
        <f t="shared" ca="1" si="66"/>
        <v>4959920.2405808</v>
      </c>
      <c r="S139" s="4">
        <f t="shared" ca="1" si="66"/>
        <v>355482302.4407534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</row>
    <row r="140" spans="1:61" x14ac:dyDescent="0.25">
      <c r="A140" s="27" t="s">
        <v>107</v>
      </c>
      <c r="B140" s="33">
        <f ca="1">-1+(1+IRR(C139:Z139))^4</f>
        <v>0.11260632475414178</v>
      </c>
      <c r="C140" s="113" t="str">
        <f>IF(B13,"","tier 2 is off -- won't match")</f>
        <v>tier 2 is off -- won't match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</row>
    <row r="141" spans="1:61" x14ac:dyDescent="0.25">
      <c r="A141" s="27" t="s">
        <v>457</v>
      </c>
      <c r="B141" s="33">
        <f>-1+(1+B16/4)^4</f>
        <v>0.14752300062499968</v>
      </c>
      <c r="C141" s="4" t="s">
        <v>458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</row>
    <row r="142" spans="1:61" x14ac:dyDescent="0.25">
      <c r="A142" s="2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</row>
    <row r="143" spans="1:61" x14ac:dyDescent="0.25">
      <c r="A143" s="93" t="s">
        <v>441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</row>
    <row r="144" spans="1:61" x14ac:dyDescent="0.25">
      <c r="A144" s="27" t="s">
        <v>435</v>
      </c>
      <c r="C144" s="4">
        <f t="shared" ref="C144:AH144" ca="1" si="67">C77</f>
        <v>5676000.1984105604</v>
      </c>
      <c r="D144" s="4">
        <f t="shared" ca="1" si="67"/>
        <v>0</v>
      </c>
      <c r="E144" s="4">
        <f t="shared" ca="1" si="67"/>
        <v>0</v>
      </c>
      <c r="F144" s="4">
        <f t="shared" ca="1" si="67"/>
        <v>0</v>
      </c>
      <c r="G144" s="4">
        <f t="shared" ca="1" si="67"/>
        <v>0</v>
      </c>
      <c r="H144" s="4">
        <f t="shared" ca="1" si="67"/>
        <v>0</v>
      </c>
      <c r="I144" s="4">
        <f t="shared" ca="1" si="67"/>
        <v>0</v>
      </c>
      <c r="J144" s="4">
        <f t="shared" ca="1" si="67"/>
        <v>0</v>
      </c>
      <c r="K144" s="4">
        <f t="shared" ca="1" si="67"/>
        <v>0</v>
      </c>
      <c r="L144" s="4">
        <f t="shared" ca="1" si="67"/>
        <v>0</v>
      </c>
      <c r="M144" s="4">
        <f t="shared" ca="1" si="67"/>
        <v>0</v>
      </c>
      <c r="N144" s="4">
        <f t="shared" ca="1" si="67"/>
        <v>0</v>
      </c>
      <c r="O144" s="4">
        <f t="shared" ca="1" si="67"/>
        <v>0</v>
      </c>
      <c r="P144" s="4">
        <f t="shared" ca="1" si="67"/>
        <v>0</v>
      </c>
      <c r="Q144" s="4">
        <f t="shared" ca="1" si="67"/>
        <v>0</v>
      </c>
      <c r="R144" s="4">
        <f t="shared" ca="1" si="67"/>
        <v>0</v>
      </c>
      <c r="S144" s="4">
        <f t="shared" ca="1" si="67"/>
        <v>0</v>
      </c>
      <c r="T144" s="4">
        <f t="shared" ca="1" si="67"/>
        <v>0</v>
      </c>
      <c r="U144" s="4">
        <f t="shared" ca="1" si="67"/>
        <v>0</v>
      </c>
      <c r="V144" s="4">
        <f t="shared" ca="1" si="67"/>
        <v>1057447.995845591</v>
      </c>
      <c r="W144" s="4">
        <f t="shared" ca="1" si="67"/>
        <v>0</v>
      </c>
      <c r="X144" s="4">
        <f t="shared" ca="1" si="67"/>
        <v>0</v>
      </c>
      <c r="Y144" s="4">
        <f t="shared" ca="1" si="67"/>
        <v>0</v>
      </c>
      <c r="Z144" s="4">
        <f t="shared" ca="1" si="67"/>
        <v>0</v>
      </c>
      <c r="AA144" s="4">
        <f t="shared" ca="1" si="67"/>
        <v>0</v>
      </c>
      <c r="AB144" s="4">
        <f t="shared" ca="1" si="67"/>
        <v>0</v>
      </c>
      <c r="AC144" s="4">
        <f t="shared" ca="1" si="67"/>
        <v>0</v>
      </c>
      <c r="AD144" s="4">
        <f t="shared" ca="1" si="67"/>
        <v>0</v>
      </c>
      <c r="AE144" s="4">
        <f t="shared" ca="1" si="67"/>
        <v>0</v>
      </c>
      <c r="AF144" s="4">
        <f t="shared" ca="1" si="67"/>
        <v>0</v>
      </c>
      <c r="AG144" s="4">
        <f t="shared" ca="1" si="67"/>
        <v>0</v>
      </c>
      <c r="AH144" s="4">
        <f t="shared" ca="1" si="67"/>
        <v>0</v>
      </c>
      <c r="AI144" s="4">
        <f t="shared" ref="AI144:BI144" ca="1" si="68">AI77</f>
        <v>0</v>
      </c>
      <c r="AJ144" s="4">
        <f t="shared" ca="1" si="68"/>
        <v>1716751.3050685616</v>
      </c>
      <c r="AK144" s="4">
        <f t="shared" ca="1" si="68"/>
        <v>0</v>
      </c>
      <c r="AL144" s="4">
        <f t="shared" ca="1" si="68"/>
        <v>0</v>
      </c>
      <c r="AM144" s="4">
        <f t="shared" ca="1" si="68"/>
        <v>0</v>
      </c>
      <c r="AN144" s="4">
        <f t="shared" ca="1" si="68"/>
        <v>0</v>
      </c>
      <c r="AO144" s="4">
        <f t="shared" ca="1" si="68"/>
        <v>0</v>
      </c>
      <c r="AP144" s="4">
        <f t="shared" ca="1" si="68"/>
        <v>0</v>
      </c>
      <c r="AQ144" s="4">
        <f t="shared" ca="1" si="68"/>
        <v>0</v>
      </c>
      <c r="AR144" s="4">
        <f t="shared" ca="1" si="68"/>
        <v>0</v>
      </c>
      <c r="AS144" s="4">
        <f t="shared" ca="1" si="68"/>
        <v>0</v>
      </c>
      <c r="AT144" s="4">
        <f t="shared" ca="1" si="68"/>
        <v>0</v>
      </c>
      <c r="AU144" s="4">
        <f t="shared" ca="1" si="68"/>
        <v>0</v>
      </c>
      <c r="AV144" s="4">
        <f t="shared" ca="1" si="68"/>
        <v>0</v>
      </c>
      <c r="AW144" s="4">
        <f t="shared" ca="1" si="68"/>
        <v>0</v>
      </c>
      <c r="AX144" s="4">
        <f t="shared" ca="1" si="68"/>
        <v>0</v>
      </c>
      <c r="AY144" s="4">
        <f t="shared" ca="1" si="68"/>
        <v>0</v>
      </c>
      <c r="AZ144" s="4">
        <f t="shared" ca="1" si="68"/>
        <v>0</v>
      </c>
      <c r="BA144" s="4">
        <f t="shared" ca="1" si="68"/>
        <v>0</v>
      </c>
      <c r="BB144" s="4">
        <f t="shared" ca="1" si="68"/>
        <v>0</v>
      </c>
      <c r="BC144" s="4">
        <f t="shared" ca="1" si="68"/>
        <v>0</v>
      </c>
      <c r="BD144" s="4">
        <f t="shared" ca="1" si="68"/>
        <v>0</v>
      </c>
      <c r="BE144" s="4">
        <f t="shared" ca="1" si="68"/>
        <v>0</v>
      </c>
      <c r="BF144" s="4">
        <f t="shared" ca="1" si="68"/>
        <v>0</v>
      </c>
      <c r="BG144" s="4">
        <f t="shared" ca="1" si="68"/>
        <v>0</v>
      </c>
      <c r="BH144" s="4">
        <f t="shared" ca="1" si="68"/>
        <v>0</v>
      </c>
      <c r="BI144" s="4">
        <f t="shared" ca="1" si="68"/>
        <v>0</v>
      </c>
    </row>
    <row r="145" spans="1:61" x14ac:dyDescent="0.25">
      <c r="A145" s="27" t="s">
        <v>436</v>
      </c>
      <c r="C145" s="4">
        <f t="shared" ref="C145:AH145" ca="1" si="69">C78</f>
        <v>0</v>
      </c>
      <c r="D145" s="4">
        <f t="shared" ca="1" si="69"/>
        <v>77676.420781499561</v>
      </c>
      <c r="E145" s="4">
        <f t="shared" ca="1" si="69"/>
        <v>75283.44418243946</v>
      </c>
      <c r="F145" s="4">
        <f t="shared" ca="1" si="69"/>
        <v>78668.064192462087</v>
      </c>
      <c r="G145" s="4">
        <f t="shared" ca="1" si="69"/>
        <v>81704.643874938905</v>
      </c>
      <c r="H145" s="4">
        <f t="shared" ca="1" si="69"/>
        <v>85193.263364594895</v>
      </c>
      <c r="I145" s="4">
        <f t="shared" ca="1" si="69"/>
        <v>88704.361506501547</v>
      </c>
      <c r="J145" s="4">
        <f t="shared" ca="1" si="69"/>
        <v>92258.49558151883</v>
      </c>
      <c r="K145" s="4">
        <f t="shared" ca="1" si="69"/>
        <v>95454.652298064771</v>
      </c>
      <c r="L145" s="4">
        <f t="shared" ca="1" si="69"/>
        <v>73735.741787960957</v>
      </c>
      <c r="M145" s="4">
        <f t="shared" ca="1" si="69"/>
        <v>77421.672121850803</v>
      </c>
      <c r="N145" s="4">
        <f t="shared" ca="1" si="69"/>
        <v>81152.444947753524</v>
      </c>
      <c r="O145" s="4">
        <f t="shared" ca="1" si="69"/>
        <v>87762.106887742528</v>
      </c>
      <c r="P145" s="4">
        <f t="shared" ca="1" si="69"/>
        <v>92657.485639995182</v>
      </c>
      <c r="Q145" s="4">
        <f t="shared" ca="1" si="69"/>
        <v>95909.275289890691</v>
      </c>
      <c r="R145" s="4">
        <f t="shared" ca="1" si="69"/>
        <v>99198.404811616216</v>
      </c>
      <c r="S145" s="4">
        <f t="shared" ca="1" si="69"/>
        <v>102099.34185782688</v>
      </c>
      <c r="T145" s="4">
        <f t="shared" ca="1" si="69"/>
        <v>105486.26122835455</v>
      </c>
      <c r="U145" s="4">
        <f t="shared" ca="1" si="69"/>
        <v>108889.67451914948</v>
      </c>
      <c r="V145" s="4">
        <f t="shared" ca="1" si="69"/>
        <v>0</v>
      </c>
      <c r="W145" s="4">
        <f t="shared" ca="1" si="69"/>
        <v>121447.14640379803</v>
      </c>
      <c r="X145" s="4">
        <f t="shared" ca="1" si="69"/>
        <v>125177.47163630687</v>
      </c>
      <c r="Y145" s="4">
        <f t="shared" ca="1" si="69"/>
        <v>128926.11136205769</v>
      </c>
      <c r="Z145" s="4">
        <f t="shared" ca="1" si="69"/>
        <v>132717.31952348028</v>
      </c>
      <c r="AA145" s="4">
        <f t="shared" ca="1" si="69"/>
        <v>136075.89492085922</v>
      </c>
      <c r="AB145" s="4">
        <f t="shared" ca="1" si="69"/>
        <v>139978.06725751911</v>
      </c>
      <c r="AC145" s="4">
        <f t="shared" ca="1" si="69"/>
        <v>143899.54808182467</v>
      </c>
      <c r="AD145" s="4">
        <f t="shared" ca="1" si="69"/>
        <v>147865.32225180839</v>
      </c>
      <c r="AE145" s="4">
        <f t="shared" ca="1" si="69"/>
        <v>151385.93585355132</v>
      </c>
      <c r="AF145" s="4">
        <f t="shared" ca="1" si="69"/>
        <v>142514.67542906394</v>
      </c>
      <c r="AG145" s="4">
        <f t="shared" ca="1" si="69"/>
        <v>136559.50398537589</v>
      </c>
      <c r="AH145" s="4">
        <f t="shared" ca="1" si="69"/>
        <v>138652.04673808784</v>
      </c>
      <c r="AI145" s="4">
        <f t="shared" ref="AI145:BI145" ca="1" si="70">AI78</f>
        <v>134183.14586516362</v>
      </c>
      <c r="AJ145" s="4">
        <f t="shared" ca="1" si="70"/>
        <v>0</v>
      </c>
      <c r="AK145" s="4">
        <f t="shared" ca="1" si="70"/>
        <v>142362.60942010747</v>
      </c>
      <c r="AL145" s="4">
        <f t="shared" ca="1" si="70"/>
        <v>146508.90221593509</v>
      </c>
      <c r="AM145" s="4">
        <f t="shared" ca="1" si="70"/>
        <v>150182.47174563174</v>
      </c>
      <c r="AN145" s="4">
        <f t="shared" ca="1" si="70"/>
        <v>154450.07075881818</v>
      </c>
      <c r="AO145" s="4">
        <f t="shared" ca="1" si="70"/>
        <v>158738.79530464348</v>
      </c>
      <c r="AP145" s="4">
        <f t="shared" ca="1" si="70"/>
        <v>163075.947209565</v>
      </c>
      <c r="AQ145" s="4">
        <f t="shared" ca="1" si="70"/>
        <v>170673.10111641852</v>
      </c>
      <c r="AR145" s="4">
        <f t="shared" ca="1" si="70"/>
        <v>178045.01267444767</v>
      </c>
      <c r="AS145" s="4">
        <f t="shared" ca="1" si="70"/>
        <v>183124.72427379809</v>
      </c>
      <c r="AT145" s="4">
        <f t="shared" ca="1" si="70"/>
        <v>187714.22600008137</v>
      </c>
      <c r="AU145" s="4">
        <f t="shared" ca="1" si="70"/>
        <v>191803.63004668328</v>
      </c>
      <c r="AV145" s="4">
        <f t="shared" ca="1" si="70"/>
        <v>196524.66489663039</v>
      </c>
      <c r="AW145" s="4">
        <f t="shared" ca="1" si="70"/>
        <v>201269.5473172304</v>
      </c>
      <c r="AX145" s="4">
        <f t="shared" ca="1" si="70"/>
        <v>206067.2524633272</v>
      </c>
      <c r="AY145" s="4">
        <f t="shared" ca="1" si="70"/>
        <v>210350.38003914896</v>
      </c>
      <c r="AZ145" s="4">
        <f t="shared" ca="1" si="70"/>
        <v>215284.61426163765</v>
      </c>
      <c r="BA145" s="4">
        <f t="shared" ca="1" si="70"/>
        <v>220243.94230931782</v>
      </c>
      <c r="BB145" s="4">
        <f t="shared" ca="1" si="70"/>
        <v>225258.21252886276</v>
      </c>
      <c r="BC145" s="4">
        <f t="shared" ca="1" si="70"/>
        <v>229743.00658201668</v>
      </c>
      <c r="BD145" s="4">
        <f t="shared" ca="1" si="70"/>
        <v>234898.98320803398</v>
      </c>
      <c r="BE145" s="4">
        <f t="shared" ca="1" si="70"/>
        <v>240081.35322624005</v>
      </c>
      <c r="BF145" s="4">
        <f t="shared" ca="1" si="70"/>
        <v>245320.8644890092</v>
      </c>
      <c r="BG145" s="4">
        <f t="shared" ca="1" si="70"/>
        <v>250015.57019331615</v>
      </c>
      <c r="BH145" s="4">
        <f t="shared" ca="1" si="70"/>
        <v>243454.942939189</v>
      </c>
      <c r="BI145" s="4">
        <f t="shared" ca="1" si="70"/>
        <v>254330.71388858763</v>
      </c>
    </row>
    <row r="146" spans="1:61" x14ac:dyDescent="0.25">
      <c r="A146" s="27" t="s">
        <v>437</v>
      </c>
      <c r="C146" s="4">
        <f t="shared" ref="C146:AH146" ca="1" si="71">C79</f>
        <v>-5676000.1984105604</v>
      </c>
      <c r="D146" s="4">
        <f t="shared" ca="1" si="71"/>
        <v>77676.420781499561</v>
      </c>
      <c r="E146" s="4">
        <f t="shared" ca="1" si="71"/>
        <v>75283.44418243946</v>
      </c>
      <c r="F146" s="4">
        <f t="shared" ca="1" si="71"/>
        <v>78668.064192462087</v>
      </c>
      <c r="G146" s="4">
        <f t="shared" ca="1" si="71"/>
        <v>81704.643874938905</v>
      </c>
      <c r="H146" s="4">
        <f t="shared" ca="1" si="71"/>
        <v>85193.263364594895</v>
      </c>
      <c r="I146" s="4">
        <f t="shared" ca="1" si="71"/>
        <v>88704.361506501547</v>
      </c>
      <c r="J146" s="4">
        <f t="shared" ca="1" si="71"/>
        <v>92258.49558151883</v>
      </c>
      <c r="K146" s="4">
        <f t="shared" ca="1" si="71"/>
        <v>95454.652298064771</v>
      </c>
      <c r="L146" s="4">
        <f t="shared" ca="1" si="71"/>
        <v>73735.741787960957</v>
      </c>
      <c r="M146" s="4">
        <f t="shared" ca="1" si="71"/>
        <v>77421.672121850803</v>
      </c>
      <c r="N146" s="4">
        <f t="shared" ca="1" si="71"/>
        <v>81152.444947753524</v>
      </c>
      <c r="O146" s="4">
        <f t="shared" ca="1" si="71"/>
        <v>87762.106887742528</v>
      </c>
      <c r="P146" s="4">
        <f t="shared" ca="1" si="71"/>
        <v>92657.485639995182</v>
      </c>
      <c r="Q146" s="4">
        <f t="shared" ca="1" si="71"/>
        <v>95909.275289890691</v>
      </c>
      <c r="R146" s="4">
        <f t="shared" ca="1" si="71"/>
        <v>99198.404811616216</v>
      </c>
      <c r="S146" s="4">
        <f t="shared" ca="1" si="71"/>
        <v>102099.34185782688</v>
      </c>
      <c r="T146" s="4">
        <f t="shared" ca="1" si="71"/>
        <v>105486.26122835455</v>
      </c>
      <c r="U146" s="4">
        <f t="shared" ca="1" si="71"/>
        <v>108889.67451914948</v>
      </c>
      <c r="V146" s="4">
        <f t="shared" ca="1" si="71"/>
        <v>-1057447.995845591</v>
      </c>
      <c r="W146" s="4">
        <f t="shared" ca="1" si="71"/>
        <v>121447.14640379803</v>
      </c>
      <c r="X146" s="4">
        <f t="shared" ca="1" si="71"/>
        <v>125177.47163630687</v>
      </c>
      <c r="Y146" s="4">
        <f t="shared" ca="1" si="71"/>
        <v>128926.11136205769</v>
      </c>
      <c r="Z146" s="4">
        <f t="shared" ca="1" si="71"/>
        <v>132717.31952348028</v>
      </c>
      <c r="AA146" s="4">
        <f t="shared" ca="1" si="71"/>
        <v>136075.89492085922</v>
      </c>
      <c r="AB146" s="4">
        <f t="shared" ca="1" si="71"/>
        <v>139978.06725751911</v>
      </c>
      <c r="AC146" s="4">
        <f t="shared" ca="1" si="71"/>
        <v>143899.54808182467</v>
      </c>
      <c r="AD146" s="4">
        <f t="shared" ca="1" si="71"/>
        <v>147865.32225180839</v>
      </c>
      <c r="AE146" s="4">
        <f t="shared" ca="1" si="71"/>
        <v>151385.93585355132</v>
      </c>
      <c r="AF146" s="4">
        <f t="shared" ca="1" si="71"/>
        <v>142514.67542906394</v>
      </c>
      <c r="AG146" s="4">
        <f t="shared" ca="1" si="71"/>
        <v>136559.50398537589</v>
      </c>
      <c r="AH146" s="4">
        <f t="shared" ca="1" si="71"/>
        <v>138652.04673808784</v>
      </c>
      <c r="AI146" s="4">
        <f t="shared" ref="AI146:BI146" ca="1" si="72">AI79</f>
        <v>134183.14586516362</v>
      </c>
      <c r="AJ146" s="4">
        <f t="shared" ca="1" si="72"/>
        <v>-1716751.3050685616</v>
      </c>
      <c r="AK146" s="4">
        <f t="shared" ca="1" si="72"/>
        <v>142362.60942010747</v>
      </c>
      <c r="AL146" s="4">
        <f t="shared" ca="1" si="72"/>
        <v>146508.90221593509</v>
      </c>
      <c r="AM146" s="4">
        <f t="shared" ca="1" si="72"/>
        <v>150182.47174563174</v>
      </c>
      <c r="AN146" s="4">
        <f t="shared" ca="1" si="72"/>
        <v>154450.07075881818</v>
      </c>
      <c r="AO146" s="4">
        <f t="shared" ca="1" si="72"/>
        <v>158738.79530464348</v>
      </c>
      <c r="AP146" s="4">
        <f t="shared" ca="1" si="72"/>
        <v>163075.947209565</v>
      </c>
      <c r="AQ146" s="4">
        <f t="shared" ca="1" si="72"/>
        <v>170673.10111641852</v>
      </c>
      <c r="AR146" s="4">
        <f t="shared" ca="1" si="72"/>
        <v>178045.01267444767</v>
      </c>
      <c r="AS146" s="4">
        <f t="shared" ca="1" si="72"/>
        <v>183124.72427379809</v>
      </c>
      <c r="AT146" s="4">
        <f t="shared" ca="1" si="72"/>
        <v>187714.22600008137</v>
      </c>
      <c r="AU146" s="4">
        <f t="shared" ca="1" si="72"/>
        <v>191803.63004668328</v>
      </c>
      <c r="AV146" s="4">
        <f t="shared" ca="1" si="72"/>
        <v>196524.66489663039</v>
      </c>
      <c r="AW146" s="4">
        <f t="shared" ca="1" si="72"/>
        <v>201269.5473172304</v>
      </c>
      <c r="AX146" s="4">
        <f t="shared" ca="1" si="72"/>
        <v>206067.2524633272</v>
      </c>
      <c r="AY146" s="4">
        <f t="shared" ca="1" si="72"/>
        <v>210350.38003914896</v>
      </c>
      <c r="AZ146" s="4">
        <f t="shared" ca="1" si="72"/>
        <v>215284.61426163765</v>
      </c>
      <c r="BA146" s="4">
        <f t="shared" ca="1" si="72"/>
        <v>220243.94230931782</v>
      </c>
      <c r="BB146" s="4">
        <f t="shared" ca="1" si="72"/>
        <v>225258.21252886276</v>
      </c>
      <c r="BC146" s="4">
        <f t="shared" ca="1" si="72"/>
        <v>229743.00658201668</v>
      </c>
      <c r="BD146" s="4">
        <f t="shared" ca="1" si="72"/>
        <v>234898.98320803398</v>
      </c>
      <c r="BE146" s="4">
        <f t="shared" ca="1" si="72"/>
        <v>240081.35322624005</v>
      </c>
      <c r="BF146" s="4">
        <f t="shared" ca="1" si="72"/>
        <v>245320.8644890092</v>
      </c>
      <c r="BG146" s="4">
        <f t="shared" ca="1" si="72"/>
        <v>250015.57019331615</v>
      </c>
      <c r="BH146" s="4">
        <f t="shared" ca="1" si="72"/>
        <v>243454.942939189</v>
      </c>
      <c r="BI146" s="4">
        <f t="shared" ca="1" si="72"/>
        <v>254330.71388858763</v>
      </c>
    </row>
    <row r="147" spans="1:61" x14ac:dyDescent="0.25">
      <c r="A147" s="27" t="s">
        <v>442</v>
      </c>
      <c r="C147" s="4">
        <f ca="1">C85</f>
        <v>0</v>
      </c>
      <c r="D147" s="4">
        <f t="shared" ref="D147:BI147" ca="1" si="73">D85</f>
        <v>0</v>
      </c>
      <c r="E147" s="4">
        <f t="shared" ca="1" si="73"/>
        <v>0</v>
      </c>
      <c r="F147" s="4">
        <f t="shared" ca="1" si="73"/>
        <v>0</v>
      </c>
      <c r="G147" s="4">
        <f t="shared" ca="1" si="73"/>
        <v>0</v>
      </c>
      <c r="H147" s="4">
        <f t="shared" ca="1" si="73"/>
        <v>0</v>
      </c>
      <c r="I147" s="4">
        <f t="shared" ca="1" si="73"/>
        <v>0</v>
      </c>
      <c r="J147" s="4">
        <f t="shared" ca="1" si="73"/>
        <v>0</v>
      </c>
      <c r="K147" s="4">
        <f t="shared" ca="1" si="73"/>
        <v>0</v>
      </c>
      <c r="L147" s="4">
        <f t="shared" ca="1" si="73"/>
        <v>0</v>
      </c>
      <c r="M147" s="4">
        <f t="shared" ca="1" si="73"/>
        <v>0</v>
      </c>
      <c r="N147" s="4">
        <f t="shared" ca="1" si="73"/>
        <v>0</v>
      </c>
      <c r="O147" s="4">
        <f t="shared" ca="1" si="73"/>
        <v>0</v>
      </c>
      <c r="P147" s="4">
        <f t="shared" ca="1" si="73"/>
        <v>0</v>
      </c>
      <c r="Q147" s="4">
        <f t="shared" ca="1" si="73"/>
        <v>0</v>
      </c>
      <c r="R147" s="4">
        <f t="shared" ca="1" si="73"/>
        <v>0</v>
      </c>
      <c r="S147" s="4">
        <f t="shared" ca="1" si="73"/>
        <v>0</v>
      </c>
      <c r="T147" s="4">
        <f t="shared" ca="1" si="73"/>
        <v>0</v>
      </c>
      <c r="U147" s="4">
        <f t="shared" ca="1" si="73"/>
        <v>0</v>
      </c>
      <c r="V147" s="4">
        <f t="shared" ca="1" si="73"/>
        <v>0</v>
      </c>
      <c r="W147" s="4">
        <f t="shared" ca="1" si="73"/>
        <v>0</v>
      </c>
      <c r="X147" s="4">
        <f t="shared" ca="1" si="73"/>
        <v>0</v>
      </c>
      <c r="Y147" s="4">
        <f t="shared" ca="1" si="73"/>
        <v>0</v>
      </c>
      <c r="Z147" s="4">
        <f t="shared" ca="1" si="73"/>
        <v>0</v>
      </c>
      <c r="AA147" s="4">
        <f t="shared" ca="1" si="73"/>
        <v>0</v>
      </c>
      <c r="AB147" s="4">
        <f t="shared" ca="1" si="73"/>
        <v>0</v>
      </c>
      <c r="AC147" s="4">
        <f t="shared" ca="1" si="73"/>
        <v>0</v>
      </c>
      <c r="AD147" s="4">
        <f t="shared" ca="1" si="73"/>
        <v>0</v>
      </c>
      <c r="AE147" s="4">
        <f t="shared" ca="1" si="73"/>
        <v>0</v>
      </c>
      <c r="AF147" s="4">
        <f t="shared" ca="1" si="73"/>
        <v>0</v>
      </c>
      <c r="AG147" s="4">
        <f t="shared" ca="1" si="73"/>
        <v>0</v>
      </c>
      <c r="AH147" s="4">
        <f t="shared" ca="1" si="73"/>
        <v>0</v>
      </c>
      <c r="AI147" s="4">
        <f t="shared" ca="1" si="73"/>
        <v>0</v>
      </c>
      <c r="AJ147" s="4">
        <f t="shared" ca="1" si="73"/>
        <v>0</v>
      </c>
      <c r="AK147" s="4">
        <f t="shared" ca="1" si="73"/>
        <v>0</v>
      </c>
      <c r="AL147" s="4">
        <f t="shared" ca="1" si="73"/>
        <v>0</v>
      </c>
      <c r="AM147" s="4">
        <f t="shared" ca="1" si="73"/>
        <v>0</v>
      </c>
      <c r="AN147" s="4">
        <f t="shared" ca="1" si="73"/>
        <v>0</v>
      </c>
      <c r="AO147" s="4">
        <f t="shared" ca="1" si="73"/>
        <v>0</v>
      </c>
      <c r="AP147" s="4">
        <f t="shared" ca="1" si="73"/>
        <v>0</v>
      </c>
      <c r="AQ147" s="4">
        <f t="shared" ca="1" si="73"/>
        <v>0</v>
      </c>
      <c r="AR147" s="4">
        <f t="shared" ca="1" si="73"/>
        <v>0</v>
      </c>
      <c r="AS147" s="4">
        <f t="shared" ca="1" si="73"/>
        <v>0</v>
      </c>
      <c r="AT147" s="4">
        <f t="shared" ca="1" si="73"/>
        <v>0</v>
      </c>
      <c r="AU147" s="4">
        <f t="shared" ca="1" si="73"/>
        <v>0</v>
      </c>
      <c r="AV147" s="4">
        <f t="shared" ca="1" si="73"/>
        <v>0</v>
      </c>
      <c r="AW147" s="4">
        <f t="shared" ca="1" si="73"/>
        <v>0</v>
      </c>
      <c r="AX147" s="4">
        <f t="shared" ca="1" si="73"/>
        <v>0</v>
      </c>
      <c r="AY147" s="4">
        <f t="shared" ca="1" si="73"/>
        <v>0</v>
      </c>
      <c r="AZ147" s="4">
        <f t="shared" ca="1" si="73"/>
        <v>0</v>
      </c>
      <c r="BA147" s="4">
        <f t="shared" ca="1" si="73"/>
        <v>0</v>
      </c>
      <c r="BB147" s="4">
        <f t="shared" ca="1" si="73"/>
        <v>0</v>
      </c>
      <c r="BC147" s="4">
        <f t="shared" ca="1" si="73"/>
        <v>0</v>
      </c>
      <c r="BD147" s="4">
        <f t="shared" ca="1" si="73"/>
        <v>0</v>
      </c>
      <c r="BE147" s="4">
        <f t="shared" ca="1" si="73"/>
        <v>0</v>
      </c>
      <c r="BF147" s="4">
        <f t="shared" ca="1" si="73"/>
        <v>0</v>
      </c>
      <c r="BG147" s="4">
        <f t="shared" ca="1" si="73"/>
        <v>0</v>
      </c>
      <c r="BH147" s="4">
        <f t="shared" ca="1" si="73"/>
        <v>0</v>
      </c>
      <c r="BI147" s="4">
        <f t="shared" ca="1" si="73"/>
        <v>0</v>
      </c>
    </row>
    <row r="148" spans="1:61" x14ac:dyDescent="0.25">
      <c r="A148" s="27" t="s">
        <v>438</v>
      </c>
      <c r="C148" s="4">
        <f ca="1">C115</f>
        <v>0</v>
      </c>
      <c r="D148" s="4">
        <f t="shared" ref="D148:BI148" ca="1" si="74">D115</f>
        <v>0</v>
      </c>
      <c r="E148" s="4">
        <f t="shared" ca="1" si="74"/>
        <v>0</v>
      </c>
      <c r="F148" s="4">
        <f t="shared" ca="1" si="74"/>
        <v>0</v>
      </c>
      <c r="G148" s="4">
        <f t="shared" ca="1" si="74"/>
        <v>0</v>
      </c>
      <c r="H148" s="4">
        <f t="shared" ca="1" si="74"/>
        <v>0</v>
      </c>
      <c r="I148" s="4">
        <f t="shared" ca="1" si="74"/>
        <v>0</v>
      </c>
      <c r="J148" s="4">
        <f t="shared" ca="1" si="74"/>
        <v>0</v>
      </c>
      <c r="K148" s="4">
        <f t="shared" ca="1" si="74"/>
        <v>0</v>
      </c>
      <c r="L148" s="4">
        <f t="shared" ca="1" si="74"/>
        <v>0</v>
      </c>
      <c r="M148" s="4">
        <f t="shared" ca="1" si="74"/>
        <v>0</v>
      </c>
      <c r="N148" s="4">
        <f t="shared" ca="1" si="74"/>
        <v>0</v>
      </c>
      <c r="O148" s="4">
        <f t="shared" ca="1" si="74"/>
        <v>0</v>
      </c>
      <c r="P148" s="4">
        <f t="shared" ca="1" si="74"/>
        <v>0</v>
      </c>
      <c r="Q148" s="4">
        <f t="shared" ca="1" si="74"/>
        <v>0</v>
      </c>
      <c r="R148" s="4">
        <f t="shared" ca="1" si="74"/>
        <v>0</v>
      </c>
      <c r="S148" s="4">
        <f t="shared" ca="1" si="74"/>
        <v>0</v>
      </c>
      <c r="T148" s="4">
        <f t="shared" ca="1" si="74"/>
        <v>0</v>
      </c>
      <c r="U148" s="4">
        <f t="shared" ca="1" si="74"/>
        <v>0</v>
      </c>
      <c r="V148" s="4">
        <f t="shared" ca="1" si="74"/>
        <v>0</v>
      </c>
      <c r="W148" s="4">
        <f t="shared" ca="1" si="74"/>
        <v>0</v>
      </c>
      <c r="X148" s="4">
        <f t="shared" ca="1" si="74"/>
        <v>0</v>
      </c>
      <c r="Y148" s="4">
        <f t="shared" ca="1" si="74"/>
        <v>0</v>
      </c>
      <c r="Z148" s="4">
        <f t="shared" ca="1" si="74"/>
        <v>0</v>
      </c>
      <c r="AA148" s="4">
        <f t="shared" ca="1" si="74"/>
        <v>0</v>
      </c>
      <c r="AB148" s="4">
        <f t="shared" ca="1" si="74"/>
        <v>0</v>
      </c>
      <c r="AC148" s="4">
        <f t="shared" ca="1" si="74"/>
        <v>0</v>
      </c>
      <c r="AD148" s="4">
        <f t="shared" ca="1" si="74"/>
        <v>0</v>
      </c>
      <c r="AE148" s="4">
        <f t="shared" ca="1" si="74"/>
        <v>0</v>
      </c>
      <c r="AF148" s="4">
        <f t="shared" ca="1" si="74"/>
        <v>0</v>
      </c>
      <c r="AG148" s="4">
        <f t="shared" ca="1" si="74"/>
        <v>0</v>
      </c>
      <c r="AH148" s="4">
        <f t="shared" ca="1" si="74"/>
        <v>0</v>
      </c>
      <c r="AI148" s="4">
        <f t="shared" ca="1" si="74"/>
        <v>0</v>
      </c>
      <c r="AJ148" s="4">
        <f t="shared" ca="1" si="74"/>
        <v>0</v>
      </c>
      <c r="AK148" s="4">
        <f t="shared" ca="1" si="74"/>
        <v>0</v>
      </c>
      <c r="AL148" s="4">
        <f t="shared" ca="1" si="74"/>
        <v>0</v>
      </c>
      <c r="AM148" s="4">
        <f t="shared" ca="1" si="74"/>
        <v>0</v>
      </c>
      <c r="AN148" s="4">
        <f t="shared" ca="1" si="74"/>
        <v>0</v>
      </c>
      <c r="AO148" s="4">
        <f t="shared" ca="1" si="74"/>
        <v>0</v>
      </c>
      <c r="AP148" s="4">
        <f t="shared" ca="1" si="74"/>
        <v>0</v>
      </c>
      <c r="AQ148" s="4">
        <f t="shared" ca="1" si="74"/>
        <v>0</v>
      </c>
      <c r="AR148" s="4">
        <f t="shared" ca="1" si="74"/>
        <v>0</v>
      </c>
      <c r="AS148" s="4">
        <f t="shared" ca="1" si="74"/>
        <v>0</v>
      </c>
      <c r="AT148" s="4">
        <f t="shared" ca="1" si="74"/>
        <v>0</v>
      </c>
      <c r="AU148" s="4">
        <f t="shared" ca="1" si="74"/>
        <v>0</v>
      </c>
      <c r="AV148" s="4">
        <f t="shared" ca="1" si="74"/>
        <v>0</v>
      </c>
      <c r="AW148" s="4">
        <f t="shared" ca="1" si="74"/>
        <v>0</v>
      </c>
      <c r="AX148" s="4">
        <f t="shared" ca="1" si="74"/>
        <v>0</v>
      </c>
      <c r="AY148" s="4">
        <f t="shared" ca="1" si="74"/>
        <v>0</v>
      </c>
      <c r="AZ148" s="4">
        <f t="shared" ca="1" si="74"/>
        <v>0</v>
      </c>
      <c r="BA148" s="4">
        <f t="shared" ca="1" si="74"/>
        <v>0</v>
      </c>
      <c r="BB148" s="4">
        <f t="shared" ca="1" si="74"/>
        <v>0</v>
      </c>
      <c r="BC148" s="4">
        <f t="shared" ca="1" si="74"/>
        <v>0</v>
      </c>
      <c r="BD148" s="4">
        <f t="shared" ca="1" si="74"/>
        <v>0</v>
      </c>
      <c r="BE148" s="4">
        <f t="shared" ca="1" si="74"/>
        <v>0</v>
      </c>
      <c r="BF148" s="4">
        <f t="shared" ca="1" si="74"/>
        <v>0</v>
      </c>
      <c r="BG148" s="4">
        <f t="shared" ca="1" si="74"/>
        <v>0</v>
      </c>
      <c r="BH148" s="4">
        <f t="shared" ca="1" si="74"/>
        <v>0</v>
      </c>
      <c r="BI148" s="4">
        <f t="shared" ca="1" si="74"/>
        <v>0</v>
      </c>
    </row>
    <row r="149" spans="1:61" x14ac:dyDescent="0.25">
      <c r="A149" s="27" t="s">
        <v>439</v>
      </c>
      <c r="C149" s="4">
        <f ca="1">C118</f>
        <v>0</v>
      </c>
      <c r="D149" s="4">
        <f t="shared" ref="D149:BI149" ca="1" si="75">D118</f>
        <v>0</v>
      </c>
      <c r="E149" s="4">
        <f t="shared" ca="1" si="75"/>
        <v>0</v>
      </c>
      <c r="F149" s="4">
        <f t="shared" ca="1" si="75"/>
        <v>0</v>
      </c>
      <c r="G149" s="4">
        <f t="shared" ca="1" si="75"/>
        <v>0</v>
      </c>
      <c r="H149" s="4">
        <f t="shared" ca="1" si="75"/>
        <v>0</v>
      </c>
      <c r="I149" s="4">
        <f t="shared" ca="1" si="75"/>
        <v>0</v>
      </c>
      <c r="J149" s="4">
        <f t="shared" ca="1" si="75"/>
        <v>0</v>
      </c>
      <c r="K149" s="4">
        <f t="shared" ca="1" si="75"/>
        <v>0</v>
      </c>
      <c r="L149" s="4">
        <f t="shared" ca="1" si="75"/>
        <v>0</v>
      </c>
      <c r="M149" s="4">
        <f t="shared" ca="1" si="75"/>
        <v>0</v>
      </c>
      <c r="N149" s="4">
        <f t="shared" ca="1" si="75"/>
        <v>0</v>
      </c>
      <c r="O149" s="4">
        <f t="shared" ca="1" si="75"/>
        <v>0</v>
      </c>
      <c r="P149" s="4">
        <f t="shared" ca="1" si="75"/>
        <v>0</v>
      </c>
      <c r="Q149" s="4">
        <f t="shared" ca="1" si="75"/>
        <v>0</v>
      </c>
      <c r="R149" s="4">
        <f t="shared" ca="1" si="75"/>
        <v>0</v>
      </c>
      <c r="S149" s="4">
        <f t="shared" ca="1" si="75"/>
        <v>0</v>
      </c>
      <c r="T149" s="4">
        <f t="shared" ca="1" si="75"/>
        <v>0</v>
      </c>
      <c r="U149" s="4">
        <f t="shared" ca="1" si="75"/>
        <v>0</v>
      </c>
      <c r="V149" s="4">
        <f t="shared" ca="1" si="75"/>
        <v>0</v>
      </c>
      <c r="W149" s="4">
        <f t="shared" ca="1" si="75"/>
        <v>0</v>
      </c>
      <c r="X149" s="4">
        <f t="shared" ca="1" si="75"/>
        <v>0</v>
      </c>
      <c r="Y149" s="4">
        <f t="shared" ca="1" si="75"/>
        <v>0</v>
      </c>
      <c r="Z149" s="4">
        <f t="shared" ca="1" si="75"/>
        <v>0</v>
      </c>
      <c r="AA149" s="4">
        <f t="shared" ca="1" si="75"/>
        <v>0</v>
      </c>
      <c r="AB149" s="4">
        <f t="shared" ca="1" si="75"/>
        <v>0</v>
      </c>
      <c r="AC149" s="4">
        <f t="shared" ca="1" si="75"/>
        <v>0</v>
      </c>
      <c r="AD149" s="4">
        <f t="shared" ca="1" si="75"/>
        <v>0</v>
      </c>
      <c r="AE149" s="4">
        <f t="shared" ca="1" si="75"/>
        <v>0</v>
      </c>
      <c r="AF149" s="4">
        <f t="shared" ca="1" si="75"/>
        <v>0</v>
      </c>
      <c r="AG149" s="4">
        <f t="shared" ca="1" si="75"/>
        <v>0</v>
      </c>
      <c r="AH149" s="4">
        <f t="shared" ca="1" si="75"/>
        <v>0</v>
      </c>
      <c r="AI149" s="4">
        <f t="shared" ca="1" si="75"/>
        <v>0</v>
      </c>
      <c r="AJ149" s="4">
        <f t="shared" ca="1" si="75"/>
        <v>0</v>
      </c>
      <c r="AK149" s="4">
        <f t="shared" ca="1" si="75"/>
        <v>0</v>
      </c>
      <c r="AL149" s="4">
        <f t="shared" ca="1" si="75"/>
        <v>0</v>
      </c>
      <c r="AM149" s="4">
        <f t="shared" ca="1" si="75"/>
        <v>0</v>
      </c>
      <c r="AN149" s="4">
        <f t="shared" ca="1" si="75"/>
        <v>0</v>
      </c>
      <c r="AO149" s="4">
        <f t="shared" ca="1" si="75"/>
        <v>0</v>
      </c>
      <c r="AP149" s="4">
        <f t="shared" ca="1" si="75"/>
        <v>0</v>
      </c>
      <c r="AQ149" s="4">
        <f t="shared" ca="1" si="75"/>
        <v>0</v>
      </c>
      <c r="AR149" s="4">
        <f t="shared" ca="1" si="75"/>
        <v>0</v>
      </c>
      <c r="AS149" s="4">
        <f t="shared" ca="1" si="75"/>
        <v>0</v>
      </c>
      <c r="AT149" s="4">
        <f t="shared" ca="1" si="75"/>
        <v>0</v>
      </c>
      <c r="AU149" s="4">
        <f t="shared" ca="1" si="75"/>
        <v>0</v>
      </c>
      <c r="AV149" s="4">
        <f t="shared" ca="1" si="75"/>
        <v>0</v>
      </c>
      <c r="AW149" s="4">
        <f t="shared" ca="1" si="75"/>
        <v>0</v>
      </c>
      <c r="AX149" s="4">
        <f t="shared" ca="1" si="75"/>
        <v>0</v>
      </c>
      <c r="AY149" s="4">
        <f t="shared" ca="1" si="75"/>
        <v>0</v>
      </c>
      <c r="AZ149" s="4">
        <f t="shared" ca="1" si="75"/>
        <v>0</v>
      </c>
      <c r="BA149" s="4">
        <f t="shared" ca="1" si="75"/>
        <v>0</v>
      </c>
      <c r="BB149" s="4">
        <f t="shared" ca="1" si="75"/>
        <v>0</v>
      </c>
      <c r="BC149" s="4">
        <f t="shared" ca="1" si="75"/>
        <v>0</v>
      </c>
      <c r="BD149" s="4">
        <f t="shared" ca="1" si="75"/>
        <v>0</v>
      </c>
      <c r="BE149" s="4">
        <f t="shared" ca="1" si="75"/>
        <v>0</v>
      </c>
      <c r="BF149" s="4">
        <f t="shared" ca="1" si="75"/>
        <v>0</v>
      </c>
      <c r="BG149" s="4">
        <f t="shared" ca="1" si="75"/>
        <v>0</v>
      </c>
      <c r="BH149" s="4">
        <f t="shared" ca="1" si="75"/>
        <v>0</v>
      </c>
      <c r="BI149" s="4">
        <f t="shared" ca="1" si="75"/>
        <v>0</v>
      </c>
    </row>
    <row r="150" spans="1:61" x14ac:dyDescent="0.25">
      <c r="A150" s="27" t="s">
        <v>585</v>
      </c>
      <c r="C150" s="4">
        <f ca="1">-C164</f>
        <v>0</v>
      </c>
      <c r="D150" s="4">
        <f t="shared" ref="D150:BI150" ca="1" si="76">-D164</f>
        <v>0</v>
      </c>
      <c r="E150" s="4">
        <f t="shared" ca="1" si="76"/>
        <v>0</v>
      </c>
      <c r="F150" s="4">
        <f t="shared" ca="1" si="76"/>
        <v>0</v>
      </c>
      <c r="G150" s="4">
        <f t="shared" ca="1" si="76"/>
        <v>0</v>
      </c>
      <c r="H150" s="4">
        <f t="shared" ca="1" si="76"/>
        <v>0</v>
      </c>
      <c r="I150" s="4">
        <f t="shared" ca="1" si="76"/>
        <v>0</v>
      </c>
      <c r="J150" s="4">
        <f t="shared" ca="1" si="76"/>
        <v>0</v>
      </c>
      <c r="K150" s="4">
        <f t="shared" ca="1" si="76"/>
        <v>0</v>
      </c>
      <c r="L150" s="4">
        <f t="shared" ca="1" si="76"/>
        <v>0</v>
      </c>
      <c r="M150" s="4">
        <f t="shared" ca="1" si="76"/>
        <v>0</v>
      </c>
      <c r="N150" s="4">
        <f t="shared" ca="1" si="76"/>
        <v>0</v>
      </c>
      <c r="O150" s="4">
        <f t="shared" ca="1" si="76"/>
        <v>0</v>
      </c>
      <c r="P150" s="4">
        <f t="shared" ca="1" si="76"/>
        <v>0</v>
      </c>
      <c r="Q150" s="4">
        <f t="shared" ca="1" si="76"/>
        <v>0</v>
      </c>
      <c r="R150" s="4">
        <f t="shared" ca="1" si="76"/>
        <v>0</v>
      </c>
      <c r="S150" s="4">
        <f t="shared" ca="1" si="76"/>
        <v>0</v>
      </c>
      <c r="T150" s="4">
        <f t="shared" ca="1" si="76"/>
        <v>0</v>
      </c>
      <c r="U150" s="4">
        <f t="shared" ca="1" si="76"/>
        <v>0</v>
      </c>
      <c r="V150" s="4">
        <f t="shared" ca="1" si="76"/>
        <v>0</v>
      </c>
      <c r="W150" s="4">
        <f t="shared" ca="1" si="76"/>
        <v>0</v>
      </c>
      <c r="X150" s="4">
        <f t="shared" ca="1" si="76"/>
        <v>0</v>
      </c>
      <c r="Y150" s="4">
        <f t="shared" ca="1" si="76"/>
        <v>0</v>
      </c>
      <c r="Z150" s="4">
        <f t="shared" ca="1" si="76"/>
        <v>0</v>
      </c>
      <c r="AA150" s="4">
        <f t="shared" ca="1" si="76"/>
        <v>0</v>
      </c>
      <c r="AB150" s="4">
        <f t="shared" ca="1" si="76"/>
        <v>0</v>
      </c>
      <c r="AC150" s="4">
        <f t="shared" ca="1" si="76"/>
        <v>0</v>
      </c>
      <c r="AD150" s="4">
        <f t="shared" ca="1" si="76"/>
        <v>0</v>
      </c>
      <c r="AE150" s="4">
        <f t="shared" ca="1" si="76"/>
        <v>0</v>
      </c>
      <c r="AF150" s="4">
        <f t="shared" ca="1" si="76"/>
        <v>0</v>
      </c>
      <c r="AG150" s="4">
        <f t="shared" ca="1" si="76"/>
        <v>0</v>
      </c>
      <c r="AH150" s="4">
        <f t="shared" ca="1" si="76"/>
        <v>0</v>
      </c>
      <c r="AI150" s="4">
        <f t="shared" ca="1" si="76"/>
        <v>0</v>
      </c>
      <c r="AJ150" s="4">
        <f t="shared" ca="1" si="76"/>
        <v>0</v>
      </c>
      <c r="AK150" s="4">
        <f t="shared" ca="1" si="76"/>
        <v>0</v>
      </c>
      <c r="AL150" s="4">
        <f t="shared" ca="1" si="76"/>
        <v>0</v>
      </c>
      <c r="AM150" s="4">
        <f t="shared" ca="1" si="76"/>
        <v>0</v>
      </c>
      <c r="AN150" s="4">
        <f t="shared" ca="1" si="76"/>
        <v>0</v>
      </c>
      <c r="AO150" s="4">
        <f t="shared" ca="1" si="76"/>
        <v>0</v>
      </c>
      <c r="AP150" s="4">
        <f t="shared" ca="1" si="76"/>
        <v>0</v>
      </c>
      <c r="AQ150" s="4">
        <f t="shared" ca="1" si="76"/>
        <v>0</v>
      </c>
      <c r="AR150" s="4">
        <f t="shared" ca="1" si="76"/>
        <v>0</v>
      </c>
      <c r="AS150" s="4">
        <f t="shared" ca="1" si="76"/>
        <v>0</v>
      </c>
      <c r="AT150" s="4">
        <f t="shared" ca="1" si="76"/>
        <v>0</v>
      </c>
      <c r="AU150" s="4">
        <f t="shared" ca="1" si="76"/>
        <v>0</v>
      </c>
      <c r="AV150" s="4">
        <f t="shared" ca="1" si="76"/>
        <v>0</v>
      </c>
      <c r="AW150" s="4">
        <f t="shared" ca="1" si="76"/>
        <v>0</v>
      </c>
      <c r="AX150" s="4">
        <f t="shared" ca="1" si="76"/>
        <v>0</v>
      </c>
      <c r="AY150" s="4">
        <f t="shared" ca="1" si="76"/>
        <v>0</v>
      </c>
      <c r="AZ150" s="4">
        <f t="shared" ca="1" si="76"/>
        <v>0</v>
      </c>
      <c r="BA150" s="4">
        <f t="shared" ca="1" si="76"/>
        <v>0</v>
      </c>
      <c r="BB150" s="4">
        <f t="shared" ca="1" si="76"/>
        <v>0</v>
      </c>
      <c r="BC150" s="4">
        <f t="shared" ca="1" si="76"/>
        <v>0</v>
      </c>
      <c r="BD150" s="4">
        <f t="shared" ca="1" si="76"/>
        <v>0</v>
      </c>
      <c r="BE150" s="4">
        <f t="shared" ca="1" si="76"/>
        <v>0</v>
      </c>
      <c r="BF150" s="4">
        <f t="shared" ca="1" si="76"/>
        <v>0</v>
      </c>
      <c r="BG150" s="4">
        <f t="shared" ca="1" si="76"/>
        <v>0</v>
      </c>
      <c r="BH150" s="4">
        <f t="shared" ca="1" si="76"/>
        <v>0</v>
      </c>
      <c r="BI150" s="4">
        <f t="shared" ca="1" si="76"/>
        <v>0</v>
      </c>
    </row>
    <row r="151" spans="1:61" x14ac:dyDescent="0.25">
      <c r="A151" s="27" t="s">
        <v>440</v>
      </c>
      <c r="C151" s="4">
        <f ca="1">C52</f>
        <v>0</v>
      </c>
      <c r="D151" s="4">
        <f t="shared" ref="D151:BI151" ca="1" si="77">D52</f>
        <v>0</v>
      </c>
      <c r="E151" s="4">
        <f t="shared" ca="1" si="77"/>
        <v>0</v>
      </c>
      <c r="F151" s="4">
        <f t="shared" ca="1" si="77"/>
        <v>0</v>
      </c>
      <c r="G151" s="4">
        <f t="shared" ca="1" si="77"/>
        <v>0</v>
      </c>
      <c r="H151" s="4">
        <f t="shared" ca="1" si="77"/>
        <v>0</v>
      </c>
      <c r="I151" s="4">
        <f t="shared" ca="1" si="77"/>
        <v>0</v>
      </c>
      <c r="J151" s="4">
        <f t="shared" ca="1" si="77"/>
        <v>0</v>
      </c>
      <c r="K151" s="4">
        <f t="shared" ca="1" si="77"/>
        <v>0</v>
      </c>
      <c r="L151" s="4">
        <f t="shared" ca="1" si="77"/>
        <v>0</v>
      </c>
      <c r="M151" s="4">
        <f t="shared" ca="1" si="77"/>
        <v>0</v>
      </c>
      <c r="N151" s="4">
        <f t="shared" ca="1" si="77"/>
        <v>0</v>
      </c>
      <c r="O151" s="4">
        <f t="shared" ca="1" si="77"/>
        <v>0</v>
      </c>
      <c r="P151" s="4">
        <f t="shared" ca="1" si="77"/>
        <v>0</v>
      </c>
      <c r="Q151" s="4">
        <f t="shared" ca="1" si="77"/>
        <v>0</v>
      </c>
      <c r="R151" s="4">
        <f t="shared" ca="1" si="77"/>
        <v>0</v>
      </c>
      <c r="S151" s="4">
        <f t="shared" ca="1" si="77"/>
        <v>0</v>
      </c>
      <c r="T151" s="4">
        <f t="shared" ca="1" si="77"/>
        <v>0</v>
      </c>
      <c r="U151" s="4">
        <f t="shared" ca="1" si="77"/>
        <v>0</v>
      </c>
      <c r="V151" s="4">
        <f t="shared" ca="1" si="77"/>
        <v>0</v>
      </c>
      <c r="W151" s="4">
        <f t="shared" ca="1" si="77"/>
        <v>0</v>
      </c>
      <c r="X151" s="4">
        <f t="shared" ca="1" si="77"/>
        <v>0</v>
      </c>
      <c r="Y151" s="4">
        <f t="shared" ca="1" si="77"/>
        <v>0</v>
      </c>
      <c r="Z151" s="4">
        <f t="shared" ca="1" si="77"/>
        <v>0</v>
      </c>
      <c r="AA151" s="4">
        <f t="shared" ca="1" si="77"/>
        <v>0</v>
      </c>
      <c r="AB151" s="4">
        <f t="shared" ca="1" si="77"/>
        <v>0</v>
      </c>
      <c r="AC151" s="4">
        <f t="shared" ca="1" si="77"/>
        <v>0</v>
      </c>
      <c r="AD151" s="4">
        <f t="shared" ca="1" si="77"/>
        <v>0</v>
      </c>
      <c r="AE151" s="4">
        <f t="shared" ca="1" si="77"/>
        <v>0</v>
      </c>
      <c r="AF151" s="4">
        <f t="shared" ca="1" si="77"/>
        <v>0</v>
      </c>
      <c r="AG151" s="4">
        <f t="shared" ca="1" si="77"/>
        <v>0</v>
      </c>
      <c r="AH151" s="4">
        <f t="shared" ca="1" si="77"/>
        <v>0</v>
      </c>
      <c r="AI151" s="4">
        <f t="shared" ca="1" si="77"/>
        <v>0</v>
      </c>
      <c r="AJ151" s="4">
        <f t="shared" ca="1" si="77"/>
        <v>0</v>
      </c>
      <c r="AK151" s="4">
        <f t="shared" ca="1" si="77"/>
        <v>0</v>
      </c>
      <c r="AL151" s="4">
        <f t="shared" ca="1" si="77"/>
        <v>0</v>
      </c>
      <c r="AM151" s="4">
        <f t="shared" ca="1" si="77"/>
        <v>0</v>
      </c>
      <c r="AN151" s="4">
        <f t="shared" ca="1" si="77"/>
        <v>0</v>
      </c>
      <c r="AO151" s="4">
        <f t="shared" ca="1" si="77"/>
        <v>0</v>
      </c>
      <c r="AP151" s="4">
        <f t="shared" ca="1" si="77"/>
        <v>0</v>
      </c>
      <c r="AQ151" s="4">
        <f t="shared" ca="1" si="77"/>
        <v>0</v>
      </c>
      <c r="AR151" s="4">
        <f t="shared" ca="1" si="77"/>
        <v>0</v>
      </c>
      <c r="AS151" s="4">
        <f t="shared" ca="1" si="77"/>
        <v>0</v>
      </c>
      <c r="AT151" s="4">
        <f t="shared" ca="1" si="77"/>
        <v>0</v>
      </c>
      <c r="AU151" s="4">
        <f t="shared" ca="1" si="77"/>
        <v>0</v>
      </c>
      <c r="AV151" s="4">
        <f t="shared" ca="1" si="77"/>
        <v>0</v>
      </c>
      <c r="AW151" s="4">
        <f t="shared" ca="1" si="77"/>
        <v>0</v>
      </c>
      <c r="AX151" s="4">
        <f t="shared" ca="1" si="77"/>
        <v>0</v>
      </c>
      <c r="AY151" s="4">
        <f t="shared" ca="1" si="77"/>
        <v>0</v>
      </c>
      <c r="AZ151" s="4">
        <f t="shared" ca="1" si="77"/>
        <v>0</v>
      </c>
      <c r="BA151" s="4">
        <f t="shared" ca="1" si="77"/>
        <v>0</v>
      </c>
      <c r="BB151" s="4">
        <f t="shared" ca="1" si="77"/>
        <v>0</v>
      </c>
      <c r="BC151" s="4">
        <f t="shared" ca="1" si="77"/>
        <v>0</v>
      </c>
      <c r="BD151" s="4">
        <f t="shared" ca="1" si="77"/>
        <v>0</v>
      </c>
      <c r="BE151" s="4">
        <f t="shared" ca="1" si="77"/>
        <v>0</v>
      </c>
      <c r="BF151" s="4">
        <f t="shared" ca="1" si="77"/>
        <v>0</v>
      </c>
      <c r="BG151" s="4">
        <f t="shared" ca="1" si="77"/>
        <v>0</v>
      </c>
      <c r="BH151" s="4">
        <f t="shared" ca="1" si="77"/>
        <v>0</v>
      </c>
      <c r="BI151" s="4">
        <f t="shared" ca="1" si="77"/>
        <v>0</v>
      </c>
    </row>
    <row r="152" spans="1:61" x14ac:dyDescent="0.25">
      <c r="A152" s="27" t="s">
        <v>8</v>
      </c>
      <c r="C152" s="4">
        <f ca="1">SUM(C146:C151)</f>
        <v>-5676000.1984105604</v>
      </c>
      <c r="D152" s="4">
        <f t="shared" ref="D152:BI152" ca="1" si="78">SUM(D146:D151)</f>
        <v>77676.420781499561</v>
      </c>
      <c r="E152" s="4">
        <f t="shared" ca="1" si="78"/>
        <v>75283.44418243946</v>
      </c>
      <c r="F152" s="4">
        <f t="shared" ca="1" si="78"/>
        <v>78668.064192462087</v>
      </c>
      <c r="G152" s="4">
        <f t="shared" ca="1" si="78"/>
        <v>81704.643874938905</v>
      </c>
      <c r="H152" s="4">
        <f t="shared" ca="1" si="78"/>
        <v>85193.263364594895</v>
      </c>
      <c r="I152" s="4">
        <f t="shared" ca="1" si="78"/>
        <v>88704.361506501547</v>
      </c>
      <c r="J152" s="4">
        <f t="shared" ca="1" si="78"/>
        <v>92258.49558151883</v>
      </c>
      <c r="K152" s="4">
        <f t="shared" ca="1" si="78"/>
        <v>95454.652298064771</v>
      </c>
      <c r="L152" s="4">
        <f t="shared" ca="1" si="78"/>
        <v>73735.741787960957</v>
      </c>
      <c r="M152" s="4">
        <f t="shared" ca="1" si="78"/>
        <v>77421.672121850803</v>
      </c>
      <c r="N152" s="4">
        <f t="shared" ca="1" si="78"/>
        <v>81152.444947753524</v>
      </c>
      <c r="O152" s="4">
        <f t="shared" ca="1" si="78"/>
        <v>87762.106887742528</v>
      </c>
      <c r="P152" s="4">
        <f t="shared" ca="1" si="78"/>
        <v>92657.485639995182</v>
      </c>
      <c r="Q152" s="4">
        <f t="shared" ca="1" si="78"/>
        <v>95909.275289890691</v>
      </c>
      <c r="R152" s="4">
        <f t="shared" ca="1" si="78"/>
        <v>99198.404811616216</v>
      </c>
      <c r="S152" s="4">
        <f t="shared" ca="1" si="78"/>
        <v>102099.34185782688</v>
      </c>
      <c r="T152" s="4">
        <f t="shared" ca="1" si="78"/>
        <v>105486.26122835455</v>
      </c>
      <c r="U152" s="4">
        <f t="shared" ca="1" si="78"/>
        <v>108889.67451914948</v>
      </c>
      <c r="V152" s="4">
        <f t="shared" ca="1" si="78"/>
        <v>-1057447.995845591</v>
      </c>
      <c r="W152" s="4">
        <f t="shared" ca="1" si="78"/>
        <v>121447.14640379803</v>
      </c>
      <c r="X152" s="4">
        <f t="shared" ca="1" si="78"/>
        <v>125177.47163630687</v>
      </c>
      <c r="Y152" s="4">
        <f t="shared" ca="1" si="78"/>
        <v>128926.11136205769</v>
      </c>
      <c r="Z152" s="4">
        <f t="shared" ca="1" si="78"/>
        <v>132717.31952348028</v>
      </c>
      <c r="AA152" s="4">
        <f t="shared" ca="1" si="78"/>
        <v>136075.89492085922</v>
      </c>
      <c r="AB152" s="4">
        <f t="shared" ca="1" si="78"/>
        <v>139978.06725751911</v>
      </c>
      <c r="AC152" s="4">
        <f t="shared" ca="1" si="78"/>
        <v>143899.54808182467</v>
      </c>
      <c r="AD152" s="4">
        <f t="shared" ca="1" si="78"/>
        <v>147865.32225180839</v>
      </c>
      <c r="AE152" s="4">
        <f t="shared" ca="1" si="78"/>
        <v>151385.93585355132</v>
      </c>
      <c r="AF152" s="4">
        <f t="shared" ca="1" si="78"/>
        <v>142514.67542906394</v>
      </c>
      <c r="AG152" s="4">
        <f t="shared" ca="1" si="78"/>
        <v>136559.50398537589</v>
      </c>
      <c r="AH152" s="4">
        <f t="shared" ca="1" si="78"/>
        <v>138652.04673808784</v>
      </c>
      <c r="AI152" s="4">
        <f t="shared" ca="1" si="78"/>
        <v>134183.14586516362</v>
      </c>
      <c r="AJ152" s="4">
        <f t="shared" ca="1" si="78"/>
        <v>-1716751.3050685616</v>
      </c>
      <c r="AK152" s="4">
        <f t="shared" ca="1" si="78"/>
        <v>142362.60942010747</v>
      </c>
      <c r="AL152" s="4">
        <f t="shared" ca="1" si="78"/>
        <v>146508.90221593509</v>
      </c>
      <c r="AM152" s="4">
        <f t="shared" ca="1" si="78"/>
        <v>150182.47174563174</v>
      </c>
      <c r="AN152" s="4">
        <f t="shared" ca="1" si="78"/>
        <v>154450.07075881818</v>
      </c>
      <c r="AO152" s="4">
        <f t="shared" ca="1" si="78"/>
        <v>158738.79530464348</v>
      </c>
      <c r="AP152" s="4">
        <f t="shared" ca="1" si="78"/>
        <v>163075.947209565</v>
      </c>
      <c r="AQ152" s="4">
        <f t="shared" ca="1" si="78"/>
        <v>170673.10111641852</v>
      </c>
      <c r="AR152" s="4">
        <f t="shared" ca="1" si="78"/>
        <v>178045.01267444767</v>
      </c>
      <c r="AS152" s="4">
        <f t="shared" ca="1" si="78"/>
        <v>183124.72427379809</v>
      </c>
      <c r="AT152" s="4">
        <f t="shared" ca="1" si="78"/>
        <v>187714.22600008137</v>
      </c>
      <c r="AU152" s="4">
        <f t="shared" ca="1" si="78"/>
        <v>191803.63004668328</v>
      </c>
      <c r="AV152" s="4">
        <f t="shared" ca="1" si="78"/>
        <v>196524.66489663039</v>
      </c>
      <c r="AW152" s="4">
        <f t="shared" ca="1" si="78"/>
        <v>201269.5473172304</v>
      </c>
      <c r="AX152" s="4">
        <f t="shared" ca="1" si="78"/>
        <v>206067.2524633272</v>
      </c>
      <c r="AY152" s="4">
        <f t="shared" ca="1" si="78"/>
        <v>210350.38003914896</v>
      </c>
      <c r="AZ152" s="4">
        <f t="shared" ca="1" si="78"/>
        <v>215284.61426163765</v>
      </c>
      <c r="BA152" s="4">
        <f t="shared" ca="1" si="78"/>
        <v>220243.94230931782</v>
      </c>
      <c r="BB152" s="4">
        <f t="shared" ca="1" si="78"/>
        <v>225258.21252886276</v>
      </c>
      <c r="BC152" s="4">
        <f t="shared" ca="1" si="78"/>
        <v>229743.00658201668</v>
      </c>
      <c r="BD152" s="4">
        <f t="shared" ca="1" si="78"/>
        <v>234898.98320803398</v>
      </c>
      <c r="BE152" s="4">
        <f t="shared" ca="1" si="78"/>
        <v>240081.35322624005</v>
      </c>
      <c r="BF152" s="4">
        <f t="shared" ca="1" si="78"/>
        <v>245320.8644890092</v>
      </c>
      <c r="BG152" s="4">
        <f t="shared" ca="1" si="78"/>
        <v>250015.57019331615</v>
      </c>
      <c r="BH152" s="4">
        <f t="shared" ca="1" si="78"/>
        <v>243454.942939189</v>
      </c>
      <c r="BI152" s="4">
        <f t="shared" ca="1" si="78"/>
        <v>254330.71388858763</v>
      </c>
    </row>
    <row r="153" spans="1:61" x14ac:dyDescent="0.25">
      <c r="A153" s="2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</row>
    <row r="154" spans="1:61" x14ac:dyDescent="0.25">
      <c r="A154" s="27" t="s">
        <v>443</v>
      </c>
      <c r="C154" s="4">
        <f ca="1">C152+C127</f>
        <v>-289476010.11893797</v>
      </c>
      <c r="D154" s="4">
        <f t="shared" ref="D154:BI154" ca="1" si="79">D152+D127</f>
        <v>3961497.4598564692</v>
      </c>
      <c r="E154" s="4">
        <f t="shared" ca="1" si="79"/>
        <v>3839455.6533044041</v>
      </c>
      <c r="F154" s="4">
        <f t="shared" ca="1" si="79"/>
        <v>4012071.2738155583</v>
      </c>
      <c r="G154" s="4">
        <f t="shared" ca="1" si="79"/>
        <v>4166936.8376218756</v>
      </c>
      <c r="H154" s="4">
        <f t="shared" ca="1" si="79"/>
        <v>4344856.4315943308</v>
      </c>
      <c r="I154" s="4">
        <f t="shared" ca="1" si="79"/>
        <v>4523922.4368315693</v>
      </c>
      <c r="J154" s="4">
        <f t="shared" ca="1" si="79"/>
        <v>4705183.2746574506</v>
      </c>
      <c r="K154" s="4">
        <f t="shared" ca="1" si="79"/>
        <v>4868187.2672012933</v>
      </c>
      <c r="L154" s="4">
        <f t="shared" ca="1" si="79"/>
        <v>3760522.8311860012</v>
      </c>
      <c r="M154" s="4">
        <f t="shared" ca="1" si="79"/>
        <v>3948505.2782143829</v>
      </c>
      <c r="N154" s="4">
        <f t="shared" ca="1" si="79"/>
        <v>4138774.6923354212</v>
      </c>
      <c r="O154" s="4">
        <f t="shared" ca="1" si="79"/>
        <v>4475867.4512748597</v>
      </c>
      <c r="P154" s="4">
        <f t="shared" ca="1" si="79"/>
        <v>4725531.7676397441</v>
      </c>
      <c r="Q154" s="4">
        <f t="shared" ca="1" si="79"/>
        <v>4891373.0397844147</v>
      </c>
      <c r="R154" s="4">
        <f t="shared" ca="1" si="79"/>
        <v>5059118.645392416</v>
      </c>
      <c r="S154" s="4">
        <f t="shared" ca="1" si="79"/>
        <v>5207066.43474916</v>
      </c>
      <c r="T154" s="4">
        <f t="shared" ca="1" si="79"/>
        <v>5379799.3226460703</v>
      </c>
      <c r="U154" s="4">
        <f t="shared" ca="1" si="79"/>
        <v>5553373.4004766122</v>
      </c>
      <c r="V154" s="4">
        <f t="shared" ca="1" si="79"/>
        <v>-53929847.788125023</v>
      </c>
      <c r="W154" s="4">
        <f t="shared" ca="1" si="79"/>
        <v>6193804.4665936865</v>
      </c>
      <c r="X154" s="4">
        <f t="shared" ca="1" si="79"/>
        <v>6384051.0534516368</v>
      </c>
      <c r="Y154" s="4">
        <f t="shared" ca="1" si="79"/>
        <v>6575231.6794649288</v>
      </c>
      <c r="Z154" s="4">
        <f t="shared" ca="1" si="79"/>
        <v>6768583.2956974804</v>
      </c>
      <c r="AA154" s="4">
        <f t="shared" ca="1" si="79"/>
        <v>6939870.6409638058</v>
      </c>
      <c r="AB154" s="4">
        <f t="shared" ca="1" si="79"/>
        <v>7138881.4301334601</v>
      </c>
      <c r="AC154" s="4">
        <f t="shared" ca="1" si="79"/>
        <v>7338876.952173043</v>
      </c>
      <c r="AD154" s="4">
        <f t="shared" ca="1" si="79"/>
        <v>7541131.4348422121</v>
      </c>
      <c r="AE154" s="4">
        <f t="shared" ca="1" si="79"/>
        <v>7720682.7285311008</v>
      </c>
      <c r="AF154" s="4">
        <f t="shared" ca="1" si="79"/>
        <v>7268248.4468822461</v>
      </c>
      <c r="AG154" s="4">
        <f t="shared" ca="1" si="79"/>
        <v>6964534.7032541558</v>
      </c>
      <c r="AH154" s="4">
        <f t="shared" ca="1" si="79"/>
        <v>7071254.3836424649</v>
      </c>
      <c r="AI154" s="4">
        <f t="shared" ca="1" si="79"/>
        <v>6843340.4391233306</v>
      </c>
      <c r="AJ154" s="4">
        <f t="shared" ca="1" si="79"/>
        <v>-87554316.55849646</v>
      </c>
      <c r="AK154" s="4">
        <f t="shared" ca="1" si="79"/>
        <v>7260493.0804254655</v>
      </c>
      <c r="AL154" s="4">
        <f t="shared" ca="1" si="79"/>
        <v>7471954.0130126737</v>
      </c>
      <c r="AM154" s="4">
        <f t="shared" ca="1" si="79"/>
        <v>7659306.0590272024</v>
      </c>
      <c r="AN154" s="4">
        <f t="shared" ca="1" si="79"/>
        <v>7876953.608699711</v>
      </c>
      <c r="AO154" s="4">
        <f t="shared" ca="1" si="79"/>
        <v>8095678.5605368</v>
      </c>
      <c r="AP154" s="4">
        <f t="shared" ca="1" si="79"/>
        <v>8316873.3076877967</v>
      </c>
      <c r="AQ154" s="4">
        <f t="shared" ca="1" si="79"/>
        <v>8704328.1569373254</v>
      </c>
      <c r="AR154" s="4">
        <f t="shared" ca="1" si="79"/>
        <v>9080295.6463968121</v>
      </c>
      <c r="AS154" s="4">
        <f t="shared" ca="1" si="79"/>
        <v>9339360.9379636832</v>
      </c>
      <c r="AT154" s="4">
        <f t="shared" ca="1" si="79"/>
        <v>9573425.52600413</v>
      </c>
      <c r="AU154" s="4">
        <f t="shared" ca="1" si="79"/>
        <v>9781985.1323808264</v>
      </c>
      <c r="AV154" s="4">
        <f t="shared" ca="1" si="79"/>
        <v>10022757.909728128</v>
      </c>
      <c r="AW154" s="4">
        <f t="shared" ca="1" si="79"/>
        <v>10264746.913178729</v>
      </c>
      <c r="AX154" s="4">
        <f t="shared" ca="1" si="79"/>
        <v>10509429.875629665</v>
      </c>
      <c r="AY154" s="4">
        <f t="shared" ca="1" si="79"/>
        <v>10727869.381996576</v>
      </c>
      <c r="AZ154" s="4">
        <f t="shared" ca="1" si="79"/>
        <v>10979515.327343497</v>
      </c>
      <c r="BA154" s="4">
        <f t="shared" ca="1" si="79"/>
        <v>11232441.057775185</v>
      </c>
      <c r="BB154" s="4">
        <f t="shared" ca="1" si="79"/>
        <v>11488168.838971976</v>
      </c>
      <c r="BC154" s="4">
        <f t="shared" ca="1" si="79"/>
        <v>11716893.335682826</v>
      </c>
      <c r="BD154" s="4">
        <f t="shared" ca="1" si="79"/>
        <v>11979848.143609708</v>
      </c>
      <c r="BE154" s="4">
        <f t="shared" ca="1" si="79"/>
        <v>12244149.014538217</v>
      </c>
      <c r="BF154" s="4">
        <f t="shared" ca="1" si="79"/>
        <v>12511364.088939443</v>
      </c>
      <c r="BG154" s="4">
        <f t="shared" ca="1" si="79"/>
        <v>12750794.079859097</v>
      </c>
      <c r="BH154" s="4">
        <f t="shared" ca="1" si="79"/>
        <v>12416202.089898612</v>
      </c>
      <c r="BI154" s="4">
        <f t="shared" ca="1" si="79"/>
        <v>12970866.408317942</v>
      </c>
    </row>
    <row r="155" spans="1:61" x14ac:dyDescent="0.25">
      <c r="A155" s="27" t="s">
        <v>424</v>
      </c>
      <c r="C155" s="4" t="str">
        <f ca="1">IF(C154+C164=C40-C39,"    OK",C154-C40+C39)</f>
        <v xml:space="preserve">    OK</v>
      </c>
      <c r="D155" s="4" t="str">
        <f t="shared" ref="D155:BI155" ca="1" si="80">IF(D154+D164=D40-D39,"    OK",D154-D40+D39)</f>
        <v xml:space="preserve">    OK</v>
      </c>
      <c r="E155" s="4" t="str">
        <f t="shared" ca="1" si="80"/>
        <v xml:space="preserve">    OK</v>
      </c>
      <c r="F155" s="4" t="str">
        <f t="shared" ca="1" si="80"/>
        <v xml:space="preserve">    OK</v>
      </c>
      <c r="G155" s="4" t="str">
        <f t="shared" ca="1" si="80"/>
        <v xml:space="preserve">    OK</v>
      </c>
      <c r="H155" s="4" t="str">
        <f t="shared" ca="1" si="80"/>
        <v xml:space="preserve">    OK</v>
      </c>
      <c r="I155" s="4" t="str">
        <f t="shared" ca="1" si="80"/>
        <v xml:space="preserve">    OK</v>
      </c>
      <c r="J155" s="4" t="str">
        <f t="shared" ca="1" si="80"/>
        <v xml:space="preserve">    OK</v>
      </c>
      <c r="K155" s="4" t="str">
        <f t="shared" ca="1" si="80"/>
        <v xml:space="preserve">    OK</v>
      </c>
      <c r="L155" s="4" t="str">
        <f t="shared" ca="1" si="80"/>
        <v xml:space="preserve">    OK</v>
      </c>
      <c r="M155" s="4" t="str">
        <f t="shared" ca="1" si="80"/>
        <v xml:space="preserve">    OK</v>
      </c>
      <c r="N155" s="4" t="str">
        <f t="shared" ca="1" si="80"/>
        <v xml:space="preserve">    OK</v>
      </c>
      <c r="O155" s="4" t="str">
        <f t="shared" ca="1" si="80"/>
        <v xml:space="preserve">    OK</v>
      </c>
      <c r="P155" s="4" t="str">
        <f t="shared" ca="1" si="80"/>
        <v xml:space="preserve">    OK</v>
      </c>
      <c r="Q155" s="4" t="str">
        <f t="shared" ca="1" si="80"/>
        <v xml:space="preserve">    OK</v>
      </c>
      <c r="R155" s="4" t="str">
        <f t="shared" ca="1" si="80"/>
        <v xml:space="preserve">    OK</v>
      </c>
      <c r="S155" s="4" t="str">
        <f t="shared" ca="1" si="80"/>
        <v xml:space="preserve">    OK</v>
      </c>
      <c r="T155" s="4" t="str">
        <f t="shared" ca="1" si="80"/>
        <v xml:space="preserve">    OK</v>
      </c>
      <c r="U155" s="4" t="str">
        <f t="shared" ca="1" si="80"/>
        <v xml:space="preserve">    OK</v>
      </c>
      <c r="V155" s="4" t="str">
        <f t="shared" ca="1" si="80"/>
        <v xml:space="preserve">    OK</v>
      </c>
      <c r="W155" s="4" t="str">
        <f t="shared" ca="1" si="80"/>
        <v xml:space="preserve">    OK</v>
      </c>
      <c r="X155" s="4" t="str">
        <f t="shared" ca="1" si="80"/>
        <v xml:space="preserve">    OK</v>
      </c>
      <c r="Y155" s="4" t="str">
        <f t="shared" ca="1" si="80"/>
        <v xml:space="preserve">    OK</v>
      </c>
      <c r="Z155" s="4" t="str">
        <f t="shared" ca="1" si="80"/>
        <v xml:space="preserve">    OK</v>
      </c>
      <c r="AA155" s="4" t="str">
        <f t="shared" ca="1" si="80"/>
        <v xml:space="preserve">    OK</v>
      </c>
      <c r="AB155" s="4" t="str">
        <f t="shared" ca="1" si="80"/>
        <v xml:space="preserve">    OK</v>
      </c>
      <c r="AC155" s="4" t="str">
        <f t="shared" ca="1" si="80"/>
        <v xml:space="preserve">    OK</v>
      </c>
      <c r="AD155" s="4" t="str">
        <f t="shared" ca="1" si="80"/>
        <v xml:space="preserve">    OK</v>
      </c>
      <c r="AE155" s="4" t="str">
        <f t="shared" ca="1" si="80"/>
        <v xml:space="preserve">    OK</v>
      </c>
      <c r="AF155" s="4" t="str">
        <f t="shared" ca="1" si="80"/>
        <v xml:space="preserve">    OK</v>
      </c>
      <c r="AG155" s="4" t="str">
        <f t="shared" ca="1" si="80"/>
        <v xml:space="preserve">    OK</v>
      </c>
      <c r="AH155" s="4" t="str">
        <f t="shared" ca="1" si="80"/>
        <v xml:space="preserve">    OK</v>
      </c>
      <c r="AI155" s="4" t="str">
        <f t="shared" ca="1" si="80"/>
        <v xml:space="preserve">    OK</v>
      </c>
      <c r="AJ155" s="4" t="str">
        <f t="shared" ca="1" si="80"/>
        <v xml:space="preserve">    OK</v>
      </c>
      <c r="AK155" s="4" t="str">
        <f t="shared" ca="1" si="80"/>
        <v xml:space="preserve">    OK</v>
      </c>
      <c r="AL155" s="4" t="str">
        <f t="shared" ca="1" si="80"/>
        <v xml:space="preserve">    OK</v>
      </c>
      <c r="AM155" s="4" t="str">
        <f t="shared" ca="1" si="80"/>
        <v xml:space="preserve">    OK</v>
      </c>
      <c r="AN155" s="4" t="str">
        <f t="shared" ca="1" si="80"/>
        <v xml:space="preserve">    OK</v>
      </c>
      <c r="AO155" s="4" t="str">
        <f t="shared" ca="1" si="80"/>
        <v xml:space="preserve">    OK</v>
      </c>
      <c r="AP155" s="4" t="str">
        <f t="shared" ca="1" si="80"/>
        <v xml:space="preserve">    OK</v>
      </c>
      <c r="AQ155" s="4" t="str">
        <f t="shared" ca="1" si="80"/>
        <v xml:space="preserve">    OK</v>
      </c>
      <c r="AR155" s="4" t="str">
        <f t="shared" ca="1" si="80"/>
        <v xml:space="preserve">    OK</v>
      </c>
      <c r="AS155" s="4" t="str">
        <f t="shared" ca="1" si="80"/>
        <v xml:space="preserve">    OK</v>
      </c>
      <c r="AT155" s="4" t="str">
        <f t="shared" ca="1" si="80"/>
        <v xml:space="preserve">    OK</v>
      </c>
      <c r="AU155" s="4" t="str">
        <f t="shared" ca="1" si="80"/>
        <v xml:space="preserve">    OK</v>
      </c>
      <c r="AV155" s="4" t="str">
        <f t="shared" ca="1" si="80"/>
        <v xml:space="preserve">    OK</v>
      </c>
      <c r="AW155" s="4" t="str">
        <f t="shared" ca="1" si="80"/>
        <v xml:space="preserve">    OK</v>
      </c>
      <c r="AX155" s="4" t="str">
        <f t="shared" ca="1" si="80"/>
        <v xml:space="preserve">    OK</v>
      </c>
      <c r="AY155" s="4" t="str">
        <f t="shared" ca="1" si="80"/>
        <v xml:space="preserve">    OK</v>
      </c>
      <c r="AZ155" s="4" t="str">
        <f t="shared" ca="1" si="80"/>
        <v xml:space="preserve">    OK</v>
      </c>
      <c r="BA155" s="4" t="str">
        <f t="shared" ca="1" si="80"/>
        <v xml:space="preserve">    OK</v>
      </c>
      <c r="BB155" s="4" t="str">
        <f t="shared" ca="1" si="80"/>
        <v xml:space="preserve">    OK</v>
      </c>
      <c r="BC155" s="4" t="str">
        <f t="shared" ca="1" si="80"/>
        <v xml:space="preserve">    OK</v>
      </c>
      <c r="BD155" s="4" t="str">
        <f t="shared" ca="1" si="80"/>
        <v xml:space="preserve">    OK</v>
      </c>
      <c r="BE155" s="4" t="str">
        <f t="shared" ca="1" si="80"/>
        <v xml:space="preserve">    OK</v>
      </c>
      <c r="BF155" s="4" t="str">
        <f t="shared" ca="1" si="80"/>
        <v xml:space="preserve">    OK</v>
      </c>
      <c r="BG155" s="4" t="str">
        <f t="shared" ca="1" si="80"/>
        <v xml:space="preserve">    OK</v>
      </c>
      <c r="BH155" s="4" t="str">
        <f t="shared" ca="1" si="80"/>
        <v xml:space="preserve">    OK</v>
      </c>
      <c r="BI155" s="4" t="str">
        <f t="shared" ca="1" si="80"/>
        <v xml:space="preserve">    OK</v>
      </c>
    </row>
    <row r="156" spans="1:61" x14ac:dyDescent="0.25">
      <c r="A156" s="2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</row>
    <row r="157" spans="1:61" x14ac:dyDescent="0.25">
      <c r="A157" s="27" t="s">
        <v>722</v>
      </c>
      <c r="C157" s="5">
        <f ca="1">$B$22*C$30*(B157-B164+C$147+C$148+C$149)</f>
        <v>0</v>
      </c>
      <c r="D157" s="5">
        <f ca="1">D30*(C157+D148+D149)</f>
        <v>0</v>
      </c>
      <c r="E157" s="5">
        <f t="shared" ref="E157:BI157" ca="1" si="81">E30*(D157+E148+E149)</f>
        <v>0</v>
      </c>
      <c r="F157" s="5">
        <f t="shared" ca="1" si="81"/>
        <v>0</v>
      </c>
      <c r="G157" s="5">
        <f t="shared" ca="1" si="81"/>
        <v>0</v>
      </c>
      <c r="H157" s="5">
        <f t="shared" ca="1" si="81"/>
        <v>0</v>
      </c>
      <c r="I157" s="5">
        <f t="shared" ca="1" si="81"/>
        <v>0</v>
      </c>
      <c r="J157" s="5">
        <f t="shared" ca="1" si="81"/>
        <v>0</v>
      </c>
      <c r="K157" s="5">
        <f t="shared" ca="1" si="81"/>
        <v>0</v>
      </c>
      <c r="L157" s="5">
        <f t="shared" ca="1" si="81"/>
        <v>0</v>
      </c>
      <c r="M157" s="5">
        <f t="shared" ca="1" si="81"/>
        <v>0</v>
      </c>
      <c r="N157" s="5">
        <f t="shared" ca="1" si="81"/>
        <v>0</v>
      </c>
      <c r="O157" s="5">
        <f t="shared" ca="1" si="81"/>
        <v>0</v>
      </c>
      <c r="P157" s="5">
        <f t="shared" ca="1" si="81"/>
        <v>0</v>
      </c>
      <c r="Q157" s="5">
        <f t="shared" ca="1" si="81"/>
        <v>0</v>
      </c>
      <c r="R157" s="5">
        <f t="shared" ca="1" si="81"/>
        <v>0</v>
      </c>
      <c r="S157" s="5">
        <f t="shared" ca="1" si="81"/>
        <v>0</v>
      </c>
      <c r="T157" s="5">
        <f t="shared" ca="1" si="81"/>
        <v>0</v>
      </c>
      <c r="U157" s="5">
        <f t="shared" ca="1" si="81"/>
        <v>0</v>
      </c>
      <c r="V157" s="5">
        <f t="shared" ca="1" si="81"/>
        <v>0</v>
      </c>
      <c r="W157" s="5">
        <f t="shared" ca="1" si="81"/>
        <v>0</v>
      </c>
      <c r="X157" s="5">
        <f t="shared" ca="1" si="81"/>
        <v>0</v>
      </c>
      <c r="Y157" s="5">
        <f t="shared" ca="1" si="81"/>
        <v>0</v>
      </c>
      <c r="Z157" s="5">
        <f t="shared" ca="1" si="81"/>
        <v>0</v>
      </c>
      <c r="AA157" s="5">
        <f t="shared" ca="1" si="81"/>
        <v>0</v>
      </c>
      <c r="AB157" s="5">
        <f t="shared" ca="1" si="81"/>
        <v>0</v>
      </c>
      <c r="AC157" s="5">
        <f t="shared" ca="1" si="81"/>
        <v>0</v>
      </c>
      <c r="AD157" s="5">
        <f t="shared" ca="1" si="81"/>
        <v>0</v>
      </c>
      <c r="AE157" s="5">
        <f t="shared" ca="1" si="81"/>
        <v>0</v>
      </c>
      <c r="AF157" s="5">
        <f t="shared" ca="1" si="81"/>
        <v>0</v>
      </c>
      <c r="AG157" s="5">
        <f t="shared" ca="1" si="81"/>
        <v>0</v>
      </c>
      <c r="AH157" s="5">
        <f t="shared" ca="1" si="81"/>
        <v>0</v>
      </c>
      <c r="AI157" s="5">
        <f t="shared" ca="1" si="81"/>
        <v>0</v>
      </c>
      <c r="AJ157" s="5">
        <f t="shared" ca="1" si="81"/>
        <v>0</v>
      </c>
      <c r="AK157" s="5">
        <f t="shared" ca="1" si="81"/>
        <v>0</v>
      </c>
      <c r="AL157" s="5">
        <f t="shared" ca="1" si="81"/>
        <v>0</v>
      </c>
      <c r="AM157" s="5">
        <f t="shared" ca="1" si="81"/>
        <v>0</v>
      </c>
      <c r="AN157" s="5">
        <f t="shared" ca="1" si="81"/>
        <v>0</v>
      </c>
      <c r="AO157" s="5">
        <f t="shared" ca="1" si="81"/>
        <v>0</v>
      </c>
      <c r="AP157" s="5">
        <f t="shared" ca="1" si="81"/>
        <v>0</v>
      </c>
      <c r="AQ157" s="5">
        <f t="shared" ca="1" si="81"/>
        <v>0</v>
      </c>
      <c r="AR157" s="5">
        <f t="shared" ca="1" si="81"/>
        <v>0</v>
      </c>
      <c r="AS157" s="5">
        <f t="shared" ca="1" si="81"/>
        <v>0</v>
      </c>
      <c r="AT157" s="5">
        <f t="shared" ca="1" si="81"/>
        <v>0</v>
      </c>
      <c r="AU157" s="5">
        <f t="shared" ca="1" si="81"/>
        <v>0</v>
      </c>
      <c r="AV157" s="5">
        <f t="shared" ca="1" si="81"/>
        <v>0</v>
      </c>
      <c r="AW157" s="5">
        <f t="shared" ca="1" si="81"/>
        <v>0</v>
      </c>
      <c r="AX157" s="5">
        <f t="shared" ca="1" si="81"/>
        <v>0</v>
      </c>
      <c r="AY157" s="5">
        <f t="shared" ca="1" si="81"/>
        <v>0</v>
      </c>
      <c r="AZ157" s="5">
        <f t="shared" ca="1" si="81"/>
        <v>0</v>
      </c>
      <c r="BA157" s="5">
        <f t="shared" ca="1" si="81"/>
        <v>0</v>
      </c>
      <c r="BB157" s="5">
        <f t="shared" ca="1" si="81"/>
        <v>0</v>
      </c>
      <c r="BC157" s="5">
        <f t="shared" ca="1" si="81"/>
        <v>0</v>
      </c>
      <c r="BD157" s="5">
        <f t="shared" ca="1" si="81"/>
        <v>0</v>
      </c>
      <c r="BE157" s="5">
        <f t="shared" ca="1" si="81"/>
        <v>0</v>
      </c>
      <c r="BF157" s="5">
        <f t="shared" ca="1" si="81"/>
        <v>0</v>
      </c>
      <c r="BG157" s="5">
        <f t="shared" ca="1" si="81"/>
        <v>0</v>
      </c>
      <c r="BH157" s="5">
        <f t="shared" ca="1" si="81"/>
        <v>0</v>
      </c>
      <c r="BI157" s="5">
        <f t="shared" ca="1" si="81"/>
        <v>0</v>
      </c>
    </row>
    <row r="158" spans="1:61" s="154" customFormat="1" x14ac:dyDescent="0.25">
      <c r="A158" s="27" t="s">
        <v>723</v>
      </c>
      <c r="C158" s="5">
        <f ca="1">$B$22*C$30*(B158-B165+C$149)</f>
        <v>0</v>
      </c>
      <c r="D158" s="5">
        <f t="shared" ref="D158:BI158" ca="1" si="82">$B$22*D$30*(C158-C165+D$149)</f>
        <v>0</v>
      </c>
      <c r="E158" s="5">
        <f t="shared" ca="1" si="82"/>
        <v>0</v>
      </c>
      <c r="F158" s="5">
        <f t="shared" ca="1" si="82"/>
        <v>0</v>
      </c>
      <c r="G158" s="5">
        <f t="shared" ca="1" si="82"/>
        <v>0</v>
      </c>
      <c r="H158" s="5">
        <f t="shared" ca="1" si="82"/>
        <v>0</v>
      </c>
      <c r="I158" s="5">
        <f t="shared" ca="1" si="82"/>
        <v>0</v>
      </c>
      <c r="J158" s="5">
        <f t="shared" ca="1" si="82"/>
        <v>0</v>
      </c>
      <c r="K158" s="5">
        <f t="shared" ca="1" si="82"/>
        <v>0</v>
      </c>
      <c r="L158" s="5">
        <f t="shared" ca="1" si="82"/>
        <v>0</v>
      </c>
      <c r="M158" s="5">
        <f t="shared" ca="1" si="82"/>
        <v>0</v>
      </c>
      <c r="N158" s="5">
        <f t="shared" ca="1" si="82"/>
        <v>0</v>
      </c>
      <c r="O158" s="5">
        <f t="shared" ca="1" si="82"/>
        <v>0</v>
      </c>
      <c r="P158" s="5">
        <f t="shared" ca="1" si="82"/>
        <v>0</v>
      </c>
      <c r="Q158" s="5">
        <f t="shared" ca="1" si="82"/>
        <v>0</v>
      </c>
      <c r="R158" s="5">
        <f t="shared" ca="1" si="82"/>
        <v>0</v>
      </c>
      <c r="S158" s="5">
        <f t="shared" ca="1" si="82"/>
        <v>0</v>
      </c>
      <c r="T158" s="5">
        <f t="shared" ca="1" si="82"/>
        <v>0</v>
      </c>
      <c r="U158" s="5">
        <f t="shared" ca="1" si="82"/>
        <v>0</v>
      </c>
      <c r="V158" s="5">
        <f t="shared" ca="1" si="82"/>
        <v>0</v>
      </c>
      <c r="W158" s="5">
        <f t="shared" ca="1" si="82"/>
        <v>0</v>
      </c>
      <c r="X158" s="5">
        <f t="shared" ca="1" si="82"/>
        <v>0</v>
      </c>
      <c r="Y158" s="5">
        <f t="shared" ca="1" si="82"/>
        <v>0</v>
      </c>
      <c r="Z158" s="5">
        <f t="shared" ca="1" si="82"/>
        <v>0</v>
      </c>
      <c r="AA158" s="5">
        <f t="shared" ca="1" si="82"/>
        <v>0</v>
      </c>
      <c r="AB158" s="5">
        <f t="shared" ca="1" si="82"/>
        <v>0</v>
      </c>
      <c r="AC158" s="5">
        <f t="shared" ca="1" si="82"/>
        <v>0</v>
      </c>
      <c r="AD158" s="5">
        <f t="shared" ca="1" si="82"/>
        <v>0</v>
      </c>
      <c r="AE158" s="5">
        <f t="shared" ca="1" si="82"/>
        <v>0</v>
      </c>
      <c r="AF158" s="5">
        <f t="shared" ca="1" si="82"/>
        <v>0</v>
      </c>
      <c r="AG158" s="5">
        <f t="shared" ca="1" si="82"/>
        <v>0</v>
      </c>
      <c r="AH158" s="5">
        <f t="shared" ca="1" si="82"/>
        <v>0</v>
      </c>
      <c r="AI158" s="5">
        <f t="shared" ca="1" si="82"/>
        <v>0</v>
      </c>
      <c r="AJ158" s="5">
        <f t="shared" ca="1" si="82"/>
        <v>0</v>
      </c>
      <c r="AK158" s="5">
        <f t="shared" ca="1" si="82"/>
        <v>0</v>
      </c>
      <c r="AL158" s="5">
        <f t="shared" ca="1" si="82"/>
        <v>0</v>
      </c>
      <c r="AM158" s="5">
        <f t="shared" ca="1" si="82"/>
        <v>0</v>
      </c>
      <c r="AN158" s="5">
        <f t="shared" ca="1" si="82"/>
        <v>0</v>
      </c>
      <c r="AO158" s="5">
        <f t="shared" ca="1" si="82"/>
        <v>0</v>
      </c>
      <c r="AP158" s="5">
        <f t="shared" ca="1" si="82"/>
        <v>0</v>
      </c>
      <c r="AQ158" s="5">
        <f t="shared" ca="1" si="82"/>
        <v>0</v>
      </c>
      <c r="AR158" s="5">
        <f t="shared" ca="1" si="82"/>
        <v>0</v>
      </c>
      <c r="AS158" s="5">
        <f t="shared" ca="1" si="82"/>
        <v>0</v>
      </c>
      <c r="AT158" s="5">
        <f t="shared" ca="1" si="82"/>
        <v>0</v>
      </c>
      <c r="AU158" s="5">
        <f t="shared" ca="1" si="82"/>
        <v>0</v>
      </c>
      <c r="AV158" s="5">
        <f t="shared" ca="1" si="82"/>
        <v>0</v>
      </c>
      <c r="AW158" s="5">
        <f t="shared" ca="1" si="82"/>
        <v>0</v>
      </c>
      <c r="AX158" s="5">
        <f t="shared" ca="1" si="82"/>
        <v>0</v>
      </c>
      <c r="AY158" s="5">
        <f t="shared" ca="1" si="82"/>
        <v>0</v>
      </c>
      <c r="AZ158" s="5">
        <f t="shared" ca="1" si="82"/>
        <v>0</v>
      </c>
      <c r="BA158" s="5">
        <f t="shared" ca="1" si="82"/>
        <v>0</v>
      </c>
      <c r="BB158" s="5">
        <f t="shared" ca="1" si="82"/>
        <v>0</v>
      </c>
      <c r="BC158" s="5">
        <f t="shared" ca="1" si="82"/>
        <v>0</v>
      </c>
      <c r="BD158" s="5">
        <f t="shared" ca="1" si="82"/>
        <v>0</v>
      </c>
      <c r="BE158" s="5">
        <f t="shared" ca="1" si="82"/>
        <v>0</v>
      </c>
      <c r="BF158" s="5">
        <f t="shared" ca="1" si="82"/>
        <v>0</v>
      </c>
      <c r="BG158" s="5">
        <f t="shared" ca="1" si="82"/>
        <v>0</v>
      </c>
      <c r="BH158" s="5">
        <f t="shared" ca="1" si="82"/>
        <v>0</v>
      </c>
      <c r="BI158" s="5">
        <f t="shared" ca="1" si="82"/>
        <v>0</v>
      </c>
    </row>
    <row r="159" spans="1:61" x14ac:dyDescent="0.25">
      <c r="A159" s="27" t="s">
        <v>385</v>
      </c>
      <c r="C159" s="5">
        <f ca="1">Valuation!C68</f>
        <v>317200053.13579363</v>
      </c>
      <c r="D159" s="5">
        <f ca="1">Valuation!D68</f>
        <v>318495155.33229923</v>
      </c>
      <c r="E159" s="5">
        <f ca="1">Valuation!E68</f>
        <v>326759705.56870341</v>
      </c>
      <c r="F159" s="5">
        <f ca="1">Valuation!F68</f>
        <v>335059114.20559371</v>
      </c>
      <c r="G159" s="5">
        <f ca="1">Valuation!G68</f>
        <v>342448271.60717082</v>
      </c>
      <c r="H159" s="5">
        <f ca="1">Valuation!H68</f>
        <v>350826448.81017953</v>
      </c>
      <c r="I159" s="5">
        <f ca="1">Valuation!I68</f>
        <v>359238562.88817608</v>
      </c>
      <c r="J159" s="5">
        <f ca="1">Valuation!J68</f>
        <v>367684221.63727129</v>
      </c>
      <c r="K159" s="5">
        <f ca="1">Valuation!K68</f>
        <v>375273506.74998885</v>
      </c>
      <c r="L159" s="5">
        <f ca="1">Valuation!L68</f>
        <v>383616157.15371943</v>
      </c>
      <c r="M159" s="5">
        <f ca="1">Valuation!M68</f>
        <v>392000748.66323656</v>
      </c>
      <c r="N159" s="5">
        <f ca="1">Valuation!N68</f>
        <v>400427053.14076251</v>
      </c>
      <c r="O159" s="5">
        <f ca="1">Valuation!O68</f>
        <v>407877629.13337553</v>
      </c>
      <c r="P159" s="5">
        <f ca="1">Valuation!P68</f>
        <v>416328814.07624215</v>
      </c>
      <c r="Q159" s="5">
        <f ca="1">Valuation!Q68</f>
        <v>424757113.72881144</v>
      </c>
      <c r="R159" s="5">
        <f ca="1">Valuation!R68</f>
        <v>433136912.29422522</v>
      </c>
      <c r="S159" s="5">
        <f ca="1">Valuation!S68</f>
        <v>440500746.201931</v>
      </c>
      <c r="T159" s="5">
        <f ca="1">Valuation!T68</f>
        <v>448959988.01657182</v>
      </c>
      <c r="U159" s="5">
        <f ca="1">Valuation!U68</f>
        <v>457453453.4083215</v>
      </c>
      <c r="V159" s="5">
        <f ca="1">Valuation!V68</f>
        <v>525639408.09458137</v>
      </c>
      <c r="W159" s="5">
        <f ca="1">Valuation!W68</f>
        <v>535015395.0940305</v>
      </c>
      <c r="X159" s="5">
        <f ca="1">Valuation!X68</f>
        <v>545979750.97888231</v>
      </c>
      <c r="Y159" s="5">
        <f ca="1">Valuation!Y68</f>
        <v>557025152.0399847</v>
      </c>
      <c r="Z159" s="5">
        <f ca="1">Valuation!Z68</f>
        <v>568152346.92821491</v>
      </c>
      <c r="AA159" s="5">
        <f ca="1">Valuation!AA68</f>
        <v>577840634.68612814</v>
      </c>
      <c r="AB159" s="5">
        <f ca="1">Valuation!AB68</f>
        <v>581843403.0413568</v>
      </c>
      <c r="AC159" s="5">
        <f ca="1">Valuation!AC68</f>
        <v>590317428.9070859</v>
      </c>
      <c r="AD159" s="5">
        <f ca="1">Valuation!AD68</f>
        <v>601159698.57880628</v>
      </c>
      <c r="AE159" s="5">
        <f ca="1">Valuation!AE68</f>
        <v>610545842.8160634</v>
      </c>
      <c r="AF159" s="5">
        <f ca="1">Valuation!AF68</f>
        <v>621561696.45443535</v>
      </c>
      <c r="AG159" s="5">
        <f ca="1">Valuation!AG68</f>
        <v>632667750.39898896</v>
      </c>
      <c r="AH159" s="5">
        <f ca="1">Valuation!AH68</f>
        <v>643863233.45386362</v>
      </c>
      <c r="AI159" s="5">
        <f ca="1">Valuation!AI68</f>
        <v>653584506.6579442</v>
      </c>
      <c r="AJ159" s="5">
        <f ca="1">Valuation!AJ68</f>
        <v>664964167.77701473</v>
      </c>
      <c r="AK159" s="5">
        <f ca="1">Valuation!AK68</f>
        <v>676433925.69889712</v>
      </c>
      <c r="AL159" s="5">
        <f ca="1">Valuation!AL68</f>
        <v>687994553.43756974</v>
      </c>
      <c r="AM159" s="5">
        <f ca="1">Valuation!AM68</f>
        <v>700082105.13443804</v>
      </c>
      <c r="AN159" s="5">
        <f ca="1">Valuation!AN68</f>
        <v>712638817.1147052</v>
      </c>
      <c r="AO159" s="5">
        <f ca="1">Valuation!AO68</f>
        <v>724656653.31793404</v>
      </c>
      <c r="AP159" s="5">
        <f ca="1">Valuation!AP68</f>
        <v>736768483.2038933</v>
      </c>
      <c r="AQ159" s="5">
        <f ca="1">Valuation!AQ68</f>
        <v>747369534.96478939</v>
      </c>
      <c r="AR159" s="5">
        <f ca="1">Valuation!AR68</f>
        <v>759678422.46958435</v>
      </c>
      <c r="AS159" s="5">
        <f ca="1">Valuation!AS68</f>
        <v>772083255.66756558</v>
      </c>
      <c r="AT159" s="5">
        <f ca="1">Valuation!AT68</f>
        <v>784585317.84532392</v>
      </c>
      <c r="AU159" s="5">
        <f ca="1">Valuation!AU68</f>
        <v>795555392.12027287</v>
      </c>
      <c r="AV159" s="5">
        <f ca="1">Valuation!AV68</f>
        <v>808260581.78458095</v>
      </c>
      <c r="AW159" s="5">
        <f ca="1">Valuation!AW68</f>
        <v>821065479.07931638</v>
      </c>
      <c r="AX159" s="5">
        <f ca="1">Valuation!AX68</f>
        <v>833970938.30449367</v>
      </c>
      <c r="AY159" s="5">
        <f ca="1">Valuation!AY68</f>
        <v>845323947.14842379</v>
      </c>
      <c r="AZ159" s="5">
        <f ca="1">Valuation!AZ68</f>
        <v>858439271.61699927</v>
      </c>
      <c r="BA159" s="5">
        <f ca="1">Valuation!BA68</f>
        <v>871657712.53447294</v>
      </c>
      <c r="BB159" s="5">
        <f ca="1">Valuation!BB68</f>
        <v>884980149.71109474</v>
      </c>
      <c r="BC159" s="5">
        <f ca="1">Valuation!BC68</f>
        <v>896729054.35152185</v>
      </c>
      <c r="BD159" s="5">
        <f ca="1">Valuation!BD68</f>
        <v>904228267.56966877</v>
      </c>
      <c r="BE159" s="5">
        <f ca="1">Valuation!BE68</f>
        <v>915352858.21623969</v>
      </c>
      <c r="BF159" s="5">
        <f ca="1">Valuation!BF68</f>
        <v>913325282.7774477</v>
      </c>
      <c r="BG159" s="5">
        <f ca="1">Valuation!BG68</f>
        <v>911348993.99645472</v>
      </c>
      <c r="BH159" s="5">
        <f ca="1">Valuation!BH68</f>
        <v>909416341.6785177</v>
      </c>
      <c r="BI159" s="5">
        <f ca="1">Valuation!BI68</f>
        <v>906554767.59553468</v>
      </c>
    </row>
    <row r="160" spans="1:61" x14ac:dyDescent="0.25">
      <c r="A160" s="27" t="s">
        <v>724</v>
      </c>
      <c r="C160" s="5">
        <f ca="1">-MIN(0,C159-SUM(C$168:C169))</f>
        <v>0</v>
      </c>
      <c r="D160" s="5">
        <f ca="1">-MIN(0,D159-SUM(D$168:D169))</f>
        <v>0</v>
      </c>
      <c r="E160" s="5">
        <f ca="1">-MIN(0,E159-SUM(E$168:E169))</f>
        <v>0</v>
      </c>
      <c r="F160" s="5">
        <f ca="1">-MIN(0,F159-SUM(F$168:F169))</f>
        <v>0</v>
      </c>
      <c r="G160" s="5">
        <f ca="1">-MIN(0,G159-SUM(G$168:G169))</f>
        <v>0</v>
      </c>
      <c r="H160" s="5">
        <f ca="1">-MIN(0,H159-SUM(H$168:H169))</f>
        <v>0</v>
      </c>
      <c r="I160" s="5">
        <f ca="1">-MIN(0,I159-SUM(I$168:I169))</f>
        <v>0</v>
      </c>
      <c r="J160" s="5">
        <f ca="1">-MIN(0,J159-SUM(J$168:J169))</f>
        <v>0</v>
      </c>
      <c r="K160" s="5">
        <f ca="1">-MIN(0,K159-SUM(K$168:K169))</f>
        <v>0</v>
      </c>
      <c r="L160" s="5">
        <f ca="1">-MIN(0,L159-SUM(L$168:L169))</f>
        <v>0</v>
      </c>
      <c r="M160" s="5">
        <f ca="1">-MIN(0,M159-SUM(M$168:M169))</f>
        <v>0</v>
      </c>
      <c r="N160" s="5">
        <f ca="1">-MIN(0,N159-SUM(N$168:N169))</f>
        <v>0</v>
      </c>
      <c r="O160" s="5">
        <f ca="1">-MIN(0,O159-SUM(O$168:O169))</f>
        <v>0</v>
      </c>
      <c r="P160" s="5">
        <f ca="1">-MIN(0,P159-SUM(P$168:P169))</f>
        <v>0</v>
      </c>
      <c r="Q160" s="5">
        <f ca="1">-MIN(0,Q159-SUM(Q$168:Q169))</f>
        <v>0</v>
      </c>
      <c r="R160" s="5">
        <f ca="1">-MIN(0,R159-SUM(R$168:R169))</f>
        <v>0</v>
      </c>
      <c r="S160" s="5">
        <f ca="1">-MIN(0,S159-SUM(S$168:S169))</f>
        <v>0</v>
      </c>
      <c r="T160" s="5">
        <f ca="1">-MIN(0,T159-SUM(T$168:T169))</f>
        <v>0</v>
      </c>
      <c r="U160" s="5">
        <f ca="1">-MIN(0,U159-SUM(U$168:U169))</f>
        <v>0</v>
      </c>
      <c r="V160" s="5">
        <f ca="1">-MIN(0,V159-SUM(V$168:V169))</f>
        <v>0</v>
      </c>
      <c r="W160" s="5">
        <f ca="1">-MIN(0,W159-SUM(W$168:W169))</f>
        <v>0</v>
      </c>
      <c r="X160" s="5">
        <f ca="1">-MIN(0,X159-SUM(X$168:X169))</f>
        <v>0</v>
      </c>
      <c r="Y160" s="5">
        <f ca="1">-MIN(0,Y159-SUM(Y$168:Y169))</f>
        <v>0</v>
      </c>
      <c r="Z160" s="5">
        <f ca="1">-MIN(0,Z159-SUM(Z$168:Z169))</f>
        <v>0</v>
      </c>
      <c r="AA160" s="5">
        <f ca="1">-MIN(0,AA159-SUM(AA$168:AA169))</f>
        <v>0</v>
      </c>
      <c r="AB160" s="5">
        <f ca="1">-MIN(0,AB159-SUM(AB$168:AB169))</f>
        <v>0</v>
      </c>
      <c r="AC160" s="5">
        <f ca="1">-MIN(0,AC159-SUM(AC$168:AC169))</f>
        <v>0</v>
      </c>
      <c r="AD160" s="5">
        <f ca="1">-MIN(0,AD159-SUM(AD$168:AD169))</f>
        <v>0</v>
      </c>
      <c r="AE160" s="5">
        <f ca="1">-MIN(0,AE159-SUM(AE$168:AE169))</f>
        <v>0</v>
      </c>
      <c r="AF160" s="5">
        <f ca="1">-MIN(0,AF159-SUM(AF$168:AF169))</f>
        <v>0</v>
      </c>
      <c r="AG160" s="5">
        <f ca="1">-MIN(0,AG159-SUM(AG$168:AG169))</f>
        <v>0</v>
      </c>
      <c r="AH160" s="5">
        <f ca="1">-MIN(0,AH159-SUM(AH$168:AH169))</f>
        <v>0</v>
      </c>
      <c r="AI160" s="5">
        <f ca="1">-MIN(0,AI159-SUM(AI$168:AI169))</f>
        <v>0</v>
      </c>
      <c r="AJ160" s="5">
        <f ca="1">-MIN(0,AJ159-SUM(AJ$168:AJ169))</f>
        <v>0</v>
      </c>
      <c r="AK160" s="5">
        <f ca="1">-MIN(0,AK159-SUM(AK$168:AK169))</f>
        <v>0</v>
      </c>
      <c r="AL160" s="5">
        <f ca="1">-MIN(0,AL159-SUM(AL$168:AL169))</f>
        <v>0</v>
      </c>
      <c r="AM160" s="5">
        <f ca="1">-MIN(0,AM159-SUM(AM$168:AM169))</f>
        <v>0</v>
      </c>
      <c r="AN160" s="5">
        <f ca="1">-MIN(0,AN159-SUM(AN$168:AN169))</f>
        <v>0</v>
      </c>
      <c r="AO160" s="5">
        <f ca="1">-MIN(0,AO159-SUM(AO$168:AO169))</f>
        <v>0</v>
      </c>
      <c r="AP160" s="5">
        <f ca="1">-MIN(0,AP159-SUM(AP$168:AP169))</f>
        <v>0</v>
      </c>
      <c r="AQ160" s="5">
        <f ca="1">-MIN(0,AQ159-SUM(AQ$168:AQ169))</f>
        <v>0</v>
      </c>
      <c r="AR160" s="5">
        <f ca="1">-MIN(0,AR159-SUM(AR$168:AR169))</f>
        <v>0</v>
      </c>
      <c r="AS160" s="5">
        <f ca="1">-MIN(0,AS159-SUM(AS$168:AS169))</f>
        <v>0</v>
      </c>
      <c r="AT160" s="5">
        <f ca="1">-MIN(0,AT159-SUM(AT$168:AT169))</f>
        <v>0</v>
      </c>
      <c r="AU160" s="5">
        <f ca="1">-MIN(0,AU159-SUM(AU$168:AU169))</f>
        <v>0</v>
      </c>
      <c r="AV160" s="5">
        <f ca="1">-MIN(0,AV159-SUM(AV$168:AV169))</f>
        <v>0</v>
      </c>
      <c r="AW160" s="5">
        <f ca="1">-MIN(0,AW159-SUM(AW$168:AW169))</f>
        <v>0</v>
      </c>
      <c r="AX160" s="5">
        <f ca="1">-MIN(0,AX159-SUM(AX$168:AX169))</f>
        <v>0</v>
      </c>
      <c r="AY160" s="5">
        <f ca="1">-MIN(0,AY159-SUM(AY$168:AY169))</f>
        <v>0</v>
      </c>
      <c r="AZ160" s="5">
        <f ca="1">-MIN(0,AZ159-SUM(AZ$168:AZ169))</f>
        <v>0</v>
      </c>
      <c r="BA160" s="5">
        <f ca="1">-MIN(0,BA159-SUM(BA$168:BA169))</f>
        <v>0</v>
      </c>
      <c r="BB160" s="5">
        <f ca="1">-MIN(0,BB159-SUM(BB$168:BB169))</f>
        <v>0</v>
      </c>
      <c r="BC160" s="5">
        <f ca="1">-MIN(0,BC159-SUM(BC$168:BC169))</f>
        <v>0</v>
      </c>
      <c r="BD160" s="5">
        <f ca="1">-MIN(0,BD159-SUM(BD$168:BD169))</f>
        <v>0</v>
      </c>
      <c r="BE160" s="5">
        <f ca="1">-MIN(0,BE159-SUM(BE$168:BE169))</f>
        <v>0</v>
      </c>
      <c r="BF160" s="5">
        <f ca="1">-MIN(0,BF159-SUM(BF$168:BF169))</f>
        <v>0</v>
      </c>
      <c r="BG160" s="5">
        <f ca="1">-MIN(0,BG159-SUM(BG$168:BG169))</f>
        <v>0</v>
      </c>
      <c r="BH160" s="5">
        <f ca="1">-MIN(0,BH159-SUM(BH$168:BH169))</f>
        <v>0</v>
      </c>
      <c r="BI160" s="5">
        <f ca="1">-MIN(0,BI159-SUM(BI$168:BI169))</f>
        <v>0</v>
      </c>
    </row>
    <row r="161" spans="1:61" s="154" customFormat="1" x14ac:dyDescent="0.25">
      <c r="A161" s="27" t="s">
        <v>725</v>
      </c>
      <c r="C161" s="5">
        <f ca="1">-MIN(0,C159-SUM(C$168:C170))</f>
        <v>0</v>
      </c>
      <c r="D161" s="5">
        <f ca="1">-MIN(0,D159-SUM(D$168:D170))</f>
        <v>0</v>
      </c>
      <c r="E161" s="5">
        <f ca="1">-MIN(0,E159-SUM(E$168:E170))</f>
        <v>0</v>
      </c>
      <c r="F161" s="5">
        <f ca="1">-MIN(0,F159-SUM(F$168:F170))</f>
        <v>0</v>
      </c>
      <c r="G161" s="5">
        <f ca="1">-MIN(0,G159-SUM(G$168:G170))</f>
        <v>0</v>
      </c>
      <c r="H161" s="5">
        <f ca="1">-MIN(0,H159-SUM(H$168:H170))</f>
        <v>0</v>
      </c>
      <c r="I161" s="5">
        <f ca="1">-MIN(0,I159-SUM(I$168:I170))</f>
        <v>0</v>
      </c>
      <c r="J161" s="5">
        <f ca="1">-MIN(0,J159-SUM(J$168:J170))</f>
        <v>0</v>
      </c>
      <c r="K161" s="5">
        <f ca="1">-MIN(0,K159-SUM(K$168:K170))</f>
        <v>0</v>
      </c>
      <c r="L161" s="5">
        <f ca="1">-MIN(0,L159-SUM(L$168:L170))</f>
        <v>0</v>
      </c>
      <c r="M161" s="5">
        <f ca="1">-MIN(0,M159-SUM(M$168:M170))</f>
        <v>0</v>
      </c>
      <c r="N161" s="5">
        <f ca="1">-MIN(0,N159-SUM(N$168:N170))</f>
        <v>0</v>
      </c>
      <c r="O161" s="5">
        <f ca="1">-MIN(0,O159-SUM(O$168:O170))</f>
        <v>0</v>
      </c>
      <c r="P161" s="5">
        <f ca="1">-MIN(0,P159-SUM(P$168:P170))</f>
        <v>0</v>
      </c>
      <c r="Q161" s="5">
        <f ca="1">-MIN(0,Q159-SUM(Q$168:Q170))</f>
        <v>0</v>
      </c>
      <c r="R161" s="5">
        <f ca="1">-MIN(0,R159-SUM(R$168:R170))</f>
        <v>0</v>
      </c>
      <c r="S161" s="5">
        <f ca="1">-MIN(0,S159-SUM(S$168:S170))</f>
        <v>0</v>
      </c>
      <c r="T161" s="5">
        <f ca="1">-MIN(0,T159-SUM(T$168:T170))</f>
        <v>0</v>
      </c>
      <c r="U161" s="5">
        <f ca="1">-MIN(0,U159-SUM(U$168:U170))</f>
        <v>0</v>
      </c>
      <c r="V161" s="5">
        <f ca="1">-MIN(0,V159-SUM(V$168:V170))</f>
        <v>0</v>
      </c>
      <c r="W161" s="5">
        <f ca="1">-MIN(0,W159-SUM(W$168:W170))</f>
        <v>0</v>
      </c>
      <c r="X161" s="5">
        <f ca="1">-MIN(0,X159-SUM(X$168:X170))</f>
        <v>0</v>
      </c>
      <c r="Y161" s="5">
        <f ca="1">-MIN(0,Y159-SUM(Y$168:Y170))</f>
        <v>0</v>
      </c>
      <c r="Z161" s="5">
        <f ca="1">-MIN(0,Z159-SUM(Z$168:Z170))</f>
        <v>0</v>
      </c>
      <c r="AA161" s="5">
        <f ca="1">-MIN(0,AA159-SUM(AA$168:AA170))</f>
        <v>0</v>
      </c>
      <c r="AB161" s="5">
        <f ca="1">-MIN(0,AB159-SUM(AB$168:AB170))</f>
        <v>0</v>
      </c>
      <c r="AC161" s="5">
        <f ca="1">-MIN(0,AC159-SUM(AC$168:AC170))</f>
        <v>0</v>
      </c>
      <c r="AD161" s="5">
        <f ca="1">-MIN(0,AD159-SUM(AD$168:AD170))</f>
        <v>0</v>
      </c>
      <c r="AE161" s="5">
        <f ca="1">-MIN(0,AE159-SUM(AE$168:AE170))</f>
        <v>0</v>
      </c>
      <c r="AF161" s="5">
        <f ca="1">-MIN(0,AF159-SUM(AF$168:AF170))</f>
        <v>0</v>
      </c>
      <c r="AG161" s="5">
        <f ca="1">-MIN(0,AG159-SUM(AG$168:AG170))</f>
        <v>0</v>
      </c>
      <c r="AH161" s="5">
        <f ca="1">-MIN(0,AH159-SUM(AH$168:AH170))</f>
        <v>0</v>
      </c>
      <c r="AI161" s="5">
        <f ca="1">-MIN(0,AI159-SUM(AI$168:AI170))</f>
        <v>0</v>
      </c>
      <c r="AJ161" s="5">
        <f ca="1">-MIN(0,AJ159-SUM(AJ$168:AJ170))</f>
        <v>116534487.96092403</v>
      </c>
      <c r="AK161" s="5">
        <f ca="1">-MIN(0,AK159-SUM(AK$168:AK170))</f>
        <v>119636169.39842045</v>
      </c>
      <c r="AL161" s="5">
        <f ca="1">-MIN(0,AL159-SUM(AL$168:AL170))</f>
        <v>122626617.95044482</v>
      </c>
      <c r="AM161" s="5">
        <f ca="1">-MIN(0,AM159-SUM(AM$168:AM170))</f>
        <v>125091063.43646598</v>
      </c>
      <c r="AN161" s="5">
        <f ca="1">-MIN(0,AN159-SUM(AN$168:AN170))</f>
        <v>127053989.49312532</v>
      </c>
      <c r="AO161" s="5">
        <f ca="1">-MIN(0,AO159-SUM(AO$168:AO170))</f>
        <v>129518787.67174459</v>
      </c>
      <c r="AP161" s="5">
        <f ca="1">-MIN(0,AP159-SUM(AP$168:AP170))</f>
        <v>131846421.14819276</v>
      </c>
      <c r="AQ161" s="5">
        <f ca="1">-MIN(0,AQ159-SUM(AQ$168:AQ170))</f>
        <v>135468817.94277954</v>
      </c>
      <c r="AR161" s="5">
        <f ca="1">-MIN(0,AR159-SUM(AR$168:AR170))</f>
        <v>137169556.64153421</v>
      </c>
      <c r="AS161" s="5">
        <f ca="1">-MIN(0,AS159-SUM(AS$168:AS170))</f>
        <v>138670088.51612854</v>
      </c>
      <c r="AT161" s="5">
        <f ca="1">-MIN(0,AT159-SUM(AT$168:AT170))</f>
        <v>139989008.23538339</v>
      </c>
      <c r="AU161" s="5">
        <f ca="1">-MIN(0,AU159-SUM(AU$168:AU170))</f>
        <v>142776654.2218914</v>
      </c>
      <c r="AV161" s="5">
        <f ca="1">-MIN(0,AV159-SUM(AV$168:AV170))</f>
        <v>143729127.09886801</v>
      </c>
      <c r="AW161" s="5">
        <f ca="1">-MIN(0,AW159-SUM(AW$168:AW170))</f>
        <v>144475386.67060518</v>
      </c>
      <c r="AX161" s="5">
        <f ca="1">-MIN(0,AX159-SUM(AX$168:AX170))</f>
        <v>145006483.1452291</v>
      </c>
      <c r="AY161" s="5">
        <f ca="1">-MIN(0,AY159-SUM(AY$168:AY170))</f>
        <v>146996555.21861458</v>
      </c>
      <c r="AZ161" s="5">
        <f ca="1">-MIN(0,AZ159-SUM(AZ$168:AZ170))</f>
        <v>147092294.98283863</v>
      </c>
      <c r="BA161" s="5">
        <f ca="1">-MIN(0,BA159-SUM(BA$168:BA170))</f>
        <v>146945604.88585031</v>
      </c>
      <c r="BB161" s="5">
        <f ca="1">-MIN(0,BB159-SUM(BB$168:BB170))</f>
        <v>146546597.75446963</v>
      </c>
      <c r="BC161" s="5">
        <f ca="1">-MIN(0,BC159-SUM(BC$168:BC170))</f>
        <v>147593879.60401285</v>
      </c>
      <c r="BD161" s="5">
        <f ca="1">-MIN(0,BD159-SUM(BD$168:BD170))</f>
        <v>152723213.9731009</v>
      </c>
      <c r="BE161" s="5">
        <f ca="1">-MIN(0,BE159-SUM(BE$168:BE170))</f>
        <v>154051304.67148435</v>
      </c>
      <c r="BF161" s="5">
        <f ca="1">-MIN(0,BF159-SUM(BF$168:BF170))</f>
        <v>168345691.1029613</v>
      </c>
      <c r="BG161" s="5">
        <f ca="1">-MIN(0,BG159-SUM(BG$168:BG170))</f>
        <v>182423888.41787219</v>
      </c>
      <c r="BH161" s="5">
        <f ca="1">-MIN(0,BH159-SUM(BH$168:BH170))</f>
        <v>196870645.37580049</v>
      </c>
      <c r="BI161" s="5">
        <f ca="1">-MIN(0,BI159-SUM(BI$168:BI170))</f>
        <v>211767148.10664952</v>
      </c>
    </row>
    <row r="162" spans="1:61" s="154" customFormat="1" x14ac:dyDescent="0.25">
      <c r="A162" s="27" t="s">
        <v>726</v>
      </c>
      <c r="C162" s="5">
        <f ca="1">MIN(C160,C157)</f>
        <v>0</v>
      </c>
      <c r="D162" s="5">
        <f t="shared" ref="D162:BI162" ca="1" si="83">MIN(D160,D157)</f>
        <v>0</v>
      </c>
      <c r="E162" s="5">
        <f t="shared" ca="1" si="83"/>
        <v>0</v>
      </c>
      <c r="F162" s="5">
        <f t="shared" ca="1" si="83"/>
        <v>0</v>
      </c>
      <c r="G162" s="5">
        <f t="shared" ca="1" si="83"/>
        <v>0</v>
      </c>
      <c r="H162" s="5">
        <f t="shared" ca="1" si="83"/>
        <v>0</v>
      </c>
      <c r="I162" s="5">
        <f t="shared" ca="1" si="83"/>
        <v>0</v>
      </c>
      <c r="J162" s="5">
        <f t="shared" ca="1" si="83"/>
        <v>0</v>
      </c>
      <c r="K162" s="5">
        <f t="shared" ca="1" si="83"/>
        <v>0</v>
      </c>
      <c r="L162" s="5">
        <f t="shared" ca="1" si="83"/>
        <v>0</v>
      </c>
      <c r="M162" s="5">
        <f t="shared" ca="1" si="83"/>
        <v>0</v>
      </c>
      <c r="N162" s="5">
        <f t="shared" ca="1" si="83"/>
        <v>0</v>
      </c>
      <c r="O162" s="5">
        <f t="shared" ca="1" si="83"/>
        <v>0</v>
      </c>
      <c r="P162" s="5">
        <f t="shared" ca="1" si="83"/>
        <v>0</v>
      </c>
      <c r="Q162" s="5">
        <f t="shared" ca="1" si="83"/>
        <v>0</v>
      </c>
      <c r="R162" s="5">
        <f t="shared" ca="1" si="83"/>
        <v>0</v>
      </c>
      <c r="S162" s="5">
        <f t="shared" ca="1" si="83"/>
        <v>0</v>
      </c>
      <c r="T162" s="5">
        <f t="shared" ca="1" si="83"/>
        <v>0</v>
      </c>
      <c r="U162" s="5">
        <f t="shared" ca="1" si="83"/>
        <v>0</v>
      </c>
      <c r="V162" s="5">
        <f t="shared" ca="1" si="83"/>
        <v>0</v>
      </c>
      <c r="W162" s="5">
        <f t="shared" ca="1" si="83"/>
        <v>0</v>
      </c>
      <c r="X162" s="5">
        <f t="shared" ca="1" si="83"/>
        <v>0</v>
      </c>
      <c r="Y162" s="5">
        <f t="shared" ca="1" si="83"/>
        <v>0</v>
      </c>
      <c r="Z162" s="5">
        <f t="shared" ca="1" si="83"/>
        <v>0</v>
      </c>
      <c r="AA162" s="5">
        <f t="shared" ca="1" si="83"/>
        <v>0</v>
      </c>
      <c r="AB162" s="5">
        <f t="shared" ca="1" si="83"/>
        <v>0</v>
      </c>
      <c r="AC162" s="5">
        <f t="shared" ca="1" si="83"/>
        <v>0</v>
      </c>
      <c r="AD162" s="5">
        <f t="shared" ca="1" si="83"/>
        <v>0</v>
      </c>
      <c r="AE162" s="5">
        <f t="shared" ca="1" si="83"/>
        <v>0</v>
      </c>
      <c r="AF162" s="5">
        <f t="shared" ca="1" si="83"/>
        <v>0</v>
      </c>
      <c r="AG162" s="5">
        <f t="shared" ca="1" si="83"/>
        <v>0</v>
      </c>
      <c r="AH162" s="5">
        <f t="shared" ca="1" si="83"/>
        <v>0</v>
      </c>
      <c r="AI162" s="5">
        <f t="shared" ca="1" si="83"/>
        <v>0</v>
      </c>
      <c r="AJ162" s="5">
        <f t="shared" ca="1" si="83"/>
        <v>0</v>
      </c>
      <c r="AK162" s="5">
        <f t="shared" ca="1" si="83"/>
        <v>0</v>
      </c>
      <c r="AL162" s="5">
        <f t="shared" ca="1" si="83"/>
        <v>0</v>
      </c>
      <c r="AM162" s="5">
        <f t="shared" ca="1" si="83"/>
        <v>0</v>
      </c>
      <c r="AN162" s="5">
        <f t="shared" ca="1" si="83"/>
        <v>0</v>
      </c>
      <c r="AO162" s="5">
        <f t="shared" ca="1" si="83"/>
        <v>0</v>
      </c>
      <c r="AP162" s="5">
        <f t="shared" ca="1" si="83"/>
        <v>0</v>
      </c>
      <c r="AQ162" s="5">
        <f t="shared" ca="1" si="83"/>
        <v>0</v>
      </c>
      <c r="AR162" s="5">
        <f t="shared" ca="1" si="83"/>
        <v>0</v>
      </c>
      <c r="AS162" s="5">
        <f t="shared" ca="1" si="83"/>
        <v>0</v>
      </c>
      <c r="AT162" s="5">
        <f t="shared" ca="1" si="83"/>
        <v>0</v>
      </c>
      <c r="AU162" s="5">
        <f t="shared" ca="1" si="83"/>
        <v>0</v>
      </c>
      <c r="AV162" s="5">
        <f t="shared" ca="1" si="83"/>
        <v>0</v>
      </c>
      <c r="AW162" s="5">
        <f t="shared" ca="1" si="83"/>
        <v>0</v>
      </c>
      <c r="AX162" s="5">
        <f t="shared" ca="1" si="83"/>
        <v>0</v>
      </c>
      <c r="AY162" s="5">
        <f t="shared" ca="1" si="83"/>
        <v>0</v>
      </c>
      <c r="AZ162" s="5">
        <f t="shared" ca="1" si="83"/>
        <v>0</v>
      </c>
      <c r="BA162" s="5">
        <f t="shared" ca="1" si="83"/>
        <v>0</v>
      </c>
      <c r="BB162" s="5">
        <f t="shared" ca="1" si="83"/>
        <v>0</v>
      </c>
      <c r="BC162" s="5">
        <f t="shared" ca="1" si="83"/>
        <v>0</v>
      </c>
      <c r="BD162" s="5">
        <f t="shared" ca="1" si="83"/>
        <v>0</v>
      </c>
      <c r="BE162" s="5">
        <f t="shared" ca="1" si="83"/>
        <v>0</v>
      </c>
      <c r="BF162" s="5">
        <f t="shared" ca="1" si="83"/>
        <v>0</v>
      </c>
      <c r="BG162" s="5">
        <f t="shared" ca="1" si="83"/>
        <v>0</v>
      </c>
      <c r="BH162" s="5">
        <f t="shared" ca="1" si="83"/>
        <v>0</v>
      </c>
      <c r="BI162" s="5">
        <f t="shared" ca="1" si="83"/>
        <v>0</v>
      </c>
    </row>
    <row r="163" spans="1:61" s="154" customFormat="1" x14ac:dyDescent="0.25">
      <c r="A163" s="27" t="s">
        <v>727</v>
      </c>
      <c r="C163" s="5">
        <f ca="1">MIN(C161,C158)</f>
        <v>0</v>
      </c>
      <c r="D163" s="5">
        <f t="shared" ref="D163:BI163" ca="1" si="84">MIN(D161,D158)</f>
        <v>0</v>
      </c>
      <c r="E163" s="5">
        <f t="shared" ca="1" si="84"/>
        <v>0</v>
      </c>
      <c r="F163" s="5">
        <f t="shared" ca="1" si="84"/>
        <v>0</v>
      </c>
      <c r="G163" s="5">
        <f t="shared" ca="1" si="84"/>
        <v>0</v>
      </c>
      <c r="H163" s="5">
        <f t="shared" ca="1" si="84"/>
        <v>0</v>
      </c>
      <c r="I163" s="5">
        <f t="shared" ca="1" si="84"/>
        <v>0</v>
      </c>
      <c r="J163" s="5">
        <f t="shared" ca="1" si="84"/>
        <v>0</v>
      </c>
      <c r="K163" s="5">
        <f t="shared" ca="1" si="84"/>
        <v>0</v>
      </c>
      <c r="L163" s="5">
        <f t="shared" ca="1" si="84"/>
        <v>0</v>
      </c>
      <c r="M163" s="5">
        <f t="shared" ca="1" si="84"/>
        <v>0</v>
      </c>
      <c r="N163" s="5">
        <f t="shared" ca="1" si="84"/>
        <v>0</v>
      </c>
      <c r="O163" s="5">
        <f t="shared" ca="1" si="84"/>
        <v>0</v>
      </c>
      <c r="P163" s="5">
        <f t="shared" ca="1" si="84"/>
        <v>0</v>
      </c>
      <c r="Q163" s="5">
        <f t="shared" ca="1" si="84"/>
        <v>0</v>
      </c>
      <c r="R163" s="5">
        <f t="shared" ca="1" si="84"/>
        <v>0</v>
      </c>
      <c r="S163" s="5">
        <f t="shared" ca="1" si="84"/>
        <v>0</v>
      </c>
      <c r="T163" s="5">
        <f t="shared" ca="1" si="84"/>
        <v>0</v>
      </c>
      <c r="U163" s="5">
        <f t="shared" ca="1" si="84"/>
        <v>0</v>
      </c>
      <c r="V163" s="5">
        <f t="shared" ca="1" si="84"/>
        <v>0</v>
      </c>
      <c r="W163" s="5">
        <f t="shared" ca="1" si="84"/>
        <v>0</v>
      </c>
      <c r="X163" s="5">
        <f t="shared" ca="1" si="84"/>
        <v>0</v>
      </c>
      <c r="Y163" s="5">
        <f t="shared" ca="1" si="84"/>
        <v>0</v>
      </c>
      <c r="Z163" s="5">
        <f t="shared" ca="1" si="84"/>
        <v>0</v>
      </c>
      <c r="AA163" s="5">
        <f t="shared" ca="1" si="84"/>
        <v>0</v>
      </c>
      <c r="AB163" s="5">
        <f t="shared" ca="1" si="84"/>
        <v>0</v>
      </c>
      <c r="AC163" s="5">
        <f t="shared" ca="1" si="84"/>
        <v>0</v>
      </c>
      <c r="AD163" s="5">
        <f t="shared" ca="1" si="84"/>
        <v>0</v>
      </c>
      <c r="AE163" s="5">
        <f t="shared" ca="1" si="84"/>
        <v>0</v>
      </c>
      <c r="AF163" s="5">
        <f t="shared" ca="1" si="84"/>
        <v>0</v>
      </c>
      <c r="AG163" s="5">
        <f t="shared" ca="1" si="84"/>
        <v>0</v>
      </c>
      <c r="AH163" s="5">
        <f t="shared" ca="1" si="84"/>
        <v>0</v>
      </c>
      <c r="AI163" s="5">
        <f t="shared" ca="1" si="84"/>
        <v>0</v>
      </c>
      <c r="AJ163" s="5">
        <f t="shared" ca="1" si="84"/>
        <v>0</v>
      </c>
      <c r="AK163" s="5">
        <f t="shared" ca="1" si="84"/>
        <v>0</v>
      </c>
      <c r="AL163" s="5">
        <f t="shared" ca="1" si="84"/>
        <v>0</v>
      </c>
      <c r="AM163" s="5">
        <f t="shared" ca="1" si="84"/>
        <v>0</v>
      </c>
      <c r="AN163" s="5">
        <f t="shared" ca="1" si="84"/>
        <v>0</v>
      </c>
      <c r="AO163" s="5">
        <f t="shared" ca="1" si="84"/>
        <v>0</v>
      </c>
      <c r="AP163" s="5">
        <f t="shared" ca="1" si="84"/>
        <v>0</v>
      </c>
      <c r="AQ163" s="5">
        <f t="shared" ca="1" si="84"/>
        <v>0</v>
      </c>
      <c r="AR163" s="5">
        <f t="shared" ca="1" si="84"/>
        <v>0</v>
      </c>
      <c r="AS163" s="5">
        <f t="shared" ca="1" si="84"/>
        <v>0</v>
      </c>
      <c r="AT163" s="5">
        <f t="shared" ca="1" si="84"/>
        <v>0</v>
      </c>
      <c r="AU163" s="5">
        <f t="shared" ca="1" si="84"/>
        <v>0</v>
      </c>
      <c r="AV163" s="5">
        <f t="shared" ca="1" si="84"/>
        <v>0</v>
      </c>
      <c r="AW163" s="5">
        <f t="shared" ca="1" si="84"/>
        <v>0</v>
      </c>
      <c r="AX163" s="5">
        <f t="shared" ca="1" si="84"/>
        <v>0</v>
      </c>
      <c r="AY163" s="5">
        <f t="shared" ca="1" si="84"/>
        <v>0</v>
      </c>
      <c r="AZ163" s="5">
        <f t="shared" ca="1" si="84"/>
        <v>0</v>
      </c>
      <c r="BA163" s="5">
        <f t="shared" ca="1" si="84"/>
        <v>0</v>
      </c>
      <c r="BB163" s="5">
        <f t="shared" ca="1" si="84"/>
        <v>0</v>
      </c>
      <c r="BC163" s="5">
        <f t="shared" ca="1" si="84"/>
        <v>0</v>
      </c>
      <c r="BD163" s="5">
        <f t="shared" ca="1" si="84"/>
        <v>0</v>
      </c>
      <c r="BE163" s="5">
        <f t="shared" ca="1" si="84"/>
        <v>0</v>
      </c>
      <c r="BF163" s="5">
        <f t="shared" ca="1" si="84"/>
        <v>0</v>
      </c>
      <c r="BG163" s="5">
        <f t="shared" ca="1" si="84"/>
        <v>0</v>
      </c>
      <c r="BH163" s="5">
        <f t="shared" ca="1" si="84"/>
        <v>0</v>
      </c>
      <c r="BI163" s="5">
        <f t="shared" ca="1" si="84"/>
        <v>0</v>
      </c>
    </row>
    <row r="164" spans="1:61" x14ac:dyDescent="0.25">
      <c r="A164" s="27" t="s">
        <v>728</v>
      </c>
      <c r="C164" s="5">
        <f ca="1">C162+C163</f>
        <v>0</v>
      </c>
      <c r="D164" s="5">
        <f t="shared" ref="D164:BI164" ca="1" si="85">D162+D163</f>
        <v>0</v>
      </c>
      <c r="E164" s="5">
        <f t="shared" ca="1" si="85"/>
        <v>0</v>
      </c>
      <c r="F164" s="5">
        <f t="shared" ca="1" si="85"/>
        <v>0</v>
      </c>
      <c r="G164" s="5">
        <f t="shared" ca="1" si="85"/>
        <v>0</v>
      </c>
      <c r="H164" s="5">
        <f t="shared" ca="1" si="85"/>
        <v>0</v>
      </c>
      <c r="I164" s="5">
        <f t="shared" ca="1" si="85"/>
        <v>0</v>
      </c>
      <c r="J164" s="5">
        <f t="shared" ca="1" si="85"/>
        <v>0</v>
      </c>
      <c r="K164" s="5">
        <f t="shared" ca="1" si="85"/>
        <v>0</v>
      </c>
      <c r="L164" s="5">
        <f t="shared" ca="1" si="85"/>
        <v>0</v>
      </c>
      <c r="M164" s="5">
        <f t="shared" ca="1" si="85"/>
        <v>0</v>
      </c>
      <c r="N164" s="5">
        <f t="shared" ca="1" si="85"/>
        <v>0</v>
      </c>
      <c r="O164" s="5">
        <f t="shared" ca="1" si="85"/>
        <v>0</v>
      </c>
      <c r="P164" s="5">
        <f t="shared" ca="1" si="85"/>
        <v>0</v>
      </c>
      <c r="Q164" s="5">
        <f t="shared" ca="1" si="85"/>
        <v>0</v>
      </c>
      <c r="R164" s="5">
        <f t="shared" ca="1" si="85"/>
        <v>0</v>
      </c>
      <c r="S164" s="5">
        <f t="shared" ca="1" si="85"/>
        <v>0</v>
      </c>
      <c r="T164" s="5">
        <f t="shared" ca="1" si="85"/>
        <v>0</v>
      </c>
      <c r="U164" s="5">
        <f t="shared" ca="1" si="85"/>
        <v>0</v>
      </c>
      <c r="V164" s="5">
        <f t="shared" ca="1" si="85"/>
        <v>0</v>
      </c>
      <c r="W164" s="5">
        <f t="shared" ca="1" si="85"/>
        <v>0</v>
      </c>
      <c r="X164" s="5">
        <f t="shared" ca="1" si="85"/>
        <v>0</v>
      </c>
      <c r="Y164" s="5">
        <f t="shared" ca="1" si="85"/>
        <v>0</v>
      </c>
      <c r="Z164" s="5">
        <f t="shared" ca="1" si="85"/>
        <v>0</v>
      </c>
      <c r="AA164" s="5">
        <f t="shared" ca="1" si="85"/>
        <v>0</v>
      </c>
      <c r="AB164" s="5">
        <f t="shared" ca="1" si="85"/>
        <v>0</v>
      </c>
      <c r="AC164" s="5">
        <f t="shared" ca="1" si="85"/>
        <v>0</v>
      </c>
      <c r="AD164" s="5">
        <f t="shared" ca="1" si="85"/>
        <v>0</v>
      </c>
      <c r="AE164" s="5">
        <f t="shared" ca="1" si="85"/>
        <v>0</v>
      </c>
      <c r="AF164" s="5">
        <f t="shared" ca="1" si="85"/>
        <v>0</v>
      </c>
      <c r="AG164" s="5">
        <f t="shared" ca="1" si="85"/>
        <v>0</v>
      </c>
      <c r="AH164" s="5">
        <f t="shared" ca="1" si="85"/>
        <v>0</v>
      </c>
      <c r="AI164" s="5">
        <f t="shared" ca="1" si="85"/>
        <v>0</v>
      </c>
      <c r="AJ164" s="5">
        <f t="shared" ca="1" si="85"/>
        <v>0</v>
      </c>
      <c r="AK164" s="5">
        <f t="shared" ca="1" si="85"/>
        <v>0</v>
      </c>
      <c r="AL164" s="5">
        <f t="shared" ca="1" si="85"/>
        <v>0</v>
      </c>
      <c r="AM164" s="5">
        <f t="shared" ca="1" si="85"/>
        <v>0</v>
      </c>
      <c r="AN164" s="5">
        <f t="shared" ca="1" si="85"/>
        <v>0</v>
      </c>
      <c r="AO164" s="5">
        <f t="shared" ca="1" si="85"/>
        <v>0</v>
      </c>
      <c r="AP164" s="5">
        <f t="shared" ca="1" si="85"/>
        <v>0</v>
      </c>
      <c r="AQ164" s="5">
        <f t="shared" ca="1" si="85"/>
        <v>0</v>
      </c>
      <c r="AR164" s="5">
        <f t="shared" ca="1" si="85"/>
        <v>0</v>
      </c>
      <c r="AS164" s="5">
        <f t="shared" ca="1" si="85"/>
        <v>0</v>
      </c>
      <c r="AT164" s="5">
        <f t="shared" ca="1" si="85"/>
        <v>0</v>
      </c>
      <c r="AU164" s="5">
        <f t="shared" ca="1" si="85"/>
        <v>0</v>
      </c>
      <c r="AV164" s="5">
        <f t="shared" ca="1" si="85"/>
        <v>0</v>
      </c>
      <c r="AW164" s="5">
        <f t="shared" ca="1" si="85"/>
        <v>0</v>
      </c>
      <c r="AX164" s="5">
        <f t="shared" ca="1" si="85"/>
        <v>0</v>
      </c>
      <c r="AY164" s="5">
        <f t="shared" ca="1" si="85"/>
        <v>0</v>
      </c>
      <c r="AZ164" s="5">
        <f t="shared" ca="1" si="85"/>
        <v>0</v>
      </c>
      <c r="BA164" s="5">
        <f t="shared" ca="1" si="85"/>
        <v>0</v>
      </c>
      <c r="BB164" s="5">
        <f t="shared" ca="1" si="85"/>
        <v>0</v>
      </c>
      <c r="BC164" s="5">
        <f t="shared" ca="1" si="85"/>
        <v>0</v>
      </c>
      <c r="BD164" s="5">
        <f t="shared" ca="1" si="85"/>
        <v>0</v>
      </c>
      <c r="BE164" s="5">
        <f t="shared" ca="1" si="85"/>
        <v>0</v>
      </c>
      <c r="BF164" s="5">
        <f t="shared" ca="1" si="85"/>
        <v>0</v>
      </c>
      <c r="BG164" s="5">
        <f t="shared" ca="1" si="85"/>
        <v>0</v>
      </c>
      <c r="BH164" s="5">
        <f t="shared" ca="1" si="85"/>
        <v>0</v>
      </c>
      <c r="BI164" s="5">
        <f t="shared" ca="1" si="85"/>
        <v>0</v>
      </c>
    </row>
    <row r="165" spans="1:61" s="154" customFormat="1" x14ac:dyDescent="0.25">
      <c r="A165" s="27" t="s">
        <v>729</v>
      </c>
      <c r="C165" s="5">
        <f ca="1">C164+B165</f>
        <v>0</v>
      </c>
      <c r="D165" s="5">
        <f t="shared" ref="D165:BI165" ca="1" si="86">D164+C165</f>
        <v>0</v>
      </c>
      <c r="E165" s="5">
        <f t="shared" ca="1" si="86"/>
        <v>0</v>
      </c>
      <c r="F165" s="5">
        <f t="shared" ca="1" si="86"/>
        <v>0</v>
      </c>
      <c r="G165" s="5">
        <f t="shared" ca="1" si="86"/>
        <v>0</v>
      </c>
      <c r="H165" s="5">
        <f t="shared" ca="1" si="86"/>
        <v>0</v>
      </c>
      <c r="I165" s="5">
        <f t="shared" ca="1" si="86"/>
        <v>0</v>
      </c>
      <c r="J165" s="5">
        <f t="shared" ca="1" si="86"/>
        <v>0</v>
      </c>
      <c r="K165" s="5">
        <f t="shared" ca="1" si="86"/>
        <v>0</v>
      </c>
      <c r="L165" s="5">
        <f t="shared" ca="1" si="86"/>
        <v>0</v>
      </c>
      <c r="M165" s="5">
        <f t="shared" ca="1" si="86"/>
        <v>0</v>
      </c>
      <c r="N165" s="5">
        <f t="shared" ca="1" si="86"/>
        <v>0</v>
      </c>
      <c r="O165" s="5">
        <f t="shared" ca="1" si="86"/>
        <v>0</v>
      </c>
      <c r="P165" s="5">
        <f t="shared" ca="1" si="86"/>
        <v>0</v>
      </c>
      <c r="Q165" s="5">
        <f t="shared" ca="1" si="86"/>
        <v>0</v>
      </c>
      <c r="R165" s="5">
        <f t="shared" ca="1" si="86"/>
        <v>0</v>
      </c>
      <c r="S165" s="5">
        <f t="shared" ca="1" si="86"/>
        <v>0</v>
      </c>
      <c r="T165" s="5">
        <f t="shared" ca="1" si="86"/>
        <v>0</v>
      </c>
      <c r="U165" s="5">
        <f t="shared" ca="1" si="86"/>
        <v>0</v>
      </c>
      <c r="V165" s="5">
        <f t="shared" ca="1" si="86"/>
        <v>0</v>
      </c>
      <c r="W165" s="5">
        <f t="shared" ca="1" si="86"/>
        <v>0</v>
      </c>
      <c r="X165" s="5">
        <f t="shared" ca="1" si="86"/>
        <v>0</v>
      </c>
      <c r="Y165" s="5">
        <f t="shared" ca="1" si="86"/>
        <v>0</v>
      </c>
      <c r="Z165" s="5">
        <f t="shared" ca="1" si="86"/>
        <v>0</v>
      </c>
      <c r="AA165" s="5">
        <f t="shared" ca="1" si="86"/>
        <v>0</v>
      </c>
      <c r="AB165" s="5">
        <f t="shared" ca="1" si="86"/>
        <v>0</v>
      </c>
      <c r="AC165" s="5">
        <f t="shared" ca="1" si="86"/>
        <v>0</v>
      </c>
      <c r="AD165" s="5">
        <f t="shared" ca="1" si="86"/>
        <v>0</v>
      </c>
      <c r="AE165" s="5">
        <f t="shared" ca="1" si="86"/>
        <v>0</v>
      </c>
      <c r="AF165" s="5">
        <f t="shared" ca="1" si="86"/>
        <v>0</v>
      </c>
      <c r="AG165" s="5">
        <f t="shared" ca="1" si="86"/>
        <v>0</v>
      </c>
      <c r="AH165" s="5">
        <f t="shared" ca="1" si="86"/>
        <v>0</v>
      </c>
      <c r="AI165" s="5">
        <f t="shared" ca="1" si="86"/>
        <v>0</v>
      </c>
      <c r="AJ165" s="5">
        <f t="shared" ca="1" si="86"/>
        <v>0</v>
      </c>
      <c r="AK165" s="5">
        <f t="shared" ca="1" si="86"/>
        <v>0</v>
      </c>
      <c r="AL165" s="5">
        <f t="shared" ca="1" si="86"/>
        <v>0</v>
      </c>
      <c r="AM165" s="5">
        <f t="shared" ca="1" si="86"/>
        <v>0</v>
      </c>
      <c r="AN165" s="5">
        <f t="shared" ca="1" si="86"/>
        <v>0</v>
      </c>
      <c r="AO165" s="5">
        <f t="shared" ca="1" si="86"/>
        <v>0</v>
      </c>
      <c r="AP165" s="5">
        <f t="shared" ca="1" si="86"/>
        <v>0</v>
      </c>
      <c r="AQ165" s="5">
        <f t="shared" ca="1" si="86"/>
        <v>0</v>
      </c>
      <c r="AR165" s="5">
        <f t="shared" ca="1" si="86"/>
        <v>0</v>
      </c>
      <c r="AS165" s="5">
        <f t="shared" ca="1" si="86"/>
        <v>0</v>
      </c>
      <c r="AT165" s="5">
        <f t="shared" ca="1" si="86"/>
        <v>0</v>
      </c>
      <c r="AU165" s="5">
        <f t="shared" ca="1" si="86"/>
        <v>0</v>
      </c>
      <c r="AV165" s="5">
        <f t="shared" ca="1" si="86"/>
        <v>0</v>
      </c>
      <c r="AW165" s="5">
        <f t="shared" ca="1" si="86"/>
        <v>0</v>
      </c>
      <c r="AX165" s="5">
        <f t="shared" ca="1" si="86"/>
        <v>0</v>
      </c>
      <c r="AY165" s="5">
        <f t="shared" ca="1" si="86"/>
        <v>0</v>
      </c>
      <c r="AZ165" s="5">
        <f t="shared" ca="1" si="86"/>
        <v>0</v>
      </c>
      <c r="BA165" s="5">
        <f t="shared" ca="1" si="86"/>
        <v>0</v>
      </c>
      <c r="BB165" s="5">
        <f t="shared" ca="1" si="86"/>
        <v>0</v>
      </c>
      <c r="BC165" s="5">
        <f t="shared" ca="1" si="86"/>
        <v>0</v>
      </c>
      <c r="BD165" s="5">
        <f t="shared" ca="1" si="86"/>
        <v>0</v>
      </c>
      <c r="BE165" s="5">
        <f t="shared" ca="1" si="86"/>
        <v>0</v>
      </c>
      <c r="BF165" s="5">
        <f t="shared" ca="1" si="86"/>
        <v>0</v>
      </c>
      <c r="BG165" s="5">
        <f t="shared" ca="1" si="86"/>
        <v>0</v>
      </c>
      <c r="BH165" s="5">
        <f t="shared" ca="1" si="86"/>
        <v>0</v>
      </c>
      <c r="BI165" s="5">
        <f t="shared" ca="1" si="86"/>
        <v>0</v>
      </c>
    </row>
    <row r="166" spans="1:61" x14ac:dyDescent="0.25">
      <c r="A166" s="2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</row>
    <row r="167" spans="1:61" ht="30" x14ac:dyDescent="0.25">
      <c r="A167" s="93" t="s">
        <v>356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</row>
    <row r="168" spans="1:61" x14ac:dyDescent="0.25">
      <c r="A168" s="27" t="s">
        <v>359</v>
      </c>
      <c r="C168" s="4">
        <f t="shared" ref="C168:AH168" ca="1" si="87">C66</f>
        <v>295265530.32131672</v>
      </c>
      <c r="D168" s="4">
        <f t="shared" ca="1" si="87"/>
        <v>297169728.49328804</v>
      </c>
      <c r="E168" s="4">
        <f t="shared" ca="1" si="87"/>
        <v>299235272.85331637</v>
      </c>
      <c r="F168" s="4">
        <f t="shared" ca="1" si="87"/>
        <v>301167786.323829</v>
      </c>
      <c r="G168" s="4">
        <f t="shared" ca="1" si="87"/>
        <v>302982535.84430748</v>
      </c>
      <c r="H168" s="4">
        <f t="shared" ca="1" si="87"/>
        <v>304653881.56528336</v>
      </c>
      <c r="I168" s="4">
        <f t="shared" ca="1" si="87"/>
        <v>306177797.53538913</v>
      </c>
      <c r="J168" s="4">
        <f t="shared" ca="1" si="87"/>
        <v>307549118.37869292</v>
      </c>
      <c r="K168" s="4">
        <f t="shared" ca="1" si="87"/>
        <v>308783231.60639346</v>
      </c>
      <c r="L168" s="4">
        <f t="shared" ca="1" si="87"/>
        <v>311160768.17902344</v>
      </c>
      <c r="M168" s="4">
        <f t="shared" ca="1" si="87"/>
        <v>313395993.2116074</v>
      </c>
      <c r="N168" s="4">
        <f t="shared" ca="1" si="87"/>
        <v>315483750.63658077</v>
      </c>
      <c r="O168" s="4">
        <f t="shared" ca="1" si="87"/>
        <v>317272799.52352476</v>
      </c>
      <c r="P168" s="4">
        <f t="shared" ca="1" si="87"/>
        <v>318845468.42867911</v>
      </c>
      <c r="Q168" s="4">
        <f t="shared" ca="1" si="87"/>
        <v>320282091.0270704</v>
      </c>
      <c r="R168" s="4">
        <f t="shared" ca="1" si="87"/>
        <v>321578023.01576549</v>
      </c>
      <c r="S168" s="4">
        <f t="shared" ca="1" si="87"/>
        <v>322750446.37698412</v>
      </c>
      <c r="T168" s="4">
        <f t="shared" ca="1" si="87"/>
        <v>323771857.98865128</v>
      </c>
      <c r="U168" s="4">
        <f t="shared" ca="1" si="87"/>
        <v>324638388.0139429</v>
      </c>
      <c r="V168" s="4">
        <f t="shared" ca="1" si="87"/>
        <v>385600302.04022807</v>
      </c>
      <c r="W168" s="4">
        <f t="shared" ca="1" si="87"/>
        <v>387056565.56977296</v>
      </c>
      <c r="X168" s="4">
        <f t="shared" ca="1" si="87"/>
        <v>388349805.31718224</v>
      </c>
      <c r="Y168" s="4">
        <f t="shared" ca="1" si="87"/>
        <v>389475817.42726636</v>
      </c>
      <c r="Z168" s="4">
        <f t="shared" ca="1" si="87"/>
        <v>390429064.64715719</v>
      </c>
      <c r="AA168" s="4">
        <f t="shared" ca="1" si="87"/>
        <v>391228376.59272689</v>
      </c>
      <c r="AB168" s="4">
        <f t="shared" ca="1" si="87"/>
        <v>391842673.88014662</v>
      </c>
      <c r="AC168" s="4">
        <f t="shared" ca="1" si="87"/>
        <v>392267261.63605475</v>
      </c>
      <c r="AD168" s="4">
        <f t="shared" ca="1" si="87"/>
        <v>392496064.11958522</v>
      </c>
      <c r="AE168" s="4">
        <f t="shared" ca="1" si="87"/>
        <v>392548095.84616047</v>
      </c>
      <c r="AF168" s="4">
        <f t="shared" ca="1" si="87"/>
        <v>393058126.83173263</v>
      </c>
      <c r="AG168" s="4">
        <f t="shared" ca="1" si="87"/>
        <v>393885109.3180806</v>
      </c>
      <c r="AH168" s="4">
        <f t="shared" ca="1" si="87"/>
        <v>394620844.57696331</v>
      </c>
      <c r="AI168" s="4">
        <f t="shared" ref="AI168:BI168" ca="1" si="88">AI66</f>
        <v>395601487.62498802</v>
      </c>
      <c r="AJ168" s="4">
        <f t="shared" ca="1" si="88"/>
        <v>658588219.73434126</v>
      </c>
      <c r="AK168" s="4">
        <f t="shared" ca="1" si="88"/>
        <v>664426886.11779833</v>
      </c>
      <c r="AL168" s="4">
        <f t="shared" ca="1" si="88"/>
        <v>670168750.2870115</v>
      </c>
      <c r="AM168" s="4">
        <f t="shared" ca="1" si="88"/>
        <v>675836226.17313433</v>
      </c>
      <c r="AN168" s="4">
        <f t="shared" ca="1" si="88"/>
        <v>681397227.55181038</v>
      </c>
      <c r="AO168" s="4">
        <f t="shared" ca="1" si="88"/>
        <v>686848536.75670445</v>
      </c>
      <c r="AP168" s="4">
        <f t="shared" ca="1" si="88"/>
        <v>692185465.45107388</v>
      </c>
      <c r="AQ168" s="4">
        <f t="shared" ca="1" si="88"/>
        <v>697237803.32158864</v>
      </c>
      <c r="AR168" s="4">
        <f t="shared" ca="1" si="88"/>
        <v>702011460.78515971</v>
      </c>
      <c r="AS168" s="4">
        <f t="shared" ca="1" si="88"/>
        <v>706618935.45351958</v>
      </c>
      <c r="AT168" s="4">
        <f t="shared" ca="1" si="88"/>
        <v>711082154.38132584</v>
      </c>
      <c r="AU168" s="4">
        <f t="shared" ca="1" si="88"/>
        <v>715423992.48524773</v>
      </c>
      <c r="AV168" s="4">
        <f t="shared" ca="1" si="88"/>
        <v>719609486.84612727</v>
      </c>
      <c r="AW168" s="4">
        <f t="shared" ca="1" si="88"/>
        <v>723634282.20073938</v>
      </c>
      <c r="AX168" s="4">
        <f t="shared" ca="1" si="88"/>
        <v>727492443.67036819</v>
      </c>
      <c r="AY168" s="4">
        <f t="shared" ca="1" si="88"/>
        <v>731207144.46795893</v>
      </c>
      <c r="AZ168" s="4">
        <f t="shared" ca="1" si="88"/>
        <v>734741976.87670124</v>
      </c>
      <c r="BA168" s="4">
        <f t="shared" ca="1" si="88"/>
        <v>738092050.94588232</v>
      </c>
      <c r="BB168" s="4">
        <f t="shared" ca="1" si="88"/>
        <v>741250841.43743825</v>
      </c>
      <c r="BC168" s="4">
        <f t="shared" ca="1" si="88"/>
        <v>744241795.99714732</v>
      </c>
      <c r="BD168" s="4">
        <f t="shared" ca="1" si="88"/>
        <v>747026985.2920444</v>
      </c>
      <c r="BE168" s="4">
        <f t="shared" ca="1" si="88"/>
        <v>749600934.49320173</v>
      </c>
      <c r="BF168" s="4">
        <f t="shared" ca="1" si="88"/>
        <v>751956475.45323694</v>
      </c>
      <c r="BG168" s="4">
        <f t="shared" ca="1" si="88"/>
        <v>754117302.94164395</v>
      </c>
      <c r="BH168" s="4">
        <f t="shared" ca="1" si="88"/>
        <v>756659284.88967931</v>
      </c>
      <c r="BI168" s="4">
        <f t="shared" ca="1" si="88"/>
        <v>758691895.51507175</v>
      </c>
    </row>
    <row r="169" spans="1:61" x14ac:dyDescent="0.25">
      <c r="A169" s="27" t="s">
        <v>357</v>
      </c>
      <c r="C169" s="5">
        <f t="shared" ref="C169:AH169" ca="1" si="89">C86</f>
        <v>0</v>
      </c>
      <c r="D169" s="5">
        <f t="shared" ca="1" si="89"/>
        <v>0</v>
      </c>
      <c r="E169" s="5">
        <f t="shared" ca="1" si="89"/>
        <v>0</v>
      </c>
      <c r="F169" s="5">
        <f t="shared" ca="1" si="89"/>
        <v>0</v>
      </c>
      <c r="G169" s="5">
        <f t="shared" ca="1" si="89"/>
        <v>0</v>
      </c>
      <c r="H169" s="5">
        <f t="shared" ca="1" si="89"/>
        <v>0</v>
      </c>
      <c r="I169" s="5">
        <f t="shared" ca="1" si="89"/>
        <v>0</v>
      </c>
      <c r="J169" s="5">
        <f t="shared" ca="1" si="89"/>
        <v>0</v>
      </c>
      <c r="K169" s="5">
        <f t="shared" ca="1" si="89"/>
        <v>0</v>
      </c>
      <c r="L169" s="5">
        <f t="shared" ca="1" si="89"/>
        <v>0</v>
      </c>
      <c r="M169" s="5">
        <f t="shared" ca="1" si="89"/>
        <v>0</v>
      </c>
      <c r="N169" s="5">
        <f t="shared" ca="1" si="89"/>
        <v>0</v>
      </c>
      <c r="O169" s="5">
        <f t="shared" ca="1" si="89"/>
        <v>0</v>
      </c>
      <c r="P169" s="5">
        <f t="shared" ca="1" si="89"/>
        <v>0</v>
      </c>
      <c r="Q169" s="5">
        <f t="shared" ca="1" si="89"/>
        <v>0</v>
      </c>
      <c r="R169" s="5">
        <f t="shared" ca="1" si="89"/>
        <v>0</v>
      </c>
      <c r="S169" s="5">
        <f t="shared" ca="1" si="89"/>
        <v>0</v>
      </c>
      <c r="T169" s="5">
        <f t="shared" ca="1" si="89"/>
        <v>0</v>
      </c>
      <c r="U169" s="5">
        <f t="shared" ca="1" si="89"/>
        <v>0</v>
      </c>
      <c r="V169" s="5">
        <f t="shared" ca="1" si="89"/>
        <v>0</v>
      </c>
      <c r="W169" s="5">
        <f t="shared" ca="1" si="89"/>
        <v>0</v>
      </c>
      <c r="X169" s="5">
        <f t="shared" ca="1" si="89"/>
        <v>0</v>
      </c>
      <c r="Y169" s="5">
        <f t="shared" ca="1" si="89"/>
        <v>0</v>
      </c>
      <c r="Z169" s="5">
        <f t="shared" ca="1" si="89"/>
        <v>0</v>
      </c>
      <c r="AA169" s="5">
        <f t="shared" ca="1" si="89"/>
        <v>0</v>
      </c>
      <c r="AB169" s="5">
        <f t="shared" ca="1" si="89"/>
        <v>0</v>
      </c>
      <c r="AC169" s="5">
        <f t="shared" ca="1" si="89"/>
        <v>0</v>
      </c>
      <c r="AD169" s="5">
        <f t="shared" ca="1" si="89"/>
        <v>0</v>
      </c>
      <c r="AE169" s="5">
        <f t="shared" ca="1" si="89"/>
        <v>0</v>
      </c>
      <c r="AF169" s="5">
        <f t="shared" ca="1" si="89"/>
        <v>0</v>
      </c>
      <c r="AG169" s="5">
        <f t="shared" ca="1" si="89"/>
        <v>0</v>
      </c>
      <c r="AH169" s="5">
        <f t="shared" ca="1" si="89"/>
        <v>0</v>
      </c>
      <c r="AI169" s="5">
        <f t="shared" ref="AI169:BI169" ca="1" si="90">AI86</f>
        <v>0</v>
      </c>
      <c r="AJ169" s="5">
        <f t="shared" ca="1" si="90"/>
        <v>0</v>
      </c>
      <c r="AK169" s="5">
        <f t="shared" ca="1" si="90"/>
        <v>0</v>
      </c>
      <c r="AL169" s="5">
        <f t="shared" ca="1" si="90"/>
        <v>0</v>
      </c>
      <c r="AM169" s="5">
        <f t="shared" ca="1" si="90"/>
        <v>0</v>
      </c>
      <c r="AN169" s="5">
        <f t="shared" ca="1" si="90"/>
        <v>0</v>
      </c>
      <c r="AO169" s="5">
        <f t="shared" ca="1" si="90"/>
        <v>0</v>
      </c>
      <c r="AP169" s="5">
        <f t="shared" ca="1" si="90"/>
        <v>0</v>
      </c>
      <c r="AQ169" s="5">
        <f t="shared" ca="1" si="90"/>
        <v>0</v>
      </c>
      <c r="AR169" s="5">
        <f t="shared" ca="1" si="90"/>
        <v>0</v>
      </c>
      <c r="AS169" s="5">
        <f t="shared" ca="1" si="90"/>
        <v>0</v>
      </c>
      <c r="AT169" s="5">
        <f t="shared" ca="1" si="90"/>
        <v>0</v>
      </c>
      <c r="AU169" s="5">
        <f t="shared" ca="1" si="90"/>
        <v>0</v>
      </c>
      <c r="AV169" s="5">
        <f t="shared" ca="1" si="90"/>
        <v>0</v>
      </c>
      <c r="AW169" s="5">
        <f t="shared" ca="1" si="90"/>
        <v>0</v>
      </c>
      <c r="AX169" s="5">
        <f t="shared" ca="1" si="90"/>
        <v>0</v>
      </c>
      <c r="AY169" s="5">
        <f t="shared" ca="1" si="90"/>
        <v>0</v>
      </c>
      <c r="AZ169" s="5">
        <f t="shared" ca="1" si="90"/>
        <v>0</v>
      </c>
      <c r="BA169" s="5">
        <f t="shared" ca="1" si="90"/>
        <v>0</v>
      </c>
      <c r="BB169" s="5">
        <f t="shared" ca="1" si="90"/>
        <v>0</v>
      </c>
      <c r="BC169" s="5">
        <f t="shared" ca="1" si="90"/>
        <v>0</v>
      </c>
      <c r="BD169" s="5">
        <f t="shared" ca="1" si="90"/>
        <v>0</v>
      </c>
      <c r="BE169" s="5">
        <f t="shared" ca="1" si="90"/>
        <v>0</v>
      </c>
      <c r="BF169" s="5">
        <f t="shared" ca="1" si="90"/>
        <v>0</v>
      </c>
      <c r="BG169" s="5">
        <f t="shared" ca="1" si="90"/>
        <v>0</v>
      </c>
      <c r="BH169" s="5">
        <f t="shared" ca="1" si="90"/>
        <v>0</v>
      </c>
      <c r="BI169" s="5">
        <f t="shared" ca="1" si="90"/>
        <v>0</v>
      </c>
    </row>
    <row r="170" spans="1:61" x14ac:dyDescent="0.25">
      <c r="A170" t="s">
        <v>358</v>
      </c>
      <c r="C170" s="5">
        <f t="shared" ref="C170:AH170" ca="1" si="91">C110-C113</f>
        <v>3859680.1349191735</v>
      </c>
      <c r="D170" s="5">
        <f t="shared" ca="1" si="91"/>
        <v>7770143.8894710196</v>
      </c>
      <c r="E170" s="5">
        <f t="shared" ca="1" si="91"/>
        <v>11706810.565026166</v>
      </c>
      <c r="F170" s="5">
        <f t="shared" ca="1" si="91"/>
        <v>15669867.061244948</v>
      </c>
      <c r="G170" s="5">
        <f t="shared" ca="1" si="91"/>
        <v>19657657.966645189</v>
      </c>
      <c r="H170" s="5">
        <f t="shared" ca="1" si="91"/>
        <v>23668459.401691996</v>
      </c>
      <c r="I170" s="5">
        <f t="shared" ca="1" si="91"/>
        <v>27700351.672983564</v>
      </c>
      <c r="J170" s="5">
        <f t="shared" ca="1" si="91"/>
        <v>31751354.418291036</v>
      </c>
      <c r="K170" s="5">
        <f t="shared" ca="1" si="91"/>
        <v>35819554.748225607</v>
      </c>
      <c r="L170" s="5">
        <f t="shared" ca="1" si="91"/>
        <v>39911594.350769617</v>
      </c>
      <c r="M170" s="5">
        <f t="shared" ca="1" si="91"/>
        <v>44034081.224635161</v>
      </c>
      <c r="N170" s="5">
        <f t="shared" ca="1" si="91"/>
        <v>48185102.636174366</v>
      </c>
      <c r="O170" s="5">
        <f t="shared" ca="1" si="91"/>
        <v>52361713.528320268</v>
      </c>
      <c r="P170" s="5">
        <f t="shared" ca="1" si="91"/>
        <v>56560513.976849668</v>
      </c>
      <c r="Q170" s="5">
        <f t="shared" ca="1" si="91"/>
        <v>60779177.735633492</v>
      </c>
      <c r="R170" s="5">
        <f t="shared" ca="1" si="91"/>
        <v>65015878.158358477</v>
      </c>
      <c r="S170" s="5">
        <f t="shared" ca="1" si="91"/>
        <v>69268871.355670363</v>
      </c>
      <c r="T170" s="5">
        <f t="shared" ca="1" si="91"/>
        <v>73536345.311879173</v>
      </c>
      <c r="U170" s="5">
        <f t="shared" ca="1" si="91"/>
        <v>77816280.929058</v>
      </c>
      <c r="V170" s="5">
        <f t="shared" ca="1" si="91"/>
        <v>82504325.087831423</v>
      </c>
      <c r="W170" s="5">
        <f t="shared" ca="1" si="91"/>
        <v>87604370.418590501</v>
      </c>
      <c r="X170" s="5">
        <f t="shared" ca="1" si="91"/>
        <v>92722564.285831124</v>
      </c>
      <c r="Y170" s="5">
        <f t="shared" ca="1" si="91"/>
        <v>97856726.812197119</v>
      </c>
      <c r="Z170" s="5">
        <f t="shared" ca="1" si="91"/>
        <v>103004613.82258937</v>
      </c>
      <c r="AA170" s="5">
        <f t="shared" ca="1" si="91"/>
        <v>108164068.88027836</v>
      </c>
      <c r="AB170" s="5">
        <f t="shared" ca="1" si="91"/>
        <v>113332854.69198048</v>
      </c>
      <c r="AC170" s="5">
        <f t="shared" ca="1" si="91"/>
        <v>118508497.83070131</v>
      </c>
      <c r="AD170" s="5">
        <f t="shared" ca="1" si="91"/>
        <v>123688453.77628307</v>
      </c>
      <c r="AE170" s="5">
        <f t="shared" ca="1" si="91"/>
        <v>128870263.41302066</v>
      </c>
      <c r="AF170" s="5">
        <f t="shared" ca="1" si="91"/>
        <v>134055783.03465693</v>
      </c>
      <c r="AG170" s="5">
        <f t="shared" ca="1" si="91"/>
        <v>139250127.82772502</v>
      </c>
      <c r="AH170" s="5">
        <f t="shared" ca="1" si="91"/>
        <v>144454787.58940846</v>
      </c>
      <c r="AI170" s="5">
        <f t="shared" ref="AI170:BI170" ca="1" si="92">AI110-AI113</f>
        <v>149670776.58084047</v>
      </c>
      <c r="AJ170" s="5">
        <f t="shared" ca="1" si="92"/>
        <v>122910436.00359748</v>
      </c>
      <c r="AK170" s="5">
        <f t="shared" ca="1" si="92"/>
        <v>131643208.97951922</v>
      </c>
      <c r="AL170" s="5">
        <f t="shared" ca="1" si="92"/>
        <v>140452421.10100311</v>
      </c>
      <c r="AM170" s="5">
        <f t="shared" ca="1" si="92"/>
        <v>149336942.39776975</v>
      </c>
      <c r="AN170" s="5">
        <f t="shared" ca="1" si="92"/>
        <v>158295579.0560202</v>
      </c>
      <c r="AO170" s="5">
        <f t="shared" ca="1" si="92"/>
        <v>167326904.23297411</v>
      </c>
      <c r="AP170" s="5">
        <f t="shared" ca="1" si="92"/>
        <v>176429438.90101224</v>
      </c>
      <c r="AQ170" s="5">
        <f t="shared" ca="1" si="92"/>
        <v>185600549.5859803</v>
      </c>
      <c r="AR170" s="5">
        <f t="shared" ca="1" si="92"/>
        <v>194836518.32595882</v>
      </c>
      <c r="AS170" s="5">
        <f t="shared" ca="1" si="92"/>
        <v>204134408.73017457</v>
      </c>
      <c r="AT170" s="5">
        <f t="shared" ca="1" si="92"/>
        <v>213492171.69938144</v>
      </c>
      <c r="AU170" s="5">
        <f t="shared" ca="1" si="92"/>
        <v>222908053.85691661</v>
      </c>
      <c r="AV170" s="5">
        <f t="shared" ca="1" si="92"/>
        <v>232380222.03732169</v>
      </c>
      <c r="AW170" s="5">
        <f t="shared" ca="1" si="92"/>
        <v>241906583.54918224</v>
      </c>
      <c r="AX170" s="5">
        <f t="shared" ca="1" si="92"/>
        <v>251484977.77935457</v>
      </c>
      <c r="AY170" s="5">
        <f t="shared" ca="1" si="92"/>
        <v>261113357.89907947</v>
      </c>
      <c r="AZ170" s="5">
        <f t="shared" ca="1" si="92"/>
        <v>270789589.72313666</v>
      </c>
      <c r="BA170" s="5">
        <f t="shared" ca="1" si="92"/>
        <v>280511266.47444093</v>
      </c>
      <c r="BB170" s="5">
        <f t="shared" ca="1" si="92"/>
        <v>290275906.02812612</v>
      </c>
      <c r="BC170" s="5">
        <f t="shared" ca="1" si="92"/>
        <v>300081137.95838743</v>
      </c>
      <c r="BD170" s="5">
        <f t="shared" ca="1" si="92"/>
        <v>309924496.25072533</v>
      </c>
      <c r="BE170" s="5">
        <f t="shared" ca="1" si="92"/>
        <v>319803228.39452231</v>
      </c>
      <c r="BF170" s="5">
        <f t="shared" ca="1" si="92"/>
        <v>329714498.42717212</v>
      </c>
      <c r="BG170" s="5">
        <f t="shared" ca="1" si="92"/>
        <v>339655579.47268289</v>
      </c>
      <c r="BH170" s="5">
        <f t="shared" ca="1" si="92"/>
        <v>349627702.16463882</v>
      </c>
      <c r="BI170" s="5">
        <f t="shared" ca="1" si="92"/>
        <v>359630020.18711233</v>
      </c>
    </row>
    <row r="171" spans="1:61" x14ac:dyDescent="0.25">
      <c r="C171" s="10"/>
    </row>
    <row r="172" spans="1:61" x14ac:dyDescent="0.25">
      <c r="A172" s="9" t="s">
        <v>122</v>
      </c>
      <c r="B172" s="88" t="s">
        <v>347</v>
      </c>
    </row>
    <row r="173" spans="1:61" x14ac:dyDescent="0.25">
      <c r="A173" t="s">
        <v>584</v>
      </c>
      <c r="B173" s="89"/>
      <c r="C173" s="4">
        <f ca="1">C159+C165</f>
        <v>317200053.13579363</v>
      </c>
      <c r="D173" s="4">
        <f t="shared" ref="D173:BI173" ca="1" si="93">D159+D165</f>
        <v>318495155.33229923</v>
      </c>
      <c r="E173" s="4">
        <f t="shared" ca="1" si="93"/>
        <v>326759705.56870341</v>
      </c>
      <c r="F173" s="4">
        <f t="shared" ca="1" si="93"/>
        <v>335059114.20559371</v>
      </c>
      <c r="G173" s="4">
        <f t="shared" ca="1" si="93"/>
        <v>342448271.60717082</v>
      </c>
      <c r="H173" s="4">
        <f t="shared" ca="1" si="93"/>
        <v>350826448.81017953</v>
      </c>
      <c r="I173" s="4">
        <f t="shared" ca="1" si="93"/>
        <v>359238562.88817608</v>
      </c>
      <c r="J173" s="4">
        <f t="shared" ca="1" si="93"/>
        <v>367684221.63727129</v>
      </c>
      <c r="K173" s="4">
        <f t="shared" ca="1" si="93"/>
        <v>375273506.74998885</v>
      </c>
      <c r="L173" s="4">
        <f t="shared" ca="1" si="93"/>
        <v>383616157.15371943</v>
      </c>
      <c r="M173" s="4">
        <f t="shared" ca="1" si="93"/>
        <v>392000748.66323656</v>
      </c>
      <c r="N173" s="4">
        <f t="shared" ca="1" si="93"/>
        <v>400427053.14076251</v>
      </c>
      <c r="O173" s="4">
        <f t="shared" ca="1" si="93"/>
        <v>407877629.13337553</v>
      </c>
      <c r="P173" s="4">
        <f t="shared" ca="1" si="93"/>
        <v>416328814.07624215</v>
      </c>
      <c r="Q173" s="4">
        <f t="shared" ca="1" si="93"/>
        <v>424757113.72881144</v>
      </c>
      <c r="R173" s="4">
        <f t="shared" ca="1" si="93"/>
        <v>433136912.29422522</v>
      </c>
      <c r="S173" s="4">
        <f t="shared" ca="1" si="93"/>
        <v>440500746.201931</v>
      </c>
      <c r="T173" s="4">
        <f t="shared" ca="1" si="93"/>
        <v>448959988.01657182</v>
      </c>
      <c r="U173" s="4">
        <f t="shared" ca="1" si="93"/>
        <v>457453453.4083215</v>
      </c>
      <c r="V173" s="4">
        <f t="shared" ca="1" si="93"/>
        <v>525639408.09458137</v>
      </c>
      <c r="W173" s="4">
        <f t="shared" ca="1" si="93"/>
        <v>535015395.0940305</v>
      </c>
      <c r="X173" s="4">
        <f t="shared" ca="1" si="93"/>
        <v>545979750.97888231</v>
      </c>
      <c r="Y173" s="4">
        <f t="shared" ca="1" si="93"/>
        <v>557025152.0399847</v>
      </c>
      <c r="Z173" s="4">
        <f t="shared" ca="1" si="93"/>
        <v>568152346.92821491</v>
      </c>
      <c r="AA173" s="4">
        <f t="shared" ca="1" si="93"/>
        <v>577840634.68612814</v>
      </c>
      <c r="AB173" s="4">
        <f t="shared" ca="1" si="93"/>
        <v>581843403.0413568</v>
      </c>
      <c r="AC173" s="4">
        <f t="shared" ca="1" si="93"/>
        <v>590317428.9070859</v>
      </c>
      <c r="AD173" s="4">
        <f t="shared" ca="1" si="93"/>
        <v>601159698.57880628</v>
      </c>
      <c r="AE173" s="4">
        <f t="shared" ca="1" si="93"/>
        <v>610545842.8160634</v>
      </c>
      <c r="AF173" s="4">
        <f t="shared" ca="1" si="93"/>
        <v>621561696.45443535</v>
      </c>
      <c r="AG173" s="4">
        <f t="shared" ca="1" si="93"/>
        <v>632667750.39898896</v>
      </c>
      <c r="AH173" s="4">
        <f t="shared" ca="1" si="93"/>
        <v>643863233.45386362</v>
      </c>
      <c r="AI173" s="4">
        <f t="shared" ca="1" si="93"/>
        <v>653584506.6579442</v>
      </c>
      <c r="AJ173" s="4">
        <f t="shared" ca="1" si="93"/>
        <v>664964167.77701473</v>
      </c>
      <c r="AK173" s="4">
        <f t="shared" ca="1" si="93"/>
        <v>676433925.69889712</v>
      </c>
      <c r="AL173" s="4">
        <f t="shared" ca="1" si="93"/>
        <v>687994553.43756974</v>
      </c>
      <c r="AM173" s="4">
        <f t="shared" ca="1" si="93"/>
        <v>700082105.13443804</v>
      </c>
      <c r="AN173" s="4">
        <f t="shared" ca="1" si="93"/>
        <v>712638817.1147052</v>
      </c>
      <c r="AO173" s="4">
        <f t="shared" ca="1" si="93"/>
        <v>724656653.31793404</v>
      </c>
      <c r="AP173" s="4">
        <f t="shared" ca="1" si="93"/>
        <v>736768483.2038933</v>
      </c>
      <c r="AQ173" s="4">
        <f t="shared" ca="1" si="93"/>
        <v>747369534.96478939</v>
      </c>
      <c r="AR173" s="4">
        <f t="shared" ca="1" si="93"/>
        <v>759678422.46958435</v>
      </c>
      <c r="AS173" s="4">
        <f t="shared" ca="1" si="93"/>
        <v>772083255.66756558</v>
      </c>
      <c r="AT173" s="4">
        <f t="shared" ca="1" si="93"/>
        <v>784585317.84532392</v>
      </c>
      <c r="AU173" s="4">
        <f t="shared" ca="1" si="93"/>
        <v>795555392.12027287</v>
      </c>
      <c r="AV173" s="4">
        <f t="shared" ca="1" si="93"/>
        <v>808260581.78458095</v>
      </c>
      <c r="AW173" s="4">
        <f t="shared" ca="1" si="93"/>
        <v>821065479.07931638</v>
      </c>
      <c r="AX173" s="4">
        <f t="shared" ca="1" si="93"/>
        <v>833970938.30449367</v>
      </c>
      <c r="AY173" s="4">
        <f t="shared" ca="1" si="93"/>
        <v>845323947.14842379</v>
      </c>
      <c r="AZ173" s="4">
        <f t="shared" ca="1" si="93"/>
        <v>858439271.61699927</v>
      </c>
      <c r="BA173" s="4">
        <f t="shared" ca="1" si="93"/>
        <v>871657712.53447294</v>
      </c>
      <c r="BB173" s="4">
        <f t="shared" ca="1" si="93"/>
        <v>884980149.71109474</v>
      </c>
      <c r="BC173" s="4">
        <f t="shared" ca="1" si="93"/>
        <v>896729054.35152185</v>
      </c>
      <c r="BD173" s="4">
        <f t="shared" ca="1" si="93"/>
        <v>904228267.56966877</v>
      </c>
      <c r="BE173" s="4">
        <f t="shared" ca="1" si="93"/>
        <v>915352858.21623969</v>
      </c>
      <c r="BF173" s="4">
        <f t="shared" ca="1" si="93"/>
        <v>913325282.7774477</v>
      </c>
      <c r="BG173" s="4">
        <f t="shared" ca="1" si="93"/>
        <v>911348993.99645472</v>
      </c>
      <c r="BH173" s="4">
        <f t="shared" ca="1" si="93"/>
        <v>909416341.6785177</v>
      </c>
      <c r="BI173" s="4">
        <f t="shared" ca="1" si="93"/>
        <v>906554767.59553468</v>
      </c>
    </row>
    <row r="174" spans="1:61" x14ac:dyDescent="0.25">
      <c r="A174" t="s">
        <v>345</v>
      </c>
      <c r="B174" s="90">
        <f>B24</f>
        <v>0.98039215686274506</v>
      </c>
      <c r="C174" s="4">
        <f t="shared" ref="C174:AH174" ca="1" si="94">MIN(C66,C173)</f>
        <v>295265530.32131672</v>
      </c>
      <c r="D174" s="4">
        <f t="shared" ca="1" si="94"/>
        <v>297169728.49328804</v>
      </c>
      <c r="E174" s="4">
        <f t="shared" ca="1" si="94"/>
        <v>299235272.85331637</v>
      </c>
      <c r="F174" s="4">
        <f t="shared" ca="1" si="94"/>
        <v>301167786.323829</v>
      </c>
      <c r="G174" s="4">
        <f t="shared" ca="1" si="94"/>
        <v>302982535.84430748</v>
      </c>
      <c r="H174" s="4">
        <f t="shared" ca="1" si="94"/>
        <v>304653881.56528336</v>
      </c>
      <c r="I174" s="4">
        <f t="shared" ca="1" si="94"/>
        <v>306177797.53538913</v>
      </c>
      <c r="J174" s="4">
        <f t="shared" ca="1" si="94"/>
        <v>307549118.37869292</v>
      </c>
      <c r="K174" s="4">
        <f t="shared" ca="1" si="94"/>
        <v>308783231.60639346</v>
      </c>
      <c r="L174" s="4">
        <f t="shared" ca="1" si="94"/>
        <v>311160768.17902344</v>
      </c>
      <c r="M174" s="4">
        <f t="shared" ca="1" si="94"/>
        <v>313395993.2116074</v>
      </c>
      <c r="N174" s="4">
        <f t="shared" ca="1" si="94"/>
        <v>315483750.63658077</v>
      </c>
      <c r="O174" s="4">
        <f t="shared" ca="1" si="94"/>
        <v>317272799.52352476</v>
      </c>
      <c r="P174" s="4">
        <f t="shared" ca="1" si="94"/>
        <v>318845468.42867911</v>
      </c>
      <c r="Q174" s="4">
        <f t="shared" ca="1" si="94"/>
        <v>320282091.0270704</v>
      </c>
      <c r="R174" s="4">
        <f t="shared" ca="1" si="94"/>
        <v>321578023.01576549</v>
      </c>
      <c r="S174" s="4">
        <f t="shared" ca="1" si="94"/>
        <v>322750446.37698412</v>
      </c>
      <c r="T174" s="4">
        <f t="shared" ca="1" si="94"/>
        <v>323771857.98865128</v>
      </c>
      <c r="U174" s="4">
        <f t="shared" ca="1" si="94"/>
        <v>324638388.0139429</v>
      </c>
      <c r="V174" s="4">
        <f t="shared" ca="1" si="94"/>
        <v>385600302.04022807</v>
      </c>
      <c r="W174" s="4">
        <f t="shared" ca="1" si="94"/>
        <v>387056565.56977296</v>
      </c>
      <c r="X174" s="4">
        <f t="shared" ca="1" si="94"/>
        <v>388349805.31718224</v>
      </c>
      <c r="Y174" s="4">
        <f t="shared" ca="1" si="94"/>
        <v>389475817.42726636</v>
      </c>
      <c r="Z174" s="4">
        <f t="shared" ca="1" si="94"/>
        <v>390429064.64715719</v>
      </c>
      <c r="AA174" s="4">
        <f t="shared" ca="1" si="94"/>
        <v>391228376.59272689</v>
      </c>
      <c r="AB174" s="4">
        <f t="shared" ca="1" si="94"/>
        <v>391842673.88014662</v>
      </c>
      <c r="AC174" s="4">
        <f t="shared" ca="1" si="94"/>
        <v>392267261.63605475</v>
      </c>
      <c r="AD174" s="4">
        <f t="shared" ca="1" si="94"/>
        <v>392496064.11958522</v>
      </c>
      <c r="AE174" s="4">
        <f t="shared" ca="1" si="94"/>
        <v>392548095.84616047</v>
      </c>
      <c r="AF174" s="4">
        <f t="shared" ca="1" si="94"/>
        <v>393058126.83173263</v>
      </c>
      <c r="AG174" s="4">
        <f t="shared" ca="1" si="94"/>
        <v>393885109.3180806</v>
      </c>
      <c r="AH174" s="4">
        <f t="shared" ca="1" si="94"/>
        <v>394620844.57696331</v>
      </c>
      <c r="AI174" s="4">
        <f t="shared" ref="AI174:BI174" ca="1" si="95">MIN(AI66,AI173)</f>
        <v>395601487.62498802</v>
      </c>
      <c r="AJ174" s="4">
        <f t="shared" ca="1" si="95"/>
        <v>658588219.73434126</v>
      </c>
      <c r="AK174" s="4">
        <f t="shared" ca="1" si="95"/>
        <v>664426886.11779833</v>
      </c>
      <c r="AL174" s="4">
        <f t="shared" ca="1" si="95"/>
        <v>670168750.2870115</v>
      </c>
      <c r="AM174" s="4">
        <f t="shared" ca="1" si="95"/>
        <v>675836226.17313433</v>
      </c>
      <c r="AN174" s="4">
        <f t="shared" ca="1" si="95"/>
        <v>681397227.55181038</v>
      </c>
      <c r="AO174" s="4">
        <f t="shared" ca="1" si="95"/>
        <v>686848536.75670445</v>
      </c>
      <c r="AP174" s="4">
        <f t="shared" ca="1" si="95"/>
        <v>692185465.45107388</v>
      </c>
      <c r="AQ174" s="4">
        <f t="shared" ca="1" si="95"/>
        <v>697237803.32158864</v>
      </c>
      <c r="AR174" s="4">
        <f t="shared" ca="1" si="95"/>
        <v>702011460.78515971</v>
      </c>
      <c r="AS174" s="4">
        <f t="shared" ca="1" si="95"/>
        <v>706618935.45351958</v>
      </c>
      <c r="AT174" s="4">
        <f t="shared" ca="1" si="95"/>
        <v>711082154.38132584</v>
      </c>
      <c r="AU174" s="4">
        <f t="shared" ca="1" si="95"/>
        <v>715423992.48524773</v>
      </c>
      <c r="AV174" s="4">
        <f t="shared" ca="1" si="95"/>
        <v>719609486.84612727</v>
      </c>
      <c r="AW174" s="4">
        <f t="shared" ca="1" si="95"/>
        <v>723634282.20073938</v>
      </c>
      <c r="AX174" s="4">
        <f t="shared" ca="1" si="95"/>
        <v>727492443.67036819</v>
      </c>
      <c r="AY174" s="4">
        <f t="shared" ca="1" si="95"/>
        <v>731207144.46795893</v>
      </c>
      <c r="AZ174" s="4">
        <f t="shared" ca="1" si="95"/>
        <v>734741976.87670124</v>
      </c>
      <c r="BA174" s="4">
        <f t="shared" ca="1" si="95"/>
        <v>738092050.94588232</v>
      </c>
      <c r="BB174" s="4">
        <f t="shared" ca="1" si="95"/>
        <v>741250841.43743825</v>
      </c>
      <c r="BC174" s="4">
        <f t="shared" ca="1" si="95"/>
        <v>744241795.99714732</v>
      </c>
      <c r="BD174" s="4">
        <f t="shared" ca="1" si="95"/>
        <v>747026985.2920444</v>
      </c>
      <c r="BE174" s="4">
        <f t="shared" ca="1" si="95"/>
        <v>749600934.49320173</v>
      </c>
      <c r="BF174" s="4">
        <f t="shared" ca="1" si="95"/>
        <v>751956475.45323694</v>
      </c>
      <c r="BG174" s="4">
        <f t="shared" ca="1" si="95"/>
        <v>754117302.94164395</v>
      </c>
      <c r="BH174" s="4">
        <f t="shared" ca="1" si="95"/>
        <v>756659284.88967931</v>
      </c>
      <c r="BI174" s="4">
        <f t="shared" ca="1" si="95"/>
        <v>758691895.51507175</v>
      </c>
    </row>
    <row r="175" spans="1:61" x14ac:dyDescent="0.25">
      <c r="A175" t="s">
        <v>444</v>
      </c>
      <c r="B175" s="94">
        <v>0</v>
      </c>
      <c r="C175" s="4">
        <f ca="1">C173-C174</f>
        <v>21934522.814476907</v>
      </c>
      <c r="D175" s="4">
        <f t="shared" ref="D175:BI175" ca="1" si="96">D173-D174</f>
        <v>21325426.839011192</v>
      </c>
      <c r="E175" s="4">
        <f t="shared" ca="1" si="96"/>
        <v>27524432.715387046</v>
      </c>
      <c r="F175" s="4">
        <f t="shared" ca="1" si="96"/>
        <v>33891327.88176471</v>
      </c>
      <c r="G175" s="4">
        <f t="shared" ca="1" si="96"/>
        <v>39465735.762863338</v>
      </c>
      <c r="H175" s="4">
        <f t="shared" ca="1" si="96"/>
        <v>46172567.244896173</v>
      </c>
      <c r="I175" s="4">
        <f t="shared" ca="1" si="96"/>
        <v>53060765.352786958</v>
      </c>
      <c r="J175" s="4">
        <f t="shared" ca="1" si="96"/>
        <v>60135103.25857836</v>
      </c>
      <c r="K175" s="4">
        <f t="shared" ca="1" si="96"/>
        <v>66490275.143595397</v>
      </c>
      <c r="L175" s="4">
        <f t="shared" ca="1" si="96"/>
        <v>72455388.974695981</v>
      </c>
      <c r="M175" s="4">
        <f t="shared" ca="1" si="96"/>
        <v>78604755.451629162</v>
      </c>
      <c r="N175" s="4">
        <f t="shared" ca="1" si="96"/>
        <v>84943302.504181743</v>
      </c>
      <c r="O175" s="4">
        <f t="shared" ca="1" si="96"/>
        <v>90604829.609850764</v>
      </c>
      <c r="P175" s="4">
        <f t="shared" ca="1" si="96"/>
        <v>97483345.64756304</v>
      </c>
      <c r="Q175" s="4">
        <f t="shared" ca="1" si="96"/>
        <v>104475022.70174104</v>
      </c>
      <c r="R175" s="4">
        <f t="shared" ca="1" si="96"/>
        <v>111558889.27845973</v>
      </c>
      <c r="S175" s="4">
        <f t="shared" ca="1" si="96"/>
        <v>117750299.82494688</v>
      </c>
      <c r="T175" s="4">
        <f t="shared" ca="1" si="96"/>
        <v>125188130.02792054</v>
      </c>
      <c r="U175" s="4">
        <f t="shared" ca="1" si="96"/>
        <v>132815065.3943786</v>
      </c>
      <c r="V175" s="4">
        <f t="shared" ca="1" si="96"/>
        <v>140039106.0543533</v>
      </c>
      <c r="W175" s="4">
        <f t="shared" ca="1" si="96"/>
        <v>147958829.52425754</v>
      </c>
      <c r="X175" s="4">
        <f t="shared" ca="1" si="96"/>
        <v>157629945.66170007</v>
      </c>
      <c r="Y175" s="4">
        <f t="shared" ca="1" si="96"/>
        <v>167549334.61271834</v>
      </c>
      <c r="Z175" s="4">
        <f t="shared" ca="1" si="96"/>
        <v>177723282.28105772</v>
      </c>
      <c r="AA175" s="4">
        <f t="shared" ca="1" si="96"/>
        <v>186612258.09340125</v>
      </c>
      <c r="AB175" s="4">
        <f t="shared" ca="1" si="96"/>
        <v>190000729.16121018</v>
      </c>
      <c r="AC175" s="4">
        <f t="shared" ca="1" si="96"/>
        <v>198050167.27103114</v>
      </c>
      <c r="AD175" s="4">
        <f t="shared" ca="1" si="96"/>
        <v>208663634.45922107</v>
      </c>
      <c r="AE175" s="4">
        <f t="shared" ca="1" si="96"/>
        <v>217997746.96990293</v>
      </c>
      <c r="AF175" s="4">
        <f t="shared" ca="1" si="96"/>
        <v>228503569.62270272</v>
      </c>
      <c r="AG175" s="4">
        <f t="shared" ca="1" si="96"/>
        <v>238782641.08090836</v>
      </c>
      <c r="AH175" s="4">
        <f t="shared" ca="1" si="96"/>
        <v>249242388.87690032</v>
      </c>
      <c r="AI175" s="4">
        <f t="shared" ca="1" si="96"/>
        <v>257983019.03295618</v>
      </c>
      <c r="AJ175" s="4">
        <f t="shared" ca="1" si="96"/>
        <v>6375948.0426734686</v>
      </c>
      <c r="AK175" s="4">
        <f t="shared" ca="1" si="96"/>
        <v>12007039.581098795</v>
      </c>
      <c r="AL175" s="4">
        <f t="shared" ca="1" si="96"/>
        <v>17825803.150558233</v>
      </c>
      <c r="AM175" s="4">
        <f t="shared" ca="1" si="96"/>
        <v>24245878.961303711</v>
      </c>
      <c r="AN175" s="4">
        <f t="shared" ca="1" si="96"/>
        <v>31241589.562894821</v>
      </c>
      <c r="AO175" s="4">
        <f t="shared" ca="1" si="96"/>
        <v>37808116.561229587</v>
      </c>
      <c r="AP175" s="4">
        <f t="shared" ca="1" si="96"/>
        <v>44583017.752819419</v>
      </c>
      <c r="AQ175" s="4">
        <f t="shared" ca="1" si="96"/>
        <v>50131731.643200755</v>
      </c>
      <c r="AR175" s="4">
        <f t="shared" ca="1" si="96"/>
        <v>57666961.684424639</v>
      </c>
      <c r="AS175" s="4">
        <f t="shared" ca="1" si="96"/>
        <v>65464320.214046001</v>
      </c>
      <c r="AT175" s="4">
        <f t="shared" ca="1" si="96"/>
        <v>73503163.463998079</v>
      </c>
      <c r="AU175" s="4">
        <f t="shared" ca="1" si="96"/>
        <v>80131399.635025144</v>
      </c>
      <c r="AV175" s="4">
        <f t="shared" ca="1" si="96"/>
        <v>88651094.938453674</v>
      </c>
      <c r="AW175" s="4">
        <f t="shared" ca="1" si="96"/>
        <v>97431196.878576994</v>
      </c>
      <c r="AX175" s="4">
        <f t="shared" ca="1" si="96"/>
        <v>106478494.63412547</v>
      </c>
      <c r="AY175" s="4">
        <f t="shared" ca="1" si="96"/>
        <v>114116802.68046486</v>
      </c>
      <c r="AZ175" s="4">
        <f t="shared" ca="1" si="96"/>
        <v>123697294.74029803</v>
      </c>
      <c r="BA175" s="4">
        <f t="shared" ca="1" si="96"/>
        <v>133565661.58859062</v>
      </c>
      <c r="BB175" s="4">
        <f t="shared" ca="1" si="96"/>
        <v>143729308.27365649</v>
      </c>
      <c r="BC175" s="4">
        <f t="shared" ca="1" si="96"/>
        <v>152487258.35437453</v>
      </c>
      <c r="BD175" s="4">
        <f t="shared" ca="1" si="96"/>
        <v>157201282.27762437</v>
      </c>
      <c r="BE175" s="4">
        <f t="shared" ca="1" si="96"/>
        <v>165751923.72303796</v>
      </c>
      <c r="BF175" s="4">
        <f t="shared" ca="1" si="96"/>
        <v>161368807.32421076</v>
      </c>
      <c r="BG175" s="4">
        <f t="shared" ca="1" si="96"/>
        <v>157231691.05481076</v>
      </c>
      <c r="BH175" s="4">
        <f t="shared" ca="1" si="96"/>
        <v>152757056.78883839</v>
      </c>
      <c r="BI175" s="4">
        <f t="shared" ca="1" si="96"/>
        <v>147862872.08046293</v>
      </c>
    </row>
    <row r="176" spans="1:61" x14ac:dyDescent="0.25">
      <c r="A176" t="s">
        <v>355</v>
      </c>
      <c r="B176" s="90">
        <v>0</v>
      </c>
      <c r="C176" s="4">
        <f ca="1">MIN(C169,C175)</f>
        <v>0</v>
      </c>
      <c r="D176" s="4">
        <f t="shared" ref="D176:BI176" ca="1" si="97">MIN(D169,D175)</f>
        <v>0</v>
      </c>
      <c r="E176" s="4">
        <f t="shared" ca="1" si="97"/>
        <v>0</v>
      </c>
      <c r="F176" s="4">
        <f t="shared" ca="1" si="97"/>
        <v>0</v>
      </c>
      <c r="G176" s="4">
        <f t="shared" ca="1" si="97"/>
        <v>0</v>
      </c>
      <c r="H176" s="4">
        <f t="shared" ca="1" si="97"/>
        <v>0</v>
      </c>
      <c r="I176" s="4">
        <f t="shared" ca="1" si="97"/>
        <v>0</v>
      </c>
      <c r="J176" s="4">
        <f t="shared" ca="1" si="97"/>
        <v>0</v>
      </c>
      <c r="K176" s="4">
        <f t="shared" ca="1" si="97"/>
        <v>0</v>
      </c>
      <c r="L176" s="4">
        <f t="shared" ca="1" si="97"/>
        <v>0</v>
      </c>
      <c r="M176" s="4">
        <f t="shared" ca="1" si="97"/>
        <v>0</v>
      </c>
      <c r="N176" s="4">
        <f t="shared" ca="1" si="97"/>
        <v>0</v>
      </c>
      <c r="O176" s="4">
        <f t="shared" ca="1" si="97"/>
        <v>0</v>
      </c>
      <c r="P176" s="4">
        <f t="shared" ca="1" si="97"/>
        <v>0</v>
      </c>
      <c r="Q176" s="4">
        <f t="shared" ca="1" si="97"/>
        <v>0</v>
      </c>
      <c r="R176" s="4">
        <f t="shared" ca="1" si="97"/>
        <v>0</v>
      </c>
      <c r="S176" s="4">
        <f t="shared" ca="1" si="97"/>
        <v>0</v>
      </c>
      <c r="T176" s="4">
        <f t="shared" ca="1" si="97"/>
        <v>0</v>
      </c>
      <c r="U176" s="4">
        <f t="shared" ca="1" si="97"/>
        <v>0</v>
      </c>
      <c r="V176" s="4">
        <f t="shared" ca="1" si="97"/>
        <v>0</v>
      </c>
      <c r="W176" s="4">
        <f t="shared" ca="1" si="97"/>
        <v>0</v>
      </c>
      <c r="X176" s="4">
        <f t="shared" ca="1" si="97"/>
        <v>0</v>
      </c>
      <c r="Y176" s="4">
        <f t="shared" ca="1" si="97"/>
        <v>0</v>
      </c>
      <c r="Z176" s="4">
        <f t="shared" ca="1" si="97"/>
        <v>0</v>
      </c>
      <c r="AA176" s="4">
        <f t="shared" ca="1" si="97"/>
        <v>0</v>
      </c>
      <c r="AB176" s="4">
        <f t="shared" ca="1" si="97"/>
        <v>0</v>
      </c>
      <c r="AC176" s="4">
        <f t="shared" ca="1" si="97"/>
        <v>0</v>
      </c>
      <c r="AD176" s="4">
        <f t="shared" ca="1" si="97"/>
        <v>0</v>
      </c>
      <c r="AE176" s="4">
        <f t="shared" ca="1" si="97"/>
        <v>0</v>
      </c>
      <c r="AF176" s="4">
        <f t="shared" ca="1" si="97"/>
        <v>0</v>
      </c>
      <c r="AG176" s="4">
        <f t="shared" ca="1" si="97"/>
        <v>0</v>
      </c>
      <c r="AH176" s="4">
        <f t="shared" ca="1" si="97"/>
        <v>0</v>
      </c>
      <c r="AI176" s="4">
        <f t="shared" ca="1" si="97"/>
        <v>0</v>
      </c>
      <c r="AJ176" s="4">
        <f t="shared" ca="1" si="97"/>
        <v>0</v>
      </c>
      <c r="AK176" s="4">
        <f t="shared" ca="1" si="97"/>
        <v>0</v>
      </c>
      <c r="AL176" s="4">
        <f t="shared" ca="1" si="97"/>
        <v>0</v>
      </c>
      <c r="AM176" s="4">
        <f t="shared" ca="1" si="97"/>
        <v>0</v>
      </c>
      <c r="AN176" s="4">
        <f t="shared" ca="1" si="97"/>
        <v>0</v>
      </c>
      <c r="AO176" s="4">
        <f t="shared" ca="1" si="97"/>
        <v>0</v>
      </c>
      <c r="AP176" s="4">
        <f t="shared" ca="1" si="97"/>
        <v>0</v>
      </c>
      <c r="AQ176" s="4">
        <f t="shared" ca="1" si="97"/>
        <v>0</v>
      </c>
      <c r="AR176" s="4">
        <f t="shared" ca="1" si="97"/>
        <v>0</v>
      </c>
      <c r="AS176" s="4">
        <f t="shared" ca="1" si="97"/>
        <v>0</v>
      </c>
      <c r="AT176" s="4">
        <f t="shared" ca="1" si="97"/>
        <v>0</v>
      </c>
      <c r="AU176" s="4">
        <f t="shared" ca="1" si="97"/>
        <v>0</v>
      </c>
      <c r="AV176" s="4">
        <f t="shared" ca="1" si="97"/>
        <v>0</v>
      </c>
      <c r="AW176" s="4">
        <f t="shared" ca="1" si="97"/>
        <v>0</v>
      </c>
      <c r="AX176" s="4">
        <f t="shared" ca="1" si="97"/>
        <v>0</v>
      </c>
      <c r="AY176" s="4">
        <f t="shared" ca="1" si="97"/>
        <v>0</v>
      </c>
      <c r="AZ176" s="4">
        <f t="shared" ca="1" si="97"/>
        <v>0</v>
      </c>
      <c r="BA176" s="4">
        <f t="shared" ca="1" si="97"/>
        <v>0</v>
      </c>
      <c r="BB176" s="4">
        <f t="shared" ca="1" si="97"/>
        <v>0</v>
      </c>
      <c r="BC176" s="4">
        <f t="shared" ca="1" si="97"/>
        <v>0</v>
      </c>
      <c r="BD176" s="4">
        <f t="shared" ca="1" si="97"/>
        <v>0</v>
      </c>
      <c r="BE176" s="4">
        <f t="shared" ca="1" si="97"/>
        <v>0</v>
      </c>
      <c r="BF176" s="4">
        <f t="shared" ca="1" si="97"/>
        <v>0</v>
      </c>
      <c r="BG176" s="4">
        <f t="shared" ca="1" si="97"/>
        <v>0</v>
      </c>
      <c r="BH176" s="4">
        <f t="shared" ca="1" si="97"/>
        <v>0</v>
      </c>
      <c r="BI176" s="4">
        <f t="shared" ca="1" si="97"/>
        <v>0</v>
      </c>
    </row>
    <row r="177" spans="1:61" x14ac:dyDescent="0.25">
      <c r="A177" t="s">
        <v>444</v>
      </c>
      <c r="B177" s="94">
        <v>0</v>
      </c>
      <c r="C177" s="5">
        <f ca="1">C175-C176</f>
        <v>21934522.814476907</v>
      </c>
      <c r="D177" s="5">
        <f t="shared" ref="D177:BI177" ca="1" si="98">D175-D176</f>
        <v>21325426.839011192</v>
      </c>
      <c r="E177" s="5">
        <f t="shared" ca="1" si="98"/>
        <v>27524432.715387046</v>
      </c>
      <c r="F177" s="5">
        <f t="shared" ca="1" si="98"/>
        <v>33891327.88176471</v>
      </c>
      <c r="G177" s="5">
        <f t="shared" ca="1" si="98"/>
        <v>39465735.762863338</v>
      </c>
      <c r="H177" s="5">
        <f t="shared" ca="1" si="98"/>
        <v>46172567.244896173</v>
      </c>
      <c r="I177" s="5">
        <f t="shared" ca="1" si="98"/>
        <v>53060765.352786958</v>
      </c>
      <c r="J177" s="5">
        <f t="shared" ca="1" si="98"/>
        <v>60135103.25857836</v>
      </c>
      <c r="K177" s="5">
        <f t="shared" ca="1" si="98"/>
        <v>66490275.143595397</v>
      </c>
      <c r="L177" s="5">
        <f t="shared" ca="1" si="98"/>
        <v>72455388.974695981</v>
      </c>
      <c r="M177" s="5">
        <f t="shared" ca="1" si="98"/>
        <v>78604755.451629162</v>
      </c>
      <c r="N177" s="5">
        <f t="shared" ca="1" si="98"/>
        <v>84943302.504181743</v>
      </c>
      <c r="O177" s="5">
        <f t="shared" ca="1" si="98"/>
        <v>90604829.609850764</v>
      </c>
      <c r="P177" s="5">
        <f t="shared" ca="1" si="98"/>
        <v>97483345.64756304</v>
      </c>
      <c r="Q177" s="5">
        <f t="shared" ca="1" si="98"/>
        <v>104475022.70174104</v>
      </c>
      <c r="R177" s="5">
        <f t="shared" ca="1" si="98"/>
        <v>111558889.27845973</v>
      </c>
      <c r="S177" s="5">
        <f t="shared" ca="1" si="98"/>
        <v>117750299.82494688</v>
      </c>
      <c r="T177" s="5">
        <f t="shared" ca="1" si="98"/>
        <v>125188130.02792054</v>
      </c>
      <c r="U177" s="5">
        <f t="shared" ca="1" si="98"/>
        <v>132815065.3943786</v>
      </c>
      <c r="V177" s="5">
        <f t="shared" ca="1" si="98"/>
        <v>140039106.0543533</v>
      </c>
      <c r="W177" s="5">
        <f t="shared" ca="1" si="98"/>
        <v>147958829.52425754</v>
      </c>
      <c r="X177" s="5">
        <f t="shared" ca="1" si="98"/>
        <v>157629945.66170007</v>
      </c>
      <c r="Y177" s="5">
        <f t="shared" ca="1" si="98"/>
        <v>167549334.61271834</v>
      </c>
      <c r="Z177" s="5">
        <f t="shared" ca="1" si="98"/>
        <v>177723282.28105772</v>
      </c>
      <c r="AA177" s="5">
        <f t="shared" ca="1" si="98"/>
        <v>186612258.09340125</v>
      </c>
      <c r="AB177" s="5">
        <f t="shared" ca="1" si="98"/>
        <v>190000729.16121018</v>
      </c>
      <c r="AC177" s="5">
        <f t="shared" ca="1" si="98"/>
        <v>198050167.27103114</v>
      </c>
      <c r="AD177" s="5">
        <f t="shared" ca="1" si="98"/>
        <v>208663634.45922107</v>
      </c>
      <c r="AE177" s="5">
        <f t="shared" ca="1" si="98"/>
        <v>217997746.96990293</v>
      </c>
      <c r="AF177" s="5">
        <f t="shared" ca="1" si="98"/>
        <v>228503569.62270272</v>
      </c>
      <c r="AG177" s="5">
        <f t="shared" ca="1" si="98"/>
        <v>238782641.08090836</v>
      </c>
      <c r="AH177" s="5">
        <f t="shared" ca="1" si="98"/>
        <v>249242388.87690032</v>
      </c>
      <c r="AI177" s="5">
        <f t="shared" ca="1" si="98"/>
        <v>257983019.03295618</v>
      </c>
      <c r="AJ177" s="5">
        <f t="shared" ca="1" si="98"/>
        <v>6375948.0426734686</v>
      </c>
      <c r="AK177" s="5">
        <f t="shared" ca="1" si="98"/>
        <v>12007039.581098795</v>
      </c>
      <c r="AL177" s="5">
        <f t="shared" ca="1" si="98"/>
        <v>17825803.150558233</v>
      </c>
      <c r="AM177" s="5">
        <f t="shared" ca="1" si="98"/>
        <v>24245878.961303711</v>
      </c>
      <c r="AN177" s="5">
        <f t="shared" ca="1" si="98"/>
        <v>31241589.562894821</v>
      </c>
      <c r="AO177" s="5">
        <f t="shared" ca="1" si="98"/>
        <v>37808116.561229587</v>
      </c>
      <c r="AP177" s="5">
        <f t="shared" ca="1" si="98"/>
        <v>44583017.752819419</v>
      </c>
      <c r="AQ177" s="5">
        <f t="shared" ca="1" si="98"/>
        <v>50131731.643200755</v>
      </c>
      <c r="AR177" s="5">
        <f t="shared" ca="1" si="98"/>
        <v>57666961.684424639</v>
      </c>
      <c r="AS177" s="5">
        <f t="shared" ca="1" si="98"/>
        <v>65464320.214046001</v>
      </c>
      <c r="AT177" s="5">
        <f t="shared" ca="1" si="98"/>
        <v>73503163.463998079</v>
      </c>
      <c r="AU177" s="5">
        <f t="shared" ca="1" si="98"/>
        <v>80131399.635025144</v>
      </c>
      <c r="AV177" s="5">
        <f t="shared" ca="1" si="98"/>
        <v>88651094.938453674</v>
      </c>
      <c r="AW177" s="5">
        <f t="shared" ca="1" si="98"/>
        <v>97431196.878576994</v>
      </c>
      <c r="AX177" s="5">
        <f t="shared" ca="1" si="98"/>
        <v>106478494.63412547</v>
      </c>
      <c r="AY177" s="5">
        <f t="shared" ca="1" si="98"/>
        <v>114116802.68046486</v>
      </c>
      <c r="AZ177" s="5">
        <f t="shared" ca="1" si="98"/>
        <v>123697294.74029803</v>
      </c>
      <c r="BA177" s="5">
        <f t="shared" ca="1" si="98"/>
        <v>133565661.58859062</v>
      </c>
      <c r="BB177" s="5">
        <f t="shared" ca="1" si="98"/>
        <v>143729308.27365649</v>
      </c>
      <c r="BC177" s="5">
        <f t="shared" ca="1" si="98"/>
        <v>152487258.35437453</v>
      </c>
      <c r="BD177" s="5">
        <f t="shared" ca="1" si="98"/>
        <v>157201282.27762437</v>
      </c>
      <c r="BE177" s="5">
        <f t="shared" ca="1" si="98"/>
        <v>165751923.72303796</v>
      </c>
      <c r="BF177" s="5">
        <f t="shared" ca="1" si="98"/>
        <v>161368807.32421076</v>
      </c>
      <c r="BG177" s="5">
        <f t="shared" ca="1" si="98"/>
        <v>157231691.05481076</v>
      </c>
      <c r="BH177" s="5">
        <f t="shared" ca="1" si="98"/>
        <v>152757056.78883839</v>
      </c>
      <c r="BI177" s="5">
        <f t="shared" ca="1" si="98"/>
        <v>147862872.08046293</v>
      </c>
    </row>
    <row r="178" spans="1:61" x14ac:dyDescent="0.25">
      <c r="A178" t="s">
        <v>346</v>
      </c>
      <c r="B178" s="91">
        <f>B25</f>
        <v>0.49019607843137253</v>
      </c>
      <c r="C178" s="5">
        <f ca="1">MIN(C177,C170)</f>
        <v>3859680.1349191735</v>
      </c>
      <c r="D178" s="5">
        <f t="shared" ref="D178:BI178" ca="1" si="99">MIN(D177,D170)</f>
        <v>7770143.8894710196</v>
      </c>
      <c r="E178" s="5">
        <f t="shared" ca="1" si="99"/>
        <v>11706810.565026166</v>
      </c>
      <c r="F178" s="5">
        <f t="shared" ca="1" si="99"/>
        <v>15669867.061244948</v>
      </c>
      <c r="G178" s="5">
        <f t="shared" ca="1" si="99"/>
        <v>19657657.966645189</v>
      </c>
      <c r="H178" s="5">
        <f t="shared" ca="1" si="99"/>
        <v>23668459.401691996</v>
      </c>
      <c r="I178" s="5">
        <f t="shared" ca="1" si="99"/>
        <v>27700351.672983564</v>
      </c>
      <c r="J178" s="5">
        <f t="shared" ca="1" si="99"/>
        <v>31751354.418291036</v>
      </c>
      <c r="K178" s="5">
        <f t="shared" ca="1" si="99"/>
        <v>35819554.748225607</v>
      </c>
      <c r="L178" s="5">
        <f t="shared" ca="1" si="99"/>
        <v>39911594.350769617</v>
      </c>
      <c r="M178" s="5">
        <f t="shared" ca="1" si="99"/>
        <v>44034081.224635161</v>
      </c>
      <c r="N178" s="5">
        <f t="shared" ca="1" si="99"/>
        <v>48185102.636174366</v>
      </c>
      <c r="O178" s="5">
        <f t="shared" ca="1" si="99"/>
        <v>52361713.528320268</v>
      </c>
      <c r="P178" s="5">
        <f t="shared" ca="1" si="99"/>
        <v>56560513.976849668</v>
      </c>
      <c r="Q178" s="5">
        <f t="shared" ca="1" si="99"/>
        <v>60779177.735633492</v>
      </c>
      <c r="R178" s="5">
        <f t="shared" ca="1" si="99"/>
        <v>65015878.158358477</v>
      </c>
      <c r="S178" s="5">
        <f t="shared" ca="1" si="99"/>
        <v>69268871.355670363</v>
      </c>
      <c r="T178" s="5">
        <f t="shared" ca="1" si="99"/>
        <v>73536345.311879173</v>
      </c>
      <c r="U178" s="5">
        <f t="shared" ca="1" si="99"/>
        <v>77816280.929058</v>
      </c>
      <c r="V178" s="5">
        <f t="shared" ca="1" si="99"/>
        <v>82504325.087831423</v>
      </c>
      <c r="W178" s="5">
        <f t="shared" ca="1" si="99"/>
        <v>87604370.418590501</v>
      </c>
      <c r="X178" s="5">
        <f t="shared" ca="1" si="99"/>
        <v>92722564.285831124</v>
      </c>
      <c r="Y178" s="5">
        <f t="shared" ca="1" si="99"/>
        <v>97856726.812197119</v>
      </c>
      <c r="Z178" s="5">
        <f t="shared" ca="1" si="99"/>
        <v>103004613.82258937</v>
      </c>
      <c r="AA178" s="5">
        <f t="shared" ca="1" si="99"/>
        <v>108164068.88027836</v>
      </c>
      <c r="AB178" s="5">
        <f t="shared" ca="1" si="99"/>
        <v>113332854.69198048</v>
      </c>
      <c r="AC178" s="5">
        <f t="shared" ca="1" si="99"/>
        <v>118508497.83070131</v>
      </c>
      <c r="AD178" s="5">
        <f t="shared" ca="1" si="99"/>
        <v>123688453.77628307</v>
      </c>
      <c r="AE178" s="5">
        <f t="shared" ca="1" si="99"/>
        <v>128870263.41302066</v>
      </c>
      <c r="AF178" s="5">
        <f t="shared" ca="1" si="99"/>
        <v>134055783.03465693</v>
      </c>
      <c r="AG178" s="5">
        <f t="shared" ca="1" si="99"/>
        <v>139250127.82772502</v>
      </c>
      <c r="AH178" s="5">
        <f t="shared" ca="1" si="99"/>
        <v>144454787.58940846</v>
      </c>
      <c r="AI178" s="5">
        <f t="shared" ca="1" si="99"/>
        <v>149670776.58084047</v>
      </c>
      <c r="AJ178" s="5">
        <f t="shared" ca="1" si="99"/>
        <v>6375948.0426734686</v>
      </c>
      <c r="AK178" s="5">
        <f t="shared" ca="1" si="99"/>
        <v>12007039.581098795</v>
      </c>
      <c r="AL178" s="5">
        <f t="shared" ca="1" si="99"/>
        <v>17825803.150558233</v>
      </c>
      <c r="AM178" s="5">
        <f t="shared" ca="1" si="99"/>
        <v>24245878.961303711</v>
      </c>
      <c r="AN178" s="5">
        <f t="shared" ca="1" si="99"/>
        <v>31241589.562894821</v>
      </c>
      <c r="AO178" s="5">
        <f t="shared" ca="1" si="99"/>
        <v>37808116.561229587</v>
      </c>
      <c r="AP178" s="5">
        <f t="shared" ca="1" si="99"/>
        <v>44583017.752819419</v>
      </c>
      <c r="AQ178" s="5">
        <f t="shared" ca="1" si="99"/>
        <v>50131731.643200755</v>
      </c>
      <c r="AR178" s="5">
        <f t="shared" ca="1" si="99"/>
        <v>57666961.684424639</v>
      </c>
      <c r="AS178" s="5">
        <f t="shared" ca="1" si="99"/>
        <v>65464320.214046001</v>
      </c>
      <c r="AT178" s="5">
        <f t="shared" ca="1" si="99"/>
        <v>73503163.463998079</v>
      </c>
      <c r="AU178" s="5">
        <f t="shared" ca="1" si="99"/>
        <v>80131399.635025144</v>
      </c>
      <c r="AV178" s="5">
        <f t="shared" ca="1" si="99"/>
        <v>88651094.938453674</v>
      </c>
      <c r="AW178" s="5">
        <f t="shared" ca="1" si="99"/>
        <v>97431196.878576994</v>
      </c>
      <c r="AX178" s="5">
        <f t="shared" ca="1" si="99"/>
        <v>106478494.63412547</v>
      </c>
      <c r="AY178" s="5">
        <f t="shared" ca="1" si="99"/>
        <v>114116802.68046486</v>
      </c>
      <c r="AZ178" s="5">
        <f t="shared" ca="1" si="99"/>
        <v>123697294.74029803</v>
      </c>
      <c r="BA178" s="5">
        <f t="shared" ca="1" si="99"/>
        <v>133565661.58859062</v>
      </c>
      <c r="BB178" s="5">
        <f t="shared" ca="1" si="99"/>
        <v>143729308.27365649</v>
      </c>
      <c r="BC178" s="5">
        <f t="shared" ca="1" si="99"/>
        <v>152487258.35437453</v>
      </c>
      <c r="BD178" s="5">
        <f t="shared" ca="1" si="99"/>
        <v>157201282.27762437</v>
      </c>
      <c r="BE178" s="5">
        <f t="shared" ca="1" si="99"/>
        <v>165751923.72303796</v>
      </c>
      <c r="BF178" s="5">
        <f t="shared" ca="1" si="99"/>
        <v>161368807.32421076</v>
      </c>
      <c r="BG178" s="5">
        <f t="shared" ca="1" si="99"/>
        <v>157231691.05481076</v>
      </c>
      <c r="BH178" s="5">
        <f t="shared" ca="1" si="99"/>
        <v>152757056.78883839</v>
      </c>
      <c r="BI178" s="5">
        <f t="shared" ca="1" si="99"/>
        <v>147862872.08046293</v>
      </c>
    </row>
    <row r="179" spans="1:61" x14ac:dyDescent="0.25">
      <c r="A179" t="s">
        <v>444</v>
      </c>
      <c r="B179" s="92">
        <f>B26</f>
        <v>0.78431372549019607</v>
      </c>
      <c r="C179" s="5">
        <f ca="1">C177-C178</f>
        <v>18074842.679557733</v>
      </c>
      <c r="D179" s="5">
        <f t="shared" ref="D179:BI179" ca="1" si="100">D177-D178</f>
        <v>13555282.949540172</v>
      </c>
      <c r="E179" s="5">
        <f t="shared" ca="1" si="100"/>
        <v>15817622.15036088</v>
      </c>
      <c r="F179" s="5">
        <f t="shared" ca="1" si="100"/>
        <v>18221460.82051976</v>
      </c>
      <c r="G179" s="5">
        <f t="shared" ca="1" si="100"/>
        <v>19808077.796218149</v>
      </c>
      <c r="H179" s="5">
        <f t="shared" ca="1" si="100"/>
        <v>22504107.843204178</v>
      </c>
      <c r="I179" s="5">
        <f t="shared" ca="1" si="100"/>
        <v>25360413.679803394</v>
      </c>
      <c r="J179" s="5">
        <f t="shared" ca="1" si="100"/>
        <v>28383748.840287324</v>
      </c>
      <c r="K179" s="5">
        <f t="shared" ca="1" si="100"/>
        <v>30670720.39536979</v>
      </c>
      <c r="L179" s="5">
        <f t="shared" ca="1" si="100"/>
        <v>32543794.623926364</v>
      </c>
      <c r="M179" s="5">
        <f t="shared" ca="1" si="100"/>
        <v>34570674.226994</v>
      </c>
      <c r="N179" s="5">
        <f t="shared" ca="1" si="100"/>
        <v>36758199.868007377</v>
      </c>
      <c r="O179" s="5">
        <f t="shared" ca="1" si="100"/>
        <v>38243116.081530496</v>
      </c>
      <c r="P179" s="5">
        <f t="shared" ca="1" si="100"/>
        <v>40922831.670713373</v>
      </c>
      <c r="Q179" s="5">
        <f t="shared" ca="1" si="100"/>
        <v>43695844.966107547</v>
      </c>
      <c r="R179" s="5">
        <f t="shared" ca="1" si="100"/>
        <v>46543011.120101251</v>
      </c>
      <c r="S179" s="5">
        <f t="shared" ca="1" si="100"/>
        <v>48481428.469276518</v>
      </c>
      <c r="T179" s="5">
        <f t="shared" ca="1" si="100"/>
        <v>51651784.716041371</v>
      </c>
      <c r="U179" s="5">
        <f t="shared" ca="1" si="100"/>
        <v>54998784.465320602</v>
      </c>
      <c r="V179" s="5">
        <f t="shared" ca="1" si="100"/>
        <v>57534780.966521874</v>
      </c>
      <c r="W179" s="5">
        <f t="shared" ca="1" si="100"/>
        <v>60354459.10566704</v>
      </c>
      <c r="X179" s="5">
        <f t="shared" ca="1" si="100"/>
        <v>64907381.375868946</v>
      </c>
      <c r="Y179" s="5">
        <f t="shared" ca="1" si="100"/>
        <v>69692607.800521225</v>
      </c>
      <c r="Z179" s="5">
        <f t="shared" ca="1" si="100"/>
        <v>74718668.458468348</v>
      </c>
      <c r="AA179" s="5">
        <f t="shared" ca="1" si="100"/>
        <v>78448189.213122889</v>
      </c>
      <c r="AB179" s="5">
        <f t="shared" ca="1" si="100"/>
        <v>76667874.469229698</v>
      </c>
      <c r="AC179" s="5">
        <f t="shared" ca="1" si="100"/>
        <v>79541669.440329835</v>
      </c>
      <c r="AD179" s="5">
        <f t="shared" ca="1" si="100"/>
        <v>84975180.682937995</v>
      </c>
      <c r="AE179" s="5">
        <f t="shared" ca="1" si="100"/>
        <v>89127483.556882277</v>
      </c>
      <c r="AF179" s="5">
        <f t="shared" ca="1" si="100"/>
        <v>94447786.588045791</v>
      </c>
      <c r="AG179" s="5">
        <f t="shared" ca="1" si="100"/>
        <v>99532513.253183335</v>
      </c>
      <c r="AH179" s="5">
        <f t="shared" ca="1" si="100"/>
        <v>104787601.28749186</v>
      </c>
      <c r="AI179" s="5">
        <f t="shared" ca="1" si="100"/>
        <v>108312242.45211571</v>
      </c>
      <c r="AJ179" s="5">
        <f t="shared" ca="1" si="100"/>
        <v>0</v>
      </c>
      <c r="AK179" s="5">
        <f t="shared" ca="1" si="100"/>
        <v>0</v>
      </c>
      <c r="AL179" s="5">
        <f t="shared" ca="1" si="100"/>
        <v>0</v>
      </c>
      <c r="AM179" s="5">
        <f t="shared" ca="1" si="100"/>
        <v>0</v>
      </c>
      <c r="AN179" s="5">
        <f t="shared" ca="1" si="100"/>
        <v>0</v>
      </c>
      <c r="AO179" s="5">
        <f t="shared" ca="1" si="100"/>
        <v>0</v>
      </c>
      <c r="AP179" s="5">
        <f t="shared" ca="1" si="100"/>
        <v>0</v>
      </c>
      <c r="AQ179" s="5">
        <f t="shared" ca="1" si="100"/>
        <v>0</v>
      </c>
      <c r="AR179" s="5">
        <f t="shared" ca="1" si="100"/>
        <v>0</v>
      </c>
      <c r="AS179" s="5">
        <f t="shared" ca="1" si="100"/>
        <v>0</v>
      </c>
      <c r="AT179" s="5">
        <f t="shared" ca="1" si="100"/>
        <v>0</v>
      </c>
      <c r="AU179" s="5">
        <f t="shared" ca="1" si="100"/>
        <v>0</v>
      </c>
      <c r="AV179" s="5">
        <f t="shared" ca="1" si="100"/>
        <v>0</v>
      </c>
      <c r="AW179" s="5">
        <f t="shared" ca="1" si="100"/>
        <v>0</v>
      </c>
      <c r="AX179" s="5">
        <f t="shared" ca="1" si="100"/>
        <v>0</v>
      </c>
      <c r="AY179" s="5">
        <f t="shared" ca="1" si="100"/>
        <v>0</v>
      </c>
      <c r="AZ179" s="5">
        <f t="shared" ca="1" si="100"/>
        <v>0</v>
      </c>
      <c r="BA179" s="5">
        <f t="shared" ca="1" si="100"/>
        <v>0</v>
      </c>
      <c r="BB179" s="5">
        <f t="shared" ca="1" si="100"/>
        <v>0</v>
      </c>
      <c r="BC179" s="5">
        <f t="shared" ca="1" si="100"/>
        <v>0</v>
      </c>
      <c r="BD179" s="5">
        <f t="shared" ca="1" si="100"/>
        <v>0</v>
      </c>
      <c r="BE179" s="5">
        <f t="shared" ca="1" si="100"/>
        <v>0</v>
      </c>
      <c r="BF179" s="5">
        <f t="shared" ca="1" si="100"/>
        <v>0</v>
      </c>
      <c r="BG179" s="5">
        <f t="shared" ca="1" si="100"/>
        <v>0</v>
      </c>
      <c r="BH179" s="5">
        <f t="shared" ca="1" si="100"/>
        <v>0</v>
      </c>
      <c r="BI179" s="5">
        <f t="shared" ca="1" si="100"/>
        <v>0</v>
      </c>
    </row>
    <row r="180" spans="1:61" ht="30" x14ac:dyDescent="0.25">
      <c r="A180" s="27" t="s">
        <v>445</v>
      </c>
      <c r="B180" s="98"/>
      <c r="C180" s="5">
        <f ca="1">C30*(SUMPRODUCT($B$174:$B$179,C174:C179))</f>
        <v>305544357.38472795</v>
      </c>
      <c r="D180" s="5">
        <f t="shared" ref="D180:BI180" ca="1" si="101">D30*(SUMPRODUCT($B$174:$B$179,D174:D179))</f>
        <v>305783359.60554481</v>
      </c>
      <c r="E180" s="5">
        <f t="shared" ca="1" si="101"/>
        <v>311512525.3491354</v>
      </c>
      <c r="F180" s="5">
        <f t="shared" ca="1" si="101"/>
        <v>317235184.81457573</v>
      </c>
      <c r="G180" s="5">
        <f t="shared" ca="1" si="101"/>
        <v>322213555.94569075</v>
      </c>
      <c r="H180" s="5">
        <f t="shared" ca="1" si="101"/>
        <v>327932742.6869536</v>
      </c>
      <c r="I180" s="5">
        <f t="shared" ca="1" si="101"/>
        <v>333643435.60365057</v>
      </c>
      <c r="J180" s="5">
        <f t="shared" ca="1" si="101"/>
        <v>339344896.72555715</v>
      </c>
      <c r="K180" s="5">
        <f t="shared" ca="1" si="101"/>
        <v>344342730.68313926</v>
      </c>
      <c r="L180" s="5">
        <f t="shared" ca="1" si="101"/>
        <v>350148628.48387188</v>
      </c>
      <c r="M180" s="5">
        <f t="shared" ca="1" si="101"/>
        <v>355950561.9661963</v>
      </c>
      <c r="N180" s="5">
        <f t="shared" ca="1" si="101"/>
        <v>361747903.77360183</v>
      </c>
      <c r="O180" s="5">
        <f t="shared" ca="1" si="101"/>
        <v>366713871.71853852</v>
      </c>
      <c r="P180" s="5">
        <f t="shared" ca="1" si="101"/>
        <v>372415677.20948493</v>
      </c>
      <c r="Q180" s="5">
        <f t="shared" ca="1" si="101"/>
        <v>378067015.55664039</v>
      </c>
      <c r="R180" s="5">
        <f t="shared" ca="1" si="101"/>
        <v>383647422.54022127</v>
      </c>
      <c r="S180" s="5">
        <f t="shared" ca="1" si="101"/>
        <v>388401985.1276868</v>
      </c>
      <c r="T180" s="5">
        <f t="shared" ca="1" si="101"/>
        <v>393981821.97786659</v>
      </c>
      <c r="U180" s="5">
        <f t="shared" ca="1" si="101"/>
        <v>399554466.71640033</v>
      </c>
      <c r="V180" s="5">
        <f t="shared" ca="1" si="101"/>
        <v>463608126.8209424</v>
      </c>
      <c r="W180" s="5">
        <f t="shared" ca="1" si="101"/>
        <v>469747370.65059</v>
      </c>
      <c r="X180" s="5">
        <f t="shared" ca="1" si="101"/>
        <v>477095090.74587542</v>
      </c>
      <c r="Y180" s="5">
        <f t="shared" ca="1" si="101"/>
        <v>484468889.28802145</v>
      </c>
      <c r="Z180" s="5">
        <f t="shared" ca="1" si="101"/>
        <v>491868927.76982993</v>
      </c>
      <c r="AA180" s="5">
        <f t="shared" ca="1" si="101"/>
        <v>498106825.88565135</v>
      </c>
      <c r="AB180" s="5">
        <f t="shared" ca="1" si="101"/>
        <v>499846471.37403983</v>
      </c>
      <c r="AC180" s="5">
        <f t="shared" ca="1" si="101"/>
        <v>505053770.68987179</v>
      </c>
      <c r="AD180" s="5">
        <f t="shared" ca="1" si="101"/>
        <v>512078858.3863501</v>
      </c>
      <c r="AE180" s="5">
        <f t="shared" ca="1" si="101"/>
        <v>517926680.78252608</v>
      </c>
      <c r="AF180" s="5">
        <f t="shared" ca="1" si="101"/>
        <v>525141419.23480171</v>
      </c>
      <c r="AG180" s="5">
        <f t="shared" ca="1" si="101"/>
        <v>532486454.73969579</v>
      </c>
      <c r="AH180" s="5">
        <f t="shared" ca="1" si="101"/>
        <v>539880705.29574609</v>
      </c>
      <c r="AI180" s="5">
        <f t="shared" ca="1" si="101"/>
        <v>546163401.84029496</v>
      </c>
      <c r="AJ180" s="5">
        <f t="shared" ca="1" si="101"/>
        <v>648800189.95654702</v>
      </c>
      <c r="AK180" s="5">
        <f t="shared" ca="1" si="101"/>
        <v>657284711.6748507</v>
      </c>
      <c r="AL180" s="5">
        <f t="shared" ca="1" si="101"/>
        <v>665766325.35518694</v>
      </c>
      <c r="AM180" s="5">
        <f t="shared" ca="1" si="101"/>
        <v>674469770.24880993</v>
      </c>
      <c r="AN180" s="5">
        <f t="shared" ca="1" si="101"/>
        <v>683351002.28750765</v>
      </c>
      <c r="AO180" s="5">
        <f t="shared" ca="1" si="101"/>
        <v>691914308.86011684</v>
      </c>
      <c r="AP180" s="5">
        <f t="shared" ca="1" si="101"/>
        <v>700467621.88968968</v>
      </c>
      <c r="AQ180" s="5">
        <f t="shared" ca="1" si="101"/>
        <v>708140852.10116565</v>
      </c>
      <c r="AR180" s="5">
        <f t="shared" ca="1" si="101"/>
        <v>716514648.65428627</v>
      </c>
      <c r="AS180" s="5">
        <f t="shared" ca="1" si="101"/>
        <v>724854015.25543392</v>
      </c>
      <c r="AT180" s="5">
        <f t="shared" ca="1" si="101"/>
        <v>733170329.52286756</v>
      </c>
      <c r="AU180" s="5">
        <f t="shared" ca="1" si="101"/>
        <v>740676168.92427468</v>
      </c>
      <c r="AV180" s="5">
        <f t="shared" ca="1" si="101"/>
        <v>748955915.99544525</v>
      </c>
      <c r="AW180" s="5">
        <f t="shared" ca="1" si="101"/>
        <v>757205765.33336067</v>
      </c>
      <c r="AX180" s="5">
        <f t="shared" ca="1" si="101"/>
        <v>765423226.45826566</v>
      </c>
      <c r="AY180" s="5">
        <f t="shared" ca="1" si="101"/>
        <v>772809358.63548172</v>
      </c>
      <c r="AZ180" s="5">
        <f t="shared" ca="1" si="101"/>
        <v>780971200.24201</v>
      </c>
      <c r="BA180" s="5">
        <f t="shared" ca="1" si="101"/>
        <v>789093021.31389964</v>
      </c>
      <c r="BB180" s="5">
        <f t="shared" ca="1" si="101"/>
        <v>797172054.48457491</v>
      </c>
      <c r="BC180" s="5">
        <f t="shared" ca="1" si="101"/>
        <v>804397475.66111231</v>
      </c>
      <c r="BD180" s="5">
        <f t="shared" ca="1" si="101"/>
        <v>809438849.44201624</v>
      </c>
      <c r="BE180" s="5">
        <f t="shared" ca="1" si="101"/>
        <v>816153819.95560849</v>
      </c>
      <c r="BF180" s="5">
        <f t="shared" ca="1" si="101"/>
        <v>816314587.36798263</v>
      </c>
      <c r="BG180" s="5">
        <f t="shared" ca="1" si="101"/>
        <v>816405047.5186758</v>
      </c>
      <c r="BH180" s="5">
        <f t="shared" ca="1" si="101"/>
        <v>816703738.51382208</v>
      </c>
      <c r="BI180" s="5">
        <f t="shared" ca="1" si="101"/>
        <v>816297383.87774825</v>
      </c>
    </row>
    <row r="181" spans="1:61" ht="30" x14ac:dyDescent="0.25">
      <c r="A181" s="27" t="s">
        <v>446</v>
      </c>
      <c r="B181" s="98">
        <f ca="1">1-B32</f>
        <v>0.98039215686274506</v>
      </c>
      <c r="C181" s="5">
        <f ca="1">$B$181*C173*C31</f>
        <v>0</v>
      </c>
      <c r="D181" s="5">
        <f t="shared" ref="D181:BI181" ca="1" si="102">$B$181*D173*D31</f>
        <v>0</v>
      </c>
      <c r="E181" s="5">
        <f t="shared" ca="1" si="102"/>
        <v>0</v>
      </c>
      <c r="F181" s="5">
        <f t="shared" ca="1" si="102"/>
        <v>0</v>
      </c>
      <c r="G181" s="5">
        <f t="shared" ca="1" si="102"/>
        <v>0</v>
      </c>
      <c r="H181" s="5">
        <f t="shared" ca="1" si="102"/>
        <v>0</v>
      </c>
      <c r="I181" s="5">
        <f t="shared" ca="1" si="102"/>
        <v>0</v>
      </c>
      <c r="J181" s="5">
        <f t="shared" ca="1" si="102"/>
        <v>0</v>
      </c>
      <c r="K181" s="5">
        <f t="shared" ca="1" si="102"/>
        <v>0</v>
      </c>
      <c r="L181" s="5">
        <f t="shared" ca="1" si="102"/>
        <v>0</v>
      </c>
      <c r="M181" s="5">
        <f t="shared" ca="1" si="102"/>
        <v>0</v>
      </c>
      <c r="N181" s="5">
        <f t="shared" ca="1" si="102"/>
        <v>0</v>
      </c>
      <c r="O181" s="5">
        <f t="shared" ca="1" si="102"/>
        <v>0</v>
      </c>
      <c r="P181" s="5">
        <f t="shared" ca="1" si="102"/>
        <v>0</v>
      </c>
      <c r="Q181" s="5">
        <f t="shared" ca="1" si="102"/>
        <v>0</v>
      </c>
      <c r="R181" s="5">
        <f t="shared" ca="1" si="102"/>
        <v>0</v>
      </c>
      <c r="S181" s="5">
        <f t="shared" ca="1" si="102"/>
        <v>0</v>
      </c>
      <c r="T181" s="5">
        <f t="shared" ca="1" si="102"/>
        <v>0</v>
      </c>
      <c r="U181" s="5">
        <f t="shared" ca="1" si="102"/>
        <v>0</v>
      </c>
      <c r="V181" s="5">
        <f t="shared" ca="1" si="102"/>
        <v>0</v>
      </c>
      <c r="W181" s="5">
        <f t="shared" ca="1" si="102"/>
        <v>0</v>
      </c>
      <c r="X181" s="5">
        <f t="shared" ca="1" si="102"/>
        <v>0</v>
      </c>
      <c r="Y181" s="5">
        <f t="shared" ca="1" si="102"/>
        <v>0</v>
      </c>
      <c r="Z181" s="5">
        <f t="shared" ca="1" si="102"/>
        <v>0</v>
      </c>
      <c r="AA181" s="5">
        <f t="shared" ca="1" si="102"/>
        <v>0</v>
      </c>
      <c r="AB181" s="5">
        <f t="shared" ca="1" si="102"/>
        <v>0</v>
      </c>
      <c r="AC181" s="5">
        <f t="shared" ca="1" si="102"/>
        <v>0</v>
      </c>
      <c r="AD181" s="5">
        <f t="shared" ca="1" si="102"/>
        <v>0</v>
      </c>
      <c r="AE181" s="5">
        <f t="shared" ca="1" si="102"/>
        <v>0</v>
      </c>
      <c r="AF181" s="5">
        <f t="shared" ca="1" si="102"/>
        <v>0</v>
      </c>
      <c r="AG181" s="5">
        <f t="shared" ca="1" si="102"/>
        <v>0</v>
      </c>
      <c r="AH181" s="5">
        <f t="shared" ca="1" si="102"/>
        <v>0</v>
      </c>
      <c r="AI181" s="5">
        <f t="shared" ca="1" si="102"/>
        <v>0</v>
      </c>
      <c r="AJ181" s="5">
        <f t="shared" ca="1" si="102"/>
        <v>0</v>
      </c>
      <c r="AK181" s="5">
        <f t="shared" ca="1" si="102"/>
        <v>0</v>
      </c>
      <c r="AL181" s="5">
        <f t="shared" ca="1" si="102"/>
        <v>0</v>
      </c>
      <c r="AM181" s="5">
        <f t="shared" ca="1" si="102"/>
        <v>0</v>
      </c>
      <c r="AN181" s="5">
        <f t="shared" ca="1" si="102"/>
        <v>0</v>
      </c>
      <c r="AO181" s="5">
        <f t="shared" ca="1" si="102"/>
        <v>0</v>
      </c>
      <c r="AP181" s="5">
        <f t="shared" ca="1" si="102"/>
        <v>0</v>
      </c>
      <c r="AQ181" s="5">
        <f t="shared" ca="1" si="102"/>
        <v>0</v>
      </c>
      <c r="AR181" s="5">
        <f t="shared" ca="1" si="102"/>
        <v>0</v>
      </c>
      <c r="AS181" s="5">
        <f t="shared" ca="1" si="102"/>
        <v>0</v>
      </c>
      <c r="AT181" s="5">
        <f t="shared" ca="1" si="102"/>
        <v>0</v>
      </c>
      <c r="AU181" s="5">
        <f t="shared" ca="1" si="102"/>
        <v>0</v>
      </c>
      <c r="AV181" s="5">
        <f t="shared" ca="1" si="102"/>
        <v>0</v>
      </c>
      <c r="AW181" s="5">
        <f t="shared" ca="1" si="102"/>
        <v>0</v>
      </c>
      <c r="AX181" s="5">
        <f t="shared" ca="1" si="102"/>
        <v>0</v>
      </c>
      <c r="AY181" s="5">
        <f t="shared" ca="1" si="102"/>
        <v>0</v>
      </c>
      <c r="AZ181" s="5">
        <f t="shared" ca="1" si="102"/>
        <v>0</v>
      </c>
      <c r="BA181" s="5">
        <f t="shared" ca="1" si="102"/>
        <v>0</v>
      </c>
      <c r="BB181" s="5">
        <f t="shared" ca="1" si="102"/>
        <v>0</v>
      </c>
      <c r="BC181" s="5">
        <f t="shared" ca="1" si="102"/>
        <v>0</v>
      </c>
      <c r="BD181" s="5">
        <f t="shared" ca="1" si="102"/>
        <v>0</v>
      </c>
      <c r="BE181" s="5">
        <f t="shared" ca="1" si="102"/>
        <v>0</v>
      </c>
      <c r="BF181" s="5">
        <f t="shared" ca="1" si="102"/>
        <v>0</v>
      </c>
      <c r="BG181" s="5">
        <f t="shared" ca="1" si="102"/>
        <v>0</v>
      </c>
      <c r="BH181" s="5">
        <f t="shared" ca="1" si="102"/>
        <v>0</v>
      </c>
      <c r="BI181" s="5">
        <f t="shared" ca="1" si="102"/>
        <v>0</v>
      </c>
    </row>
    <row r="182" spans="1:61" x14ac:dyDescent="0.25">
      <c r="A182" t="s">
        <v>447</v>
      </c>
      <c r="C182" s="5">
        <f ca="1">C180+C181</f>
        <v>305544357.38472795</v>
      </c>
      <c r="D182" s="5">
        <f t="shared" ref="D182:BI182" ca="1" si="103">D180+D181</f>
        <v>305783359.60554481</v>
      </c>
      <c r="E182" s="5">
        <f t="shared" ca="1" si="103"/>
        <v>311512525.3491354</v>
      </c>
      <c r="F182" s="5">
        <f t="shared" ca="1" si="103"/>
        <v>317235184.81457573</v>
      </c>
      <c r="G182" s="5">
        <f t="shared" ca="1" si="103"/>
        <v>322213555.94569075</v>
      </c>
      <c r="H182" s="5">
        <f t="shared" ca="1" si="103"/>
        <v>327932742.6869536</v>
      </c>
      <c r="I182" s="5">
        <f t="shared" ca="1" si="103"/>
        <v>333643435.60365057</v>
      </c>
      <c r="J182" s="5">
        <f t="shared" ca="1" si="103"/>
        <v>339344896.72555715</v>
      </c>
      <c r="K182" s="5">
        <f t="shared" ca="1" si="103"/>
        <v>344342730.68313926</v>
      </c>
      <c r="L182" s="5">
        <f t="shared" ca="1" si="103"/>
        <v>350148628.48387188</v>
      </c>
      <c r="M182" s="5">
        <f t="shared" ca="1" si="103"/>
        <v>355950561.9661963</v>
      </c>
      <c r="N182" s="5">
        <f t="shared" ca="1" si="103"/>
        <v>361747903.77360183</v>
      </c>
      <c r="O182" s="5">
        <f t="shared" ca="1" si="103"/>
        <v>366713871.71853852</v>
      </c>
      <c r="P182" s="5">
        <f t="shared" ca="1" si="103"/>
        <v>372415677.20948493</v>
      </c>
      <c r="Q182" s="5">
        <f t="shared" ca="1" si="103"/>
        <v>378067015.55664039</v>
      </c>
      <c r="R182" s="5">
        <f t="shared" ca="1" si="103"/>
        <v>383647422.54022127</v>
      </c>
      <c r="S182" s="5">
        <f t="shared" ca="1" si="103"/>
        <v>388401985.1276868</v>
      </c>
      <c r="T182" s="5">
        <f t="shared" ca="1" si="103"/>
        <v>393981821.97786659</v>
      </c>
      <c r="U182" s="5">
        <f t="shared" ca="1" si="103"/>
        <v>399554466.71640033</v>
      </c>
      <c r="V182" s="5">
        <f t="shared" ca="1" si="103"/>
        <v>463608126.8209424</v>
      </c>
      <c r="W182" s="5">
        <f t="shared" ca="1" si="103"/>
        <v>469747370.65059</v>
      </c>
      <c r="X182" s="5">
        <f t="shared" ca="1" si="103"/>
        <v>477095090.74587542</v>
      </c>
      <c r="Y182" s="5">
        <f t="shared" ca="1" si="103"/>
        <v>484468889.28802145</v>
      </c>
      <c r="Z182" s="5">
        <f t="shared" ca="1" si="103"/>
        <v>491868927.76982993</v>
      </c>
      <c r="AA182" s="5">
        <f t="shared" ca="1" si="103"/>
        <v>498106825.88565135</v>
      </c>
      <c r="AB182" s="5">
        <f t="shared" ca="1" si="103"/>
        <v>499846471.37403983</v>
      </c>
      <c r="AC182" s="5">
        <f t="shared" ca="1" si="103"/>
        <v>505053770.68987179</v>
      </c>
      <c r="AD182" s="5">
        <f t="shared" ca="1" si="103"/>
        <v>512078858.3863501</v>
      </c>
      <c r="AE182" s="5">
        <f t="shared" ca="1" si="103"/>
        <v>517926680.78252608</v>
      </c>
      <c r="AF182" s="5">
        <f t="shared" ca="1" si="103"/>
        <v>525141419.23480171</v>
      </c>
      <c r="AG182" s="5">
        <f t="shared" ca="1" si="103"/>
        <v>532486454.73969579</v>
      </c>
      <c r="AH182" s="5">
        <f t="shared" ca="1" si="103"/>
        <v>539880705.29574609</v>
      </c>
      <c r="AI182" s="5">
        <f t="shared" ca="1" si="103"/>
        <v>546163401.84029496</v>
      </c>
      <c r="AJ182" s="5">
        <f t="shared" ca="1" si="103"/>
        <v>648800189.95654702</v>
      </c>
      <c r="AK182" s="5">
        <f t="shared" ca="1" si="103"/>
        <v>657284711.6748507</v>
      </c>
      <c r="AL182" s="5">
        <f t="shared" ca="1" si="103"/>
        <v>665766325.35518694</v>
      </c>
      <c r="AM182" s="5">
        <f t="shared" ca="1" si="103"/>
        <v>674469770.24880993</v>
      </c>
      <c r="AN182" s="5">
        <f t="shared" ca="1" si="103"/>
        <v>683351002.28750765</v>
      </c>
      <c r="AO182" s="5">
        <f t="shared" ca="1" si="103"/>
        <v>691914308.86011684</v>
      </c>
      <c r="AP182" s="5">
        <f t="shared" ca="1" si="103"/>
        <v>700467621.88968968</v>
      </c>
      <c r="AQ182" s="5">
        <f t="shared" ca="1" si="103"/>
        <v>708140852.10116565</v>
      </c>
      <c r="AR182" s="5">
        <f t="shared" ca="1" si="103"/>
        <v>716514648.65428627</v>
      </c>
      <c r="AS182" s="5">
        <f t="shared" ca="1" si="103"/>
        <v>724854015.25543392</v>
      </c>
      <c r="AT182" s="5">
        <f t="shared" ca="1" si="103"/>
        <v>733170329.52286756</v>
      </c>
      <c r="AU182" s="5">
        <f t="shared" ca="1" si="103"/>
        <v>740676168.92427468</v>
      </c>
      <c r="AV182" s="5">
        <f t="shared" ca="1" si="103"/>
        <v>748955915.99544525</v>
      </c>
      <c r="AW182" s="5">
        <f t="shared" ca="1" si="103"/>
        <v>757205765.33336067</v>
      </c>
      <c r="AX182" s="5">
        <f t="shared" ca="1" si="103"/>
        <v>765423226.45826566</v>
      </c>
      <c r="AY182" s="5">
        <f t="shared" ca="1" si="103"/>
        <v>772809358.63548172</v>
      </c>
      <c r="AZ182" s="5">
        <f t="shared" ca="1" si="103"/>
        <v>780971200.24201</v>
      </c>
      <c r="BA182" s="5">
        <f t="shared" ca="1" si="103"/>
        <v>789093021.31389964</v>
      </c>
      <c r="BB182" s="5">
        <f t="shared" ca="1" si="103"/>
        <v>797172054.48457491</v>
      </c>
      <c r="BC182" s="5">
        <f t="shared" ca="1" si="103"/>
        <v>804397475.66111231</v>
      </c>
      <c r="BD182" s="5">
        <f t="shared" ca="1" si="103"/>
        <v>809438849.44201624</v>
      </c>
      <c r="BE182" s="5">
        <f t="shared" ca="1" si="103"/>
        <v>816153819.95560849</v>
      </c>
      <c r="BF182" s="5">
        <f t="shared" ca="1" si="103"/>
        <v>816314587.36798263</v>
      </c>
      <c r="BG182" s="5">
        <f t="shared" ca="1" si="103"/>
        <v>816405047.5186758</v>
      </c>
      <c r="BH182" s="5">
        <f t="shared" ca="1" si="103"/>
        <v>816703738.51382208</v>
      </c>
      <c r="BI182" s="5">
        <f t="shared" ca="1" si="103"/>
        <v>816297383.87774825</v>
      </c>
    </row>
    <row r="183" spans="1:61" x14ac:dyDescent="0.25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</row>
    <row r="184" spans="1:61" x14ac:dyDescent="0.25">
      <c r="A184" s="95" t="s">
        <v>448</v>
      </c>
      <c r="C184" s="5">
        <f t="shared" ref="C184:AH184" ca="1" si="104">C173-C182</f>
        <v>11655695.751065671</v>
      </c>
      <c r="D184" s="5">
        <f t="shared" ca="1" si="104"/>
        <v>12711795.726754427</v>
      </c>
      <c r="E184" s="5">
        <f t="shared" ca="1" si="104"/>
        <v>15247180.219568014</v>
      </c>
      <c r="F184" s="5">
        <f t="shared" ca="1" si="104"/>
        <v>17823929.391017973</v>
      </c>
      <c r="G184" s="5">
        <f t="shared" ca="1" si="104"/>
        <v>20234715.661480069</v>
      </c>
      <c r="H184" s="5">
        <f t="shared" ca="1" si="104"/>
        <v>22893706.123225927</v>
      </c>
      <c r="I184" s="5">
        <f t="shared" ca="1" si="104"/>
        <v>25595127.284525514</v>
      </c>
      <c r="J184" s="5">
        <f t="shared" ca="1" si="104"/>
        <v>28339324.911714137</v>
      </c>
      <c r="K184" s="5">
        <f t="shared" ca="1" si="104"/>
        <v>30930776.066849589</v>
      </c>
      <c r="L184" s="5">
        <f t="shared" ca="1" si="104"/>
        <v>33467528.669847548</v>
      </c>
      <c r="M184" s="5">
        <f t="shared" ca="1" si="104"/>
        <v>36050186.69704026</v>
      </c>
      <c r="N184" s="5">
        <f t="shared" ca="1" si="104"/>
        <v>38679149.367160678</v>
      </c>
      <c r="O184" s="5">
        <f t="shared" ca="1" si="104"/>
        <v>41163757.414837003</v>
      </c>
      <c r="P184" s="5">
        <f t="shared" ca="1" si="104"/>
        <v>43913136.866757214</v>
      </c>
      <c r="Q184" s="5">
        <f t="shared" ca="1" si="104"/>
        <v>46690098.172171056</v>
      </c>
      <c r="R184" s="5">
        <f t="shared" ca="1" si="104"/>
        <v>49489489.754003942</v>
      </c>
      <c r="S184" s="5">
        <f t="shared" ca="1" si="104"/>
        <v>52098761.074244201</v>
      </c>
      <c r="T184" s="5">
        <f t="shared" ca="1" si="104"/>
        <v>54978166.03870523</v>
      </c>
      <c r="U184" s="5">
        <f t="shared" ca="1" si="104"/>
        <v>57898986.691921175</v>
      </c>
      <c r="V184" s="5">
        <f t="shared" ca="1" si="104"/>
        <v>62031281.273638964</v>
      </c>
      <c r="W184" s="5">
        <f t="shared" ca="1" si="104"/>
        <v>65268024.443440497</v>
      </c>
      <c r="X184" s="5">
        <f t="shared" ca="1" si="104"/>
        <v>68884660.233006895</v>
      </c>
      <c r="Y184" s="5">
        <f t="shared" ca="1" si="104"/>
        <v>72556262.751963258</v>
      </c>
      <c r="Z184" s="5">
        <f t="shared" ca="1" si="104"/>
        <v>76283419.158384979</v>
      </c>
      <c r="AA184" s="5">
        <f t="shared" ca="1" si="104"/>
        <v>79733808.800476789</v>
      </c>
      <c r="AB184" s="5">
        <f t="shared" ca="1" si="104"/>
        <v>81996931.667316973</v>
      </c>
      <c r="AC184" s="5">
        <f t="shared" ca="1" si="104"/>
        <v>85263658.217214108</v>
      </c>
      <c r="AD184" s="5">
        <f t="shared" ca="1" si="104"/>
        <v>89080840.192456186</v>
      </c>
      <c r="AE184" s="5">
        <f t="shared" ca="1" si="104"/>
        <v>92619162.033537328</v>
      </c>
      <c r="AF184" s="5">
        <f t="shared" ca="1" si="104"/>
        <v>96420277.219633639</v>
      </c>
      <c r="AG184" s="5">
        <f t="shared" ca="1" si="104"/>
        <v>100181295.65929317</v>
      </c>
      <c r="AH184" s="5">
        <f t="shared" ca="1" si="104"/>
        <v>103982528.15811753</v>
      </c>
      <c r="AI184" s="5">
        <f t="shared" ref="AI184:BI184" ca="1" si="105">AI173-AI182</f>
        <v>107421104.81764925</v>
      </c>
      <c r="AJ184" s="5">
        <f t="shared" ca="1" si="105"/>
        <v>16163977.82046771</v>
      </c>
      <c r="AK184" s="5">
        <f t="shared" ca="1" si="105"/>
        <v>19149214.024046421</v>
      </c>
      <c r="AL184" s="5">
        <f t="shared" ca="1" si="105"/>
        <v>22228228.082382798</v>
      </c>
      <c r="AM184" s="5">
        <f t="shared" ca="1" si="105"/>
        <v>25612334.885628104</v>
      </c>
      <c r="AN184" s="5">
        <f t="shared" ca="1" si="105"/>
        <v>29287814.827197552</v>
      </c>
      <c r="AO184" s="5">
        <f t="shared" ca="1" si="105"/>
        <v>32742344.457817197</v>
      </c>
      <c r="AP184" s="5">
        <f t="shared" ca="1" si="105"/>
        <v>36300861.31420362</v>
      </c>
      <c r="AQ184" s="5">
        <f t="shared" ca="1" si="105"/>
        <v>39228682.863623738</v>
      </c>
      <c r="AR184" s="5">
        <f t="shared" ca="1" si="105"/>
        <v>43163773.81529808</v>
      </c>
      <c r="AS184" s="5">
        <f t="shared" ca="1" si="105"/>
        <v>47229240.412131667</v>
      </c>
      <c r="AT184" s="5">
        <f t="shared" ca="1" si="105"/>
        <v>51414988.32245636</v>
      </c>
      <c r="AU184" s="5">
        <f t="shared" ca="1" si="105"/>
        <v>54879223.195998192</v>
      </c>
      <c r="AV184" s="5">
        <f t="shared" ca="1" si="105"/>
        <v>59304665.789135695</v>
      </c>
      <c r="AW184" s="5">
        <f t="shared" ca="1" si="105"/>
        <v>63859713.745955706</v>
      </c>
      <c r="AX184" s="5">
        <f t="shared" ca="1" si="105"/>
        <v>68547711.846228004</v>
      </c>
      <c r="AY184" s="5">
        <f t="shared" ca="1" si="105"/>
        <v>72514588.512942076</v>
      </c>
      <c r="AZ184" s="5">
        <f t="shared" ca="1" si="105"/>
        <v>77468071.374989271</v>
      </c>
      <c r="BA184" s="5">
        <f t="shared" ca="1" si="105"/>
        <v>82564691.220573306</v>
      </c>
      <c r="BB184" s="5">
        <f t="shared" ca="1" si="105"/>
        <v>87808095.226519823</v>
      </c>
      <c r="BC184" s="5">
        <f t="shared" ca="1" si="105"/>
        <v>92331578.690409541</v>
      </c>
      <c r="BD184" s="5">
        <f t="shared" ca="1" si="105"/>
        <v>94789418.127652526</v>
      </c>
      <c r="BE184" s="5">
        <f t="shared" ca="1" si="105"/>
        <v>99199038.260631204</v>
      </c>
      <c r="BF184" s="5">
        <f t="shared" ca="1" si="105"/>
        <v>97010695.409465075</v>
      </c>
      <c r="BG184" s="5">
        <f t="shared" ca="1" si="105"/>
        <v>94943946.477778912</v>
      </c>
      <c r="BH184" s="5">
        <f t="shared" ca="1" si="105"/>
        <v>92712603.164695621</v>
      </c>
      <c r="BI184" s="5">
        <f t="shared" ca="1" si="105"/>
        <v>90257383.717786431</v>
      </c>
    </row>
    <row r="185" spans="1:61" x14ac:dyDescent="0.25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</row>
    <row r="186" spans="1:61" x14ac:dyDescent="0.25">
      <c r="A186" s="95" t="s">
        <v>402</v>
      </c>
      <c r="C186" s="5" t="b">
        <f ca="1">SUM(C182,C184)=C173</f>
        <v>1</v>
      </c>
      <c r="D186" s="5" t="b">
        <f t="shared" ref="D186:BI186" ca="1" si="106">SUM(D182,D184)=D173</f>
        <v>1</v>
      </c>
      <c r="E186" s="5" t="b">
        <f t="shared" ca="1" si="106"/>
        <v>1</v>
      </c>
      <c r="F186" s="5" t="b">
        <f t="shared" ca="1" si="106"/>
        <v>1</v>
      </c>
      <c r="G186" s="5" t="b">
        <f t="shared" ca="1" si="106"/>
        <v>1</v>
      </c>
      <c r="H186" s="5" t="b">
        <f t="shared" ca="1" si="106"/>
        <v>1</v>
      </c>
      <c r="I186" s="5" t="b">
        <f t="shared" ca="1" si="106"/>
        <v>1</v>
      </c>
      <c r="J186" s="5" t="b">
        <f t="shared" ca="1" si="106"/>
        <v>1</v>
      </c>
      <c r="K186" s="5" t="b">
        <f t="shared" ca="1" si="106"/>
        <v>1</v>
      </c>
      <c r="L186" s="5" t="b">
        <f t="shared" ca="1" si="106"/>
        <v>1</v>
      </c>
      <c r="M186" s="5" t="b">
        <f t="shared" ca="1" si="106"/>
        <v>1</v>
      </c>
      <c r="N186" s="5" t="b">
        <f t="shared" ca="1" si="106"/>
        <v>1</v>
      </c>
      <c r="O186" s="5" t="b">
        <f t="shared" ca="1" si="106"/>
        <v>1</v>
      </c>
      <c r="P186" s="5" t="b">
        <f t="shared" ca="1" si="106"/>
        <v>1</v>
      </c>
      <c r="Q186" s="5" t="b">
        <f t="shared" ca="1" si="106"/>
        <v>1</v>
      </c>
      <c r="R186" s="5" t="b">
        <f t="shared" ca="1" si="106"/>
        <v>1</v>
      </c>
      <c r="S186" s="5" t="b">
        <f t="shared" ca="1" si="106"/>
        <v>1</v>
      </c>
      <c r="T186" s="5" t="b">
        <f t="shared" ca="1" si="106"/>
        <v>1</v>
      </c>
      <c r="U186" s="5" t="b">
        <f t="shared" ca="1" si="106"/>
        <v>1</v>
      </c>
      <c r="V186" s="5" t="b">
        <f t="shared" ca="1" si="106"/>
        <v>1</v>
      </c>
      <c r="W186" s="5" t="b">
        <f t="shared" ca="1" si="106"/>
        <v>1</v>
      </c>
      <c r="X186" s="5" t="b">
        <f t="shared" ca="1" si="106"/>
        <v>1</v>
      </c>
      <c r="Y186" s="5" t="b">
        <f t="shared" ca="1" si="106"/>
        <v>1</v>
      </c>
      <c r="Z186" s="5" t="b">
        <f t="shared" ca="1" si="106"/>
        <v>1</v>
      </c>
      <c r="AA186" s="5" t="b">
        <f t="shared" ca="1" si="106"/>
        <v>1</v>
      </c>
      <c r="AB186" s="5" t="b">
        <f t="shared" ca="1" si="106"/>
        <v>1</v>
      </c>
      <c r="AC186" s="5" t="b">
        <f t="shared" ca="1" si="106"/>
        <v>1</v>
      </c>
      <c r="AD186" s="5" t="b">
        <f t="shared" ca="1" si="106"/>
        <v>1</v>
      </c>
      <c r="AE186" s="5" t="b">
        <f t="shared" ca="1" si="106"/>
        <v>1</v>
      </c>
      <c r="AF186" s="5" t="b">
        <f t="shared" ca="1" si="106"/>
        <v>1</v>
      </c>
      <c r="AG186" s="5" t="b">
        <f t="shared" ca="1" si="106"/>
        <v>1</v>
      </c>
      <c r="AH186" s="5" t="b">
        <f t="shared" ca="1" si="106"/>
        <v>1</v>
      </c>
      <c r="AI186" s="5" t="b">
        <f t="shared" ca="1" si="106"/>
        <v>1</v>
      </c>
      <c r="AJ186" s="5" t="b">
        <f t="shared" ca="1" si="106"/>
        <v>1</v>
      </c>
      <c r="AK186" s="5" t="b">
        <f t="shared" ca="1" si="106"/>
        <v>1</v>
      </c>
      <c r="AL186" s="5" t="b">
        <f t="shared" ca="1" si="106"/>
        <v>1</v>
      </c>
      <c r="AM186" s="5" t="b">
        <f t="shared" ca="1" si="106"/>
        <v>1</v>
      </c>
      <c r="AN186" s="5" t="b">
        <f t="shared" ca="1" si="106"/>
        <v>1</v>
      </c>
      <c r="AO186" s="5" t="b">
        <f t="shared" ca="1" si="106"/>
        <v>1</v>
      </c>
      <c r="AP186" s="5" t="b">
        <f t="shared" ca="1" si="106"/>
        <v>1</v>
      </c>
      <c r="AQ186" s="5" t="b">
        <f t="shared" ca="1" si="106"/>
        <v>1</v>
      </c>
      <c r="AR186" s="5" t="b">
        <f t="shared" ca="1" si="106"/>
        <v>1</v>
      </c>
      <c r="AS186" s="5" t="b">
        <f t="shared" ca="1" si="106"/>
        <v>1</v>
      </c>
      <c r="AT186" s="5" t="b">
        <f t="shared" ca="1" si="106"/>
        <v>1</v>
      </c>
      <c r="AU186" s="5" t="b">
        <f t="shared" ca="1" si="106"/>
        <v>1</v>
      </c>
      <c r="AV186" s="5" t="b">
        <f t="shared" ca="1" si="106"/>
        <v>1</v>
      </c>
      <c r="AW186" s="5" t="b">
        <f t="shared" ca="1" si="106"/>
        <v>1</v>
      </c>
      <c r="AX186" s="5" t="b">
        <f t="shared" ca="1" si="106"/>
        <v>1</v>
      </c>
      <c r="AY186" s="5" t="b">
        <f t="shared" ca="1" si="106"/>
        <v>1</v>
      </c>
      <c r="AZ186" s="5" t="b">
        <f t="shared" ca="1" si="106"/>
        <v>1</v>
      </c>
      <c r="BA186" s="5" t="b">
        <f t="shared" ca="1" si="106"/>
        <v>1</v>
      </c>
      <c r="BB186" s="5" t="b">
        <f t="shared" ca="1" si="106"/>
        <v>1</v>
      </c>
      <c r="BC186" s="5" t="b">
        <f t="shared" ca="1" si="106"/>
        <v>1</v>
      </c>
      <c r="BD186" s="5" t="b">
        <f t="shared" ca="1" si="106"/>
        <v>1</v>
      </c>
      <c r="BE186" s="5" t="b">
        <f t="shared" ca="1" si="106"/>
        <v>1</v>
      </c>
      <c r="BF186" s="5" t="b">
        <f t="shared" ca="1" si="106"/>
        <v>1</v>
      </c>
      <c r="BG186" s="5" t="b">
        <f t="shared" ca="1" si="106"/>
        <v>1</v>
      </c>
      <c r="BH186" s="5" t="b">
        <f t="shared" ca="1" si="106"/>
        <v>1</v>
      </c>
      <c r="BI186" s="5" t="b">
        <f t="shared" ca="1" si="106"/>
        <v>1</v>
      </c>
    </row>
    <row r="187" spans="1:61" s="154" customFormat="1" x14ac:dyDescent="0.25">
      <c r="A187" s="9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</row>
    <row r="188" spans="1:61" s="154" customFormat="1" x14ac:dyDescent="0.25">
      <c r="A188" s="95" t="s">
        <v>711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</row>
    <row r="189" spans="1:61" s="154" customFormat="1" x14ac:dyDescent="0.25">
      <c r="A189" s="95" t="s">
        <v>713</v>
      </c>
      <c r="C189" s="5">
        <f ca="1">B189+C127</f>
        <v>-283800009.9205274</v>
      </c>
      <c r="D189" s="5">
        <f t="shared" ref="D189:BI189" ca="1" si="107">C189+D127</f>
        <v>-279916188.88145244</v>
      </c>
      <c r="E189" s="5">
        <f t="shared" ca="1" si="107"/>
        <v>-276152016.6723305</v>
      </c>
      <c r="F189" s="5">
        <f t="shared" ca="1" si="107"/>
        <v>-272218613.4627074</v>
      </c>
      <c r="G189" s="5">
        <f t="shared" ca="1" si="107"/>
        <v>-268133381.26896048</v>
      </c>
      <c r="H189" s="5">
        <f t="shared" ca="1" si="107"/>
        <v>-263873718.10073075</v>
      </c>
      <c r="I189" s="5">
        <f t="shared" ca="1" si="107"/>
        <v>-259438500.02540568</v>
      </c>
      <c r="J189" s="5">
        <f t="shared" ca="1" si="107"/>
        <v>-254825575.24632975</v>
      </c>
      <c r="K189" s="5">
        <f t="shared" ca="1" si="107"/>
        <v>-250052842.63142651</v>
      </c>
      <c r="L189" s="5">
        <f t="shared" ca="1" si="107"/>
        <v>-246366055.54202849</v>
      </c>
      <c r="M189" s="5">
        <f t="shared" ca="1" si="107"/>
        <v>-242494971.93593594</v>
      </c>
      <c r="N189" s="5">
        <f t="shared" ca="1" si="107"/>
        <v>-238437349.68854827</v>
      </c>
      <c r="O189" s="5">
        <f t="shared" ca="1" si="107"/>
        <v>-234049244.34416115</v>
      </c>
      <c r="P189" s="5">
        <f t="shared" ca="1" si="107"/>
        <v>-229416370.06216142</v>
      </c>
      <c r="Q189" s="5">
        <f t="shared" ca="1" si="107"/>
        <v>-224620906.29766688</v>
      </c>
      <c r="R189" s="5">
        <f t="shared" ca="1" si="107"/>
        <v>-219660986.05708608</v>
      </c>
      <c r="S189" s="5">
        <f t="shared" ca="1" si="107"/>
        <v>-214556018.96419474</v>
      </c>
      <c r="T189" s="5">
        <f t="shared" ca="1" si="107"/>
        <v>-209281705.90277702</v>
      </c>
      <c r="U189" s="5">
        <f t="shared" ca="1" si="107"/>
        <v>-203837222.17681956</v>
      </c>
      <c r="V189" s="5">
        <f t="shared" ca="1" si="107"/>
        <v>-256709621.96909899</v>
      </c>
      <c r="W189" s="5">
        <f t="shared" ca="1" si="107"/>
        <v>-250637264.64890909</v>
      </c>
      <c r="X189" s="5">
        <f t="shared" ca="1" si="107"/>
        <v>-244378391.06709376</v>
      </c>
      <c r="Y189" s="5">
        <f t="shared" ca="1" si="107"/>
        <v>-237932085.49899089</v>
      </c>
      <c r="Z189" s="5">
        <f t="shared" ca="1" si="107"/>
        <v>-231296219.5228169</v>
      </c>
      <c r="AA189" s="5">
        <f t="shared" ca="1" si="107"/>
        <v>-224492424.77677396</v>
      </c>
      <c r="AB189" s="5">
        <f t="shared" ca="1" si="107"/>
        <v>-217493521.41389802</v>
      </c>
      <c r="AC189" s="5">
        <f t="shared" ca="1" si="107"/>
        <v>-210298544.00980681</v>
      </c>
      <c r="AD189" s="5">
        <f t="shared" ca="1" si="107"/>
        <v>-202905277.89721641</v>
      </c>
      <c r="AE189" s="5">
        <f t="shared" ca="1" si="107"/>
        <v>-195335981.10453886</v>
      </c>
      <c r="AF189" s="5">
        <f t="shared" ca="1" si="107"/>
        <v>-188210247.33308569</v>
      </c>
      <c r="AG189" s="5">
        <f t="shared" ca="1" si="107"/>
        <v>-181382272.1338169</v>
      </c>
      <c r="AH189" s="5">
        <f t="shared" ca="1" si="107"/>
        <v>-174449669.79691252</v>
      </c>
      <c r="AI189" s="5">
        <f t="shared" ca="1" si="107"/>
        <v>-167740512.50365436</v>
      </c>
      <c r="AJ189" s="5">
        <f t="shared" ca="1" si="107"/>
        <v>-253578077.75708225</v>
      </c>
      <c r="AK189" s="5">
        <f t="shared" ca="1" si="107"/>
        <v>-246459947.2860769</v>
      </c>
      <c r="AL189" s="5">
        <f t="shared" ca="1" si="107"/>
        <v>-239134502.17528015</v>
      </c>
      <c r="AM189" s="5">
        <f t="shared" ca="1" si="107"/>
        <v>-231625378.58799857</v>
      </c>
      <c r="AN189" s="5">
        <f t="shared" ca="1" si="107"/>
        <v>-223902875.05005768</v>
      </c>
      <c r="AO189" s="5">
        <f t="shared" ca="1" si="107"/>
        <v>-215965935.28482553</v>
      </c>
      <c r="AP189" s="5">
        <f t="shared" ca="1" si="107"/>
        <v>-207812137.92434731</v>
      </c>
      <c r="AQ189" s="5">
        <f t="shared" ca="1" si="107"/>
        <v>-199278482.8685264</v>
      </c>
      <c r="AR189" s="5">
        <f t="shared" ca="1" si="107"/>
        <v>-190376232.23480403</v>
      </c>
      <c r="AS189" s="5">
        <f t="shared" ca="1" si="107"/>
        <v>-181219996.02111414</v>
      </c>
      <c r="AT189" s="5">
        <f t="shared" ca="1" si="107"/>
        <v>-171834284.72111011</v>
      </c>
      <c r="AU189" s="5">
        <f t="shared" ca="1" si="107"/>
        <v>-162244103.21877596</v>
      </c>
      <c r="AV189" s="5">
        <f t="shared" ca="1" si="107"/>
        <v>-152417869.97394446</v>
      </c>
      <c r="AW189" s="5">
        <f t="shared" ca="1" si="107"/>
        <v>-142354392.60808295</v>
      </c>
      <c r="AX189" s="5">
        <f t="shared" ca="1" si="107"/>
        <v>-132051029.98491661</v>
      </c>
      <c r="AY189" s="5">
        <f t="shared" ca="1" si="107"/>
        <v>-121533510.98295918</v>
      </c>
      <c r="AZ189" s="5">
        <f t="shared" ca="1" si="107"/>
        <v>-110769280.26987731</v>
      </c>
      <c r="BA189" s="5">
        <f t="shared" ca="1" si="107"/>
        <v>-99757083.15441145</v>
      </c>
      <c r="BB189" s="5">
        <f t="shared" ca="1" si="107"/>
        <v>-88494172.527968332</v>
      </c>
      <c r="BC189" s="5">
        <f t="shared" ca="1" si="107"/>
        <v>-77007022.19886753</v>
      </c>
      <c r="BD189" s="5">
        <f t="shared" ca="1" si="107"/>
        <v>-65262073.038465858</v>
      </c>
      <c r="BE189" s="5">
        <f t="shared" ca="1" si="107"/>
        <v>-53258005.377153881</v>
      </c>
      <c r="BF189" s="5">
        <f t="shared" ca="1" si="107"/>
        <v>-40991962.152703449</v>
      </c>
      <c r="BG189" s="5">
        <f t="shared" ca="1" si="107"/>
        <v>-28491183.643037669</v>
      </c>
      <c r="BH189" s="5">
        <f t="shared" ca="1" si="107"/>
        <v>-16318436.496078245</v>
      </c>
      <c r="BI189" s="5">
        <f t="shared" ca="1" si="107"/>
        <v>-3601900.8016488906</v>
      </c>
    </row>
    <row r="190" spans="1:61" s="154" customFormat="1" x14ac:dyDescent="0.25">
      <c r="A190" s="95" t="s">
        <v>714</v>
      </c>
      <c r="C190" s="5">
        <f ca="1">C189+C182</f>
        <v>21744347.464200556</v>
      </c>
      <c r="D190" s="5">
        <f t="shared" ref="D190:BI190" ca="1" si="108">D189+D182</f>
        <v>25867170.724092364</v>
      </c>
      <c r="E190" s="5">
        <f t="shared" ca="1" si="108"/>
        <v>35360508.6768049</v>
      </c>
      <c r="F190" s="5">
        <f t="shared" ca="1" si="108"/>
        <v>45016571.351868331</v>
      </c>
      <c r="G190" s="5">
        <f t="shared" ca="1" si="108"/>
        <v>54080174.676730275</v>
      </c>
      <c r="H190" s="5">
        <f t="shared" ca="1" si="108"/>
        <v>64059024.586222857</v>
      </c>
      <c r="I190" s="5">
        <f t="shared" ca="1" si="108"/>
        <v>74204935.578244895</v>
      </c>
      <c r="J190" s="5">
        <f t="shared" ca="1" si="108"/>
        <v>84519321.479227394</v>
      </c>
      <c r="K190" s="5">
        <f t="shared" ca="1" si="108"/>
        <v>94289888.051712751</v>
      </c>
      <c r="L190" s="5">
        <f t="shared" ca="1" si="108"/>
        <v>103782572.94184339</v>
      </c>
      <c r="M190" s="5">
        <f t="shared" ca="1" si="108"/>
        <v>113455590.03026035</v>
      </c>
      <c r="N190" s="5">
        <f t="shared" ca="1" si="108"/>
        <v>123310554.08505356</v>
      </c>
      <c r="O190" s="5">
        <f t="shared" ca="1" si="108"/>
        <v>132664627.37437737</v>
      </c>
      <c r="P190" s="5">
        <f t="shared" ca="1" si="108"/>
        <v>142999307.14732352</v>
      </c>
      <c r="Q190" s="5">
        <f t="shared" ca="1" si="108"/>
        <v>153446109.25897351</v>
      </c>
      <c r="R190" s="5">
        <f t="shared" ca="1" si="108"/>
        <v>163986436.48313519</v>
      </c>
      <c r="S190" s="5">
        <f t="shared" ca="1" si="108"/>
        <v>173845966.16349205</v>
      </c>
      <c r="T190" s="5">
        <f t="shared" ca="1" si="108"/>
        <v>184700116.07508957</v>
      </c>
      <c r="U190" s="5">
        <f t="shared" ca="1" si="108"/>
        <v>195717244.53958076</v>
      </c>
      <c r="V190" s="5">
        <f t="shared" ca="1" si="108"/>
        <v>206898504.85184342</v>
      </c>
      <c r="W190" s="5">
        <f t="shared" ca="1" si="108"/>
        <v>219110106.00168091</v>
      </c>
      <c r="X190" s="5">
        <f t="shared" ca="1" si="108"/>
        <v>232716699.67878166</v>
      </c>
      <c r="Y190" s="5">
        <f t="shared" ca="1" si="108"/>
        <v>246536803.78903055</v>
      </c>
      <c r="Z190" s="5">
        <f t="shared" ca="1" si="108"/>
        <v>260572708.24701303</v>
      </c>
      <c r="AA190" s="5">
        <f t="shared" ca="1" si="108"/>
        <v>273614401.10887742</v>
      </c>
      <c r="AB190" s="5">
        <f t="shared" ca="1" si="108"/>
        <v>282352949.96014178</v>
      </c>
      <c r="AC190" s="5">
        <f t="shared" ca="1" si="108"/>
        <v>294755226.68006498</v>
      </c>
      <c r="AD190" s="5">
        <f t="shared" ca="1" si="108"/>
        <v>309173580.48913372</v>
      </c>
      <c r="AE190" s="5">
        <f t="shared" ca="1" si="108"/>
        <v>322590699.67798722</v>
      </c>
      <c r="AF190" s="5">
        <f t="shared" ca="1" si="108"/>
        <v>336931171.90171599</v>
      </c>
      <c r="AG190" s="5">
        <f t="shared" ca="1" si="108"/>
        <v>351104182.60587889</v>
      </c>
      <c r="AH190" s="5">
        <f t="shared" ca="1" si="108"/>
        <v>365431035.49883354</v>
      </c>
      <c r="AI190" s="5">
        <f t="shared" ca="1" si="108"/>
        <v>378422889.3366406</v>
      </c>
      <c r="AJ190" s="5">
        <f t="shared" ca="1" si="108"/>
        <v>395222112.1994648</v>
      </c>
      <c r="AK190" s="5">
        <f t="shared" ca="1" si="108"/>
        <v>410824764.3887738</v>
      </c>
      <c r="AL190" s="5">
        <f t="shared" ca="1" si="108"/>
        <v>426631823.17990679</v>
      </c>
      <c r="AM190" s="5">
        <f t="shared" ca="1" si="108"/>
        <v>442844391.66081136</v>
      </c>
      <c r="AN190" s="5">
        <f t="shared" ca="1" si="108"/>
        <v>459448127.23745</v>
      </c>
      <c r="AO190" s="5">
        <f t="shared" ca="1" si="108"/>
        <v>475948373.57529128</v>
      </c>
      <c r="AP190" s="5">
        <f t="shared" ca="1" si="108"/>
        <v>492655483.9653424</v>
      </c>
      <c r="AQ190" s="5">
        <f t="shared" ca="1" si="108"/>
        <v>508862369.23263925</v>
      </c>
      <c r="AR190" s="5">
        <f t="shared" ca="1" si="108"/>
        <v>526138416.41948223</v>
      </c>
      <c r="AS190" s="5">
        <f t="shared" ca="1" si="108"/>
        <v>543634019.23431981</v>
      </c>
      <c r="AT190" s="5">
        <f t="shared" ca="1" si="108"/>
        <v>561336044.80175745</v>
      </c>
      <c r="AU190" s="5">
        <f t="shared" ca="1" si="108"/>
        <v>578432065.7054987</v>
      </c>
      <c r="AV190" s="5">
        <f t="shared" ca="1" si="108"/>
        <v>596538046.02150083</v>
      </c>
      <c r="AW190" s="5">
        <f t="shared" ca="1" si="108"/>
        <v>614851372.72527766</v>
      </c>
      <c r="AX190" s="5">
        <f t="shared" ca="1" si="108"/>
        <v>633372196.47334909</v>
      </c>
      <c r="AY190" s="5">
        <f t="shared" ca="1" si="108"/>
        <v>651275847.65252256</v>
      </c>
      <c r="AZ190" s="5">
        <f t="shared" ca="1" si="108"/>
        <v>670201919.97213268</v>
      </c>
      <c r="BA190" s="5">
        <f t="shared" ca="1" si="108"/>
        <v>689335938.1594882</v>
      </c>
      <c r="BB190" s="5">
        <f t="shared" ca="1" si="108"/>
        <v>708677881.95660663</v>
      </c>
      <c r="BC190" s="5">
        <f t="shared" ca="1" si="108"/>
        <v>727390453.46224475</v>
      </c>
      <c r="BD190" s="5">
        <f t="shared" ca="1" si="108"/>
        <v>744176776.40355039</v>
      </c>
      <c r="BE190" s="5">
        <f t="shared" ca="1" si="108"/>
        <v>762895814.57845461</v>
      </c>
      <c r="BF190" s="5">
        <f t="shared" ca="1" si="108"/>
        <v>775322625.21527922</v>
      </c>
      <c r="BG190" s="5">
        <f t="shared" ca="1" si="108"/>
        <v>787913863.87563813</v>
      </c>
      <c r="BH190" s="5">
        <f t="shared" ca="1" si="108"/>
        <v>800385302.01774383</v>
      </c>
      <c r="BI190" s="5">
        <f t="shared" ca="1" si="108"/>
        <v>812695483.0760994</v>
      </c>
    </row>
    <row r="191" spans="1:61" s="154" customFormat="1" x14ac:dyDescent="0.25">
      <c r="A191" s="95" t="s">
        <v>712</v>
      </c>
      <c r="C191" s="5">
        <f ca="1">C152+B191</f>
        <v>-5676000.1984105604</v>
      </c>
      <c r="D191" s="5">
        <f t="shared" ref="D191:BI191" ca="1" si="109">D152+C191</f>
        <v>-5598323.7776290607</v>
      </c>
      <c r="E191" s="5">
        <f t="shared" ca="1" si="109"/>
        <v>-5523040.333446621</v>
      </c>
      <c r="F191" s="5">
        <f t="shared" ca="1" si="109"/>
        <v>-5444372.2692541592</v>
      </c>
      <c r="G191" s="5">
        <f t="shared" ca="1" si="109"/>
        <v>-5362667.6253792206</v>
      </c>
      <c r="H191" s="5">
        <f t="shared" ca="1" si="109"/>
        <v>-5277474.3620146252</v>
      </c>
      <c r="I191" s="5">
        <f t="shared" ca="1" si="109"/>
        <v>-5188770.000508124</v>
      </c>
      <c r="J191" s="5">
        <f t="shared" ca="1" si="109"/>
        <v>-5096511.5049266052</v>
      </c>
      <c r="K191" s="5">
        <f t="shared" ca="1" si="109"/>
        <v>-5001056.8526285402</v>
      </c>
      <c r="L191" s="5">
        <f t="shared" ca="1" si="109"/>
        <v>-4927321.1108405795</v>
      </c>
      <c r="M191" s="5">
        <f t="shared" ca="1" si="109"/>
        <v>-4849899.4387187287</v>
      </c>
      <c r="N191" s="5">
        <f t="shared" ca="1" si="109"/>
        <v>-4768746.9937709756</v>
      </c>
      <c r="O191" s="5">
        <f t="shared" ca="1" si="109"/>
        <v>-4680984.8868832327</v>
      </c>
      <c r="P191" s="5">
        <f t="shared" ca="1" si="109"/>
        <v>-4588327.4012432378</v>
      </c>
      <c r="Q191" s="5">
        <f t="shared" ca="1" si="109"/>
        <v>-4492418.1259533474</v>
      </c>
      <c r="R191" s="5">
        <f t="shared" ca="1" si="109"/>
        <v>-4393219.7211417314</v>
      </c>
      <c r="S191" s="5">
        <f t="shared" ca="1" si="109"/>
        <v>-4291120.3792839041</v>
      </c>
      <c r="T191" s="5">
        <f t="shared" ca="1" si="109"/>
        <v>-4185634.1180555495</v>
      </c>
      <c r="U191" s="5">
        <f t="shared" ca="1" si="109"/>
        <v>-4076744.4435363999</v>
      </c>
      <c r="V191" s="5">
        <f t="shared" ca="1" si="109"/>
        <v>-5134192.4393819906</v>
      </c>
      <c r="W191" s="5">
        <f t="shared" ca="1" si="109"/>
        <v>-5012745.2929781927</v>
      </c>
      <c r="X191" s="5">
        <f t="shared" ca="1" si="109"/>
        <v>-4887567.8213418862</v>
      </c>
      <c r="Y191" s="5">
        <f t="shared" ca="1" si="109"/>
        <v>-4758641.7099798284</v>
      </c>
      <c r="Z191" s="5">
        <f t="shared" ca="1" si="109"/>
        <v>-4625924.3904563477</v>
      </c>
      <c r="AA191" s="5">
        <f t="shared" ca="1" si="109"/>
        <v>-4489848.4955354882</v>
      </c>
      <c r="AB191" s="5">
        <f t="shared" ca="1" si="109"/>
        <v>-4349870.4282779694</v>
      </c>
      <c r="AC191" s="5">
        <f t="shared" ca="1" si="109"/>
        <v>-4205970.8801961448</v>
      </c>
      <c r="AD191" s="5">
        <f t="shared" ca="1" si="109"/>
        <v>-4058105.5579443364</v>
      </c>
      <c r="AE191" s="5">
        <f t="shared" ca="1" si="109"/>
        <v>-3906719.6220907853</v>
      </c>
      <c r="AF191" s="5">
        <f t="shared" ca="1" si="109"/>
        <v>-3764204.9466617214</v>
      </c>
      <c r="AG191" s="5">
        <f t="shared" ca="1" si="109"/>
        <v>-3627645.4426763454</v>
      </c>
      <c r="AH191" s="5">
        <f t="shared" ca="1" si="109"/>
        <v>-3488993.3959382577</v>
      </c>
      <c r="AI191" s="5">
        <f t="shared" ca="1" si="109"/>
        <v>-3354810.2500730939</v>
      </c>
      <c r="AJ191" s="5">
        <f t="shared" ca="1" si="109"/>
        <v>-5071561.5551416557</v>
      </c>
      <c r="AK191" s="5">
        <f t="shared" ca="1" si="109"/>
        <v>-4929198.9457215481</v>
      </c>
      <c r="AL191" s="5">
        <f t="shared" ca="1" si="109"/>
        <v>-4782690.0435056128</v>
      </c>
      <c r="AM191" s="5">
        <f t="shared" ca="1" si="109"/>
        <v>-4632507.5717599811</v>
      </c>
      <c r="AN191" s="5">
        <f t="shared" ca="1" si="109"/>
        <v>-4478057.5010011625</v>
      </c>
      <c r="AO191" s="5">
        <f t="shared" ca="1" si="109"/>
        <v>-4319318.7056965185</v>
      </c>
      <c r="AP191" s="5">
        <f t="shared" ca="1" si="109"/>
        <v>-4156242.7584869536</v>
      </c>
      <c r="AQ191" s="5">
        <f t="shared" ca="1" si="109"/>
        <v>-3985569.6573705352</v>
      </c>
      <c r="AR191" s="5">
        <f t="shared" ca="1" si="109"/>
        <v>-3807524.6446960876</v>
      </c>
      <c r="AS191" s="5">
        <f t="shared" ca="1" si="109"/>
        <v>-3624399.9204222895</v>
      </c>
      <c r="AT191" s="5">
        <f t="shared" ca="1" si="109"/>
        <v>-3436685.6944222082</v>
      </c>
      <c r="AU191" s="5">
        <f t="shared" ca="1" si="109"/>
        <v>-3244882.0643755249</v>
      </c>
      <c r="AV191" s="5">
        <f t="shared" ca="1" si="109"/>
        <v>-3048357.3994788947</v>
      </c>
      <c r="AW191" s="5">
        <f t="shared" ca="1" si="109"/>
        <v>-2847087.8521616641</v>
      </c>
      <c r="AX191" s="5">
        <f t="shared" ca="1" si="109"/>
        <v>-2641020.5996983368</v>
      </c>
      <c r="AY191" s="5">
        <f t="shared" ca="1" si="109"/>
        <v>-2430670.2196591878</v>
      </c>
      <c r="AZ191" s="5">
        <f t="shared" ca="1" si="109"/>
        <v>-2215385.6053975504</v>
      </c>
      <c r="BA191" s="5">
        <f t="shared" ca="1" si="109"/>
        <v>-1995141.6630882325</v>
      </c>
      <c r="BB191" s="5">
        <f t="shared" ca="1" si="109"/>
        <v>-1769883.4505593698</v>
      </c>
      <c r="BC191" s="5">
        <f t="shared" ca="1" si="109"/>
        <v>-1540140.4439773532</v>
      </c>
      <c r="BD191" s="5">
        <f t="shared" ca="1" si="109"/>
        <v>-1305241.4607693192</v>
      </c>
      <c r="BE191" s="5">
        <f t="shared" ca="1" si="109"/>
        <v>-1065160.1075430792</v>
      </c>
      <c r="BF191" s="5">
        <f t="shared" ca="1" si="109"/>
        <v>-819839.24305407004</v>
      </c>
      <c r="BG191" s="5">
        <f t="shared" ca="1" si="109"/>
        <v>-569823.67286075396</v>
      </c>
      <c r="BH191" s="5">
        <f t="shared" ca="1" si="109"/>
        <v>-326368.72992156493</v>
      </c>
      <c r="BI191" s="5">
        <f t="shared" ca="1" si="109"/>
        <v>-72038.016032977292</v>
      </c>
    </row>
    <row r="192" spans="1:61" x14ac:dyDescent="0.25">
      <c r="A192" s="95" t="s">
        <v>715</v>
      </c>
      <c r="C192" s="5">
        <f ca="1">C191+C184</f>
        <v>5979695.5526551111</v>
      </c>
      <c r="D192" s="5">
        <f t="shared" ref="D192:BI192" ca="1" si="110">D191+D184</f>
        <v>7113471.9491253663</v>
      </c>
      <c r="E192" s="5">
        <f t="shared" ca="1" si="110"/>
        <v>9724139.8861213923</v>
      </c>
      <c r="F192" s="5">
        <f t="shared" ca="1" si="110"/>
        <v>12379557.121763814</v>
      </c>
      <c r="G192" s="5">
        <f t="shared" ca="1" si="110"/>
        <v>14872048.03610085</v>
      </c>
      <c r="H192" s="5">
        <f t="shared" ca="1" si="110"/>
        <v>17616231.761211302</v>
      </c>
      <c r="I192" s="5">
        <f t="shared" ca="1" si="110"/>
        <v>20406357.284017392</v>
      </c>
      <c r="J192" s="5">
        <f t="shared" ca="1" si="110"/>
        <v>23242813.40678753</v>
      </c>
      <c r="K192" s="5">
        <f t="shared" ca="1" si="110"/>
        <v>25929719.214221049</v>
      </c>
      <c r="L192" s="5">
        <f t="shared" ca="1" si="110"/>
        <v>28540207.559006967</v>
      </c>
      <c r="M192" s="5">
        <f t="shared" ca="1" si="110"/>
        <v>31200287.258321531</v>
      </c>
      <c r="N192" s="5">
        <f t="shared" ca="1" si="110"/>
        <v>33910402.373389706</v>
      </c>
      <c r="O192" s="5">
        <f t="shared" ca="1" si="110"/>
        <v>36482772.527953774</v>
      </c>
      <c r="P192" s="5">
        <f t="shared" ca="1" si="110"/>
        <v>39324809.465513974</v>
      </c>
      <c r="Q192" s="5">
        <f t="shared" ca="1" si="110"/>
        <v>42197680.04621771</v>
      </c>
      <c r="R192" s="5">
        <f t="shared" ca="1" si="110"/>
        <v>45096270.032862209</v>
      </c>
      <c r="S192" s="5">
        <f t="shared" ca="1" si="110"/>
        <v>47807640.694960296</v>
      </c>
      <c r="T192" s="5">
        <f t="shared" ca="1" si="110"/>
        <v>50792531.920649678</v>
      </c>
      <c r="U192" s="5">
        <f t="shared" ca="1" si="110"/>
        <v>53822242.248384774</v>
      </c>
      <c r="V192" s="5">
        <f t="shared" ca="1" si="110"/>
        <v>56897088.834256977</v>
      </c>
      <c r="W192" s="5">
        <f t="shared" ca="1" si="110"/>
        <v>60255279.150462307</v>
      </c>
      <c r="X192" s="5">
        <f t="shared" ca="1" si="110"/>
        <v>63997092.411665007</v>
      </c>
      <c r="Y192" s="5">
        <f t="shared" ca="1" si="110"/>
        <v>67797621.041983426</v>
      </c>
      <c r="Z192" s="5">
        <f t="shared" ca="1" si="110"/>
        <v>71657494.76792863</v>
      </c>
      <c r="AA192" s="5">
        <f t="shared" ca="1" si="110"/>
        <v>75243960.304941297</v>
      </c>
      <c r="AB192" s="5">
        <f t="shared" ca="1" si="110"/>
        <v>77647061.239039004</v>
      </c>
      <c r="AC192" s="5">
        <f t="shared" ca="1" si="110"/>
        <v>81057687.337017968</v>
      </c>
      <c r="AD192" s="5">
        <f t="shared" ca="1" si="110"/>
        <v>85022734.634511843</v>
      </c>
      <c r="AE192" s="5">
        <f t="shared" ca="1" si="110"/>
        <v>88712442.411446542</v>
      </c>
      <c r="AF192" s="5">
        <f t="shared" ca="1" si="110"/>
        <v>92656072.272971913</v>
      </c>
      <c r="AG192" s="5">
        <f t="shared" ca="1" si="110"/>
        <v>96553650.216616824</v>
      </c>
      <c r="AH192" s="5">
        <f t="shared" ca="1" si="110"/>
        <v>100493534.76217927</v>
      </c>
      <c r="AI192" s="5">
        <f t="shared" ca="1" si="110"/>
        <v>104066294.56757616</v>
      </c>
      <c r="AJ192" s="5">
        <f t="shared" ca="1" si="110"/>
        <v>11092416.265326055</v>
      </c>
      <c r="AK192" s="5">
        <f t="shared" ca="1" si="110"/>
        <v>14220015.078324873</v>
      </c>
      <c r="AL192" s="5">
        <f t="shared" ca="1" si="110"/>
        <v>17445538.038877185</v>
      </c>
      <c r="AM192" s="5">
        <f t="shared" ca="1" si="110"/>
        <v>20979827.313868124</v>
      </c>
      <c r="AN192" s="5">
        <f t="shared" ca="1" si="110"/>
        <v>24809757.326196387</v>
      </c>
      <c r="AO192" s="5">
        <f t="shared" ca="1" si="110"/>
        <v>28423025.752120677</v>
      </c>
      <c r="AP192" s="5">
        <f t="shared" ca="1" si="110"/>
        <v>32144618.555716667</v>
      </c>
      <c r="AQ192" s="5">
        <f t="shared" ca="1" si="110"/>
        <v>35243113.206253201</v>
      </c>
      <c r="AR192" s="5">
        <f t="shared" ca="1" si="110"/>
        <v>39356249.170601994</v>
      </c>
      <c r="AS192" s="5">
        <f t="shared" ca="1" si="110"/>
        <v>43604840.491709381</v>
      </c>
      <c r="AT192" s="5">
        <f t="shared" ca="1" si="110"/>
        <v>47978302.628034152</v>
      </c>
      <c r="AU192" s="5">
        <f t="shared" ca="1" si="110"/>
        <v>51634341.131622665</v>
      </c>
      <c r="AV192" s="5">
        <f t="shared" ca="1" si="110"/>
        <v>56256308.389656797</v>
      </c>
      <c r="AW192" s="5">
        <f t="shared" ca="1" si="110"/>
        <v>61012625.893794045</v>
      </c>
      <c r="AX192" s="5">
        <f t="shared" ca="1" si="110"/>
        <v>65906691.246529669</v>
      </c>
      <c r="AY192" s="5">
        <f t="shared" ca="1" si="110"/>
        <v>70083918.293282881</v>
      </c>
      <c r="AZ192" s="5">
        <f t="shared" ca="1" si="110"/>
        <v>75252685.769591719</v>
      </c>
      <c r="BA192" s="5">
        <f t="shared" ca="1" si="110"/>
        <v>80569549.557485074</v>
      </c>
      <c r="BB192" s="5">
        <f t="shared" ca="1" si="110"/>
        <v>86038211.77596046</v>
      </c>
      <c r="BC192" s="5">
        <f t="shared" ca="1" si="110"/>
        <v>90791438.246432185</v>
      </c>
      <c r="BD192" s="5">
        <f t="shared" ca="1" si="110"/>
        <v>93484176.6668832</v>
      </c>
      <c r="BE192" s="5">
        <f t="shared" ca="1" si="110"/>
        <v>98133878.153088123</v>
      </c>
      <c r="BF192" s="5">
        <f t="shared" ca="1" si="110"/>
        <v>96190856.166410998</v>
      </c>
      <c r="BG192" s="5">
        <f t="shared" ca="1" si="110"/>
        <v>94374122.804918155</v>
      </c>
      <c r="BH192" s="5">
        <f t="shared" ca="1" si="110"/>
        <v>92386234.434774056</v>
      </c>
      <c r="BI192" s="5">
        <f t="shared" ca="1" si="110"/>
        <v>90185345.701753452</v>
      </c>
    </row>
    <row r="193" spans="1:61" x14ac:dyDescent="0.25">
      <c r="A193" s="95" t="s">
        <v>716</v>
      </c>
      <c r="C193" s="33">
        <f ca="1">C190/(C190+C192)</f>
        <v>0.78431372549019729</v>
      </c>
      <c r="D193" s="33">
        <f t="shared" ref="D193:BI193" ca="1" si="111">D190/(D190+D192)</f>
        <v>0.78431372549019696</v>
      </c>
      <c r="E193" s="33">
        <f t="shared" ca="1" si="111"/>
        <v>0.78431372549019529</v>
      </c>
      <c r="F193" s="33">
        <f t="shared" ca="1" si="111"/>
        <v>0.78431372549019585</v>
      </c>
      <c r="G193" s="33">
        <f t="shared" ca="1" si="111"/>
        <v>0.78431372549019585</v>
      </c>
      <c r="H193" s="33">
        <f t="shared" ca="1" si="111"/>
        <v>0.78431372549019585</v>
      </c>
      <c r="I193" s="33">
        <f t="shared" ca="1" si="111"/>
        <v>0.78431372549019573</v>
      </c>
      <c r="J193" s="33">
        <f t="shared" ca="1" si="111"/>
        <v>0.78431372549019607</v>
      </c>
      <c r="K193" s="33">
        <f t="shared" ca="1" si="111"/>
        <v>0.78431372549019585</v>
      </c>
      <c r="L193" s="33">
        <f t="shared" ca="1" si="111"/>
        <v>0.78431372549019596</v>
      </c>
      <c r="M193" s="33">
        <f t="shared" ca="1" si="111"/>
        <v>0.78431372549019651</v>
      </c>
      <c r="N193" s="33">
        <f t="shared" ca="1" si="111"/>
        <v>0.78431372549019618</v>
      </c>
      <c r="O193" s="33">
        <f t="shared" ca="1" si="111"/>
        <v>0.78431372549019607</v>
      </c>
      <c r="P193" s="33">
        <f t="shared" ca="1" si="111"/>
        <v>0.78431372549019607</v>
      </c>
      <c r="Q193" s="33">
        <f t="shared" ca="1" si="111"/>
        <v>0.78431372549019607</v>
      </c>
      <c r="R193" s="33">
        <f t="shared" ca="1" si="111"/>
        <v>0.78431372549019596</v>
      </c>
      <c r="S193" s="33">
        <f t="shared" ca="1" si="111"/>
        <v>0.78431372549019618</v>
      </c>
      <c r="T193" s="33">
        <f t="shared" ca="1" si="111"/>
        <v>0.78431372549019596</v>
      </c>
      <c r="U193" s="33">
        <f t="shared" ca="1" si="111"/>
        <v>0.78431372549019585</v>
      </c>
      <c r="V193" s="33">
        <f t="shared" ca="1" si="111"/>
        <v>0.78431372549019596</v>
      </c>
      <c r="W193" s="33">
        <f t="shared" ca="1" si="111"/>
        <v>0.78431372549019585</v>
      </c>
      <c r="X193" s="33">
        <f t="shared" ca="1" si="111"/>
        <v>0.78431372549019596</v>
      </c>
      <c r="Y193" s="33">
        <f t="shared" ca="1" si="111"/>
        <v>0.78431372549019607</v>
      </c>
      <c r="Z193" s="33">
        <f t="shared" ca="1" si="111"/>
        <v>0.78431372549019585</v>
      </c>
      <c r="AA193" s="33">
        <f t="shared" ca="1" si="111"/>
        <v>0.78431372549019607</v>
      </c>
      <c r="AB193" s="33">
        <f t="shared" ca="1" si="111"/>
        <v>0.78431372549019607</v>
      </c>
      <c r="AC193" s="33">
        <f t="shared" ca="1" si="111"/>
        <v>0.78431372549019596</v>
      </c>
      <c r="AD193" s="33">
        <f t="shared" ca="1" si="111"/>
        <v>0.78431372549019596</v>
      </c>
      <c r="AE193" s="33">
        <f t="shared" ca="1" si="111"/>
        <v>0.78431372549019596</v>
      </c>
      <c r="AF193" s="33">
        <f t="shared" ca="1" si="111"/>
        <v>0.78431372549019607</v>
      </c>
      <c r="AG193" s="33">
        <f t="shared" ca="1" si="111"/>
        <v>0.78431372549019585</v>
      </c>
      <c r="AH193" s="33">
        <f t="shared" ca="1" si="111"/>
        <v>0.78431372549019607</v>
      </c>
      <c r="AI193" s="33">
        <f t="shared" ca="1" si="111"/>
        <v>0.78431372549019607</v>
      </c>
      <c r="AJ193" s="33">
        <f t="shared" ca="1" si="111"/>
        <v>0.97269992705592534</v>
      </c>
      <c r="AK193" s="33">
        <f t="shared" ca="1" si="111"/>
        <v>0.96654466596165878</v>
      </c>
      <c r="AL193" s="33">
        <f t="shared" ca="1" si="111"/>
        <v>0.9607150925437915</v>
      </c>
      <c r="AM193" s="33">
        <f t="shared" ca="1" si="111"/>
        <v>0.95476771920136971</v>
      </c>
      <c r="AN193" s="33">
        <f t="shared" ca="1" si="111"/>
        <v>0.94876746849759219</v>
      </c>
      <c r="AO193" s="33">
        <f t="shared" ca="1" si="111"/>
        <v>0.94364663462277343</v>
      </c>
      <c r="AP193" s="33">
        <f t="shared" ca="1" si="111"/>
        <v>0.93874883331520154</v>
      </c>
      <c r="AQ193" s="33">
        <f t="shared" ca="1" si="111"/>
        <v>0.93522742493187183</v>
      </c>
      <c r="AR193" s="33">
        <f t="shared" ca="1" si="111"/>
        <v>0.93040385424408134</v>
      </c>
      <c r="AS193" s="33">
        <f t="shared" ca="1" si="111"/>
        <v>0.92574598943936925</v>
      </c>
      <c r="AT193" s="33">
        <f t="shared" ca="1" si="111"/>
        <v>0.92125853784599676</v>
      </c>
      <c r="AU193" s="33">
        <f t="shared" ca="1" si="111"/>
        <v>0.9180493665884798</v>
      </c>
      <c r="AV193" s="33">
        <f t="shared" ca="1" si="111"/>
        <v>0.91382231171346162</v>
      </c>
      <c r="AW193" s="33">
        <f t="shared" ca="1" si="111"/>
        <v>0.90972647452970523</v>
      </c>
      <c r="AX193" s="33">
        <f t="shared" ca="1" si="111"/>
        <v>0.9057504918224687</v>
      </c>
      <c r="AY193" s="33">
        <f t="shared" ca="1" si="111"/>
        <v>0.90284470856037713</v>
      </c>
      <c r="AZ193" s="33">
        <f t="shared" ca="1" si="111"/>
        <v>0.89905128335116324</v>
      </c>
      <c r="BA193" s="33">
        <f t="shared" ca="1" si="111"/>
        <v>0.89535137644439877</v>
      </c>
      <c r="BB193" s="33">
        <f t="shared" ca="1" si="111"/>
        <v>0.89173717198570601</v>
      </c>
      <c r="BC193" s="33">
        <f t="shared" ca="1" si="111"/>
        <v>0.88903269655989947</v>
      </c>
      <c r="BD193" s="33">
        <f t="shared" ca="1" si="111"/>
        <v>0.88839855036310533</v>
      </c>
      <c r="BE193" s="33">
        <f t="shared" ca="1" si="111"/>
        <v>0.8860273008219185</v>
      </c>
      <c r="BF193" s="33">
        <f t="shared" ca="1" si="111"/>
        <v>0.88962780470829794</v>
      </c>
      <c r="BG193" s="33">
        <f t="shared" ca="1" si="111"/>
        <v>0.89303478656670465</v>
      </c>
      <c r="BH193" s="33">
        <f t="shared" ca="1" si="111"/>
        <v>0.89651749561609417</v>
      </c>
      <c r="BI193" s="33">
        <f t="shared" ca="1" si="111"/>
        <v>0.900113788190819</v>
      </c>
    </row>
    <row r="194" spans="1:61" s="154" customFormat="1" x14ac:dyDescent="0.25">
      <c r="A194" s="95"/>
      <c r="C194" s="33"/>
    </row>
    <row r="195" spans="1:61" x14ac:dyDescent="0.25">
      <c r="A195" t="s">
        <v>123</v>
      </c>
      <c r="C195" s="5">
        <f ca="1">C127</f>
        <v>-283800009.9205274</v>
      </c>
      <c r="D195" s="5">
        <f t="shared" ref="D195:BI195" ca="1" si="112">D127</f>
        <v>3883821.0390749695</v>
      </c>
      <c r="E195" s="5">
        <f t="shared" ca="1" si="112"/>
        <v>3764172.2091219649</v>
      </c>
      <c r="F195" s="5">
        <f t="shared" ca="1" si="112"/>
        <v>3933403.209623096</v>
      </c>
      <c r="G195" s="5">
        <f t="shared" ca="1" si="112"/>
        <v>4085232.1937469365</v>
      </c>
      <c r="H195" s="5">
        <f t="shared" ca="1" si="112"/>
        <v>4259663.1682297355</v>
      </c>
      <c r="I195" s="5">
        <f t="shared" ca="1" si="112"/>
        <v>4435218.0753250681</v>
      </c>
      <c r="J195" s="5">
        <f t="shared" ca="1" si="112"/>
        <v>4612924.7790759318</v>
      </c>
      <c r="K195" s="5">
        <f t="shared" ca="1" si="112"/>
        <v>4772732.6149032284</v>
      </c>
      <c r="L195" s="5">
        <f t="shared" ca="1" si="112"/>
        <v>3686787.0893980404</v>
      </c>
      <c r="M195" s="5">
        <f t="shared" ca="1" si="112"/>
        <v>3871083.6060925322</v>
      </c>
      <c r="N195" s="5">
        <f t="shared" ca="1" si="112"/>
        <v>4057622.2473876677</v>
      </c>
      <c r="O195" s="5">
        <f t="shared" ca="1" si="112"/>
        <v>4388105.3443871168</v>
      </c>
      <c r="P195" s="5">
        <f t="shared" ca="1" si="112"/>
        <v>4632874.2819997491</v>
      </c>
      <c r="Q195" s="5">
        <f t="shared" ca="1" si="112"/>
        <v>4795463.7644945243</v>
      </c>
      <c r="R195" s="5">
        <f t="shared" ca="1" si="112"/>
        <v>4959920.2405808</v>
      </c>
      <c r="S195" s="5">
        <f t="shared" ca="1" si="112"/>
        <v>5104967.0928913327</v>
      </c>
      <c r="T195" s="5">
        <f t="shared" ca="1" si="112"/>
        <v>5274313.0614177156</v>
      </c>
      <c r="U195" s="5">
        <f t="shared" ca="1" si="112"/>
        <v>5444483.7259574626</v>
      </c>
      <c r="V195" s="5">
        <f t="shared" ca="1" si="112"/>
        <v>-52872399.79227943</v>
      </c>
      <c r="W195" s="5">
        <f t="shared" ca="1" si="112"/>
        <v>6072357.3201898886</v>
      </c>
      <c r="X195" s="5">
        <f t="shared" ca="1" si="112"/>
        <v>6258873.5818153303</v>
      </c>
      <c r="Y195" s="5">
        <f t="shared" ca="1" si="112"/>
        <v>6446305.5681028711</v>
      </c>
      <c r="Z195" s="5">
        <f t="shared" ca="1" si="112"/>
        <v>6635865.9761739997</v>
      </c>
      <c r="AA195" s="5">
        <f t="shared" ca="1" si="112"/>
        <v>6803794.7460429464</v>
      </c>
      <c r="AB195" s="5">
        <f t="shared" ca="1" si="112"/>
        <v>6998903.3628759412</v>
      </c>
      <c r="AC195" s="5">
        <f t="shared" ca="1" si="112"/>
        <v>7194977.4040912185</v>
      </c>
      <c r="AD195" s="5">
        <f t="shared" ca="1" si="112"/>
        <v>7393266.1125904033</v>
      </c>
      <c r="AE195" s="5">
        <f t="shared" ca="1" si="112"/>
        <v>7569296.7926775496</v>
      </c>
      <c r="AF195" s="5">
        <f t="shared" ca="1" si="112"/>
        <v>7125733.7714531822</v>
      </c>
      <c r="AG195" s="5">
        <f t="shared" ca="1" si="112"/>
        <v>6827975.1992687797</v>
      </c>
      <c r="AH195" s="5">
        <f t="shared" ca="1" si="112"/>
        <v>6932602.3369043767</v>
      </c>
      <c r="AI195" s="5">
        <f t="shared" ca="1" si="112"/>
        <v>6709157.2932581669</v>
      </c>
      <c r="AJ195" s="5">
        <f t="shared" ca="1" si="112"/>
        <v>-85837565.253427893</v>
      </c>
      <c r="AK195" s="5">
        <f t="shared" ca="1" si="112"/>
        <v>7118130.4710053578</v>
      </c>
      <c r="AL195" s="5">
        <f t="shared" ca="1" si="112"/>
        <v>7325445.1107967384</v>
      </c>
      <c r="AM195" s="5">
        <f t="shared" ca="1" si="112"/>
        <v>7509123.5872815708</v>
      </c>
      <c r="AN195" s="5">
        <f t="shared" ca="1" si="112"/>
        <v>7722503.5379408924</v>
      </c>
      <c r="AO195" s="5">
        <f t="shared" ca="1" si="112"/>
        <v>7936939.765232156</v>
      </c>
      <c r="AP195" s="5">
        <f t="shared" ca="1" si="112"/>
        <v>8153797.3604782317</v>
      </c>
      <c r="AQ195" s="5">
        <f t="shared" ca="1" si="112"/>
        <v>8533655.0558209065</v>
      </c>
      <c r="AR195" s="5">
        <f t="shared" ca="1" si="112"/>
        <v>8902250.6337223649</v>
      </c>
      <c r="AS195" s="5">
        <f t="shared" ca="1" si="112"/>
        <v>9156236.2136898842</v>
      </c>
      <c r="AT195" s="5">
        <f t="shared" ca="1" si="112"/>
        <v>9385711.3000040483</v>
      </c>
      <c r="AU195" s="5">
        <f t="shared" ca="1" si="112"/>
        <v>9590181.502334144</v>
      </c>
      <c r="AV195" s="5">
        <f t="shared" ca="1" si="112"/>
        <v>9826233.2448314987</v>
      </c>
      <c r="AW195" s="5">
        <f t="shared" ca="1" si="112"/>
        <v>10063477.365861498</v>
      </c>
      <c r="AX195" s="5">
        <f t="shared" ca="1" si="112"/>
        <v>10303362.623166338</v>
      </c>
      <c r="AY195" s="5">
        <f t="shared" ca="1" si="112"/>
        <v>10517519.001957426</v>
      </c>
      <c r="AZ195" s="5">
        <f t="shared" ca="1" si="112"/>
        <v>10764230.713081859</v>
      </c>
      <c r="BA195" s="5">
        <f t="shared" ca="1" si="112"/>
        <v>11012197.115465866</v>
      </c>
      <c r="BB195" s="5">
        <f t="shared" ca="1" si="112"/>
        <v>11262910.626443114</v>
      </c>
      <c r="BC195" s="5">
        <f t="shared" ca="1" si="112"/>
        <v>11487150.32910081</v>
      </c>
      <c r="BD195" s="5">
        <f t="shared" ca="1" si="112"/>
        <v>11744949.160401674</v>
      </c>
      <c r="BE195" s="5">
        <f t="shared" ca="1" si="112"/>
        <v>12004067.661311977</v>
      </c>
      <c r="BF195" s="5">
        <f t="shared" ca="1" si="112"/>
        <v>12266043.224450434</v>
      </c>
      <c r="BG195" s="5">
        <f t="shared" ca="1" si="112"/>
        <v>12500778.50966578</v>
      </c>
      <c r="BH195" s="5">
        <f t="shared" ca="1" si="112"/>
        <v>12172747.146959424</v>
      </c>
      <c r="BI195" s="5">
        <f t="shared" ca="1" si="112"/>
        <v>12716535.694429355</v>
      </c>
    </row>
    <row r="196" spans="1:61" x14ac:dyDescent="0.25">
      <c r="A196" t="s">
        <v>454</v>
      </c>
      <c r="C196" s="5">
        <f ca="1">C182</f>
        <v>305544357.38472795</v>
      </c>
      <c r="D196" s="5">
        <f t="shared" ref="D196:BI196" ca="1" si="113">D182</f>
        <v>305783359.60554481</v>
      </c>
      <c r="E196" s="5">
        <f t="shared" ca="1" si="113"/>
        <v>311512525.3491354</v>
      </c>
      <c r="F196" s="5">
        <f t="shared" ca="1" si="113"/>
        <v>317235184.81457573</v>
      </c>
      <c r="G196" s="5">
        <f t="shared" ca="1" si="113"/>
        <v>322213555.94569075</v>
      </c>
      <c r="H196" s="5">
        <f t="shared" ca="1" si="113"/>
        <v>327932742.6869536</v>
      </c>
      <c r="I196" s="5">
        <f t="shared" ca="1" si="113"/>
        <v>333643435.60365057</v>
      </c>
      <c r="J196" s="5">
        <f t="shared" ca="1" si="113"/>
        <v>339344896.72555715</v>
      </c>
      <c r="K196" s="5">
        <f t="shared" ca="1" si="113"/>
        <v>344342730.68313926</v>
      </c>
      <c r="L196" s="5">
        <f t="shared" ca="1" si="113"/>
        <v>350148628.48387188</v>
      </c>
      <c r="M196" s="5">
        <f t="shared" ca="1" si="113"/>
        <v>355950561.9661963</v>
      </c>
      <c r="N196" s="5">
        <f t="shared" ca="1" si="113"/>
        <v>361747903.77360183</v>
      </c>
      <c r="O196" s="5">
        <f t="shared" ca="1" si="113"/>
        <v>366713871.71853852</v>
      </c>
      <c r="P196" s="5">
        <f t="shared" ca="1" si="113"/>
        <v>372415677.20948493</v>
      </c>
      <c r="Q196" s="5">
        <f t="shared" ca="1" si="113"/>
        <v>378067015.55664039</v>
      </c>
      <c r="R196" s="5">
        <f t="shared" ca="1" si="113"/>
        <v>383647422.54022127</v>
      </c>
      <c r="S196" s="5">
        <f t="shared" ca="1" si="113"/>
        <v>388401985.1276868</v>
      </c>
      <c r="T196" s="5">
        <f t="shared" ca="1" si="113"/>
        <v>393981821.97786659</v>
      </c>
      <c r="U196" s="5">
        <f t="shared" ca="1" si="113"/>
        <v>399554466.71640033</v>
      </c>
      <c r="V196" s="5">
        <f t="shared" ca="1" si="113"/>
        <v>463608126.8209424</v>
      </c>
      <c r="W196" s="5">
        <f t="shared" ca="1" si="113"/>
        <v>469747370.65059</v>
      </c>
      <c r="X196" s="5">
        <f t="shared" ca="1" si="113"/>
        <v>477095090.74587542</v>
      </c>
      <c r="Y196" s="5">
        <f t="shared" ca="1" si="113"/>
        <v>484468889.28802145</v>
      </c>
      <c r="Z196" s="5">
        <f t="shared" ca="1" si="113"/>
        <v>491868927.76982993</v>
      </c>
      <c r="AA196" s="5">
        <f t="shared" ca="1" si="113"/>
        <v>498106825.88565135</v>
      </c>
      <c r="AB196" s="5">
        <f t="shared" ca="1" si="113"/>
        <v>499846471.37403983</v>
      </c>
      <c r="AC196" s="5">
        <f t="shared" ca="1" si="113"/>
        <v>505053770.68987179</v>
      </c>
      <c r="AD196" s="5">
        <f t="shared" ca="1" si="113"/>
        <v>512078858.3863501</v>
      </c>
      <c r="AE196" s="5">
        <f t="shared" ca="1" si="113"/>
        <v>517926680.78252608</v>
      </c>
      <c r="AF196" s="5">
        <f t="shared" ca="1" si="113"/>
        <v>525141419.23480171</v>
      </c>
      <c r="AG196" s="5">
        <f t="shared" ca="1" si="113"/>
        <v>532486454.73969579</v>
      </c>
      <c r="AH196" s="5">
        <f t="shared" ca="1" si="113"/>
        <v>539880705.29574609</v>
      </c>
      <c r="AI196" s="5">
        <f t="shared" ca="1" si="113"/>
        <v>546163401.84029496</v>
      </c>
      <c r="AJ196" s="5">
        <f t="shared" ca="1" si="113"/>
        <v>648800189.95654702</v>
      </c>
      <c r="AK196" s="5">
        <f t="shared" ca="1" si="113"/>
        <v>657284711.6748507</v>
      </c>
      <c r="AL196" s="5">
        <f t="shared" ca="1" si="113"/>
        <v>665766325.35518694</v>
      </c>
      <c r="AM196" s="5">
        <f t="shared" ca="1" si="113"/>
        <v>674469770.24880993</v>
      </c>
      <c r="AN196" s="5">
        <f t="shared" ca="1" si="113"/>
        <v>683351002.28750765</v>
      </c>
      <c r="AO196" s="5">
        <f t="shared" ca="1" si="113"/>
        <v>691914308.86011684</v>
      </c>
      <c r="AP196" s="5">
        <f t="shared" ca="1" si="113"/>
        <v>700467621.88968968</v>
      </c>
      <c r="AQ196" s="5">
        <f t="shared" ca="1" si="113"/>
        <v>708140852.10116565</v>
      </c>
      <c r="AR196" s="5">
        <f t="shared" ca="1" si="113"/>
        <v>716514648.65428627</v>
      </c>
      <c r="AS196" s="5">
        <f t="shared" ca="1" si="113"/>
        <v>724854015.25543392</v>
      </c>
      <c r="AT196" s="5">
        <f t="shared" ca="1" si="113"/>
        <v>733170329.52286756</v>
      </c>
      <c r="AU196" s="5">
        <f t="shared" ca="1" si="113"/>
        <v>740676168.92427468</v>
      </c>
      <c r="AV196" s="5">
        <f t="shared" ca="1" si="113"/>
        <v>748955915.99544525</v>
      </c>
      <c r="AW196" s="5">
        <f t="shared" ca="1" si="113"/>
        <v>757205765.33336067</v>
      </c>
      <c r="AX196" s="5">
        <f t="shared" ca="1" si="113"/>
        <v>765423226.45826566</v>
      </c>
      <c r="AY196" s="5">
        <f t="shared" ca="1" si="113"/>
        <v>772809358.63548172</v>
      </c>
      <c r="AZ196" s="5">
        <f t="shared" ca="1" si="113"/>
        <v>780971200.24201</v>
      </c>
      <c r="BA196" s="5">
        <f t="shared" ca="1" si="113"/>
        <v>789093021.31389964</v>
      </c>
      <c r="BB196" s="5">
        <f t="shared" ca="1" si="113"/>
        <v>797172054.48457491</v>
      </c>
      <c r="BC196" s="5">
        <f t="shared" ca="1" si="113"/>
        <v>804397475.66111231</v>
      </c>
      <c r="BD196" s="5">
        <f t="shared" ca="1" si="113"/>
        <v>809438849.44201624</v>
      </c>
      <c r="BE196" s="5">
        <f t="shared" ca="1" si="113"/>
        <v>816153819.95560849</v>
      </c>
      <c r="BF196" s="5">
        <f t="shared" ca="1" si="113"/>
        <v>816314587.36798263</v>
      </c>
      <c r="BG196" s="5">
        <f t="shared" ca="1" si="113"/>
        <v>816405047.5186758</v>
      </c>
      <c r="BH196" s="5">
        <f t="shared" ca="1" si="113"/>
        <v>816703738.51382208</v>
      </c>
      <c r="BI196" s="5">
        <f t="shared" ca="1" si="113"/>
        <v>816297383.87774825</v>
      </c>
    </row>
    <row r="198" spans="1:61" x14ac:dyDescent="0.25">
      <c r="A198" t="s">
        <v>129</v>
      </c>
    </row>
    <row r="199" spans="1:61" x14ac:dyDescent="0.25">
      <c r="A199" t="s">
        <v>8</v>
      </c>
      <c r="C199" s="5"/>
      <c r="D199" s="33">
        <f ca="1">IF(C196&gt;0,(D196-C196+D195)/C196,0)</f>
        <v>1.3493370635873152E-2</v>
      </c>
      <c r="E199" s="33">
        <f t="shared" ref="E199:BI199" ca="1" si="114">IF(D196&gt;0,(E196-D196+E195)/D196,0)</f>
        <v>3.1045960005668061E-2</v>
      </c>
      <c r="F199" s="33">
        <f t="shared" ca="1" si="114"/>
        <v>3.0997349670743277E-2</v>
      </c>
      <c r="G199" s="33">
        <f t="shared" ca="1" si="114"/>
        <v>2.8570611832226742E-2</v>
      </c>
      <c r="H199" s="33">
        <f t="shared" ca="1" si="114"/>
        <v>3.0969677486736558E-2</v>
      </c>
      <c r="I199" s="33">
        <f t="shared" ca="1" si="114"/>
        <v>3.0938999591472255E-2</v>
      </c>
      <c r="J199" s="33">
        <f t="shared" ca="1" si="114"/>
        <v>3.0914397828091588E-2</v>
      </c>
      <c r="K199" s="33">
        <f t="shared" ca="1" si="114"/>
        <v>2.8792437036079029E-2</v>
      </c>
      <c r="L199" s="33">
        <f t="shared" ca="1" si="114"/>
        <v>2.7567548387904629E-2</v>
      </c>
      <c r="M199" s="33">
        <f t="shared" ca="1" si="114"/>
        <v>2.7625460451753559E-2</v>
      </c>
      <c r="N199" s="33">
        <f t="shared" ca="1" si="114"/>
        <v>2.7686328124772282E-2</v>
      </c>
      <c r="O199" s="33">
        <f t="shared" ca="1" si="114"/>
        <v>2.5857988924734756E-2</v>
      </c>
      <c r="P199" s="33">
        <f t="shared" ca="1" si="114"/>
        <v>2.8181862127316167E-2</v>
      </c>
      <c r="Q199" s="33">
        <f t="shared" ca="1" si="114"/>
        <v>2.8051456345575963E-2</v>
      </c>
      <c r="R199" s="33">
        <f t="shared" ca="1" si="114"/>
        <v>2.7879520800413705E-2</v>
      </c>
      <c r="S199" s="33">
        <f t="shared" ca="1" si="114"/>
        <v>2.5699455023246484E-2</v>
      </c>
      <c r="T199" s="33">
        <f t="shared" ca="1" si="114"/>
        <v>2.7945660236595379E-2</v>
      </c>
      <c r="U199" s="33">
        <f t="shared" ca="1" si="114"/>
        <v>2.7963545143232842E-2</v>
      </c>
      <c r="V199" s="33">
        <f t="shared" ca="1" si="114"/>
        <v>2.7984320646323776E-2</v>
      </c>
      <c r="W199" s="33">
        <f t="shared" ca="1" si="114"/>
        <v>2.6340351782819221E-2</v>
      </c>
      <c r="X199" s="33">
        <f t="shared" ca="1" si="114"/>
        <v>2.8965768681697795E-2</v>
      </c>
      <c r="Y199" s="33">
        <f t="shared" ca="1" si="114"/>
        <v>2.8967189934071595E-2</v>
      </c>
      <c r="Z199" s="33">
        <f t="shared" ca="1" si="114"/>
        <v>2.8971735375226546E-2</v>
      </c>
      <c r="AA199" s="33">
        <f t="shared" ca="1" si="114"/>
        <v>2.6514569482964427E-2</v>
      </c>
      <c r="AB199" s="33">
        <f t="shared" ca="1" si="114"/>
        <v>1.7543523592006546E-2</v>
      </c>
      <c r="AC199" s="33">
        <f t="shared" ca="1" si="114"/>
        <v>2.4812172197255421E-2</v>
      </c>
      <c r="AD199" s="33">
        <f t="shared" ca="1" si="114"/>
        <v>2.8548155950551844E-2</v>
      </c>
      <c r="AE199" s="33">
        <f t="shared" ca="1" si="114"/>
        <v>2.6201275387804947E-2</v>
      </c>
      <c r="AF199" s="33">
        <f t="shared" ca="1" si="114"/>
        <v>2.7688228384106523E-2</v>
      </c>
      <c r="AG199" s="33">
        <f t="shared" ca="1" si="114"/>
        <v>2.6988940854855346E-2</v>
      </c>
      <c r="AH199" s="33">
        <f t="shared" ca="1" si="114"/>
        <v>2.6905572461854099E-2</v>
      </c>
      <c r="AI199" s="33">
        <f t="shared" ca="1" si="114"/>
        <v>2.4064304781350007E-2</v>
      </c>
      <c r="AJ199" s="33">
        <f t="shared" ca="1" si="114"/>
        <v>3.0758602290485357E-2</v>
      </c>
      <c r="AK199" s="33">
        <f t="shared" ca="1" si="114"/>
        <v>2.4048470439495425E-2</v>
      </c>
      <c r="AL199" s="33">
        <f t="shared" ca="1" si="114"/>
        <v>2.4049028541763041E-2</v>
      </c>
      <c r="AM199" s="33">
        <f t="shared" ca="1" si="114"/>
        <v>2.4351740037700381E-2</v>
      </c>
      <c r="AN199" s="33">
        <f t="shared" ca="1" si="114"/>
        <v>2.4617464427669669E-2</v>
      </c>
      <c r="AO199" s="33">
        <f t="shared" ca="1" si="114"/>
        <v>2.414607761254027E-2</v>
      </c>
      <c r="AP199" s="33">
        <f t="shared" ca="1" si="114"/>
        <v>2.4146213159798556E-2</v>
      </c>
      <c r="AQ199" s="33">
        <f t="shared" ca="1" si="114"/>
        <v>2.3137236841261382E-2</v>
      </c>
      <c r="AR199" s="33">
        <f t="shared" ca="1" si="114"/>
        <v>2.4396343094148884E-2</v>
      </c>
      <c r="AS199" s="33">
        <f t="shared" ca="1" si="114"/>
        <v>2.4417648470546557E-2</v>
      </c>
      <c r="AT199" s="33">
        <f t="shared" ca="1" si="114"/>
        <v>2.4421504461418501E-2</v>
      </c>
      <c r="AU199" s="33">
        <f t="shared" ca="1" si="114"/>
        <v>2.3317938840851635E-2</v>
      </c>
      <c r="AV199" s="33">
        <f t="shared" ca="1" si="114"/>
        <v>2.4445204362789737E-2</v>
      </c>
      <c r="AW199" s="33">
        <f t="shared" ca="1" si="114"/>
        <v>2.4451808594684082E-2</v>
      </c>
      <c r="AX199" s="33">
        <f t="shared" ca="1" si="114"/>
        <v>2.4459433084106953E-2</v>
      </c>
      <c r="AY199" s="33">
        <f t="shared" ca="1" si="114"/>
        <v>2.33905250850781E-2</v>
      </c>
      <c r="AZ199" s="33">
        <f t="shared" ca="1" si="114"/>
        <v>2.4489962638427596E-2</v>
      </c>
      <c r="BA199" s="33">
        <f t="shared" ca="1" si="114"/>
        <v>2.4500286542482218E-2</v>
      </c>
      <c r="BB199" s="33">
        <f t="shared" ca="1" si="114"/>
        <v>2.4511614315017752E-2</v>
      </c>
      <c r="BC199" s="33">
        <f t="shared" ca="1" si="114"/>
        <v>2.3473692285584616E-2</v>
      </c>
      <c r="BD199" s="33">
        <f t="shared" ca="1" si="114"/>
        <v>2.0868194455122311E-2</v>
      </c>
      <c r="BE199" s="33">
        <f t="shared" ca="1" si="114"/>
        <v>2.3125944829319869E-2</v>
      </c>
      <c r="BF199" s="33">
        <f t="shared" ca="1" si="114"/>
        <v>1.5226064416999826E-2</v>
      </c>
      <c r="BG199" s="33">
        <f t="shared" ca="1" si="114"/>
        <v>1.5424493026587325E-2</v>
      </c>
      <c r="BH199" s="33">
        <f t="shared" ca="1" si="114"/>
        <v>1.5276042425277149E-2</v>
      </c>
      <c r="BI199" s="33">
        <f t="shared" ca="1" si="114"/>
        <v>1.5073006866304662E-2</v>
      </c>
    </row>
    <row r="200" spans="1:61" x14ac:dyDescent="0.25">
      <c r="C200" s="5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</row>
    <row r="201" spans="1:61" x14ac:dyDescent="0.25">
      <c r="C201" s="5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</row>
    <row r="202" spans="1:61" x14ac:dyDescent="0.25">
      <c r="A202" s="9" t="s">
        <v>132</v>
      </c>
      <c r="C202" s="5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</row>
    <row r="203" spans="1:61" x14ac:dyDescent="0.25">
      <c r="A203" t="str">
        <f>A199</f>
        <v>Total</v>
      </c>
      <c r="C203" s="5">
        <v>1</v>
      </c>
      <c r="D203" s="15">
        <f ca="1">1+D199</f>
        <v>1.0134933706358731</v>
      </c>
      <c r="E203" s="15">
        <f t="shared" ref="E203:AJ203" ca="1" si="115">D203*(1+E199)</f>
        <v>1.0449582452866442</v>
      </c>
      <c r="F203" s="15">
        <f t="shared" ca="1" si="115"/>
        <v>1.0773491814071205</v>
      </c>
      <c r="G203" s="15">
        <f t="shared" ca="1" si="115"/>
        <v>1.1081297066768705</v>
      </c>
      <c r="H203" s="15">
        <f t="shared" ca="1" si="115"/>
        <v>1.142448126306125</v>
      </c>
      <c r="I203" s="15">
        <f t="shared" ca="1" si="115"/>
        <v>1.1777943284191883</v>
      </c>
      <c r="J203" s="15">
        <f t="shared" ca="1" si="115"/>
        <v>1.2142051308476092</v>
      </c>
      <c r="K203" s="15">
        <f t="shared" ca="1" si="115"/>
        <v>1.2491650556264231</v>
      </c>
      <c r="L203" s="15">
        <f t="shared" ca="1" si="115"/>
        <v>1.2836014737418839</v>
      </c>
      <c r="M203" s="15">
        <f t="shared" ca="1" si="115"/>
        <v>1.3190615554905529</v>
      </c>
      <c r="N203" s="15">
        <f t="shared" ca="1" si="115"/>
        <v>1.355581526532637</v>
      </c>
      <c r="O203" s="15">
        <f t="shared" ca="1" si="115"/>
        <v>1.3906341386322929</v>
      </c>
      <c r="P203" s="15">
        <f t="shared" ca="1" si="115"/>
        <v>1.4298247981967673</v>
      </c>
      <c r="Q203" s="15">
        <f t="shared" ca="1" si="115"/>
        <v>1.4699334661052059</v>
      </c>
      <c r="R203" s="15">
        <f t="shared" ca="1" si="115"/>
        <v>1.5109145067487102</v>
      </c>
      <c r="S203" s="15">
        <f t="shared" ca="1" si="115"/>
        <v>1.5497441861588694</v>
      </c>
      <c r="T203" s="15">
        <f t="shared" ca="1" si="115"/>
        <v>1.5930528106389041</v>
      </c>
      <c r="U203" s="15">
        <f t="shared" ca="1" si="115"/>
        <v>1.637600214824759</v>
      </c>
      <c r="V203" s="15">
        <f t="shared" ca="1" si="115"/>
        <v>1.6834273443269037</v>
      </c>
      <c r="W203" s="15">
        <f t="shared" ca="1" si="115"/>
        <v>1.7277694127772913</v>
      </c>
      <c r="X203" s="15">
        <f t="shared" ca="1" si="115"/>
        <v>1.7778155819231112</v>
      </c>
      <c r="Y203" s="15">
        <f t="shared" ca="1" si="115"/>
        <v>1.82931390355243</v>
      </c>
      <c r="Z203" s="15">
        <f t="shared" ca="1" si="115"/>
        <v>1.8823123018843737</v>
      </c>
      <c r="AA203" s="15">
        <f t="shared" ca="1" si="115"/>
        <v>1.9322210022013258</v>
      </c>
      <c r="AB203" s="15">
        <f t="shared" ca="1" si="115"/>
        <v>1.9661189669384151</v>
      </c>
      <c r="AC203" s="15">
        <f t="shared" ca="1" si="115"/>
        <v>2.0149026493063809</v>
      </c>
      <c r="AD203" s="15">
        <f t="shared" ca="1" si="115"/>
        <v>2.0724244043639595</v>
      </c>
      <c r="AE203" s="15">
        <f t="shared" ca="1" si="115"/>
        <v>2.126724566903107</v>
      </c>
      <c r="AF203" s="15">
        <f t="shared" ca="1" si="115"/>
        <v>2.18560980242161</v>
      </c>
      <c r="AG203" s="15">
        <f t="shared" ca="1" si="115"/>
        <v>2.2445970961109589</v>
      </c>
      <c r="AH203" s="15">
        <f t="shared" ca="1" si="115"/>
        <v>2.3049892659280395</v>
      </c>
      <c r="AI203" s="15">
        <f t="shared" ca="1" si="115"/>
        <v>2.3604572301410722</v>
      </c>
      <c r="AJ203" s="15">
        <f t="shared" ca="1" si="115"/>
        <v>2.4330615953066821</v>
      </c>
      <c r="AK203" s="15">
        <f t="shared" ref="AK203:BI203" ca="1" si="116">AJ203*(1+AK199)</f>
        <v>2.4915730051588865</v>
      </c>
      <c r="AL203" s="15">
        <f t="shared" ca="1" si="116"/>
        <v>2.5514929154738386</v>
      </c>
      <c r="AM203" s="15">
        <f t="shared" ca="1" si="116"/>
        <v>2.6136262076594918</v>
      </c>
      <c r="AN203" s="15">
        <f t="shared" ca="1" si="116"/>
        <v>2.6779670578537749</v>
      </c>
      <c r="AO203" s="15">
        <f t="shared" ca="1" si="116"/>
        <v>2.742629458276538</v>
      </c>
      <c r="AP203" s="15">
        <f t="shared" ca="1" si="116"/>
        <v>2.8088535737944258</v>
      </c>
      <c r="AQ203" s="15">
        <f t="shared" ca="1" si="116"/>
        <v>2.8738426841837312</v>
      </c>
      <c r="AR203" s="15">
        <f t="shared" ca="1" si="116"/>
        <v>2.9439539363056877</v>
      </c>
      <c r="AS203" s="15">
        <f t="shared" ca="1" si="116"/>
        <v>3.0158383686358818</v>
      </c>
      <c r="AT203" s="15">
        <f t="shared" ca="1" si="116"/>
        <v>3.0894896788104398</v>
      </c>
      <c r="AU203" s="15">
        <f t="shared" ca="1" si="116"/>
        <v>3.1615302101903837</v>
      </c>
      <c r="AV203" s="15">
        <f t="shared" ca="1" si="116"/>
        <v>3.2388144622776207</v>
      </c>
      <c r="AW203" s="15">
        <f t="shared" ca="1" si="116"/>
        <v>3.3180093335829279</v>
      </c>
      <c r="AX203" s="15">
        <f t="shared" ca="1" si="116"/>
        <v>3.3991659608501421</v>
      </c>
      <c r="AY203" s="15">
        <f t="shared" ca="1" si="116"/>
        <v>3.4786742375257509</v>
      </c>
      <c r="AZ203" s="15">
        <f t="shared" ca="1" si="116"/>
        <v>3.5638668396340174</v>
      </c>
      <c r="BA203" s="15">
        <f t="shared" ca="1" si="116"/>
        <v>3.6511825984043011</v>
      </c>
      <c r="BB203" s="15">
        <f t="shared" ca="1" si="116"/>
        <v>3.7406789780500915</v>
      </c>
      <c r="BC203" s="15">
        <f t="shared" ca="1" si="116"/>
        <v>3.8284865253199949</v>
      </c>
      <c r="BD203" s="15">
        <f t="shared" ca="1" si="116"/>
        <v>3.9083801265991882</v>
      </c>
      <c r="BE203" s="15">
        <f t="shared" ca="1" si="116"/>
        <v>3.9987651097789314</v>
      </c>
      <c r="BF203" s="15">
        <f t="shared" ca="1" si="116"/>
        <v>4.0596505649288774</v>
      </c>
      <c r="BG203" s="15">
        <f t="shared" ca="1" si="116"/>
        <v>4.1222686167580038</v>
      </c>
      <c r="BH203" s="15">
        <f t="shared" ca="1" si="116"/>
        <v>4.1852405670359873</v>
      </c>
      <c r="BI203" s="15">
        <f t="shared" ca="1" si="116"/>
        <v>4.2483247268400577</v>
      </c>
    </row>
    <row r="204" spans="1:61" x14ac:dyDescent="0.25">
      <c r="A204" t="s">
        <v>133</v>
      </c>
      <c r="C204" s="5">
        <v>1</v>
      </c>
      <c r="D204" s="4">
        <f>C204+1</f>
        <v>2</v>
      </c>
      <c r="E204" s="4">
        <f>D204+1</f>
        <v>3</v>
      </c>
      <c r="F204" s="4">
        <f t="shared" ref="F204:BI204" si="117">E204+1</f>
        <v>4</v>
      </c>
      <c r="G204" s="4">
        <f t="shared" si="117"/>
        <v>5</v>
      </c>
      <c r="H204" s="4">
        <f t="shared" si="117"/>
        <v>6</v>
      </c>
      <c r="I204" s="4">
        <f t="shared" si="117"/>
        <v>7</v>
      </c>
      <c r="J204" s="4">
        <f t="shared" si="117"/>
        <v>8</v>
      </c>
      <c r="K204" s="4">
        <f t="shared" si="117"/>
        <v>9</v>
      </c>
      <c r="L204" s="4">
        <f t="shared" si="117"/>
        <v>10</v>
      </c>
      <c r="M204" s="4">
        <f t="shared" si="117"/>
        <v>11</v>
      </c>
      <c r="N204" s="4">
        <f t="shared" si="117"/>
        <v>12</v>
      </c>
      <c r="O204" s="4">
        <f t="shared" si="117"/>
        <v>13</v>
      </c>
      <c r="P204" s="4">
        <f t="shared" si="117"/>
        <v>14</v>
      </c>
      <c r="Q204" s="4">
        <f t="shared" si="117"/>
        <v>15</v>
      </c>
      <c r="R204" s="4">
        <f t="shared" si="117"/>
        <v>16</v>
      </c>
      <c r="S204" s="4">
        <f t="shared" si="117"/>
        <v>17</v>
      </c>
      <c r="T204" s="4">
        <f t="shared" si="117"/>
        <v>18</v>
      </c>
      <c r="U204" s="4">
        <f t="shared" si="117"/>
        <v>19</v>
      </c>
      <c r="V204" s="4">
        <f t="shared" si="117"/>
        <v>20</v>
      </c>
      <c r="W204" s="4">
        <f t="shared" si="117"/>
        <v>21</v>
      </c>
      <c r="X204" s="4">
        <f t="shared" si="117"/>
        <v>22</v>
      </c>
      <c r="Y204" s="4">
        <f t="shared" si="117"/>
        <v>23</v>
      </c>
      <c r="Z204" s="4">
        <f t="shared" si="117"/>
        <v>24</v>
      </c>
      <c r="AA204" s="4">
        <f t="shared" si="117"/>
        <v>25</v>
      </c>
      <c r="AB204" s="4">
        <f t="shared" si="117"/>
        <v>26</v>
      </c>
      <c r="AC204" s="4">
        <f t="shared" si="117"/>
        <v>27</v>
      </c>
      <c r="AD204" s="4">
        <f t="shared" si="117"/>
        <v>28</v>
      </c>
      <c r="AE204" s="4">
        <f t="shared" si="117"/>
        <v>29</v>
      </c>
      <c r="AF204" s="4">
        <f t="shared" si="117"/>
        <v>30</v>
      </c>
      <c r="AG204" s="4">
        <f t="shared" si="117"/>
        <v>31</v>
      </c>
      <c r="AH204" s="4">
        <f t="shared" si="117"/>
        <v>32</v>
      </c>
      <c r="AI204" s="4">
        <f t="shared" si="117"/>
        <v>33</v>
      </c>
      <c r="AJ204" s="4">
        <f t="shared" si="117"/>
        <v>34</v>
      </c>
      <c r="AK204" s="4">
        <f t="shared" si="117"/>
        <v>35</v>
      </c>
      <c r="AL204" s="4">
        <f t="shared" si="117"/>
        <v>36</v>
      </c>
      <c r="AM204" s="4">
        <f t="shared" si="117"/>
        <v>37</v>
      </c>
      <c r="AN204" s="4">
        <f t="shared" si="117"/>
        <v>38</v>
      </c>
      <c r="AO204" s="4">
        <f t="shared" si="117"/>
        <v>39</v>
      </c>
      <c r="AP204" s="4">
        <f t="shared" si="117"/>
        <v>40</v>
      </c>
      <c r="AQ204" s="4">
        <f t="shared" si="117"/>
        <v>41</v>
      </c>
      <c r="AR204" s="4">
        <f t="shared" si="117"/>
        <v>42</v>
      </c>
      <c r="AS204" s="4">
        <f t="shared" si="117"/>
        <v>43</v>
      </c>
      <c r="AT204" s="4">
        <f t="shared" si="117"/>
        <v>44</v>
      </c>
      <c r="AU204" s="4">
        <f t="shared" si="117"/>
        <v>45</v>
      </c>
      <c r="AV204" s="4">
        <f t="shared" si="117"/>
        <v>46</v>
      </c>
      <c r="AW204" s="4">
        <f t="shared" si="117"/>
        <v>47</v>
      </c>
      <c r="AX204" s="4">
        <f t="shared" si="117"/>
        <v>48</v>
      </c>
      <c r="AY204" s="4">
        <f t="shared" si="117"/>
        <v>49</v>
      </c>
      <c r="AZ204" s="4">
        <f t="shared" si="117"/>
        <v>50</v>
      </c>
      <c r="BA204" s="4">
        <f t="shared" si="117"/>
        <v>51</v>
      </c>
      <c r="BB204" s="4">
        <f t="shared" si="117"/>
        <v>52</v>
      </c>
      <c r="BC204" s="4">
        <f t="shared" si="117"/>
        <v>53</v>
      </c>
      <c r="BD204" s="4">
        <f t="shared" si="117"/>
        <v>54</v>
      </c>
      <c r="BE204" s="4">
        <f t="shared" si="117"/>
        <v>55</v>
      </c>
      <c r="BF204" s="4">
        <f t="shared" si="117"/>
        <v>56</v>
      </c>
      <c r="BG204" s="4">
        <f t="shared" si="117"/>
        <v>57</v>
      </c>
      <c r="BH204" s="4">
        <f t="shared" si="117"/>
        <v>58</v>
      </c>
      <c r="BI204" s="4">
        <f t="shared" si="117"/>
        <v>59</v>
      </c>
    </row>
    <row r="205" spans="1:61" x14ac:dyDescent="0.25">
      <c r="C205" s="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</row>
    <row r="206" spans="1:61" x14ac:dyDescent="0.25">
      <c r="A206" s="9" t="s">
        <v>134</v>
      </c>
      <c r="C206" s="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</row>
    <row r="207" spans="1:61" x14ac:dyDescent="0.25">
      <c r="A207" s="24" t="str">
        <f>A203</f>
        <v>Total</v>
      </c>
      <c r="C207" s="5"/>
      <c r="D207" s="33">
        <f t="shared" ref="D207:AI207" ca="1" si="118">-1+D203/OFFSET(D203,0,MAX(-4,1-D$204))</f>
        <v>1.3493370635873081E-2</v>
      </c>
      <c r="E207" s="33">
        <f t="shared" ca="1" si="118"/>
        <v>4.4958245286644161E-2</v>
      </c>
      <c r="F207" s="33">
        <f t="shared" ca="1" si="118"/>
        <v>7.7349181407120549E-2</v>
      </c>
      <c r="G207" s="33">
        <f t="shared" ca="1" si="118"/>
        <v>0.1081297066768705</v>
      </c>
      <c r="H207" s="33">
        <f t="shared" ca="1" si="118"/>
        <v>0.12723788769268896</v>
      </c>
      <c r="I207" s="33">
        <f t="shared" ca="1" si="118"/>
        <v>0.12712094835531507</v>
      </c>
      <c r="J207" s="33">
        <f t="shared" ca="1" si="118"/>
        <v>0.12703026261340988</v>
      </c>
      <c r="K207" s="33">
        <f t="shared" ca="1" si="118"/>
        <v>0.12727332197644836</v>
      </c>
      <c r="L207" s="33">
        <f t="shared" ca="1" si="118"/>
        <v>0.12355339746772542</v>
      </c>
      <c r="M207" s="33">
        <f t="shared" ca="1" si="118"/>
        <v>0.11994218656237776</v>
      </c>
      <c r="N207" s="33">
        <f t="shared" ca="1" si="118"/>
        <v>0.11643534695520197</v>
      </c>
      <c r="O207" s="33">
        <f t="shared" ca="1" si="118"/>
        <v>0.11325091297476853</v>
      </c>
      <c r="P207" s="33">
        <f t="shared" ca="1" si="118"/>
        <v>0.11391645105284987</v>
      </c>
      <c r="Q207" s="33">
        <f t="shared" ca="1" si="118"/>
        <v>0.11437821835277773</v>
      </c>
      <c r="R207" s="33">
        <f t="shared" ca="1" si="118"/>
        <v>0.11458770806163932</v>
      </c>
      <c r="S207" s="33">
        <f t="shared" ca="1" si="118"/>
        <v>0.11441546205895925</v>
      </c>
      <c r="T207" s="33">
        <f t="shared" ca="1" si="118"/>
        <v>0.11415944991861449</v>
      </c>
      <c r="U207" s="33">
        <f t="shared" ca="1" si="118"/>
        <v>0.11406417541047587</v>
      </c>
      <c r="V207" s="33">
        <f t="shared" ca="1" si="118"/>
        <v>0.11417776241318811</v>
      </c>
      <c r="W207" s="33">
        <f t="shared" ca="1" si="118"/>
        <v>0.11487394384725369</v>
      </c>
      <c r="X207" s="33">
        <f t="shared" ca="1" si="118"/>
        <v>0.11598031782142026</v>
      </c>
      <c r="Y207" s="33">
        <f t="shared" ca="1" si="118"/>
        <v>0.11706989715324778</v>
      </c>
      <c r="Z207" s="33">
        <f t="shared" ca="1" si="118"/>
        <v>0.1181428816798693</v>
      </c>
      <c r="AA207" s="33">
        <f t="shared" ca="1" si="118"/>
        <v>0.11833268253973195</v>
      </c>
      <c r="AB207" s="33">
        <f t="shared" ca="1" si="118"/>
        <v>0.10591840173411637</v>
      </c>
      <c r="AC207" s="33">
        <f t="shared" ca="1" si="118"/>
        <v>0.1014526513976346</v>
      </c>
      <c r="AD207" s="33">
        <f t="shared" ca="1" si="118"/>
        <v>0.10099923497777996</v>
      </c>
      <c r="AE207" s="33">
        <f t="shared" ca="1" si="118"/>
        <v>0.10066320802857898</v>
      </c>
      <c r="AF207" s="33">
        <f t="shared" ca="1" si="118"/>
        <v>0.11163659939916037</v>
      </c>
      <c r="AG207" s="33">
        <f t="shared" ca="1" si="118"/>
        <v>0.11399778886768996</v>
      </c>
      <c r="AH207" s="33">
        <f t="shared" ca="1" si="118"/>
        <v>0.1122187429728978</v>
      </c>
      <c r="AI207" s="33">
        <f t="shared" ca="1" si="118"/>
        <v>0.10990264883163592</v>
      </c>
      <c r="AJ207" s="33">
        <f t="shared" ref="AJ207:BI207" ca="1" si="119">-1+AJ203/OFFSET(AJ203,0,MAX(-4,1-AJ$204))</f>
        <v>0.11321865074493198</v>
      </c>
      <c r="AK207" s="33">
        <f t="shared" ca="1" si="119"/>
        <v>0.1100312877869456</v>
      </c>
      <c r="AL207" s="33">
        <f t="shared" ca="1" si="119"/>
        <v>0.10694351300874771</v>
      </c>
      <c r="AM207" s="33">
        <f t="shared" ca="1" si="119"/>
        <v>0.10725421087307274</v>
      </c>
      <c r="AN207" s="33">
        <f t="shared" ca="1" si="119"/>
        <v>0.10065732122010784</v>
      </c>
      <c r="AO207" s="33">
        <f t="shared" ca="1" si="119"/>
        <v>0.10076223036524734</v>
      </c>
      <c r="AP207" s="33">
        <f t="shared" ca="1" si="119"/>
        <v>0.10086669524331904</v>
      </c>
      <c r="AQ207" s="33">
        <f t="shared" ca="1" si="119"/>
        <v>9.9561473542639334E-2</v>
      </c>
      <c r="AR207" s="33">
        <f t="shared" ca="1" si="119"/>
        <v>9.932417864209464E-2</v>
      </c>
      <c r="AS207" s="33">
        <f t="shared" ca="1" si="119"/>
        <v>9.9615684333467236E-2</v>
      </c>
      <c r="AT207" s="33">
        <f t="shared" ca="1" si="119"/>
        <v>9.9911261887855485E-2</v>
      </c>
      <c r="AU207" s="33">
        <f t="shared" ca="1" si="119"/>
        <v>0.10010552337814049</v>
      </c>
      <c r="AV207" s="33">
        <f t="shared" ca="1" si="119"/>
        <v>0.10015799579457685</v>
      </c>
      <c r="AW207" s="33">
        <f t="shared" ca="1" si="119"/>
        <v>0.10019468154844247</v>
      </c>
      <c r="AX207" s="33">
        <f t="shared" ca="1" si="119"/>
        <v>0.10023541562985194</v>
      </c>
      <c r="AY207" s="33">
        <f t="shared" ca="1" si="119"/>
        <v>0.10031345780379852</v>
      </c>
      <c r="AZ207" s="33">
        <f t="shared" ca="1" si="119"/>
        <v>0.10036153078302945</v>
      </c>
      <c r="BA207" s="33">
        <f t="shared" ca="1" si="119"/>
        <v>0.1004136008446963</v>
      </c>
      <c r="BB207" s="33">
        <f t="shared" ca="1" si="119"/>
        <v>0.10046965083003356</v>
      </c>
      <c r="BC207" s="33">
        <f t="shared" ca="1" si="119"/>
        <v>0.10055908196884</v>
      </c>
      <c r="BD207" s="33">
        <f t="shared" ca="1" si="119"/>
        <v>9.6668394883280717E-2</v>
      </c>
      <c r="BE207" s="33">
        <f t="shared" ca="1" si="119"/>
        <v>9.5197241443508274E-2</v>
      </c>
      <c r="BF207" s="33">
        <f t="shared" ca="1" si="119"/>
        <v>8.5271040030560519E-2</v>
      </c>
      <c r="BG207" s="33">
        <f t="shared" ca="1" si="119"/>
        <v>7.6735830071506861E-2</v>
      </c>
      <c r="BH207" s="33">
        <f t="shared" ca="1" si="119"/>
        <v>7.0837644105437692E-2</v>
      </c>
      <c r="BI207" s="33">
        <f t="shared" ca="1" si="119"/>
        <v>6.240917138414348E-2</v>
      </c>
    </row>
    <row r="208" spans="1:61" x14ac:dyDescent="0.25">
      <c r="C208" s="5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15"/>
    </row>
    <row r="209" spans="1:63" x14ac:dyDescent="0.25">
      <c r="C209" s="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</row>
    <row r="211" spans="1:63" x14ac:dyDescent="0.25">
      <c r="C211">
        <f>Timeline!C16</f>
        <v>2015</v>
      </c>
      <c r="D211">
        <f>Timeline!D16</f>
        <v>2015.25</v>
      </c>
      <c r="E211">
        <f>Timeline!E16</f>
        <v>2015.5</v>
      </c>
      <c r="F211">
        <f>Timeline!F16</f>
        <v>2015.75</v>
      </c>
      <c r="G211">
        <f>Timeline!G16</f>
        <v>2016</v>
      </c>
      <c r="H211">
        <f>Timeline!H16</f>
        <v>2016.25</v>
      </c>
      <c r="I211">
        <f>Timeline!I16</f>
        <v>2016.5</v>
      </c>
      <c r="J211">
        <f>Timeline!J16</f>
        <v>2016.75</v>
      </c>
      <c r="K211">
        <f>Timeline!K16</f>
        <v>2017</v>
      </c>
      <c r="L211">
        <f>Timeline!L16</f>
        <v>2017.25</v>
      </c>
      <c r="M211">
        <f>Timeline!M16</f>
        <v>2017.5</v>
      </c>
      <c r="N211">
        <f>Timeline!N16</f>
        <v>2017.75</v>
      </c>
      <c r="O211">
        <f>Timeline!O16</f>
        <v>2018</v>
      </c>
      <c r="P211">
        <f>Timeline!P16</f>
        <v>2018.25</v>
      </c>
      <c r="Q211">
        <f>Timeline!Q16</f>
        <v>2018.5</v>
      </c>
      <c r="R211">
        <f>Timeline!R16</f>
        <v>2018.75</v>
      </c>
      <c r="S211">
        <f>Timeline!S16</f>
        <v>2019</v>
      </c>
      <c r="T211">
        <f>Timeline!T16</f>
        <v>2019.25</v>
      </c>
      <c r="U211">
        <f>Timeline!U16</f>
        <v>2019.5</v>
      </c>
      <c r="V211">
        <f>Timeline!V16</f>
        <v>2019.75</v>
      </c>
      <c r="W211">
        <f>Timeline!W16</f>
        <v>2020</v>
      </c>
      <c r="X211">
        <f>Timeline!X16</f>
        <v>2020.25</v>
      </c>
      <c r="Y211">
        <f>Timeline!Y16</f>
        <v>2020.5</v>
      </c>
      <c r="Z211">
        <f>Timeline!Z16</f>
        <v>2020.75</v>
      </c>
      <c r="AA211">
        <f>Timeline!AA16</f>
        <v>2021</v>
      </c>
      <c r="AB211">
        <f>Timeline!AB16</f>
        <v>2021.25</v>
      </c>
      <c r="AC211">
        <f>Timeline!AC16</f>
        <v>2021.5</v>
      </c>
      <c r="AD211">
        <f>Timeline!AD16</f>
        <v>2021.75</v>
      </c>
      <c r="AE211">
        <f>Timeline!AE16</f>
        <v>2022</v>
      </c>
      <c r="AF211">
        <f>Timeline!AF16</f>
        <v>2022.25</v>
      </c>
      <c r="AG211">
        <f>Timeline!AG16</f>
        <v>2022.5</v>
      </c>
      <c r="AH211">
        <f>Timeline!AH16</f>
        <v>2022.75</v>
      </c>
      <c r="AI211">
        <f>Timeline!AI16</f>
        <v>2023</v>
      </c>
      <c r="AJ211">
        <f>Timeline!AJ16</f>
        <v>2023.25</v>
      </c>
      <c r="AK211">
        <f>Timeline!AK16</f>
        <v>2023.5</v>
      </c>
      <c r="AL211">
        <f>Timeline!AL16</f>
        <v>2023.75</v>
      </c>
      <c r="AM211">
        <f>Timeline!AM16</f>
        <v>2024</v>
      </c>
      <c r="AN211">
        <f>Timeline!AN16</f>
        <v>2024.25</v>
      </c>
      <c r="AO211">
        <f>Timeline!AO16</f>
        <v>2024.5</v>
      </c>
      <c r="AP211">
        <f>Timeline!AP16</f>
        <v>2024.75</v>
      </c>
      <c r="AQ211">
        <f>Timeline!AQ16</f>
        <v>2025</v>
      </c>
      <c r="AR211">
        <f>Timeline!AR16</f>
        <v>2025.25</v>
      </c>
      <c r="AS211">
        <f>Timeline!AS16</f>
        <v>2025.5</v>
      </c>
      <c r="AT211">
        <f>Timeline!AT16</f>
        <v>2025.75</v>
      </c>
      <c r="AU211">
        <f>Timeline!AU16</f>
        <v>2026</v>
      </c>
      <c r="AV211">
        <f>Timeline!AV16</f>
        <v>2026.25</v>
      </c>
      <c r="AW211">
        <f>Timeline!AW16</f>
        <v>2026.5</v>
      </c>
      <c r="AX211">
        <f>Timeline!AX16</f>
        <v>2026.75</v>
      </c>
      <c r="AY211">
        <f>Timeline!AY16</f>
        <v>2027</v>
      </c>
      <c r="AZ211">
        <f>Timeline!AZ16</f>
        <v>2027.25</v>
      </c>
      <c r="BA211">
        <f>Timeline!BA16</f>
        <v>2027.5</v>
      </c>
      <c r="BB211">
        <f>Timeline!BB16</f>
        <v>2027.75</v>
      </c>
      <c r="BC211">
        <f>Timeline!BC16</f>
        <v>2028</v>
      </c>
      <c r="BD211">
        <f>Timeline!BD16</f>
        <v>2028.25</v>
      </c>
      <c r="BE211">
        <f>Timeline!BE16</f>
        <v>2028.5</v>
      </c>
      <c r="BF211">
        <f>Timeline!BF16</f>
        <v>2028.75</v>
      </c>
      <c r="BG211">
        <f>Timeline!BG16</f>
        <v>2029</v>
      </c>
      <c r="BH211">
        <f>Timeline!BH16</f>
        <v>2029.25</v>
      </c>
      <c r="BI211">
        <f>Timeline!BI16</f>
        <v>2029.5</v>
      </c>
    </row>
    <row r="212" spans="1:63" x14ac:dyDescent="0.25">
      <c r="C212" s="2">
        <f>Timeline!C17</f>
        <v>2015</v>
      </c>
      <c r="D212" s="2">
        <f>Timeline!D17</f>
        <v>2015</v>
      </c>
      <c r="E212" s="2">
        <f>Timeline!E17</f>
        <v>2015</v>
      </c>
      <c r="F212" s="2">
        <f>Timeline!F17</f>
        <v>2015</v>
      </c>
      <c r="G212" s="2">
        <f>Timeline!G17</f>
        <v>2016</v>
      </c>
      <c r="H212" s="2">
        <f>Timeline!H17</f>
        <v>2016</v>
      </c>
      <c r="I212" s="2">
        <f>Timeline!I17</f>
        <v>2016</v>
      </c>
      <c r="J212" s="2">
        <f>Timeline!J17</f>
        <v>2016</v>
      </c>
      <c r="K212" s="2">
        <f>Timeline!K17</f>
        <v>2017</v>
      </c>
      <c r="L212" s="2">
        <f>Timeline!L17</f>
        <v>2017</v>
      </c>
      <c r="M212" s="2">
        <f>Timeline!M17</f>
        <v>2017</v>
      </c>
      <c r="N212" s="2">
        <f>Timeline!N17</f>
        <v>2017</v>
      </c>
      <c r="O212" s="2">
        <f>Timeline!O17</f>
        <v>2018</v>
      </c>
      <c r="P212" s="2">
        <f>Timeline!P17</f>
        <v>2018</v>
      </c>
      <c r="Q212" s="2">
        <f>Timeline!Q17</f>
        <v>2018</v>
      </c>
      <c r="R212" s="2">
        <f>Timeline!R17</f>
        <v>2018</v>
      </c>
      <c r="S212" s="2">
        <f>Timeline!S17</f>
        <v>2019</v>
      </c>
      <c r="T212" s="2">
        <f>Timeline!T17</f>
        <v>2019</v>
      </c>
      <c r="U212" s="2">
        <f>Timeline!U17</f>
        <v>2019</v>
      </c>
      <c r="V212" s="2">
        <f>Timeline!V17</f>
        <v>2019</v>
      </c>
      <c r="W212" s="2">
        <f>Timeline!W17</f>
        <v>2020</v>
      </c>
      <c r="X212" s="2">
        <f>Timeline!X17</f>
        <v>2020</v>
      </c>
      <c r="Y212" s="2">
        <f>Timeline!Y17</f>
        <v>2020</v>
      </c>
      <c r="Z212" s="2">
        <f>Timeline!Z17</f>
        <v>2020</v>
      </c>
      <c r="AA212" s="2">
        <f>Timeline!AA17</f>
        <v>2021</v>
      </c>
      <c r="AB212" s="2">
        <f>Timeline!AB17</f>
        <v>2021</v>
      </c>
      <c r="AC212" s="2">
        <f>Timeline!AC17</f>
        <v>2021</v>
      </c>
      <c r="AD212" s="2">
        <f>Timeline!AD17</f>
        <v>2021</v>
      </c>
      <c r="AE212" s="2">
        <f>Timeline!AE17</f>
        <v>2022</v>
      </c>
      <c r="AF212" s="2">
        <f>Timeline!AF17</f>
        <v>2022</v>
      </c>
      <c r="AG212" s="2">
        <f>Timeline!AG17</f>
        <v>2022</v>
      </c>
      <c r="AH212" s="2">
        <f>Timeline!AH17</f>
        <v>2022</v>
      </c>
      <c r="AI212" s="2">
        <f>Timeline!AI17</f>
        <v>2023</v>
      </c>
      <c r="AJ212" s="2">
        <f>Timeline!AJ17</f>
        <v>2023</v>
      </c>
      <c r="AK212" s="2">
        <f>Timeline!AK17</f>
        <v>2023</v>
      </c>
      <c r="AL212" s="2">
        <f>Timeline!AL17</f>
        <v>2023</v>
      </c>
      <c r="AM212" s="2">
        <f>Timeline!AM17</f>
        <v>2024</v>
      </c>
      <c r="AN212" s="2">
        <f>Timeline!AN17</f>
        <v>2024</v>
      </c>
      <c r="AO212" s="2">
        <f>Timeline!AO17</f>
        <v>2024</v>
      </c>
      <c r="AP212" s="2">
        <f>Timeline!AP17</f>
        <v>2024</v>
      </c>
      <c r="AQ212" s="2">
        <f>Timeline!AQ17</f>
        <v>2025</v>
      </c>
      <c r="AR212" s="2">
        <f>Timeline!AR17</f>
        <v>2025</v>
      </c>
      <c r="AS212" s="2">
        <f>Timeline!AS17</f>
        <v>2025</v>
      </c>
      <c r="AT212" s="2">
        <f>Timeline!AT17</f>
        <v>2025</v>
      </c>
      <c r="AU212" s="2">
        <f>Timeline!AU17</f>
        <v>2026</v>
      </c>
      <c r="AV212" s="2">
        <f>Timeline!AV17</f>
        <v>2026</v>
      </c>
      <c r="AW212" s="2">
        <f>Timeline!AW17</f>
        <v>2026</v>
      </c>
      <c r="AX212" s="2">
        <f>Timeline!AX17</f>
        <v>2026</v>
      </c>
      <c r="AY212" s="2">
        <f>Timeline!AY17</f>
        <v>2027</v>
      </c>
      <c r="AZ212" s="2">
        <f>Timeline!AZ17</f>
        <v>2027</v>
      </c>
      <c r="BA212" s="2">
        <f>Timeline!BA17</f>
        <v>2027</v>
      </c>
      <c r="BB212" s="2">
        <f>Timeline!BB17</f>
        <v>2027</v>
      </c>
      <c r="BC212" s="2">
        <f>Timeline!BC17</f>
        <v>2028</v>
      </c>
      <c r="BD212" s="2">
        <f>Timeline!BD17</f>
        <v>2028</v>
      </c>
      <c r="BE212" s="2">
        <f>Timeline!BE17</f>
        <v>2028</v>
      </c>
      <c r="BF212" s="2">
        <f>Timeline!BF17</f>
        <v>2028</v>
      </c>
      <c r="BG212" s="2">
        <f>Timeline!BG17</f>
        <v>2029</v>
      </c>
      <c r="BH212" s="2">
        <f>Timeline!BH17</f>
        <v>2029</v>
      </c>
      <c r="BI212" s="2">
        <f>Timeline!BI17</f>
        <v>2029</v>
      </c>
      <c r="BJ212" s="2">
        <f>Timeline!BJ48</f>
        <v>0</v>
      </c>
      <c r="BK212" s="2">
        <f>Timeline!BK48</f>
        <v>0</v>
      </c>
    </row>
    <row r="213" spans="1:63" x14ac:dyDescent="0.25">
      <c r="C213" s="2" t="str">
        <f>Timeline!C18</f>
        <v>Q1</v>
      </c>
      <c r="D213" s="2" t="str">
        <f>Timeline!D18</f>
        <v>Q2</v>
      </c>
      <c r="E213" s="2" t="str">
        <f>Timeline!E18</f>
        <v>Q3</v>
      </c>
      <c r="F213" s="2" t="str">
        <f>Timeline!F18</f>
        <v>Q4</v>
      </c>
      <c r="G213" s="2" t="str">
        <f>Timeline!G18</f>
        <v>Q1</v>
      </c>
      <c r="H213" s="2" t="str">
        <f>Timeline!H18</f>
        <v>Q2</v>
      </c>
      <c r="I213" s="2" t="str">
        <f>Timeline!I18</f>
        <v>Q3</v>
      </c>
      <c r="J213" s="2" t="str">
        <f>Timeline!J18</f>
        <v>Q4</v>
      </c>
      <c r="K213" s="2" t="str">
        <f>Timeline!K18</f>
        <v>Q1</v>
      </c>
      <c r="L213" s="2" t="str">
        <f>Timeline!L18</f>
        <v>Q2</v>
      </c>
      <c r="M213" s="2" t="str">
        <f>Timeline!M18</f>
        <v>Q3</v>
      </c>
      <c r="N213" s="2" t="str">
        <f>Timeline!N18</f>
        <v>Q4</v>
      </c>
      <c r="O213" s="2" t="str">
        <f>Timeline!O18</f>
        <v>Q1</v>
      </c>
      <c r="P213" s="2" t="str">
        <f>Timeline!P18</f>
        <v>Q2</v>
      </c>
      <c r="Q213" s="2" t="str">
        <f>Timeline!Q18</f>
        <v>Q3</v>
      </c>
      <c r="R213" s="2" t="str">
        <f>Timeline!R18</f>
        <v>Q4</v>
      </c>
      <c r="S213" s="2" t="str">
        <f>Timeline!S18</f>
        <v>Q1</v>
      </c>
      <c r="T213" s="2" t="str">
        <f>Timeline!T18</f>
        <v>Q2</v>
      </c>
      <c r="U213" s="2" t="str">
        <f>Timeline!U18</f>
        <v>Q3</v>
      </c>
      <c r="V213" s="2" t="str">
        <f>Timeline!V18</f>
        <v>Q4</v>
      </c>
      <c r="W213" s="2" t="str">
        <f>Timeline!W18</f>
        <v>Q1</v>
      </c>
      <c r="X213" s="2" t="str">
        <f>Timeline!X18</f>
        <v>Q2</v>
      </c>
      <c r="Y213" s="2" t="str">
        <f>Timeline!Y18</f>
        <v>Q3</v>
      </c>
      <c r="Z213" s="2" t="str">
        <f>Timeline!Z18</f>
        <v>Q4</v>
      </c>
      <c r="AA213" s="2" t="str">
        <f>Timeline!AA18</f>
        <v>Q1</v>
      </c>
      <c r="AB213" s="2" t="str">
        <f>Timeline!AB18</f>
        <v>Q2</v>
      </c>
      <c r="AC213" s="2" t="str">
        <f>Timeline!AC18</f>
        <v>Q3</v>
      </c>
      <c r="AD213" s="2" t="str">
        <f>Timeline!AD18</f>
        <v>Q4</v>
      </c>
      <c r="AE213" s="2" t="str">
        <f>Timeline!AE18</f>
        <v>Q1</v>
      </c>
      <c r="AF213" s="2" t="str">
        <f>Timeline!AF18</f>
        <v>Q2</v>
      </c>
      <c r="AG213" s="2" t="str">
        <f>Timeline!AG18</f>
        <v>Q3</v>
      </c>
      <c r="AH213" s="2" t="str">
        <f>Timeline!AH18</f>
        <v>Q4</v>
      </c>
      <c r="AI213" s="2" t="str">
        <f>Timeline!AI18</f>
        <v>Q1</v>
      </c>
      <c r="AJ213" s="2" t="str">
        <f>Timeline!AJ18</f>
        <v>Q2</v>
      </c>
      <c r="AK213" s="2" t="str">
        <f>Timeline!AK18</f>
        <v>Q3</v>
      </c>
      <c r="AL213" s="2" t="str">
        <f>Timeline!AL18</f>
        <v>Q4</v>
      </c>
      <c r="AM213" s="2" t="str">
        <f>Timeline!AM18</f>
        <v>Q1</v>
      </c>
      <c r="AN213" s="2" t="str">
        <f>Timeline!AN18</f>
        <v>Q2</v>
      </c>
      <c r="AO213" s="2" t="str">
        <f>Timeline!AO18</f>
        <v>Q3</v>
      </c>
      <c r="AP213" s="2" t="str">
        <f>Timeline!AP18</f>
        <v>Q4</v>
      </c>
      <c r="AQ213" s="2" t="str">
        <f>Timeline!AQ18</f>
        <v>Q1</v>
      </c>
      <c r="AR213" s="2" t="str">
        <f>Timeline!AR18</f>
        <v>Q2</v>
      </c>
      <c r="AS213" s="2" t="str">
        <f>Timeline!AS18</f>
        <v>Q3</v>
      </c>
      <c r="AT213" s="2" t="str">
        <f>Timeline!AT18</f>
        <v>Q4</v>
      </c>
      <c r="AU213" s="2" t="str">
        <f>Timeline!AU18</f>
        <v>Q1</v>
      </c>
      <c r="AV213" s="2" t="str">
        <f>Timeline!AV18</f>
        <v>Q2</v>
      </c>
      <c r="AW213" s="2" t="str">
        <f>Timeline!AW18</f>
        <v>Q3</v>
      </c>
      <c r="AX213" s="2" t="str">
        <f>Timeline!AX18</f>
        <v>Q4</v>
      </c>
      <c r="AY213" s="2" t="str">
        <f>Timeline!AY18</f>
        <v>Q1</v>
      </c>
      <c r="AZ213" s="2" t="str">
        <f>Timeline!AZ18</f>
        <v>Q2</v>
      </c>
      <c r="BA213" s="2" t="str">
        <f>Timeline!BA18</f>
        <v>Q3</v>
      </c>
      <c r="BB213" s="2" t="str">
        <f>Timeline!BB18</f>
        <v>Q4</v>
      </c>
      <c r="BC213" s="2" t="str">
        <f>Timeline!BC18</f>
        <v>Q1</v>
      </c>
      <c r="BD213" s="2" t="str">
        <f>Timeline!BD18</f>
        <v>Q2</v>
      </c>
      <c r="BE213" s="2" t="str">
        <f>Timeline!BE18</f>
        <v>Q3</v>
      </c>
      <c r="BF213" s="2" t="str">
        <f>Timeline!BF18</f>
        <v>Q4</v>
      </c>
      <c r="BG213" s="2" t="str">
        <f>Timeline!BG18</f>
        <v>Q1</v>
      </c>
      <c r="BH213" s="2" t="str">
        <f>Timeline!BH18</f>
        <v>Q2</v>
      </c>
      <c r="BI213" s="2" t="str">
        <f>Timeline!BI18</f>
        <v>Q3</v>
      </c>
      <c r="BJ213" s="2">
        <f>Timeline!BJ49</f>
        <v>0</v>
      </c>
      <c r="BK213" s="2">
        <f>Timeline!BK49</f>
        <v>0</v>
      </c>
    </row>
    <row r="214" spans="1:63" x14ac:dyDescent="0.25">
      <c r="C214" s="2">
        <f>Timeline!C19</f>
        <v>1</v>
      </c>
      <c r="D214" s="2">
        <f>Timeline!D19</f>
        <v>1</v>
      </c>
      <c r="E214" s="2">
        <f>Timeline!E19</f>
        <v>1</v>
      </c>
      <c r="F214" s="2">
        <f>Timeline!F19</f>
        <v>1</v>
      </c>
      <c r="G214" s="2">
        <f>Timeline!G19</f>
        <v>1</v>
      </c>
      <c r="H214" s="2">
        <f>Timeline!H19</f>
        <v>1</v>
      </c>
      <c r="I214" s="2">
        <f>Timeline!I19</f>
        <v>1</v>
      </c>
      <c r="J214" s="2">
        <f>Timeline!J19</f>
        <v>1</v>
      </c>
      <c r="K214" s="2">
        <f>Timeline!K19</f>
        <v>1</v>
      </c>
      <c r="L214" s="2">
        <f>Timeline!L19</f>
        <v>1</v>
      </c>
      <c r="M214" s="2">
        <f>Timeline!M19</f>
        <v>1</v>
      </c>
      <c r="N214" s="2">
        <f>Timeline!N19</f>
        <v>1</v>
      </c>
      <c r="O214" s="2">
        <f>Timeline!O19</f>
        <v>1</v>
      </c>
      <c r="P214" s="2">
        <f>Timeline!P19</f>
        <v>1</v>
      </c>
      <c r="Q214" s="2">
        <f>Timeline!Q19</f>
        <v>1</v>
      </c>
      <c r="R214" s="2">
        <f>Timeline!R19</f>
        <v>1</v>
      </c>
      <c r="S214" s="2">
        <f>Timeline!S19</f>
        <v>1</v>
      </c>
      <c r="T214" s="2">
        <f>Timeline!T19</f>
        <v>1</v>
      </c>
      <c r="U214" s="2">
        <f>Timeline!U19</f>
        <v>1</v>
      </c>
      <c r="V214" s="2">
        <f>Timeline!V19</f>
        <v>1</v>
      </c>
      <c r="W214" s="2">
        <f>Timeline!W19</f>
        <v>1</v>
      </c>
      <c r="X214" s="2">
        <f>Timeline!X19</f>
        <v>1</v>
      </c>
      <c r="Y214" s="2">
        <f>Timeline!Y19</f>
        <v>1</v>
      </c>
      <c r="Z214" s="2">
        <f>Timeline!Z19</f>
        <v>1</v>
      </c>
      <c r="AA214" s="2">
        <f>Timeline!AA19</f>
        <v>1</v>
      </c>
      <c r="AB214" s="2">
        <f>Timeline!AB19</f>
        <v>1</v>
      </c>
      <c r="AC214" s="2">
        <f>Timeline!AC19</f>
        <v>1</v>
      </c>
      <c r="AD214" s="2">
        <f>Timeline!AD19</f>
        <v>1</v>
      </c>
      <c r="AE214" s="2">
        <f>Timeline!AE19</f>
        <v>1</v>
      </c>
      <c r="AF214" s="2">
        <f>Timeline!AF19</f>
        <v>1</v>
      </c>
      <c r="AG214" s="2">
        <f>Timeline!AG19</f>
        <v>1</v>
      </c>
      <c r="AH214" s="2">
        <f>Timeline!AH19</f>
        <v>1</v>
      </c>
      <c r="AI214" s="2">
        <f>Timeline!AI19</f>
        <v>1</v>
      </c>
      <c r="AJ214" s="2">
        <f>Timeline!AJ19</f>
        <v>1</v>
      </c>
      <c r="AK214" s="2">
        <f>Timeline!AK19</f>
        <v>1</v>
      </c>
      <c r="AL214" s="2">
        <f>Timeline!AL19</f>
        <v>1</v>
      </c>
      <c r="AM214" s="2">
        <f>Timeline!AM19</f>
        <v>1</v>
      </c>
      <c r="AN214" s="2">
        <f>Timeline!AN19</f>
        <v>1</v>
      </c>
      <c r="AO214" s="2">
        <f>Timeline!AO19</f>
        <v>1</v>
      </c>
      <c r="AP214" s="2">
        <f>Timeline!AP19</f>
        <v>1</v>
      </c>
      <c r="AQ214" s="2">
        <f>Timeline!AQ19</f>
        <v>1</v>
      </c>
      <c r="AR214" s="2">
        <f>Timeline!AR19</f>
        <v>1</v>
      </c>
      <c r="AS214" s="2">
        <f>Timeline!AS19</f>
        <v>1</v>
      </c>
      <c r="AT214" s="2">
        <f>Timeline!AT19</f>
        <v>1</v>
      </c>
      <c r="AU214" s="2">
        <f>Timeline!AU19</f>
        <v>1</v>
      </c>
      <c r="AV214" s="2">
        <f>Timeline!AV19</f>
        <v>1</v>
      </c>
      <c r="AW214" s="2">
        <f>Timeline!AW19</f>
        <v>1</v>
      </c>
      <c r="AX214" s="2">
        <f>Timeline!AX19</f>
        <v>1</v>
      </c>
      <c r="AY214" s="2">
        <f>Timeline!AY19</f>
        <v>1</v>
      </c>
      <c r="AZ214" s="2">
        <f>Timeline!AZ19</f>
        <v>1</v>
      </c>
      <c r="BA214" s="2">
        <f>Timeline!BA19</f>
        <v>1</v>
      </c>
      <c r="BB214" s="2">
        <f>Timeline!BB19</f>
        <v>1</v>
      </c>
      <c r="BC214" s="2">
        <f>Timeline!BC19</f>
        <v>1</v>
      </c>
      <c r="BD214" s="2">
        <f>Timeline!BD19</f>
        <v>1</v>
      </c>
      <c r="BE214" s="2">
        <f>Timeline!BE19</f>
        <v>1</v>
      </c>
      <c r="BF214" s="2">
        <f>Timeline!BF19</f>
        <v>1</v>
      </c>
      <c r="BG214" s="2">
        <f>Timeline!BG19</f>
        <v>1</v>
      </c>
      <c r="BH214" s="2">
        <f>Timeline!BH19</f>
        <v>1</v>
      </c>
      <c r="BI214" s="2">
        <f>Timeline!BI19</f>
        <v>1</v>
      </c>
      <c r="BJ214" s="2">
        <f>Timeline!BJ50</f>
        <v>0</v>
      </c>
      <c r="BK214" s="2">
        <f>Timeline!BK50</f>
        <v>0</v>
      </c>
    </row>
    <row r="216" spans="1:63" x14ac:dyDescent="0.25">
      <c r="A216" t="s">
        <v>125</v>
      </c>
      <c r="C216" s="4">
        <f t="shared" ref="C216:AH216" ca="1" si="120">C195</f>
        <v>-283800009.9205274</v>
      </c>
      <c r="D216" s="4">
        <f t="shared" ca="1" si="120"/>
        <v>3883821.0390749695</v>
      </c>
      <c r="E216" s="4">
        <f t="shared" ca="1" si="120"/>
        <v>3764172.2091219649</v>
      </c>
      <c r="F216" s="4">
        <f t="shared" ca="1" si="120"/>
        <v>3933403.209623096</v>
      </c>
      <c r="G216" s="4">
        <f t="shared" ca="1" si="120"/>
        <v>4085232.1937469365</v>
      </c>
      <c r="H216" s="4">
        <f t="shared" ca="1" si="120"/>
        <v>4259663.1682297355</v>
      </c>
      <c r="I216" s="4">
        <f t="shared" ca="1" si="120"/>
        <v>4435218.0753250681</v>
      </c>
      <c r="J216" s="4">
        <f t="shared" ca="1" si="120"/>
        <v>4612924.7790759318</v>
      </c>
      <c r="K216" s="4">
        <f t="shared" ca="1" si="120"/>
        <v>4772732.6149032284</v>
      </c>
      <c r="L216" s="4">
        <f t="shared" ca="1" si="120"/>
        <v>3686787.0893980404</v>
      </c>
      <c r="M216" s="4">
        <f t="shared" ca="1" si="120"/>
        <v>3871083.6060925322</v>
      </c>
      <c r="N216" s="4">
        <f t="shared" ca="1" si="120"/>
        <v>4057622.2473876677</v>
      </c>
      <c r="O216" s="4">
        <f t="shared" ca="1" si="120"/>
        <v>4388105.3443871168</v>
      </c>
      <c r="P216" s="4">
        <f t="shared" ca="1" si="120"/>
        <v>4632874.2819997491</v>
      </c>
      <c r="Q216" s="4">
        <f t="shared" ca="1" si="120"/>
        <v>4795463.7644945243</v>
      </c>
      <c r="R216" s="4">
        <f t="shared" ca="1" si="120"/>
        <v>4959920.2405808</v>
      </c>
      <c r="S216" s="4">
        <f t="shared" ca="1" si="120"/>
        <v>5104967.0928913327</v>
      </c>
      <c r="T216" s="4">
        <f t="shared" ca="1" si="120"/>
        <v>5274313.0614177156</v>
      </c>
      <c r="U216" s="4">
        <f t="shared" ca="1" si="120"/>
        <v>5444483.7259574626</v>
      </c>
      <c r="V216" s="4">
        <f t="shared" ca="1" si="120"/>
        <v>-52872399.79227943</v>
      </c>
      <c r="W216" s="4">
        <f t="shared" ca="1" si="120"/>
        <v>6072357.3201898886</v>
      </c>
      <c r="X216" s="4">
        <f t="shared" ca="1" si="120"/>
        <v>6258873.5818153303</v>
      </c>
      <c r="Y216" s="4">
        <f t="shared" ca="1" si="120"/>
        <v>6446305.5681028711</v>
      </c>
      <c r="Z216" s="4">
        <f t="shared" ca="1" si="120"/>
        <v>6635865.9761739997</v>
      </c>
      <c r="AA216" s="4">
        <f t="shared" ca="1" si="120"/>
        <v>6803794.7460429464</v>
      </c>
      <c r="AB216" s="4">
        <f t="shared" ca="1" si="120"/>
        <v>6998903.3628759412</v>
      </c>
      <c r="AC216" s="4">
        <f t="shared" ca="1" si="120"/>
        <v>7194977.4040912185</v>
      </c>
      <c r="AD216" s="4">
        <f t="shared" ca="1" si="120"/>
        <v>7393266.1125904033</v>
      </c>
      <c r="AE216" s="4">
        <f t="shared" ca="1" si="120"/>
        <v>7569296.7926775496</v>
      </c>
      <c r="AF216" s="4">
        <f t="shared" ca="1" si="120"/>
        <v>7125733.7714531822</v>
      </c>
      <c r="AG216" s="4">
        <f t="shared" ca="1" si="120"/>
        <v>6827975.1992687797</v>
      </c>
      <c r="AH216" s="4">
        <f t="shared" ca="1" si="120"/>
        <v>6932602.3369043767</v>
      </c>
      <c r="AI216" s="4">
        <f t="shared" ref="AI216:BI216" ca="1" si="121">AI195</f>
        <v>6709157.2932581669</v>
      </c>
      <c r="AJ216" s="4">
        <f t="shared" ca="1" si="121"/>
        <v>-85837565.253427893</v>
      </c>
      <c r="AK216" s="4">
        <f t="shared" ca="1" si="121"/>
        <v>7118130.4710053578</v>
      </c>
      <c r="AL216" s="4">
        <f t="shared" ca="1" si="121"/>
        <v>7325445.1107967384</v>
      </c>
      <c r="AM216" s="4">
        <f t="shared" ca="1" si="121"/>
        <v>7509123.5872815708</v>
      </c>
      <c r="AN216" s="4">
        <f t="shared" ca="1" si="121"/>
        <v>7722503.5379408924</v>
      </c>
      <c r="AO216" s="4">
        <f t="shared" ca="1" si="121"/>
        <v>7936939.765232156</v>
      </c>
      <c r="AP216" s="4">
        <f t="shared" ca="1" si="121"/>
        <v>8153797.3604782317</v>
      </c>
      <c r="AQ216" s="4">
        <f t="shared" ca="1" si="121"/>
        <v>8533655.0558209065</v>
      </c>
      <c r="AR216" s="4">
        <f t="shared" ca="1" si="121"/>
        <v>8902250.6337223649</v>
      </c>
      <c r="AS216" s="4">
        <f t="shared" ca="1" si="121"/>
        <v>9156236.2136898842</v>
      </c>
      <c r="AT216" s="4">
        <f t="shared" ca="1" si="121"/>
        <v>9385711.3000040483</v>
      </c>
      <c r="AU216" s="4">
        <f t="shared" ca="1" si="121"/>
        <v>9590181.502334144</v>
      </c>
      <c r="AV216" s="4">
        <f t="shared" ca="1" si="121"/>
        <v>9826233.2448314987</v>
      </c>
      <c r="AW216" s="4">
        <f t="shared" ca="1" si="121"/>
        <v>10063477.365861498</v>
      </c>
      <c r="AX216" s="4">
        <f t="shared" ca="1" si="121"/>
        <v>10303362.623166338</v>
      </c>
      <c r="AY216" s="4">
        <f t="shared" ca="1" si="121"/>
        <v>10517519.001957426</v>
      </c>
      <c r="AZ216" s="4">
        <f t="shared" ca="1" si="121"/>
        <v>10764230.713081859</v>
      </c>
      <c r="BA216" s="4">
        <f t="shared" ca="1" si="121"/>
        <v>11012197.115465866</v>
      </c>
      <c r="BB216" s="4">
        <f t="shared" ca="1" si="121"/>
        <v>11262910.626443114</v>
      </c>
      <c r="BC216" s="4">
        <f t="shared" ca="1" si="121"/>
        <v>11487150.32910081</v>
      </c>
      <c r="BD216" s="4">
        <f t="shared" ca="1" si="121"/>
        <v>11744949.160401674</v>
      </c>
      <c r="BE216" s="4">
        <f t="shared" ca="1" si="121"/>
        <v>12004067.661311977</v>
      </c>
      <c r="BF216" s="4">
        <f t="shared" ca="1" si="121"/>
        <v>12266043.224450434</v>
      </c>
      <c r="BG216" s="4">
        <f t="shared" ca="1" si="121"/>
        <v>12500778.50966578</v>
      </c>
      <c r="BH216" s="4">
        <f t="shared" ca="1" si="121"/>
        <v>12172747.146959424</v>
      </c>
      <c r="BI216" s="4">
        <f t="shared" ca="1" si="121"/>
        <v>12716535.694429355</v>
      </c>
    </row>
    <row r="217" spans="1:63" x14ac:dyDescent="0.25">
      <c r="A217" t="s">
        <v>36</v>
      </c>
      <c r="C217" s="4">
        <f t="shared" ref="C217:AH217" ca="1" si="122">C196</f>
        <v>305544357.38472795</v>
      </c>
      <c r="D217" s="4">
        <f t="shared" ca="1" si="122"/>
        <v>305783359.60554481</v>
      </c>
      <c r="E217" s="4">
        <f t="shared" ca="1" si="122"/>
        <v>311512525.3491354</v>
      </c>
      <c r="F217" s="4">
        <f t="shared" ca="1" si="122"/>
        <v>317235184.81457573</v>
      </c>
      <c r="G217" s="4">
        <f t="shared" ca="1" si="122"/>
        <v>322213555.94569075</v>
      </c>
      <c r="H217" s="4">
        <f t="shared" ca="1" si="122"/>
        <v>327932742.6869536</v>
      </c>
      <c r="I217" s="4">
        <f t="shared" ca="1" si="122"/>
        <v>333643435.60365057</v>
      </c>
      <c r="J217" s="4">
        <f t="shared" ca="1" si="122"/>
        <v>339344896.72555715</v>
      </c>
      <c r="K217" s="4">
        <f t="shared" ca="1" si="122"/>
        <v>344342730.68313926</v>
      </c>
      <c r="L217" s="4">
        <f t="shared" ca="1" si="122"/>
        <v>350148628.48387188</v>
      </c>
      <c r="M217" s="4">
        <f t="shared" ca="1" si="122"/>
        <v>355950561.9661963</v>
      </c>
      <c r="N217" s="4">
        <f t="shared" ca="1" si="122"/>
        <v>361747903.77360183</v>
      </c>
      <c r="O217" s="4">
        <f t="shared" ca="1" si="122"/>
        <v>366713871.71853852</v>
      </c>
      <c r="P217" s="4">
        <f t="shared" ca="1" si="122"/>
        <v>372415677.20948493</v>
      </c>
      <c r="Q217" s="4">
        <f t="shared" ca="1" si="122"/>
        <v>378067015.55664039</v>
      </c>
      <c r="R217" s="4">
        <f t="shared" ca="1" si="122"/>
        <v>383647422.54022127</v>
      </c>
      <c r="S217" s="4">
        <f t="shared" ca="1" si="122"/>
        <v>388401985.1276868</v>
      </c>
      <c r="T217" s="4">
        <f t="shared" ca="1" si="122"/>
        <v>393981821.97786659</v>
      </c>
      <c r="U217" s="4">
        <f t="shared" ca="1" si="122"/>
        <v>399554466.71640033</v>
      </c>
      <c r="V217" s="4">
        <f t="shared" ca="1" si="122"/>
        <v>463608126.8209424</v>
      </c>
      <c r="W217" s="4">
        <f t="shared" ca="1" si="122"/>
        <v>469747370.65059</v>
      </c>
      <c r="X217" s="4">
        <f t="shared" ca="1" si="122"/>
        <v>477095090.74587542</v>
      </c>
      <c r="Y217" s="4">
        <f t="shared" ca="1" si="122"/>
        <v>484468889.28802145</v>
      </c>
      <c r="Z217" s="4">
        <f t="shared" ca="1" si="122"/>
        <v>491868927.76982993</v>
      </c>
      <c r="AA217" s="4">
        <f t="shared" ca="1" si="122"/>
        <v>498106825.88565135</v>
      </c>
      <c r="AB217" s="4">
        <f t="shared" ca="1" si="122"/>
        <v>499846471.37403983</v>
      </c>
      <c r="AC217" s="4">
        <f t="shared" ca="1" si="122"/>
        <v>505053770.68987179</v>
      </c>
      <c r="AD217" s="4">
        <f t="shared" ca="1" si="122"/>
        <v>512078858.3863501</v>
      </c>
      <c r="AE217" s="4">
        <f t="shared" ca="1" si="122"/>
        <v>517926680.78252608</v>
      </c>
      <c r="AF217" s="4">
        <f t="shared" ca="1" si="122"/>
        <v>525141419.23480171</v>
      </c>
      <c r="AG217" s="4">
        <f t="shared" ca="1" si="122"/>
        <v>532486454.73969579</v>
      </c>
      <c r="AH217" s="4">
        <f t="shared" ca="1" si="122"/>
        <v>539880705.29574609</v>
      </c>
      <c r="AI217" s="4">
        <f t="shared" ref="AI217:BI217" ca="1" si="123">AI196</f>
        <v>546163401.84029496</v>
      </c>
      <c r="AJ217" s="4">
        <f t="shared" ca="1" si="123"/>
        <v>648800189.95654702</v>
      </c>
      <c r="AK217" s="4">
        <f t="shared" ca="1" si="123"/>
        <v>657284711.6748507</v>
      </c>
      <c r="AL217" s="4">
        <f t="shared" ca="1" si="123"/>
        <v>665766325.35518694</v>
      </c>
      <c r="AM217" s="4">
        <f t="shared" ca="1" si="123"/>
        <v>674469770.24880993</v>
      </c>
      <c r="AN217" s="4">
        <f t="shared" ca="1" si="123"/>
        <v>683351002.28750765</v>
      </c>
      <c r="AO217" s="4">
        <f t="shared" ca="1" si="123"/>
        <v>691914308.86011684</v>
      </c>
      <c r="AP217" s="4">
        <f t="shared" ca="1" si="123"/>
        <v>700467621.88968968</v>
      </c>
      <c r="AQ217" s="4">
        <f t="shared" ca="1" si="123"/>
        <v>708140852.10116565</v>
      </c>
      <c r="AR217" s="4">
        <f t="shared" ca="1" si="123"/>
        <v>716514648.65428627</v>
      </c>
      <c r="AS217" s="4">
        <f t="shared" ca="1" si="123"/>
        <v>724854015.25543392</v>
      </c>
      <c r="AT217" s="4">
        <f t="shared" ca="1" si="123"/>
        <v>733170329.52286756</v>
      </c>
      <c r="AU217" s="4">
        <f t="shared" ca="1" si="123"/>
        <v>740676168.92427468</v>
      </c>
      <c r="AV217" s="4">
        <f t="shared" ca="1" si="123"/>
        <v>748955915.99544525</v>
      </c>
      <c r="AW217" s="4">
        <f t="shared" ca="1" si="123"/>
        <v>757205765.33336067</v>
      </c>
      <c r="AX217" s="4">
        <f t="shared" ca="1" si="123"/>
        <v>765423226.45826566</v>
      </c>
      <c r="AY217" s="4">
        <f t="shared" ca="1" si="123"/>
        <v>772809358.63548172</v>
      </c>
      <c r="AZ217" s="4">
        <f t="shared" ca="1" si="123"/>
        <v>780971200.24201</v>
      </c>
      <c r="BA217" s="4">
        <f t="shared" ca="1" si="123"/>
        <v>789093021.31389964</v>
      </c>
      <c r="BB217" s="4">
        <f t="shared" ca="1" si="123"/>
        <v>797172054.48457491</v>
      </c>
      <c r="BC217" s="4">
        <f t="shared" ca="1" si="123"/>
        <v>804397475.66111231</v>
      </c>
      <c r="BD217" s="4">
        <f t="shared" ca="1" si="123"/>
        <v>809438849.44201624</v>
      </c>
      <c r="BE217" s="4">
        <f t="shared" ca="1" si="123"/>
        <v>816153819.95560849</v>
      </c>
      <c r="BF217" s="4">
        <f t="shared" ca="1" si="123"/>
        <v>816314587.36798263</v>
      </c>
      <c r="BG217" s="4">
        <f t="shared" ca="1" si="123"/>
        <v>816405047.5186758</v>
      </c>
      <c r="BH217" s="4">
        <f t="shared" ca="1" si="123"/>
        <v>816703738.51382208</v>
      </c>
      <c r="BI217" s="4">
        <f t="shared" ca="1" si="123"/>
        <v>816297383.87774825</v>
      </c>
    </row>
    <row r="220" spans="1:63" x14ac:dyDescent="0.25">
      <c r="A220" t="s">
        <v>106</v>
      </c>
      <c r="C220">
        <v>1</v>
      </c>
      <c r="D220">
        <v>2</v>
      </c>
      <c r="E220">
        <v>3</v>
      </c>
      <c r="F220">
        <v>4</v>
      </c>
      <c r="G220">
        <v>5</v>
      </c>
      <c r="H220">
        <v>6</v>
      </c>
      <c r="I220">
        <v>7</v>
      </c>
      <c r="J220">
        <v>8</v>
      </c>
      <c r="K220">
        <v>9</v>
      </c>
      <c r="L220">
        <v>10</v>
      </c>
      <c r="M220">
        <v>11</v>
      </c>
      <c r="N220">
        <v>12</v>
      </c>
      <c r="O220">
        <v>13</v>
      </c>
      <c r="P220">
        <v>14</v>
      </c>
      <c r="Q220">
        <v>15</v>
      </c>
      <c r="R220">
        <v>16</v>
      </c>
      <c r="S220">
        <v>17</v>
      </c>
      <c r="T220">
        <v>18</v>
      </c>
      <c r="U220">
        <v>19</v>
      </c>
      <c r="V220">
        <v>20</v>
      </c>
      <c r="W220">
        <v>21</v>
      </c>
      <c r="X220">
        <v>22</v>
      </c>
      <c r="Y220">
        <v>23</v>
      </c>
      <c r="Z220">
        <v>24</v>
      </c>
      <c r="AA220">
        <v>25</v>
      </c>
      <c r="AB220">
        <v>26</v>
      </c>
      <c r="AC220">
        <v>27</v>
      </c>
      <c r="AD220">
        <v>28</v>
      </c>
      <c r="AE220">
        <v>29</v>
      </c>
      <c r="AF220">
        <v>30</v>
      </c>
      <c r="AG220">
        <v>31</v>
      </c>
      <c r="AH220">
        <v>32</v>
      </c>
      <c r="AI220">
        <v>33</v>
      </c>
      <c r="AJ220">
        <v>34</v>
      </c>
      <c r="AK220">
        <v>35</v>
      </c>
      <c r="AL220">
        <v>36</v>
      </c>
      <c r="AM220">
        <v>37</v>
      </c>
      <c r="AN220">
        <v>38</v>
      </c>
      <c r="AO220">
        <v>39</v>
      </c>
      <c r="AP220">
        <v>40</v>
      </c>
      <c r="AQ220">
        <v>41</v>
      </c>
      <c r="AR220">
        <v>42</v>
      </c>
      <c r="AS220">
        <v>43</v>
      </c>
      <c r="AT220">
        <v>44</v>
      </c>
      <c r="AU220">
        <v>45</v>
      </c>
      <c r="AV220">
        <v>46</v>
      </c>
      <c r="AW220">
        <v>47</v>
      </c>
      <c r="AX220">
        <v>48</v>
      </c>
      <c r="AY220">
        <v>49</v>
      </c>
      <c r="AZ220">
        <v>50</v>
      </c>
      <c r="BA220">
        <v>51</v>
      </c>
      <c r="BB220">
        <v>52</v>
      </c>
      <c r="BC220">
        <v>53</v>
      </c>
      <c r="BD220">
        <v>54</v>
      </c>
      <c r="BE220">
        <v>55</v>
      </c>
      <c r="BF220">
        <v>56</v>
      </c>
      <c r="BG220">
        <v>57</v>
      </c>
      <c r="BH220">
        <v>58</v>
      </c>
      <c r="BI220">
        <v>59</v>
      </c>
      <c r="BK220" t="s">
        <v>107</v>
      </c>
    </row>
    <row r="221" spans="1:63" x14ac:dyDescent="0.25">
      <c r="A221">
        <v>1</v>
      </c>
    </row>
    <row r="222" spans="1:63" x14ac:dyDescent="0.25">
      <c r="A222">
        <f>A221+1</f>
        <v>2</v>
      </c>
      <c r="C222" s="4">
        <f ca="1">IF(C$220&lt;=$A222,C$216,0)+IF(C$220=$A222,C$217)</f>
        <v>-283800009.9205274</v>
      </c>
      <c r="D222" s="4">
        <f t="shared" ref="D222:S237" ca="1" si="124">IF(D$220&lt;=$A222,D$216,0)+IF(D$220=$A222,D$217)</f>
        <v>309667180.64461976</v>
      </c>
      <c r="E222" s="4">
        <f t="shared" si="124"/>
        <v>0</v>
      </c>
      <c r="F222" s="4">
        <f t="shared" si="124"/>
        <v>0</v>
      </c>
      <c r="G222" s="4">
        <f t="shared" si="124"/>
        <v>0</v>
      </c>
      <c r="H222" s="4">
        <f t="shared" si="124"/>
        <v>0</v>
      </c>
      <c r="I222" s="4">
        <f t="shared" si="124"/>
        <v>0</v>
      </c>
      <c r="J222" s="4">
        <f t="shared" si="124"/>
        <v>0</v>
      </c>
      <c r="K222" s="4">
        <f t="shared" si="124"/>
        <v>0</v>
      </c>
      <c r="L222" s="4">
        <f t="shared" si="124"/>
        <v>0</v>
      </c>
      <c r="M222" s="4">
        <f t="shared" si="124"/>
        <v>0</v>
      </c>
      <c r="N222" s="4">
        <f t="shared" si="124"/>
        <v>0</v>
      </c>
      <c r="O222" s="4">
        <f t="shared" si="124"/>
        <v>0</v>
      </c>
      <c r="P222" s="4">
        <f t="shared" si="124"/>
        <v>0</v>
      </c>
      <c r="Q222" s="4">
        <f t="shared" si="124"/>
        <v>0</v>
      </c>
      <c r="R222" s="4">
        <f t="shared" si="124"/>
        <v>0</v>
      </c>
      <c r="S222" s="4">
        <f t="shared" si="124"/>
        <v>0</v>
      </c>
      <c r="T222" s="4">
        <f t="shared" ref="T222:AI237" si="125">IF(T$220&lt;=$A222,T$216,0)+IF(T$220=$A222,T$217)</f>
        <v>0</v>
      </c>
      <c r="U222" s="4">
        <f t="shared" si="125"/>
        <v>0</v>
      </c>
      <c r="V222" s="4">
        <f t="shared" si="125"/>
        <v>0</v>
      </c>
      <c r="W222" s="4">
        <f t="shared" si="125"/>
        <v>0</v>
      </c>
      <c r="X222" s="4">
        <f t="shared" si="125"/>
        <v>0</v>
      </c>
      <c r="Y222" s="4">
        <f t="shared" si="125"/>
        <v>0</v>
      </c>
      <c r="Z222" s="4">
        <f t="shared" si="125"/>
        <v>0</v>
      </c>
      <c r="AA222" s="4">
        <f t="shared" si="125"/>
        <v>0</v>
      </c>
      <c r="AB222" s="4">
        <f t="shared" si="125"/>
        <v>0</v>
      </c>
      <c r="AC222" s="4">
        <f t="shared" si="125"/>
        <v>0</v>
      </c>
      <c r="AD222" s="4">
        <f t="shared" si="125"/>
        <v>0</v>
      </c>
      <c r="AE222" s="4">
        <f t="shared" si="125"/>
        <v>0</v>
      </c>
      <c r="AF222" s="4">
        <f t="shared" si="125"/>
        <v>0</v>
      </c>
      <c r="AG222" s="4">
        <f t="shared" si="125"/>
        <v>0</v>
      </c>
      <c r="AH222" s="4">
        <f t="shared" si="125"/>
        <v>0</v>
      </c>
      <c r="AI222" s="4">
        <f t="shared" si="125"/>
        <v>0</v>
      </c>
      <c r="AJ222" s="4">
        <f t="shared" ref="AJ222:AY237" si="126">IF(AJ$220&lt;=$A222,AJ$216,0)+IF(AJ$220=$A222,AJ$217)</f>
        <v>0</v>
      </c>
      <c r="AK222" s="4">
        <f t="shared" si="126"/>
        <v>0</v>
      </c>
      <c r="AL222" s="4">
        <f t="shared" si="126"/>
        <v>0</v>
      </c>
      <c r="AM222" s="4">
        <f t="shared" si="126"/>
        <v>0</v>
      </c>
      <c r="AN222" s="4">
        <f t="shared" si="126"/>
        <v>0</v>
      </c>
      <c r="AO222" s="4">
        <f t="shared" si="126"/>
        <v>0</v>
      </c>
      <c r="AP222" s="4">
        <f t="shared" si="126"/>
        <v>0</v>
      </c>
      <c r="AQ222" s="4">
        <f t="shared" si="126"/>
        <v>0</v>
      </c>
      <c r="AR222" s="4">
        <f t="shared" si="126"/>
        <v>0</v>
      </c>
      <c r="AS222" s="4">
        <f t="shared" si="126"/>
        <v>0</v>
      </c>
      <c r="AT222" s="4">
        <f t="shared" si="126"/>
        <v>0</v>
      </c>
      <c r="AU222" s="4">
        <f t="shared" si="126"/>
        <v>0</v>
      </c>
      <c r="AV222" s="4">
        <f t="shared" si="126"/>
        <v>0</v>
      </c>
      <c r="AW222" s="4">
        <f t="shared" si="126"/>
        <v>0</v>
      </c>
      <c r="AX222" s="4">
        <f t="shared" si="126"/>
        <v>0</v>
      </c>
      <c r="AY222" s="4">
        <f t="shared" si="126"/>
        <v>0</v>
      </c>
      <c r="AZ222" s="4">
        <f t="shared" ref="AZ222:BI237" si="127">IF(AZ$220&lt;=$A222,AZ$216,0)+IF(AZ$220=$A222,AZ$217)</f>
        <v>0</v>
      </c>
      <c r="BA222" s="4">
        <f t="shared" si="127"/>
        <v>0</v>
      </c>
      <c r="BB222" s="4">
        <f t="shared" si="127"/>
        <v>0</v>
      </c>
      <c r="BC222" s="4">
        <f t="shared" si="127"/>
        <v>0</v>
      </c>
      <c r="BD222" s="4">
        <f t="shared" si="127"/>
        <v>0</v>
      </c>
      <c r="BE222" s="4">
        <f t="shared" si="127"/>
        <v>0</v>
      </c>
      <c r="BF222" s="4">
        <f t="shared" si="127"/>
        <v>0</v>
      </c>
      <c r="BG222" s="4">
        <f t="shared" si="127"/>
        <v>0</v>
      </c>
      <c r="BH222" s="4">
        <f t="shared" si="127"/>
        <v>0</v>
      </c>
      <c r="BI222" s="4">
        <f t="shared" si="127"/>
        <v>0</v>
      </c>
      <c r="BK222" s="7">
        <f ca="1">-1+(1+IRR(C222:BI222))^4</f>
        <v>0.41752620179706113</v>
      </c>
    </row>
    <row r="223" spans="1:63" x14ac:dyDescent="0.25">
      <c r="A223">
        <f t="shared" ref="A223:A277" si="128">A222+1</f>
        <v>3</v>
      </c>
      <c r="C223" s="4">
        <f t="shared" ref="C223:R238" ca="1" si="129">IF(C$220&lt;=$A223,C$216,0)+IF(C$220=$A223,C$217)</f>
        <v>-283800009.9205274</v>
      </c>
      <c r="D223" s="4">
        <f t="shared" ca="1" si="124"/>
        <v>3883821.0390749695</v>
      </c>
      <c r="E223" s="4">
        <f t="shared" ca="1" si="124"/>
        <v>315276697.55825734</v>
      </c>
      <c r="F223" s="4">
        <f t="shared" si="124"/>
        <v>0</v>
      </c>
      <c r="G223" s="4">
        <f t="shared" si="124"/>
        <v>0</v>
      </c>
      <c r="H223" s="4">
        <f t="shared" si="124"/>
        <v>0</v>
      </c>
      <c r="I223" s="4">
        <f t="shared" si="124"/>
        <v>0</v>
      </c>
      <c r="J223" s="4">
        <f t="shared" si="124"/>
        <v>0</v>
      </c>
      <c r="K223" s="4">
        <f t="shared" si="124"/>
        <v>0</v>
      </c>
      <c r="L223" s="4">
        <f t="shared" si="124"/>
        <v>0</v>
      </c>
      <c r="M223" s="4">
        <f t="shared" si="124"/>
        <v>0</v>
      </c>
      <c r="N223" s="4">
        <f t="shared" si="124"/>
        <v>0</v>
      </c>
      <c r="O223" s="4">
        <f t="shared" si="124"/>
        <v>0</v>
      </c>
      <c r="P223" s="4">
        <f t="shared" si="124"/>
        <v>0</v>
      </c>
      <c r="Q223" s="4">
        <f t="shared" si="124"/>
        <v>0</v>
      </c>
      <c r="R223" s="4">
        <f t="shared" si="124"/>
        <v>0</v>
      </c>
      <c r="S223" s="4">
        <f t="shared" si="124"/>
        <v>0</v>
      </c>
      <c r="T223" s="4">
        <f t="shared" si="125"/>
        <v>0</v>
      </c>
      <c r="U223" s="4">
        <f t="shared" si="125"/>
        <v>0</v>
      </c>
      <c r="V223" s="4">
        <f t="shared" si="125"/>
        <v>0</v>
      </c>
      <c r="W223" s="4">
        <f t="shared" si="125"/>
        <v>0</v>
      </c>
      <c r="X223" s="4">
        <f t="shared" si="125"/>
        <v>0</v>
      </c>
      <c r="Y223" s="4">
        <f t="shared" si="125"/>
        <v>0</v>
      </c>
      <c r="Z223" s="4">
        <f t="shared" si="125"/>
        <v>0</v>
      </c>
      <c r="AA223" s="4">
        <f t="shared" si="125"/>
        <v>0</v>
      </c>
      <c r="AB223" s="4">
        <f t="shared" si="125"/>
        <v>0</v>
      </c>
      <c r="AC223" s="4">
        <f t="shared" si="125"/>
        <v>0</v>
      </c>
      <c r="AD223" s="4">
        <f t="shared" si="125"/>
        <v>0</v>
      </c>
      <c r="AE223" s="4">
        <f t="shared" si="125"/>
        <v>0</v>
      </c>
      <c r="AF223" s="4">
        <f t="shared" si="125"/>
        <v>0</v>
      </c>
      <c r="AG223" s="4">
        <f t="shared" si="125"/>
        <v>0</v>
      </c>
      <c r="AH223" s="4">
        <f t="shared" si="125"/>
        <v>0</v>
      </c>
      <c r="AI223" s="4">
        <f t="shared" si="125"/>
        <v>0</v>
      </c>
      <c r="AJ223" s="4">
        <f t="shared" si="126"/>
        <v>0</v>
      </c>
      <c r="AK223" s="4">
        <f t="shared" si="126"/>
        <v>0</v>
      </c>
      <c r="AL223" s="4">
        <f t="shared" si="126"/>
        <v>0</v>
      </c>
      <c r="AM223" s="4">
        <f t="shared" si="126"/>
        <v>0</v>
      </c>
      <c r="AN223" s="4">
        <f t="shared" si="126"/>
        <v>0</v>
      </c>
      <c r="AO223" s="4">
        <f t="shared" si="126"/>
        <v>0</v>
      </c>
      <c r="AP223" s="4">
        <f t="shared" si="126"/>
        <v>0</v>
      </c>
      <c r="AQ223" s="4">
        <f t="shared" si="126"/>
        <v>0</v>
      </c>
      <c r="AR223" s="4">
        <f t="shared" si="126"/>
        <v>0</v>
      </c>
      <c r="AS223" s="4">
        <f t="shared" si="126"/>
        <v>0</v>
      </c>
      <c r="AT223" s="4">
        <f t="shared" si="126"/>
        <v>0</v>
      </c>
      <c r="AU223" s="4">
        <f t="shared" si="126"/>
        <v>0</v>
      </c>
      <c r="AV223" s="4">
        <f t="shared" si="126"/>
        <v>0</v>
      </c>
      <c r="AW223" s="4">
        <f t="shared" si="126"/>
        <v>0</v>
      </c>
      <c r="AX223" s="4">
        <f t="shared" si="126"/>
        <v>0</v>
      </c>
      <c r="AY223" s="4">
        <f t="shared" si="126"/>
        <v>0</v>
      </c>
      <c r="AZ223" s="4">
        <f t="shared" si="127"/>
        <v>0</v>
      </c>
      <c r="BA223" s="4">
        <f t="shared" si="127"/>
        <v>0</v>
      </c>
      <c r="BB223" s="4">
        <f t="shared" si="127"/>
        <v>0</v>
      </c>
      <c r="BC223" s="4">
        <f t="shared" si="127"/>
        <v>0</v>
      </c>
      <c r="BD223" s="4">
        <f t="shared" si="127"/>
        <v>0</v>
      </c>
      <c r="BE223" s="4">
        <f t="shared" si="127"/>
        <v>0</v>
      </c>
      <c r="BF223" s="4">
        <f t="shared" si="127"/>
        <v>0</v>
      </c>
      <c r="BG223" s="4">
        <f t="shared" si="127"/>
        <v>0</v>
      </c>
      <c r="BH223" s="4">
        <f t="shared" si="127"/>
        <v>0</v>
      </c>
      <c r="BI223" s="4">
        <f t="shared" si="127"/>
        <v>0</v>
      </c>
      <c r="BK223" s="7">
        <f t="shared" ref="BK223:BK254" ca="1" si="130">-1+(1+IRR(C223:BI223))^4</f>
        <v>0.26659151843352147</v>
      </c>
    </row>
    <row r="224" spans="1:63" x14ac:dyDescent="0.25">
      <c r="A224">
        <f t="shared" si="128"/>
        <v>4</v>
      </c>
      <c r="C224" s="4">
        <f t="shared" ca="1" si="129"/>
        <v>-283800009.9205274</v>
      </c>
      <c r="D224" s="4">
        <f t="shared" ca="1" si="124"/>
        <v>3883821.0390749695</v>
      </c>
      <c r="E224" s="4">
        <f t="shared" ca="1" si="124"/>
        <v>3764172.2091219649</v>
      </c>
      <c r="F224" s="4">
        <f t="shared" ca="1" si="124"/>
        <v>321168588.02419883</v>
      </c>
      <c r="G224" s="4">
        <f t="shared" si="124"/>
        <v>0</v>
      </c>
      <c r="H224" s="4">
        <f t="shared" si="124"/>
        <v>0</v>
      </c>
      <c r="I224" s="4">
        <f t="shared" si="124"/>
        <v>0</v>
      </c>
      <c r="J224" s="4">
        <f t="shared" si="124"/>
        <v>0</v>
      </c>
      <c r="K224" s="4">
        <f t="shared" si="124"/>
        <v>0</v>
      </c>
      <c r="L224" s="4">
        <f t="shared" si="124"/>
        <v>0</v>
      </c>
      <c r="M224" s="4">
        <f t="shared" si="124"/>
        <v>0</v>
      </c>
      <c r="N224" s="4">
        <f t="shared" si="124"/>
        <v>0</v>
      </c>
      <c r="O224" s="4">
        <f t="shared" si="124"/>
        <v>0</v>
      </c>
      <c r="P224" s="4">
        <f t="shared" si="124"/>
        <v>0</v>
      </c>
      <c r="Q224" s="4">
        <f t="shared" si="124"/>
        <v>0</v>
      </c>
      <c r="R224" s="4">
        <f t="shared" si="124"/>
        <v>0</v>
      </c>
      <c r="S224" s="4">
        <f t="shared" si="124"/>
        <v>0</v>
      </c>
      <c r="T224" s="4">
        <f t="shared" si="125"/>
        <v>0</v>
      </c>
      <c r="U224" s="4">
        <f t="shared" si="125"/>
        <v>0</v>
      </c>
      <c r="V224" s="4">
        <f t="shared" si="125"/>
        <v>0</v>
      </c>
      <c r="W224" s="4">
        <f t="shared" si="125"/>
        <v>0</v>
      </c>
      <c r="X224" s="4">
        <f t="shared" si="125"/>
        <v>0</v>
      </c>
      <c r="Y224" s="4">
        <f t="shared" si="125"/>
        <v>0</v>
      </c>
      <c r="Z224" s="4">
        <f t="shared" si="125"/>
        <v>0</v>
      </c>
      <c r="AA224" s="4">
        <f t="shared" si="125"/>
        <v>0</v>
      </c>
      <c r="AB224" s="4">
        <f t="shared" si="125"/>
        <v>0</v>
      </c>
      <c r="AC224" s="4">
        <f t="shared" si="125"/>
        <v>0</v>
      </c>
      <c r="AD224" s="4">
        <f t="shared" si="125"/>
        <v>0</v>
      </c>
      <c r="AE224" s="4">
        <f t="shared" si="125"/>
        <v>0</v>
      </c>
      <c r="AF224" s="4">
        <f t="shared" si="125"/>
        <v>0</v>
      </c>
      <c r="AG224" s="4">
        <f t="shared" si="125"/>
        <v>0</v>
      </c>
      <c r="AH224" s="4">
        <f t="shared" si="125"/>
        <v>0</v>
      </c>
      <c r="AI224" s="4">
        <f t="shared" si="125"/>
        <v>0</v>
      </c>
      <c r="AJ224" s="4">
        <f t="shared" si="126"/>
        <v>0</v>
      </c>
      <c r="AK224" s="4">
        <f t="shared" si="126"/>
        <v>0</v>
      </c>
      <c r="AL224" s="4">
        <f t="shared" si="126"/>
        <v>0</v>
      </c>
      <c r="AM224" s="4">
        <f t="shared" si="126"/>
        <v>0</v>
      </c>
      <c r="AN224" s="4">
        <f t="shared" si="126"/>
        <v>0</v>
      </c>
      <c r="AO224" s="4">
        <f t="shared" si="126"/>
        <v>0</v>
      </c>
      <c r="AP224" s="4">
        <f t="shared" si="126"/>
        <v>0</v>
      </c>
      <c r="AQ224" s="4">
        <f t="shared" si="126"/>
        <v>0</v>
      </c>
      <c r="AR224" s="4">
        <f t="shared" si="126"/>
        <v>0</v>
      </c>
      <c r="AS224" s="4">
        <f t="shared" si="126"/>
        <v>0</v>
      </c>
      <c r="AT224" s="4">
        <f t="shared" si="126"/>
        <v>0</v>
      </c>
      <c r="AU224" s="4">
        <f t="shared" si="126"/>
        <v>0</v>
      </c>
      <c r="AV224" s="4">
        <f t="shared" si="126"/>
        <v>0</v>
      </c>
      <c r="AW224" s="4">
        <f t="shared" si="126"/>
        <v>0</v>
      </c>
      <c r="AX224" s="4">
        <f t="shared" si="126"/>
        <v>0</v>
      </c>
      <c r="AY224" s="4">
        <f t="shared" si="126"/>
        <v>0</v>
      </c>
      <c r="AZ224" s="4">
        <f t="shared" si="127"/>
        <v>0</v>
      </c>
      <c r="BA224" s="4">
        <f t="shared" si="127"/>
        <v>0</v>
      </c>
      <c r="BB224" s="4">
        <f t="shared" si="127"/>
        <v>0</v>
      </c>
      <c r="BC224" s="4">
        <f t="shared" si="127"/>
        <v>0</v>
      </c>
      <c r="BD224" s="4">
        <f t="shared" si="127"/>
        <v>0</v>
      </c>
      <c r="BE224" s="4">
        <f t="shared" si="127"/>
        <v>0</v>
      </c>
      <c r="BF224" s="4">
        <f t="shared" si="127"/>
        <v>0</v>
      </c>
      <c r="BG224" s="4">
        <f t="shared" si="127"/>
        <v>0</v>
      </c>
      <c r="BH224" s="4">
        <f t="shared" si="127"/>
        <v>0</v>
      </c>
      <c r="BI224" s="4">
        <f t="shared" si="127"/>
        <v>0</v>
      </c>
      <c r="BK224" s="7">
        <f t="shared" ca="1" si="130"/>
        <v>0.21984959031135931</v>
      </c>
    </row>
    <row r="225" spans="1:63" x14ac:dyDescent="0.25">
      <c r="A225">
        <f t="shared" si="128"/>
        <v>5</v>
      </c>
      <c r="C225" s="4">
        <f t="shared" ca="1" si="129"/>
        <v>-283800009.9205274</v>
      </c>
      <c r="D225" s="4">
        <f t="shared" ca="1" si="124"/>
        <v>3883821.0390749695</v>
      </c>
      <c r="E225" s="4">
        <f t="shared" ca="1" si="124"/>
        <v>3764172.2091219649</v>
      </c>
      <c r="F225" s="4">
        <f t="shared" ca="1" si="124"/>
        <v>3933403.209623096</v>
      </c>
      <c r="G225" s="4">
        <f t="shared" ca="1" si="124"/>
        <v>326298788.13943768</v>
      </c>
      <c r="H225" s="4">
        <f t="shared" si="124"/>
        <v>0</v>
      </c>
      <c r="I225" s="4">
        <f t="shared" si="124"/>
        <v>0</v>
      </c>
      <c r="J225" s="4">
        <f t="shared" si="124"/>
        <v>0</v>
      </c>
      <c r="K225" s="4">
        <f t="shared" si="124"/>
        <v>0</v>
      </c>
      <c r="L225" s="4">
        <f t="shared" si="124"/>
        <v>0</v>
      </c>
      <c r="M225" s="4">
        <f t="shared" si="124"/>
        <v>0</v>
      </c>
      <c r="N225" s="4">
        <f t="shared" si="124"/>
        <v>0</v>
      </c>
      <c r="O225" s="4">
        <f t="shared" si="124"/>
        <v>0</v>
      </c>
      <c r="P225" s="4">
        <f t="shared" si="124"/>
        <v>0</v>
      </c>
      <c r="Q225" s="4">
        <f t="shared" si="124"/>
        <v>0</v>
      </c>
      <c r="R225" s="4">
        <f t="shared" si="124"/>
        <v>0</v>
      </c>
      <c r="S225" s="4">
        <f t="shared" si="124"/>
        <v>0</v>
      </c>
      <c r="T225" s="4">
        <f t="shared" si="125"/>
        <v>0</v>
      </c>
      <c r="U225" s="4">
        <f t="shared" si="125"/>
        <v>0</v>
      </c>
      <c r="V225" s="4">
        <f t="shared" si="125"/>
        <v>0</v>
      </c>
      <c r="W225" s="4">
        <f t="shared" si="125"/>
        <v>0</v>
      </c>
      <c r="X225" s="4">
        <f t="shared" si="125"/>
        <v>0</v>
      </c>
      <c r="Y225" s="4">
        <f t="shared" si="125"/>
        <v>0</v>
      </c>
      <c r="Z225" s="4">
        <f t="shared" si="125"/>
        <v>0</v>
      </c>
      <c r="AA225" s="4">
        <f t="shared" si="125"/>
        <v>0</v>
      </c>
      <c r="AB225" s="4">
        <f t="shared" si="125"/>
        <v>0</v>
      </c>
      <c r="AC225" s="4">
        <f t="shared" si="125"/>
        <v>0</v>
      </c>
      <c r="AD225" s="4">
        <f t="shared" si="125"/>
        <v>0</v>
      </c>
      <c r="AE225" s="4">
        <f t="shared" si="125"/>
        <v>0</v>
      </c>
      <c r="AF225" s="4">
        <f t="shared" si="125"/>
        <v>0</v>
      </c>
      <c r="AG225" s="4">
        <f t="shared" si="125"/>
        <v>0</v>
      </c>
      <c r="AH225" s="4">
        <f t="shared" si="125"/>
        <v>0</v>
      </c>
      <c r="AI225" s="4">
        <f t="shared" si="125"/>
        <v>0</v>
      </c>
      <c r="AJ225" s="4">
        <f t="shared" si="126"/>
        <v>0</v>
      </c>
      <c r="AK225" s="4">
        <f t="shared" si="126"/>
        <v>0</v>
      </c>
      <c r="AL225" s="4">
        <f t="shared" si="126"/>
        <v>0</v>
      </c>
      <c r="AM225" s="4">
        <f t="shared" si="126"/>
        <v>0</v>
      </c>
      <c r="AN225" s="4">
        <f t="shared" si="126"/>
        <v>0</v>
      </c>
      <c r="AO225" s="4">
        <f t="shared" si="126"/>
        <v>0</v>
      </c>
      <c r="AP225" s="4">
        <f t="shared" si="126"/>
        <v>0</v>
      </c>
      <c r="AQ225" s="4">
        <f t="shared" si="126"/>
        <v>0</v>
      </c>
      <c r="AR225" s="4">
        <f t="shared" si="126"/>
        <v>0</v>
      </c>
      <c r="AS225" s="4">
        <f t="shared" si="126"/>
        <v>0</v>
      </c>
      <c r="AT225" s="4">
        <f t="shared" si="126"/>
        <v>0</v>
      </c>
      <c r="AU225" s="4">
        <f t="shared" si="126"/>
        <v>0</v>
      </c>
      <c r="AV225" s="4">
        <f t="shared" si="126"/>
        <v>0</v>
      </c>
      <c r="AW225" s="4">
        <f t="shared" si="126"/>
        <v>0</v>
      </c>
      <c r="AX225" s="4">
        <f t="shared" si="126"/>
        <v>0</v>
      </c>
      <c r="AY225" s="4">
        <f t="shared" si="126"/>
        <v>0</v>
      </c>
      <c r="AZ225" s="4">
        <f t="shared" si="127"/>
        <v>0</v>
      </c>
      <c r="BA225" s="4">
        <f t="shared" si="127"/>
        <v>0</v>
      </c>
      <c r="BB225" s="4">
        <f t="shared" si="127"/>
        <v>0</v>
      </c>
      <c r="BC225" s="4">
        <f t="shared" si="127"/>
        <v>0</v>
      </c>
      <c r="BD225" s="4">
        <f t="shared" si="127"/>
        <v>0</v>
      </c>
      <c r="BE225" s="4">
        <f t="shared" si="127"/>
        <v>0</v>
      </c>
      <c r="BF225" s="4">
        <f t="shared" si="127"/>
        <v>0</v>
      </c>
      <c r="BG225" s="4">
        <f t="shared" si="127"/>
        <v>0</v>
      </c>
      <c r="BH225" s="4">
        <f t="shared" si="127"/>
        <v>0</v>
      </c>
      <c r="BI225" s="4">
        <f t="shared" si="127"/>
        <v>0</v>
      </c>
      <c r="BK225" s="7">
        <f t="shared" ca="1" si="130"/>
        <v>0.19436847541113833</v>
      </c>
    </row>
    <row r="226" spans="1:63" x14ac:dyDescent="0.25">
      <c r="A226">
        <f t="shared" si="128"/>
        <v>6</v>
      </c>
      <c r="C226" s="4">
        <f t="shared" ca="1" si="129"/>
        <v>-283800009.9205274</v>
      </c>
      <c r="D226" s="4">
        <f t="shared" ca="1" si="124"/>
        <v>3883821.0390749695</v>
      </c>
      <c r="E226" s="4">
        <f t="shared" ca="1" si="124"/>
        <v>3764172.2091219649</v>
      </c>
      <c r="F226" s="4">
        <f t="shared" ca="1" si="124"/>
        <v>3933403.209623096</v>
      </c>
      <c r="G226" s="4">
        <f t="shared" ca="1" si="124"/>
        <v>4085232.1937469365</v>
      </c>
      <c r="H226" s="4">
        <f t="shared" ca="1" si="124"/>
        <v>332192405.85518336</v>
      </c>
      <c r="I226" s="4">
        <f t="shared" si="124"/>
        <v>0</v>
      </c>
      <c r="J226" s="4">
        <f t="shared" si="124"/>
        <v>0</v>
      </c>
      <c r="K226" s="4">
        <f t="shared" si="124"/>
        <v>0</v>
      </c>
      <c r="L226" s="4">
        <f t="shared" si="124"/>
        <v>0</v>
      </c>
      <c r="M226" s="4">
        <f t="shared" si="124"/>
        <v>0</v>
      </c>
      <c r="N226" s="4">
        <f t="shared" si="124"/>
        <v>0</v>
      </c>
      <c r="O226" s="4">
        <f t="shared" si="124"/>
        <v>0</v>
      </c>
      <c r="P226" s="4">
        <f t="shared" si="124"/>
        <v>0</v>
      </c>
      <c r="Q226" s="4">
        <f t="shared" si="124"/>
        <v>0</v>
      </c>
      <c r="R226" s="4">
        <f t="shared" si="124"/>
        <v>0</v>
      </c>
      <c r="S226" s="4">
        <f t="shared" si="124"/>
        <v>0</v>
      </c>
      <c r="T226" s="4">
        <f t="shared" si="125"/>
        <v>0</v>
      </c>
      <c r="U226" s="4">
        <f t="shared" si="125"/>
        <v>0</v>
      </c>
      <c r="V226" s="4">
        <f t="shared" si="125"/>
        <v>0</v>
      </c>
      <c r="W226" s="4">
        <f t="shared" si="125"/>
        <v>0</v>
      </c>
      <c r="X226" s="4">
        <f t="shared" si="125"/>
        <v>0</v>
      </c>
      <c r="Y226" s="4">
        <f t="shared" si="125"/>
        <v>0</v>
      </c>
      <c r="Z226" s="4">
        <f t="shared" si="125"/>
        <v>0</v>
      </c>
      <c r="AA226" s="4">
        <f t="shared" si="125"/>
        <v>0</v>
      </c>
      <c r="AB226" s="4">
        <f t="shared" si="125"/>
        <v>0</v>
      </c>
      <c r="AC226" s="4">
        <f t="shared" si="125"/>
        <v>0</v>
      </c>
      <c r="AD226" s="4">
        <f t="shared" si="125"/>
        <v>0</v>
      </c>
      <c r="AE226" s="4">
        <f t="shared" si="125"/>
        <v>0</v>
      </c>
      <c r="AF226" s="4">
        <f t="shared" si="125"/>
        <v>0</v>
      </c>
      <c r="AG226" s="4">
        <f t="shared" si="125"/>
        <v>0</v>
      </c>
      <c r="AH226" s="4">
        <f t="shared" si="125"/>
        <v>0</v>
      </c>
      <c r="AI226" s="4">
        <f t="shared" si="125"/>
        <v>0</v>
      </c>
      <c r="AJ226" s="4">
        <f t="shared" si="126"/>
        <v>0</v>
      </c>
      <c r="AK226" s="4">
        <f t="shared" si="126"/>
        <v>0</v>
      </c>
      <c r="AL226" s="4">
        <f t="shared" si="126"/>
        <v>0</v>
      </c>
      <c r="AM226" s="4">
        <f t="shared" si="126"/>
        <v>0</v>
      </c>
      <c r="AN226" s="4">
        <f t="shared" si="126"/>
        <v>0</v>
      </c>
      <c r="AO226" s="4">
        <f t="shared" si="126"/>
        <v>0</v>
      </c>
      <c r="AP226" s="4">
        <f t="shared" si="126"/>
        <v>0</v>
      </c>
      <c r="AQ226" s="4">
        <f t="shared" si="126"/>
        <v>0</v>
      </c>
      <c r="AR226" s="4">
        <f t="shared" si="126"/>
        <v>0</v>
      </c>
      <c r="AS226" s="4">
        <f t="shared" si="126"/>
        <v>0</v>
      </c>
      <c r="AT226" s="4">
        <f t="shared" si="126"/>
        <v>0</v>
      </c>
      <c r="AU226" s="4">
        <f t="shared" si="126"/>
        <v>0</v>
      </c>
      <c r="AV226" s="4">
        <f t="shared" si="126"/>
        <v>0</v>
      </c>
      <c r="AW226" s="4">
        <f t="shared" si="126"/>
        <v>0</v>
      </c>
      <c r="AX226" s="4">
        <f t="shared" si="126"/>
        <v>0</v>
      </c>
      <c r="AY226" s="4">
        <f t="shared" si="126"/>
        <v>0</v>
      </c>
      <c r="AZ226" s="4">
        <f t="shared" si="127"/>
        <v>0</v>
      </c>
      <c r="BA226" s="4">
        <f t="shared" si="127"/>
        <v>0</v>
      </c>
      <c r="BB226" s="4">
        <f t="shared" si="127"/>
        <v>0</v>
      </c>
      <c r="BC226" s="4">
        <f t="shared" si="127"/>
        <v>0</v>
      </c>
      <c r="BD226" s="4">
        <f t="shared" si="127"/>
        <v>0</v>
      </c>
      <c r="BE226" s="4">
        <f t="shared" si="127"/>
        <v>0</v>
      </c>
      <c r="BF226" s="4">
        <f t="shared" si="127"/>
        <v>0</v>
      </c>
      <c r="BG226" s="4">
        <f t="shared" si="127"/>
        <v>0</v>
      </c>
      <c r="BH226" s="4">
        <f t="shared" si="127"/>
        <v>0</v>
      </c>
      <c r="BI226" s="4">
        <f t="shared" si="127"/>
        <v>0</v>
      </c>
      <c r="BK226" s="7">
        <f t="shared" ca="1" si="130"/>
        <v>0.18148644484791654</v>
      </c>
    </row>
    <row r="227" spans="1:63" x14ac:dyDescent="0.25">
      <c r="A227">
        <f t="shared" si="128"/>
        <v>7</v>
      </c>
      <c r="C227" s="4">
        <f t="shared" ca="1" si="129"/>
        <v>-283800009.9205274</v>
      </c>
      <c r="D227" s="4">
        <f t="shared" ca="1" si="124"/>
        <v>3883821.0390749695</v>
      </c>
      <c r="E227" s="4">
        <f t="shared" ca="1" si="124"/>
        <v>3764172.2091219649</v>
      </c>
      <c r="F227" s="4">
        <f t="shared" ca="1" si="124"/>
        <v>3933403.209623096</v>
      </c>
      <c r="G227" s="4">
        <f t="shared" ca="1" si="124"/>
        <v>4085232.1937469365</v>
      </c>
      <c r="H227" s="4">
        <f t="shared" ca="1" si="124"/>
        <v>4259663.1682297355</v>
      </c>
      <c r="I227" s="4">
        <f t="shared" ca="1" si="124"/>
        <v>338078653.67897564</v>
      </c>
      <c r="J227" s="4">
        <f t="shared" si="124"/>
        <v>0</v>
      </c>
      <c r="K227" s="4">
        <f t="shared" si="124"/>
        <v>0</v>
      </c>
      <c r="L227" s="4">
        <f t="shared" si="124"/>
        <v>0</v>
      </c>
      <c r="M227" s="4">
        <f t="shared" si="124"/>
        <v>0</v>
      </c>
      <c r="N227" s="4">
        <f t="shared" si="124"/>
        <v>0</v>
      </c>
      <c r="O227" s="4">
        <f t="shared" si="124"/>
        <v>0</v>
      </c>
      <c r="P227" s="4">
        <f t="shared" si="124"/>
        <v>0</v>
      </c>
      <c r="Q227" s="4">
        <f t="shared" si="124"/>
        <v>0</v>
      </c>
      <c r="R227" s="4">
        <f t="shared" si="124"/>
        <v>0</v>
      </c>
      <c r="S227" s="4">
        <f t="shared" si="124"/>
        <v>0</v>
      </c>
      <c r="T227" s="4">
        <f t="shared" si="125"/>
        <v>0</v>
      </c>
      <c r="U227" s="4">
        <f t="shared" si="125"/>
        <v>0</v>
      </c>
      <c r="V227" s="4">
        <f t="shared" si="125"/>
        <v>0</v>
      </c>
      <c r="W227" s="4">
        <f t="shared" si="125"/>
        <v>0</v>
      </c>
      <c r="X227" s="4">
        <f t="shared" si="125"/>
        <v>0</v>
      </c>
      <c r="Y227" s="4">
        <f t="shared" si="125"/>
        <v>0</v>
      </c>
      <c r="Z227" s="4">
        <f t="shared" si="125"/>
        <v>0</v>
      </c>
      <c r="AA227" s="4">
        <f t="shared" si="125"/>
        <v>0</v>
      </c>
      <c r="AB227" s="4">
        <f t="shared" si="125"/>
        <v>0</v>
      </c>
      <c r="AC227" s="4">
        <f t="shared" si="125"/>
        <v>0</v>
      </c>
      <c r="AD227" s="4">
        <f t="shared" si="125"/>
        <v>0</v>
      </c>
      <c r="AE227" s="4">
        <f t="shared" si="125"/>
        <v>0</v>
      </c>
      <c r="AF227" s="4">
        <f t="shared" si="125"/>
        <v>0</v>
      </c>
      <c r="AG227" s="4">
        <f t="shared" si="125"/>
        <v>0</v>
      </c>
      <c r="AH227" s="4">
        <f t="shared" si="125"/>
        <v>0</v>
      </c>
      <c r="AI227" s="4">
        <f t="shared" si="125"/>
        <v>0</v>
      </c>
      <c r="AJ227" s="4">
        <f t="shared" si="126"/>
        <v>0</v>
      </c>
      <c r="AK227" s="4">
        <f t="shared" si="126"/>
        <v>0</v>
      </c>
      <c r="AL227" s="4">
        <f t="shared" si="126"/>
        <v>0</v>
      </c>
      <c r="AM227" s="4">
        <f t="shared" si="126"/>
        <v>0</v>
      </c>
      <c r="AN227" s="4">
        <f t="shared" si="126"/>
        <v>0</v>
      </c>
      <c r="AO227" s="4">
        <f t="shared" si="126"/>
        <v>0</v>
      </c>
      <c r="AP227" s="4">
        <f t="shared" si="126"/>
        <v>0</v>
      </c>
      <c r="AQ227" s="4">
        <f t="shared" si="126"/>
        <v>0</v>
      </c>
      <c r="AR227" s="4">
        <f t="shared" si="126"/>
        <v>0</v>
      </c>
      <c r="AS227" s="4">
        <f t="shared" si="126"/>
        <v>0</v>
      </c>
      <c r="AT227" s="4">
        <f t="shared" si="126"/>
        <v>0</v>
      </c>
      <c r="AU227" s="4">
        <f t="shared" si="126"/>
        <v>0</v>
      </c>
      <c r="AV227" s="4">
        <f t="shared" si="126"/>
        <v>0</v>
      </c>
      <c r="AW227" s="4">
        <f t="shared" si="126"/>
        <v>0</v>
      </c>
      <c r="AX227" s="4">
        <f t="shared" si="126"/>
        <v>0</v>
      </c>
      <c r="AY227" s="4">
        <f t="shared" si="126"/>
        <v>0</v>
      </c>
      <c r="AZ227" s="4">
        <f t="shared" si="127"/>
        <v>0</v>
      </c>
      <c r="BA227" s="4">
        <f t="shared" si="127"/>
        <v>0</v>
      </c>
      <c r="BB227" s="4">
        <f t="shared" si="127"/>
        <v>0</v>
      </c>
      <c r="BC227" s="4">
        <f t="shared" si="127"/>
        <v>0</v>
      </c>
      <c r="BD227" s="4">
        <f t="shared" si="127"/>
        <v>0</v>
      </c>
      <c r="BE227" s="4">
        <f t="shared" si="127"/>
        <v>0</v>
      </c>
      <c r="BF227" s="4">
        <f t="shared" si="127"/>
        <v>0</v>
      </c>
      <c r="BG227" s="4">
        <f t="shared" si="127"/>
        <v>0</v>
      </c>
      <c r="BH227" s="4">
        <f t="shared" si="127"/>
        <v>0</v>
      </c>
      <c r="BI227" s="4">
        <f t="shared" si="127"/>
        <v>0</v>
      </c>
      <c r="BK227" s="7">
        <f t="shared" ca="1" si="130"/>
        <v>0.17295787462749024</v>
      </c>
    </row>
    <row r="228" spans="1:63" x14ac:dyDescent="0.25">
      <c r="A228">
        <f t="shared" si="128"/>
        <v>8</v>
      </c>
      <c r="C228" s="4">
        <f t="shared" ca="1" si="129"/>
        <v>-283800009.9205274</v>
      </c>
      <c r="D228" s="4">
        <f t="shared" ca="1" si="124"/>
        <v>3883821.0390749695</v>
      </c>
      <c r="E228" s="4">
        <f t="shared" ca="1" si="124"/>
        <v>3764172.2091219649</v>
      </c>
      <c r="F228" s="4">
        <f t="shared" ca="1" si="124"/>
        <v>3933403.209623096</v>
      </c>
      <c r="G228" s="4">
        <f t="shared" ca="1" si="124"/>
        <v>4085232.1937469365</v>
      </c>
      <c r="H228" s="4">
        <f t="shared" ca="1" si="124"/>
        <v>4259663.1682297355</v>
      </c>
      <c r="I228" s="4">
        <f t="shared" ca="1" si="124"/>
        <v>4435218.0753250681</v>
      </c>
      <c r="J228" s="4">
        <f t="shared" ca="1" si="124"/>
        <v>343957821.50463307</v>
      </c>
      <c r="K228" s="4">
        <f t="shared" si="124"/>
        <v>0</v>
      </c>
      <c r="L228" s="4">
        <f t="shared" si="124"/>
        <v>0</v>
      </c>
      <c r="M228" s="4">
        <f t="shared" si="124"/>
        <v>0</v>
      </c>
      <c r="N228" s="4">
        <f t="shared" si="124"/>
        <v>0</v>
      </c>
      <c r="O228" s="4">
        <f t="shared" si="124"/>
        <v>0</v>
      </c>
      <c r="P228" s="4">
        <f t="shared" si="124"/>
        <v>0</v>
      </c>
      <c r="Q228" s="4">
        <f t="shared" si="124"/>
        <v>0</v>
      </c>
      <c r="R228" s="4">
        <f t="shared" si="124"/>
        <v>0</v>
      </c>
      <c r="S228" s="4">
        <f t="shared" si="124"/>
        <v>0</v>
      </c>
      <c r="T228" s="4">
        <f t="shared" si="125"/>
        <v>0</v>
      </c>
      <c r="U228" s="4">
        <f t="shared" si="125"/>
        <v>0</v>
      </c>
      <c r="V228" s="4">
        <f t="shared" si="125"/>
        <v>0</v>
      </c>
      <c r="W228" s="4">
        <f t="shared" si="125"/>
        <v>0</v>
      </c>
      <c r="X228" s="4">
        <f t="shared" si="125"/>
        <v>0</v>
      </c>
      <c r="Y228" s="4">
        <f t="shared" si="125"/>
        <v>0</v>
      </c>
      <c r="Z228" s="4">
        <f t="shared" si="125"/>
        <v>0</v>
      </c>
      <c r="AA228" s="4">
        <f t="shared" si="125"/>
        <v>0</v>
      </c>
      <c r="AB228" s="4">
        <f t="shared" si="125"/>
        <v>0</v>
      </c>
      <c r="AC228" s="4">
        <f t="shared" si="125"/>
        <v>0</v>
      </c>
      <c r="AD228" s="4">
        <f t="shared" si="125"/>
        <v>0</v>
      </c>
      <c r="AE228" s="4">
        <f t="shared" si="125"/>
        <v>0</v>
      </c>
      <c r="AF228" s="4">
        <f t="shared" si="125"/>
        <v>0</v>
      </c>
      <c r="AG228" s="4">
        <f t="shared" si="125"/>
        <v>0</v>
      </c>
      <c r="AH228" s="4">
        <f t="shared" si="125"/>
        <v>0</v>
      </c>
      <c r="AI228" s="4">
        <f t="shared" si="125"/>
        <v>0</v>
      </c>
      <c r="AJ228" s="4">
        <f t="shared" si="126"/>
        <v>0</v>
      </c>
      <c r="AK228" s="4">
        <f t="shared" si="126"/>
        <v>0</v>
      </c>
      <c r="AL228" s="4">
        <f t="shared" si="126"/>
        <v>0</v>
      </c>
      <c r="AM228" s="4">
        <f t="shared" si="126"/>
        <v>0</v>
      </c>
      <c r="AN228" s="4">
        <f t="shared" si="126"/>
        <v>0</v>
      </c>
      <c r="AO228" s="4">
        <f t="shared" si="126"/>
        <v>0</v>
      </c>
      <c r="AP228" s="4">
        <f t="shared" si="126"/>
        <v>0</v>
      </c>
      <c r="AQ228" s="4">
        <f t="shared" si="126"/>
        <v>0</v>
      </c>
      <c r="AR228" s="4">
        <f t="shared" si="126"/>
        <v>0</v>
      </c>
      <c r="AS228" s="4">
        <f t="shared" si="126"/>
        <v>0</v>
      </c>
      <c r="AT228" s="4">
        <f t="shared" si="126"/>
        <v>0</v>
      </c>
      <c r="AU228" s="4">
        <f t="shared" si="126"/>
        <v>0</v>
      </c>
      <c r="AV228" s="4">
        <f t="shared" si="126"/>
        <v>0</v>
      </c>
      <c r="AW228" s="4">
        <f t="shared" si="126"/>
        <v>0</v>
      </c>
      <c r="AX228" s="4">
        <f t="shared" si="126"/>
        <v>0</v>
      </c>
      <c r="AY228" s="4">
        <f t="shared" si="126"/>
        <v>0</v>
      </c>
      <c r="AZ228" s="4">
        <f t="shared" si="127"/>
        <v>0</v>
      </c>
      <c r="BA228" s="4">
        <f t="shared" si="127"/>
        <v>0</v>
      </c>
      <c r="BB228" s="4">
        <f t="shared" si="127"/>
        <v>0</v>
      </c>
      <c r="BC228" s="4">
        <f t="shared" si="127"/>
        <v>0</v>
      </c>
      <c r="BD228" s="4">
        <f t="shared" si="127"/>
        <v>0</v>
      </c>
      <c r="BE228" s="4">
        <f t="shared" si="127"/>
        <v>0</v>
      </c>
      <c r="BF228" s="4">
        <f t="shared" si="127"/>
        <v>0</v>
      </c>
      <c r="BG228" s="4">
        <f t="shared" si="127"/>
        <v>0</v>
      </c>
      <c r="BH228" s="4">
        <f t="shared" si="127"/>
        <v>0</v>
      </c>
      <c r="BI228" s="4">
        <f t="shared" si="127"/>
        <v>0</v>
      </c>
      <c r="BK228" s="7">
        <f t="shared" ca="1" si="130"/>
        <v>0.16689279122225109</v>
      </c>
    </row>
    <row r="229" spans="1:63" x14ac:dyDescent="0.25">
      <c r="A229">
        <f t="shared" si="128"/>
        <v>9</v>
      </c>
      <c r="C229" s="4">
        <f t="shared" ca="1" si="129"/>
        <v>-283800009.9205274</v>
      </c>
      <c r="D229" s="4">
        <f t="shared" ca="1" si="124"/>
        <v>3883821.0390749695</v>
      </c>
      <c r="E229" s="4">
        <f t="shared" ca="1" si="124"/>
        <v>3764172.2091219649</v>
      </c>
      <c r="F229" s="4">
        <f t="shared" ca="1" si="124"/>
        <v>3933403.209623096</v>
      </c>
      <c r="G229" s="4">
        <f t="shared" ca="1" si="124"/>
        <v>4085232.1937469365</v>
      </c>
      <c r="H229" s="4">
        <f t="shared" ca="1" si="124"/>
        <v>4259663.1682297355</v>
      </c>
      <c r="I229" s="4">
        <f t="shared" ca="1" si="124"/>
        <v>4435218.0753250681</v>
      </c>
      <c r="J229" s="4">
        <f t="shared" ca="1" si="124"/>
        <v>4612924.7790759318</v>
      </c>
      <c r="K229" s="4">
        <f t="shared" ca="1" si="124"/>
        <v>349115463.29804248</v>
      </c>
      <c r="L229" s="4">
        <f t="shared" si="124"/>
        <v>0</v>
      </c>
      <c r="M229" s="4">
        <f t="shared" si="124"/>
        <v>0</v>
      </c>
      <c r="N229" s="4">
        <f t="shared" si="124"/>
        <v>0</v>
      </c>
      <c r="O229" s="4">
        <f t="shared" si="124"/>
        <v>0</v>
      </c>
      <c r="P229" s="4">
        <f t="shared" si="124"/>
        <v>0</v>
      </c>
      <c r="Q229" s="4">
        <f t="shared" si="124"/>
        <v>0</v>
      </c>
      <c r="R229" s="4">
        <f t="shared" si="124"/>
        <v>0</v>
      </c>
      <c r="S229" s="4">
        <f t="shared" si="124"/>
        <v>0</v>
      </c>
      <c r="T229" s="4">
        <f t="shared" si="125"/>
        <v>0</v>
      </c>
      <c r="U229" s="4">
        <f t="shared" si="125"/>
        <v>0</v>
      </c>
      <c r="V229" s="4">
        <f t="shared" si="125"/>
        <v>0</v>
      </c>
      <c r="W229" s="4">
        <f t="shared" si="125"/>
        <v>0</v>
      </c>
      <c r="X229" s="4">
        <f t="shared" si="125"/>
        <v>0</v>
      </c>
      <c r="Y229" s="4">
        <f t="shared" si="125"/>
        <v>0</v>
      </c>
      <c r="Z229" s="4">
        <f t="shared" si="125"/>
        <v>0</v>
      </c>
      <c r="AA229" s="4">
        <f t="shared" si="125"/>
        <v>0</v>
      </c>
      <c r="AB229" s="4">
        <f t="shared" si="125"/>
        <v>0</v>
      </c>
      <c r="AC229" s="4">
        <f t="shared" si="125"/>
        <v>0</v>
      </c>
      <c r="AD229" s="4">
        <f t="shared" si="125"/>
        <v>0</v>
      </c>
      <c r="AE229" s="4">
        <f t="shared" si="125"/>
        <v>0</v>
      </c>
      <c r="AF229" s="4">
        <f t="shared" si="125"/>
        <v>0</v>
      </c>
      <c r="AG229" s="4">
        <f t="shared" si="125"/>
        <v>0</v>
      </c>
      <c r="AH229" s="4">
        <f t="shared" si="125"/>
        <v>0</v>
      </c>
      <c r="AI229" s="4">
        <f t="shared" si="125"/>
        <v>0</v>
      </c>
      <c r="AJ229" s="4">
        <f t="shared" si="126"/>
        <v>0</v>
      </c>
      <c r="AK229" s="4">
        <f t="shared" si="126"/>
        <v>0</v>
      </c>
      <c r="AL229" s="4">
        <f t="shared" si="126"/>
        <v>0</v>
      </c>
      <c r="AM229" s="4">
        <f t="shared" si="126"/>
        <v>0</v>
      </c>
      <c r="AN229" s="4">
        <f t="shared" si="126"/>
        <v>0</v>
      </c>
      <c r="AO229" s="4">
        <f t="shared" si="126"/>
        <v>0</v>
      </c>
      <c r="AP229" s="4">
        <f t="shared" si="126"/>
        <v>0</v>
      </c>
      <c r="AQ229" s="4">
        <f t="shared" si="126"/>
        <v>0</v>
      </c>
      <c r="AR229" s="4">
        <f t="shared" si="126"/>
        <v>0</v>
      </c>
      <c r="AS229" s="4">
        <f t="shared" si="126"/>
        <v>0</v>
      </c>
      <c r="AT229" s="4">
        <f t="shared" si="126"/>
        <v>0</v>
      </c>
      <c r="AU229" s="4">
        <f t="shared" si="126"/>
        <v>0</v>
      </c>
      <c r="AV229" s="4">
        <f t="shared" si="126"/>
        <v>0</v>
      </c>
      <c r="AW229" s="4">
        <f t="shared" si="126"/>
        <v>0</v>
      </c>
      <c r="AX229" s="4">
        <f t="shared" si="126"/>
        <v>0</v>
      </c>
      <c r="AY229" s="4">
        <f t="shared" si="126"/>
        <v>0</v>
      </c>
      <c r="AZ229" s="4">
        <f t="shared" si="127"/>
        <v>0</v>
      </c>
      <c r="BA229" s="4">
        <f t="shared" si="127"/>
        <v>0</v>
      </c>
      <c r="BB229" s="4">
        <f t="shared" si="127"/>
        <v>0</v>
      </c>
      <c r="BC229" s="4">
        <f t="shared" si="127"/>
        <v>0</v>
      </c>
      <c r="BD229" s="4">
        <f t="shared" si="127"/>
        <v>0</v>
      </c>
      <c r="BE229" s="4">
        <f t="shared" si="127"/>
        <v>0</v>
      </c>
      <c r="BF229" s="4">
        <f t="shared" si="127"/>
        <v>0</v>
      </c>
      <c r="BG229" s="4">
        <f t="shared" si="127"/>
        <v>0</v>
      </c>
      <c r="BH229" s="4">
        <f t="shared" si="127"/>
        <v>0</v>
      </c>
      <c r="BI229" s="4">
        <f t="shared" si="127"/>
        <v>0</v>
      </c>
      <c r="BK229" s="7">
        <f t="shared" ca="1" si="130"/>
        <v>0.16122621998439257</v>
      </c>
    </row>
    <row r="230" spans="1:63" x14ac:dyDescent="0.25">
      <c r="A230">
        <f t="shared" si="128"/>
        <v>10</v>
      </c>
      <c r="C230" s="4">
        <f t="shared" ca="1" si="129"/>
        <v>-283800009.9205274</v>
      </c>
      <c r="D230" s="4">
        <f t="shared" ca="1" si="124"/>
        <v>3883821.0390749695</v>
      </c>
      <c r="E230" s="4">
        <f t="shared" ca="1" si="124"/>
        <v>3764172.2091219649</v>
      </c>
      <c r="F230" s="4">
        <f t="shared" ca="1" si="124"/>
        <v>3933403.209623096</v>
      </c>
      <c r="G230" s="4">
        <f t="shared" ca="1" si="124"/>
        <v>4085232.1937469365</v>
      </c>
      <c r="H230" s="4">
        <f t="shared" ca="1" si="124"/>
        <v>4259663.1682297355</v>
      </c>
      <c r="I230" s="4">
        <f t="shared" ca="1" si="124"/>
        <v>4435218.0753250681</v>
      </c>
      <c r="J230" s="4">
        <f t="shared" ca="1" si="124"/>
        <v>4612924.7790759318</v>
      </c>
      <c r="K230" s="4">
        <f t="shared" ca="1" si="124"/>
        <v>4772732.6149032284</v>
      </c>
      <c r="L230" s="4">
        <f t="shared" ca="1" si="124"/>
        <v>353835415.5732699</v>
      </c>
      <c r="M230" s="4">
        <f t="shared" si="124"/>
        <v>0</v>
      </c>
      <c r="N230" s="4">
        <f t="shared" si="124"/>
        <v>0</v>
      </c>
      <c r="O230" s="4">
        <f t="shared" si="124"/>
        <v>0</v>
      </c>
      <c r="P230" s="4">
        <f t="shared" si="124"/>
        <v>0</v>
      </c>
      <c r="Q230" s="4">
        <f t="shared" si="124"/>
        <v>0</v>
      </c>
      <c r="R230" s="4">
        <f t="shared" si="124"/>
        <v>0</v>
      </c>
      <c r="S230" s="4">
        <f t="shared" si="124"/>
        <v>0</v>
      </c>
      <c r="T230" s="4">
        <f t="shared" si="125"/>
        <v>0</v>
      </c>
      <c r="U230" s="4">
        <f t="shared" si="125"/>
        <v>0</v>
      </c>
      <c r="V230" s="4">
        <f t="shared" si="125"/>
        <v>0</v>
      </c>
      <c r="W230" s="4">
        <f t="shared" si="125"/>
        <v>0</v>
      </c>
      <c r="X230" s="4">
        <f t="shared" si="125"/>
        <v>0</v>
      </c>
      <c r="Y230" s="4">
        <f t="shared" si="125"/>
        <v>0</v>
      </c>
      <c r="Z230" s="4">
        <f t="shared" si="125"/>
        <v>0</v>
      </c>
      <c r="AA230" s="4">
        <f t="shared" si="125"/>
        <v>0</v>
      </c>
      <c r="AB230" s="4">
        <f t="shared" si="125"/>
        <v>0</v>
      </c>
      <c r="AC230" s="4">
        <f t="shared" si="125"/>
        <v>0</v>
      </c>
      <c r="AD230" s="4">
        <f t="shared" si="125"/>
        <v>0</v>
      </c>
      <c r="AE230" s="4">
        <f t="shared" si="125"/>
        <v>0</v>
      </c>
      <c r="AF230" s="4">
        <f t="shared" si="125"/>
        <v>0</v>
      </c>
      <c r="AG230" s="4">
        <f t="shared" si="125"/>
        <v>0</v>
      </c>
      <c r="AH230" s="4">
        <f t="shared" si="125"/>
        <v>0</v>
      </c>
      <c r="AI230" s="4">
        <f t="shared" si="125"/>
        <v>0</v>
      </c>
      <c r="AJ230" s="4">
        <f t="shared" si="126"/>
        <v>0</v>
      </c>
      <c r="AK230" s="4">
        <f t="shared" si="126"/>
        <v>0</v>
      </c>
      <c r="AL230" s="4">
        <f t="shared" si="126"/>
        <v>0</v>
      </c>
      <c r="AM230" s="4">
        <f t="shared" si="126"/>
        <v>0</v>
      </c>
      <c r="AN230" s="4">
        <f t="shared" si="126"/>
        <v>0</v>
      </c>
      <c r="AO230" s="4">
        <f t="shared" si="126"/>
        <v>0</v>
      </c>
      <c r="AP230" s="4">
        <f t="shared" si="126"/>
        <v>0</v>
      </c>
      <c r="AQ230" s="4">
        <f t="shared" si="126"/>
        <v>0</v>
      </c>
      <c r="AR230" s="4">
        <f t="shared" si="126"/>
        <v>0</v>
      </c>
      <c r="AS230" s="4">
        <f t="shared" si="126"/>
        <v>0</v>
      </c>
      <c r="AT230" s="4">
        <f t="shared" si="126"/>
        <v>0</v>
      </c>
      <c r="AU230" s="4">
        <f t="shared" si="126"/>
        <v>0</v>
      </c>
      <c r="AV230" s="4">
        <f t="shared" si="126"/>
        <v>0</v>
      </c>
      <c r="AW230" s="4">
        <f t="shared" si="126"/>
        <v>0</v>
      </c>
      <c r="AX230" s="4">
        <f t="shared" si="126"/>
        <v>0</v>
      </c>
      <c r="AY230" s="4">
        <f t="shared" si="126"/>
        <v>0</v>
      </c>
      <c r="AZ230" s="4">
        <f t="shared" si="127"/>
        <v>0</v>
      </c>
      <c r="BA230" s="4">
        <f t="shared" si="127"/>
        <v>0</v>
      </c>
      <c r="BB230" s="4">
        <f t="shared" si="127"/>
        <v>0</v>
      </c>
      <c r="BC230" s="4">
        <f t="shared" si="127"/>
        <v>0</v>
      </c>
      <c r="BD230" s="4">
        <f t="shared" si="127"/>
        <v>0</v>
      </c>
      <c r="BE230" s="4">
        <f t="shared" si="127"/>
        <v>0</v>
      </c>
      <c r="BF230" s="4">
        <f t="shared" si="127"/>
        <v>0</v>
      </c>
      <c r="BG230" s="4">
        <f t="shared" si="127"/>
        <v>0</v>
      </c>
      <c r="BH230" s="4">
        <f t="shared" si="127"/>
        <v>0</v>
      </c>
      <c r="BI230" s="4">
        <f t="shared" si="127"/>
        <v>0</v>
      </c>
      <c r="BK230" s="7">
        <f t="shared" ca="1" si="130"/>
        <v>0.15626245977012365</v>
      </c>
    </row>
    <row r="231" spans="1:63" x14ac:dyDescent="0.25">
      <c r="A231">
        <f t="shared" si="128"/>
        <v>11</v>
      </c>
      <c r="C231" s="4">
        <f t="shared" ca="1" si="129"/>
        <v>-283800009.9205274</v>
      </c>
      <c r="D231" s="4">
        <f t="shared" ca="1" si="124"/>
        <v>3883821.0390749695</v>
      </c>
      <c r="E231" s="4">
        <f t="shared" ca="1" si="124"/>
        <v>3764172.2091219649</v>
      </c>
      <c r="F231" s="4">
        <f t="shared" ca="1" si="124"/>
        <v>3933403.209623096</v>
      </c>
      <c r="G231" s="4">
        <f t="shared" ca="1" si="124"/>
        <v>4085232.1937469365</v>
      </c>
      <c r="H231" s="4">
        <f t="shared" ca="1" si="124"/>
        <v>4259663.1682297355</v>
      </c>
      <c r="I231" s="4">
        <f t="shared" ca="1" si="124"/>
        <v>4435218.0753250681</v>
      </c>
      <c r="J231" s="4">
        <f t="shared" ca="1" si="124"/>
        <v>4612924.7790759318</v>
      </c>
      <c r="K231" s="4">
        <f t="shared" ca="1" si="124"/>
        <v>4772732.6149032284</v>
      </c>
      <c r="L231" s="4">
        <f t="shared" ca="1" si="124"/>
        <v>3686787.0893980404</v>
      </c>
      <c r="M231" s="4">
        <f t="shared" ca="1" si="124"/>
        <v>359821645.57228881</v>
      </c>
      <c r="N231" s="4">
        <f t="shared" si="124"/>
        <v>0</v>
      </c>
      <c r="O231" s="4">
        <f t="shared" si="124"/>
        <v>0</v>
      </c>
      <c r="P231" s="4">
        <f t="shared" si="124"/>
        <v>0</v>
      </c>
      <c r="Q231" s="4">
        <f t="shared" si="124"/>
        <v>0</v>
      </c>
      <c r="R231" s="4">
        <f t="shared" si="124"/>
        <v>0</v>
      </c>
      <c r="S231" s="4">
        <f t="shared" si="124"/>
        <v>0</v>
      </c>
      <c r="T231" s="4">
        <f t="shared" si="125"/>
        <v>0</v>
      </c>
      <c r="U231" s="4">
        <f t="shared" si="125"/>
        <v>0</v>
      </c>
      <c r="V231" s="4">
        <f t="shared" si="125"/>
        <v>0</v>
      </c>
      <c r="W231" s="4">
        <f t="shared" si="125"/>
        <v>0</v>
      </c>
      <c r="X231" s="4">
        <f t="shared" si="125"/>
        <v>0</v>
      </c>
      <c r="Y231" s="4">
        <f t="shared" si="125"/>
        <v>0</v>
      </c>
      <c r="Z231" s="4">
        <f t="shared" si="125"/>
        <v>0</v>
      </c>
      <c r="AA231" s="4">
        <f t="shared" si="125"/>
        <v>0</v>
      </c>
      <c r="AB231" s="4">
        <f t="shared" si="125"/>
        <v>0</v>
      </c>
      <c r="AC231" s="4">
        <f t="shared" si="125"/>
        <v>0</v>
      </c>
      <c r="AD231" s="4">
        <f t="shared" si="125"/>
        <v>0</v>
      </c>
      <c r="AE231" s="4">
        <f t="shared" si="125"/>
        <v>0</v>
      </c>
      <c r="AF231" s="4">
        <f t="shared" si="125"/>
        <v>0</v>
      </c>
      <c r="AG231" s="4">
        <f t="shared" si="125"/>
        <v>0</v>
      </c>
      <c r="AH231" s="4">
        <f t="shared" si="125"/>
        <v>0</v>
      </c>
      <c r="AI231" s="4">
        <f t="shared" si="125"/>
        <v>0</v>
      </c>
      <c r="AJ231" s="4">
        <f t="shared" si="126"/>
        <v>0</v>
      </c>
      <c r="AK231" s="4">
        <f t="shared" si="126"/>
        <v>0</v>
      </c>
      <c r="AL231" s="4">
        <f t="shared" si="126"/>
        <v>0</v>
      </c>
      <c r="AM231" s="4">
        <f t="shared" si="126"/>
        <v>0</v>
      </c>
      <c r="AN231" s="4">
        <f t="shared" si="126"/>
        <v>0</v>
      </c>
      <c r="AO231" s="4">
        <f t="shared" si="126"/>
        <v>0</v>
      </c>
      <c r="AP231" s="4">
        <f t="shared" si="126"/>
        <v>0</v>
      </c>
      <c r="AQ231" s="4">
        <f t="shared" si="126"/>
        <v>0</v>
      </c>
      <c r="AR231" s="4">
        <f t="shared" si="126"/>
        <v>0</v>
      </c>
      <c r="AS231" s="4">
        <f t="shared" si="126"/>
        <v>0</v>
      </c>
      <c r="AT231" s="4">
        <f t="shared" si="126"/>
        <v>0</v>
      </c>
      <c r="AU231" s="4">
        <f t="shared" si="126"/>
        <v>0</v>
      </c>
      <c r="AV231" s="4">
        <f t="shared" si="126"/>
        <v>0</v>
      </c>
      <c r="AW231" s="4">
        <f t="shared" si="126"/>
        <v>0</v>
      </c>
      <c r="AX231" s="4">
        <f t="shared" si="126"/>
        <v>0</v>
      </c>
      <c r="AY231" s="4">
        <f t="shared" si="126"/>
        <v>0</v>
      </c>
      <c r="AZ231" s="4">
        <f t="shared" si="127"/>
        <v>0</v>
      </c>
      <c r="BA231" s="4">
        <f t="shared" si="127"/>
        <v>0</v>
      </c>
      <c r="BB231" s="4">
        <f t="shared" si="127"/>
        <v>0</v>
      </c>
      <c r="BC231" s="4">
        <f t="shared" si="127"/>
        <v>0</v>
      </c>
      <c r="BD231" s="4">
        <f t="shared" si="127"/>
        <v>0</v>
      </c>
      <c r="BE231" s="4">
        <f t="shared" si="127"/>
        <v>0</v>
      </c>
      <c r="BF231" s="4">
        <f t="shared" si="127"/>
        <v>0</v>
      </c>
      <c r="BG231" s="4">
        <f t="shared" si="127"/>
        <v>0</v>
      </c>
      <c r="BH231" s="4">
        <f t="shared" si="127"/>
        <v>0</v>
      </c>
      <c r="BI231" s="4">
        <f t="shared" si="127"/>
        <v>0</v>
      </c>
      <c r="BK231" s="7">
        <f t="shared" ca="1" si="130"/>
        <v>0.15232313570496059</v>
      </c>
    </row>
    <row r="232" spans="1:63" x14ac:dyDescent="0.25">
      <c r="A232">
        <f t="shared" si="128"/>
        <v>12</v>
      </c>
      <c r="C232" s="4">
        <f t="shared" ca="1" si="129"/>
        <v>-283800009.9205274</v>
      </c>
      <c r="D232" s="4">
        <f t="shared" ca="1" si="124"/>
        <v>3883821.0390749695</v>
      </c>
      <c r="E232" s="4">
        <f t="shared" ca="1" si="124"/>
        <v>3764172.2091219649</v>
      </c>
      <c r="F232" s="4">
        <f t="shared" ca="1" si="124"/>
        <v>3933403.209623096</v>
      </c>
      <c r="G232" s="4">
        <f t="shared" ca="1" si="124"/>
        <v>4085232.1937469365</v>
      </c>
      <c r="H232" s="4">
        <f t="shared" ca="1" si="124"/>
        <v>4259663.1682297355</v>
      </c>
      <c r="I232" s="4">
        <f t="shared" ca="1" si="124"/>
        <v>4435218.0753250681</v>
      </c>
      <c r="J232" s="4">
        <f t="shared" ca="1" si="124"/>
        <v>4612924.7790759318</v>
      </c>
      <c r="K232" s="4">
        <f t="shared" ca="1" si="124"/>
        <v>4772732.6149032284</v>
      </c>
      <c r="L232" s="4">
        <f t="shared" ca="1" si="124"/>
        <v>3686787.0893980404</v>
      </c>
      <c r="M232" s="4">
        <f t="shared" ca="1" si="124"/>
        <v>3871083.6060925322</v>
      </c>
      <c r="N232" s="4">
        <f t="shared" ca="1" si="124"/>
        <v>365805526.02098948</v>
      </c>
      <c r="O232" s="4">
        <f t="shared" si="124"/>
        <v>0</v>
      </c>
      <c r="P232" s="4">
        <f t="shared" si="124"/>
        <v>0</v>
      </c>
      <c r="Q232" s="4">
        <f t="shared" si="124"/>
        <v>0</v>
      </c>
      <c r="R232" s="4">
        <f t="shared" si="124"/>
        <v>0</v>
      </c>
      <c r="S232" s="4">
        <f t="shared" si="124"/>
        <v>0</v>
      </c>
      <c r="T232" s="4">
        <f t="shared" si="125"/>
        <v>0</v>
      </c>
      <c r="U232" s="4">
        <f t="shared" si="125"/>
        <v>0</v>
      </c>
      <c r="V232" s="4">
        <f t="shared" si="125"/>
        <v>0</v>
      </c>
      <c r="W232" s="4">
        <f t="shared" si="125"/>
        <v>0</v>
      </c>
      <c r="X232" s="4">
        <f t="shared" si="125"/>
        <v>0</v>
      </c>
      <c r="Y232" s="4">
        <f t="shared" si="125"/>
        <v>0</v>
      </c>
      <c r="Z232" s="4">
        <f t="shared" si="125"/>
        <v>0</v>
      </c>
      <c r="AA232" s="4">
        <f t="shared" si="125"/>
        <v>0</v>
      </c>
      <c r="AB232" s="4">
        <f t="shared" si="125"/>
        <v>0</v>
      </c>
      <c r="AC232" s="4">
        <f t="shared" si="125"/>
        <v>0</v>
      </c>
      <c r="AD232" s="4">
        <f t="shared" si="125"/>
        <v>0</v>
      </c>
      <c r="AE232" s="4">
        <f t="shared" si="125"/>
        <v>0</v>
      </c>
      <c r="AF232" s="4">
        <f t="shared" si="125"/>
        <v>0</v>
      </c>
      <c r="AG232" s="4">
        <f t="shared" si="125"/>
        <v>0</v>
      </c>
      <c r="AH232" s="4">
        <f t="shared" si="125"/>
        <v>0</v>
      </c>
      <c r="AI232" s="4">
        <f t="shared" si="125"/>
        <v>0</v>
      </c>
      <c r="AJ232" s="4">
        <f t="shared" si="126"/>
        <v>0</v>
      </c>
      <c r="AK232" s="4">
        <f t="shared" si="126"/>
        <v>0</v>
      </c>
      <c r="AL232" s="4">
        <f t="shared" si="126"/>
        <v>0</v>
      </c>
      <c r="AM232" s="4">
        <f t="shared" si="126"/>
        <v>0</v>
      </c>
      <c r="AN232" s="4">
        <f t="shared" si="126"/>
        <v>0</v>
      </c>
      <c r="AO232" s="4">
        <f t="shared" si="126"/>
        <v>0</v>
      </c>
      <c r="AP232" s="4">
        <f t="shared" si="126"/>
        <v>0</v>
      </c>
      <c r="AQ232" s="4">
        <f t="shared" si="126"/>
        <v>0</v>
      </c>
      <c r="AR232" s="4">
        <f t="shared" si="126"/>
        <v>0</v>
      </c>
      <c r="AS232" s="4">
        <f t="shared" si="126"/>
        <v>0</v>
      </c>
      <c r="AT232" s="4">
        <f t="shared" si="126"/>
        <v>0</v>
      </c>
      <c r="AU232" s="4">
        <f t="shared" si="126"/>
        <v>0</v>
      </c>
      <c r="AV232" s="4">
        <f t="shared" si="126"/>
        <v>0</v>
      </c>
      <c r="AW232" s="4">
        <f t="shared" si="126"/>
        <v>0</v>
      </c>
      <c r="AX232" s="4">
        <f t="shared" si="126"/>
        <v>0</v>
      </c>
      <c r="AY232" s="4">
        <f t="shared" si="126"/>
        <v>0</v>
      </c>
      <c r="AZ232" s="4">
        <f t="shared" si="127"/>
        <v>0</v>
      </c>
      <c r="BA232" s="4">
        <f t="shared" si="127"/>
        <v>0</v>
      </c>
      <c r="BB232" s="4">
        <f t="shared" si="127"/>
        <v>0</v>
      </c>
      <c r="BC232" s="4">
        <f t="shared" si="127"/>
        <v>0</v>
      </c>
      <c r="BD232" s="4">
        <f t="shared" si="127"/>
        <v>0</v>
      </c>
      <c r="BE232" s="4">
        <f t="shared" si="127"/>
        <v>0</v>
      </c>
      <c r="BF232" s="4">
        <f t="shared" si="127"/>
        <v>0</v>
      </c>
      <c r="BG232" s="4">
        <f t="shared" si="127"/>
        <v>0</v>
      </c>
      <c r="BH232" s="4">
        <f t="shared" si="127"/>
        <v>0</v>
      </c>
      <c r="BI232" s="4">
        <f t="shared" si="127"/>
        <v>0</v>
      </c>
      <c r="BK232" s="7">
        <f t="shared" ca="1" si="130"/>
        <v>0.1491290733683277</v>
      </c>
    </row>
    <row r="233" spans="1:63" x14ac:dyDescent="0.25">
      <c r="A233">
        <f t="shared" si="128"/>
        <v>13</v>
      </c>
      <c r="C233" s="4">
        <f t="shared" ca="1" si="129"/>
        <v>-283800009.9205274</v>
      </c>
      <c r="D233" s="4">
        <f t="shared" ca="1" si="124"/>
        <v>3883821.0390749695</v>
      </c>
      <c r="E233" s="4">
        <f t="shared" ca="1" si="124"/>
        <v>3764172.2091219649</v>
      </c>
      <c r="F233" s="4">
        <f t="shared" ca="1" si="124"/>
        <v>3933403.209623096</v>
      </c>
      <c r="G233" s="4">
        <f t="shared" ca="1" si="124"/>
        <v>4085232.1937469365</v>
      </c>
      <c r="H233" s="4">
        <f t="shared" ca="1" si="124"/>
        <v>4259663.1682297355</v>
      </c>
      <c r="I233" s="4">
        <f t="shared" ca="1" si="124"/>
        <v>4435218.0753250681</v>
      </c>
      <c r="J233" s="4">
        <f t="shared" ca="1" si="124"/>
        <v>4612924.7790759318</v>
      </c>
      <c r="K233" s="4">
        <f t="shared" ca="1" si="124"/>
        <v>4772732.6149032284</v>
      </c>
      <c r="L233" s="4">
        <f t="shared" ca="1" si="124"/>
        <v>3686787.0893980404</v>
      </c>
      <c r="M233" s="4">
        <f t="shared" ca="1" si="124"/>
        <v>3871083.6060925322</v>
      </c>
      <c r="N233" s="4">
        <f t="shared" ca="1" si="124"/>
        <v>4057622.2473876677</v>
      </c>
      <c r="O233" s="4">
        <f t="shared" ca="1" si="124"/>
        <v>371101977.06292564</v>
      </c>
      <c r="P233" s="4">
        <f t="shared" si="124"/>
        <v>0</v>
      </c>
      <c r="Q233" s="4">
        <f t="shared" si="124"/>
        <v>0</v>
      </c>
      <c r="R233" s="4">
        <f t="shared" si="124"/>
        <v>0</v>
      </c>
      <c r="S233" s="4">
        <f t="shared" si="124"/>
        <v>0</v>
      </c>
      <c r="T233" s="4">
        <f t="shared" si="125"/>
        <v>0</v>
      </c>
      <c r="U233" s="4">
        <f t="shared" si="125"/>
        <v>0</v>
      </c>
      <c r="V233" s="4">
        <f t="shared" si="125"/>
        <v>0</v>
      </c>
      <c r="W233" s="4">
        <f t="shared" si="125"/>
        <v>0</v>
      </c>
      <c r="X233" s="4">
        <f t="shared" si="125"/>
        <v>0</v>
      </c>
      <c r="Y233" s="4">
        <f t="shared" si="125"/>
        <v>0</v>
      </c>
      <c r="Z233" s="4">
        <f t="shared" si="125"/>
        <v>0</v>
      </c>
      <c r="AA233" s="4">
        <f t="shared" si="125"/>
        <v>0</v>
      </c>
      <c r="AB233" s="4">
        <f t="shared" si="125"/>
        <v>0</v>
      </c>
      <c r="AC233" s="4">
        <f t="shared" si="125"/>
        <v>0</v>
      </c>
      <c r="AD233" s="4">
        <f t="shared" si="125"/>
        <v>0</v>
      </c>
      <c r="AE233" s="4">
        <f t="shared" si="125"/>
        <v>0</v>
      </c>
      <c r="AF233" s="4">
        <f t="shared" si="125"/>
        <v>0</v>
      </c>
      <c r="AG233" s="4">
        <f t="shared" si="125"/>
        <v>0</v>
      </c>
      <c r="AH233" s="4">
        <f t="shared" si="125"/>
        <v>0</v>
      </c>
      <c r="AI233" s="4">
        <f t="shared" si="125"/>
        <v>0</v>
      </c>
      <c r="AJ233" s="4">
        <f t="shared" si="126"/>
        <v>0</v>
      </c>
      <c r="AK233" s="4">
        <f t="shared" si="126"/>
        <v>0</v>
      </c>
      <c r="AL233" s="4">
        <f t="shared" si="126"/>
        <v>0</v>
      </c>
      <c r="AM233" s="4">
        <f t="shared" si="126"/>
        <v>0</v>
      </c>
      <c r="AN233" s="4">
        <f t="shared" si="126"/>
        <v>0</v>
      </c>
      <c r="AO233" s="4">
        <f t="shared" si="126"/>
        <v>0</v>
      </c>
      <c r="AP233" s="4">
        <f t="shared" si="126"/>
        <v>0</v>
      </c>
      <c r="AQ233" s="4">
        <f t="shared" si="126"/>
        <v>0</v>
      </c>
      <c r="AR233" s="4">
        <f t="shared" si="126"/>
        <v>0</v>
      </c>
      <c r="AS233" s="4">
        <f t="shared" si="126"/>
        <v>0</v>
      </c>
      <c r="AT233" s="4">
        <f t="shared" si="126"/>
        <v>0</v>
      </c>
      <c r="AU233" s="4">
        <f t="shared" si="126"/>
        <v>0</v>
      </c>
      <c r="AV233" s="4">
        <f t="shared" si="126"/>
        <v>0</v>
      </c>
      <c r="AW233" s="4">
        <f t="shared" si="126"/>
        <v>0</v>
      </c>
      <c r="AX233" s="4">
        <f t="shared" si="126"/>
        <v>0</v>
      </c>
      <c r="AY233" s="4">
        <f t="shared" si="126"/>
        <v>0</v>
      </c>
      <c r="AZ233" s="4">
        <f t="shared" si="127"/>
        <v>0</v>
      </c>
      <c r="BA233" s="4">
        <f t="shared" si="127"/>
        <v>0</v>
      </c>
      <c r="BB233" s="4">
        <f t="shared" si="127"/>
        <v>0</v>
      </c>
      <c r="BC233" s="4">
        <f t="shared" si="127"/>
        <v>0</v>
      </c>
      <c r="BD233" s="4">
        <f t="shared" si="127"/>
        <v>0</v>
      </c>
      <c r="BE233" s="4">
        <f t="shared" si="127"/>
        <v>0</v>
      </c>
      <c r="BF233" s="4">
        <f t="shared" si="127"/>
        <v>0</v>
      </c>
      <c r="BG233" s="4">
        <f t="shared" si="127"/>
        <v>0</v>
      </c>
      <c r="BH233" s="4">
        <f t="shared" si="127"/>
        <v>0</v>
      </c>
      <c r="BI233" s="4">
        <f t="shared" si="127"/>
        <v>0</v>
      </c>
      <c r="BK233" s="7">
        <f t="shared" ca="1" si="130"/>
        <v>0.14583746954967558</v>
      </c>
    </row>
    <row r="234" spans="1:63" x14ac:dyDescent="0.25">
      <c r="A234">
        <f t="shared" si="128"/>
        <v>14</v>
      </c>
      <c r="C234" s="4">
        <f t="shared" ca="1" si="129"/>
        <v>-283800009.9205274</v>
      </c>
      <c r="D234" s="4">
        <f t="shared" ca="1" si="124"/>
        <v>3883821.0390749695</v>
      </c>
      <c r="E234" s="4">
        <f t="shared" ca="1" si="124"/>
        <v>3764172.2091219649</v>
      </c>
      <c r="F234" s="4">
        <f t="shared" ca="1" si="124"/>
        <v>3933403.209623096</v>
      </c>
      <c r="G234" s="4">
        <f t="shared" ca="1" si="124"/>
        <v>4085232.1937469365</v>
      </c>
      <c r="H234" s="4">
        <f t="shared" ca="1" si="124"/>
        <v>4259663.1682297355</v>
      </c>
      <c r="I234" s="4">
        <f t="shared" ca="1" si="124"/>
        <v>4435218.0753250681</v>
      </c>
      <c r="J234" s="4">
        <f t="shared" ca="1" si="124"/>
        <v>4612924.7790759318</v>
      </c>
      <c r="K234" s="4">
        <f t="shared" ca="1" si="124"/>
        <v>4772732.6149032284</v>
      </c>
      <c r="L234" s="4">
        <f t="shared" ca="1" si="124"/>
        <v>3686787.0893980404</v>
      </c>
      <c r="M234" s="4">
        <f t="shared" ca="1" si="124"/>
        <v>3871083.6060925322</v>
      </c>
      <c r="N234" s="4">
        <f t="shared" ca="1" si="124"/>
        <v>4057622.2473876677</v>
      </c>
      <c r="O234" s="4">
        <f t="shared" ca="1" si="124"/>
        <v>4388105.3443871168</v>
      </c>
      <c r="P234" s="4">
        <f t="shared" ca="1" si="124"/>
        <v>377048551.4914847</v>
      </c>
      <c r="Q234" s="4">
        <f t="shared" si="124"/>
        <v>0</v>
      </c>
      <c r="R234" s="4">
        <f t="shared" si="124"/>
        <v>0</v>
      </c>
      <c r="S234" s="4">
        <f t="shared" si="124"/>
        <v>0</v>
      </c>
      <c r="T234" s="4">
        <f t="shared" si="125"/>
        <v>0</v>
      </c>
      <c r="U234" s="4">
        <f t="shared" si="125"/>
        <v>0</v>
      </c>
      <c r="V234" s="4">
        <f t="shared" si="125"/>
        <v>0</v>
      </c>
      <c r="W234" s="4">
        <f t="shared" si="125"/>
        <v>0</v>
      </c>
      <c r="X234" s="4">
        <f t="shared" si="125"/>
        <v>0</v>
      </c>
      <c r="Y234" s="4">
        <f t="shared" si="125"/>
        <v>0</v>
      </c>
      <c r="Z234" s="4">
        <f t="shared" si="125"/>
        <v>0</v>
      </c>
      <c r="AA234" s="4">
        <f t="shared" si="125"/>
        <v>0</v>
      </c>
      <c r="AB234" s="4">
        <f t="shared" si="125"/>
        <v>0</v>
      </c>
      <c r="AC234" s="4">
        <f t="shared" si="125"/>
        <v>0</v>
      </c>
      <c r="AD234" s="4">
        <f t="shared" si="125"/>
        <v>0</v>
      </c>
      <c r="AE234" s="4">
        <f t="shared" si="125"/>
        <v>0</v>
      </c>
      <c r="AF234" s="4">
        <f t="shared" si="125"/>
        <v>0</v>
      </c>
      <c r="AG234" s="4">
        <f t="shared" si="125"/>
        <v>0</v>
      </c>
      <c r="AH234" s="4">
        <f t="shared" si="125"/>
        <v>0</v>
      </c>
      <c r="AI234" s="4">
        <f t="shared" si="125"/>
        <v>0</v>
      </c>
      <c r="AJ234" s="4">
        <f t="shared" si="126"/>
        <v>0</v>
      </c>
      <c r="AK234" s="4">
        <f t="shared" si="126"/>
        <v>0</v>
      </c>
      <c r="AL234" s="4">
        <f t="shared" si="126"/>
        <v>0</v>
      </c>
      <c r="AM234" s="4">
        <f t="shared" si="126"/>
        <v>0</v>
      </c>
      <c r="AN234" s="4">
        <f t="shared" si="126"/>
        <v>0</v>
      </c>
      <c r="AO234" s="4">
        <f t="shared" si="126"/>
        <v>0</v>
      </c>
      <c r="AP234" s="4">
        <f t="shared" si="126"/>
        <v>0</v>
      </c>
      <c r="AQ234" s="4">
        <f t="shared" si="126"/>
        <v>0</v>
      </c>
      <c r="AR234" s="4">
        <f t="shared" si="126"/>
        <v>0</v>
      </c>
      <c r="AS234" s="4">
        <f t="shared" si="126"/>
        <v>0</v>
      </c>
      <c r="AT234" s="4">
        <f t="shared" si="126"/>
        <v>0</v>
      </c>
      <c r="AU234" s="4">
        <f t="shared" si="126"/>
        <v>0</v>
      </c>
      <c r="AV234" s="4">
        <f t="shared" si="126"/>
        <v>0</v>
      </c>
      <c r="AW234" s="4">
        <f t="shared" si="126"/>
        <v>0</v>
      </c>
      <c r="AX234" s="4">
        <f t="shared" si="126"/>
        <v>0</v>
      </c>
      <c r="AY234" s="4">
        <f t="shared" si="126"/>
        <v>0</v>
      </c>
      <c r="AZ234" s="4">
        <f t="shared" si="127"/>
        <v>0</v>
      </c>
      <c r="BA234" s="4">
        <f t="shared" si="127"/>
        <v>0</v>
      </c>
      <c r="BB234" s="4">
        <f t="shared" si="127"/>
        <v>0</v>
      </c>
      <c r="BC234" s="4">
        <f t="shared" si="127"/>
        <v>0</v>
      </c>
      <c r="BD234" s="4">
        <f t="shared" si="127"/>
        <v>0</v>
      </c>
      <c r="BE234" s="4">
        <f t="shared" si="127"/>
        <v>0</v>
      </c>
      <c r="BF234" s="4">
        <f t="shared" si="127"/>
        <v>0</v>
      </c>
      <c r="BG234" s="4">
        <f t="shared" si="127"/>
        <v>0</v>
      </c>
      <c r="BH234" s="4">
        <f t="shared" si="127"/>
        <v>0</v>
      </c>
      <c r="BI234" s="4">
        <f t="shared" si="127"/>
        <v>0</v>
      </c>
      <c r="BK234" s="7">
        <f t="shared" ca="1" si="130"/>
        <v>0.14379837639610682</v>
      </c>
    </row>
    <row r="235" spans="1:63" x14ac:dyDescent="0.25">
      <c r="A235">
        <f t="shared" si="128"/>
        <v>15</v>
      </c>
      <c r="C235" s="4">
        <f t="shared" ca="1" si="129"/>
        <v>-283800009.9205274</v>
      </c>
      <c r="D235" s="4">
        <f t="shared" ca="1" si="124"/>
        <v>3883821.0390749695</v>
      </c>
      <c r="E235" s="4">
        <f t="shared" ca="1" si="124"/>
        <v>3764172.2091219649</v>
      </c>
      <c r="F235" s="4">
        <f t="shared" ca="1" si="124"/>
        <v>3933403.209623096</v>
      </c>
      <c r="G235" s="4">
        <f t="shared" ca="1" si="124"/>
        <v>4085232.1937469365</v>
      </c>
      <c r="H235" s="4">
        <f t="shared" ca="1" si="124"/>
        <v>4259663.1682297355</v>
      </c>
      <c r="I235" s="4">
        <f t="shared" ca="1" si="124"/>
        <v>4435218.0753250681</v>
      </c>
      <c r="J235" s="4">
        <f t="shared" ca="1" si="124"/>
        <v>4612924.7790759318</v>
      </c>
      <c r="K235" s="4">
        <f t="shared" ca="1" si="124"/>
        <v>4772732.6149032284</v>
      </c>
      <c r="L235" s="4">
        <f t="shared" ca="1" si="124"/>
        <v>3686787.0893980404</v>
      </c>
      <c r="M235" s="4">
        <f t="shared" ca="1" si="124"/>
        <v>3871083.6060925322</v>
      </c>
      <c r="N235" s="4">
        <f t="shared" ca="1" si="124"/>
        <v>4057622.2473876677</v>
      </c>
      <c r="O235" s="4">
        <f t="shared" ca="1" si="124"/>
        <v>4388105.3443871168</v>
      </c>
      <c r="P235" s="4">
        <f t="shared" ca="1" si="124"/>
        <v>4632874.2819997491</v>
      </c>
      <c r="Q235" s="4">
        <f t="shared" ca="1" si="124"/>
        <v>382862479.32113492</v>
      </c>
      <c r="R235" s="4">
        <f t="shared" si="124"/>
        <v>0</v>
      </c>
      <c r="S235" s="4">
        <f t="shared" si="124"/>
        <v>0</v>
      </c>
      <c r="T235" s="4">
        <f t="shared" si="125"/>
        <v>0</v>
      </c>
      <c r="U235" s="4">
        <f t="shared" si="125"/>
        <v>0</v>
      </c>
      <c r="V235" s="4">
        <f t="shared" si="125"/>
        <v>0</v>
      </c>
      <c r="W235" s="4">
        <f t="shared" si="125"/>
        <v>0</v>
      </c>
      <c r="X235" s="4">
        <f t="shared" si="125"/>
        <v>0</v>
      </c>
      <c r="Y235" s="4">
        <f t="shared" si="125"/>
        <v>0</v>
      </c>
      <c r="Z235" s="4">
        <f t="shared" si="125"/>
        <v>0</v>
      </c>
      <c r="AA235" s="4">
        <f t="shared" si="125"/>
        <v>0</v>
      </c>
      <c r="AB235" s="4">
        <f t="shared" si="125"/>
        <v>0</v>
      </c>
      <c r="AC235" s="4">
        <f t="shared" si="125"/>
        <v>0</v>
      </c>
      <c r="AD235" s="4">
        <f t="shared" si="125"/>
        <v>0</v>
      </c>
      <c r="AE235" s="4">
        <f t="shared" si="125"/>
        <v>0</v>
      </c>
      <c r="AF235" s="4">
        <f t="shared" si="125"/>
        <v>0</v>
      </c>
      <c r="AG235" s="4">
        <f t="shared" si="125"/>
        <v>0</v>
      </c>
      <c r="AH235" s="4">
        <f t="shared" si="125"/>
        <v>0</v>
      </c>
      <c r="AI235" s="4">
        <f t="shared" si="125"/>
        <v>0</v>
      </c>
      <c r="AJ235" s="4">
        <f t="shared" si="126"/>
        <v>0</v>
      </c>
      <c r="AK235" s="4">
        <f t="shared" si="126"/>
        <v>0</v>
      </c>
      <c r="AL235" s="4">
        <f t="shared" si="126"/>
        <v>0</v>
      </c>
      <c r="AM235" s="4">
        <f t="shared" si="126"/>
        <v>0</v>
      </c>
      <c r="AN235" s="4">
        <f t="shared" si="126"/>
        <v>0</v>
      </c>
      <c r="AO235" s="4">
        <f t="shared" si="126"/>
        <v>0</v>
      </c>
      <c r="AP235" s="4">
        <f t="shared" si="126"/>
        <v>0</v>
      </c>
      <c r="AQ235" s="4">
        <f t="shared" si="126"/>
        <v>0</v>
      </c>
      <c r="AR235" s="4">
        <f t="shared" si="126"/>
        <v>0</v>
      </c>
      <c r="AS235" s="4">
        <f t="shared" si="126"/>
        <v>0</v>
      </c>
      <c r="AT235" s="4">
        <f t="shared" si="126"/>
        <v>0</v>
      </c>
      <c r="AU235" s="4">
        <f t="shared" si="126"/>
        <v>0</v>
      </c>
      <c r="AV235" s="4">
        <f t="shared" si="126"/>
        <v>0</v>
      </c>
      <c r="AW235" s="4">
        <f t="shared" si="126"/>
        <v>0</v>
      </c>
      <c r="AX235" s="4">
        <f t="shared" si="126"/>
        <v>0</v>
      </c>
      <c r="AY235" s="4">
        <f t="shared" si="126"/>
        <v>0</v>
      </c>
      <c r="AZ235" s="4">
        <f t="shared" si="127"/>
        <v>0</v>
      </c>
      <c r="BA235" s="4">
        <f t="shared" si="127"/>
        <v>0</v>
      </c>
      <c r="BB235" s="4">
        <f t="shared" si="127"/>
        <v>0</v>
      </c>
      <c r="BC235" s="4">
        <f t="shared" si="127"/>
        <v>0</v>
      </c>
      <c r="BD235" s="4">
        <f t="shared" si="127"/>
        <v>0</v>
      </c>
      <c r="BE235" s="4">
        <f t="shared" si="127"/>
        <v>0</v>
      </c>
      <c r="BF235" s="4">
        <f t="shared" si="127"/>
        <v>0</v>
      </c>
      <c r="BG235" s="4">
        <f t="shared" si="127"/>
        <v>0</v>
      </c>
      <c r="BH235" s="4">
        <f t="shared" si="127"/>
        <v>0</v>
      </c>
      <c r="BI235" s="4">
        <f t="shared" si="127"/>
        <v>0</v>
      </c>
      <c r="BK235" s="7">
        <f t="shared" ca="1" si="130"/>
        <v>0.1420163931912799</v>
      </c>
    </row>
    <row r="236" spans="1:63" x14ac:dyDescent="0.25">
      <c r="A236">
        <f t="shared" si="128"/>
        <v>16</v>
      </c>
      <c r="C236" s="4">
        <f t="shared" ca="1" si="129"/>
        <v>-283800009.9205274</v>
      </c>
      <c r="D236" s="4">
        <f t="shared" ca="1" si="124"/>
        <v>3883821.0390749695</v>
      </c>
      <c r="E236" s="4">
        <f t="shared" ca="1" si="124"/>
        <v>3764172.2091219649</v>
      </c>
      <c r="F236" s="4">
        <f t="shared" ca="1" si="124"/>
        <v>3933403.209623096</v>
      </c>
      <c r="G236" s="4">
        <f t="shared" ca="1" si="124"/>
        <v>4085232.1937469365</v>
      </c>
      <c r="H236" s="4">
        <f t="shared" ca="1" si="124"/>
        <v>4259663.1682297355</v>
      </c>
      <c r="I236" s="4">
        <f t="shared" ca="1" si="124"/>
        <v>4435218.0753250681</v>
      </c>
      <c r="J236" s="4">
        <f t="shared" ca="1" si="124"/>
        <v>4612924.7790759318</v>
      </c>
      <c r="K236" s="4">
        <f t="shared" ca="1" si="124"/>
        <v>4772732.6149032284</v>
      </c>
      <c r="L236" s="4">
        <f t="shared" ca="1" si="124"/>
        <v>3686787.0893980404</v>
      </c>
      <c r="M236" s="4">
        <f t="shared" ca="1" si="124"/>
        <v>3871083.6060925322</v>
      </c>
      <c r="N236" s="4">
        <f t="shared" ca="1" si="124"/>
        <v>4057622.2473876677</v>
      </c>
      <c r="O236" s="4">
        <f t="shared" ca="1" si="124"/>
        <v>4388105.3443871168</v>
      </c>
      <c r="P236" s="4">
        <f t="shared" ca="1" si="124"/>
        <v>4632874.2819997491</v>
      </c>
      <c r="Q236" s="4">
        <f t="shared" ca="1" si="124"/>
        <v>4795463.7644945243</v>
      </c>
      <c r="R236" s="4">
        <f t="shared" ca="1" si="124"/>
        <v>388607342.78080207</v>
      </c>
      <c r="S236" s="4">
        <f t="shared" si="124"/>
        <v>0</v>
      </c>
      <c r="T236" s="4">
        <f t="shared" si="125"/>
        <v>0</v>
      </c>
      <c r="U236" s="4">
        <f t="shared" si="125"/>
        <v>0</v>
      </c>
      <c r="V236" s="4">
        <f t="shared" si="125"/>
        <v>0</v>
      </c>
      <c r="W236" s="4">
        <f t="shared" si="125"/>
        <v>0</v>
      </c>
      <c r="X236" s="4">
        <f t="shared" si="125"/>
        <v>0</v>
      </c>
      <c r="Y236" s="4">
        <f t="shared" si="125"/>
        <v>0</v>
      </c>
      <c r="Z236" s="4">
        <f t="shared" si="125"/>
        <v>0</v>
      </c>
      <c r="AA236" s="4">
        <f t="shared" si="125"/>
        <v>0</v>
      </c>
      <c r="AB236" s="4">
        <f t="shared" si="125"/>
        <v>0</v>
      </c>
      <c r="AC236" s="4">
        <f t="shared" si="125"/>
        <v>0</v>
      </c>
      <c r="AD236" s="4">
        <f t="shared" si="125"/>
        <v>0</v>
      </c>
      <c r="AE236" s="4">
        <f t="shared" si="125"/>
        <v>0</v>
      </c>
      <c r="AF236" s="4">
        <f t="shared" si="125"/>
        <v>0</v>
      </c>
      <c r="AG236" s="4">
        <f t="shared" si="125"/>
        <v>0</v>
      </c>
      <c r="AH236" s="4">
        <f t="shared" si="125"/>
        <v>0</v>
      </c>
      <c r="AI236" s="4">
        <f t="shared" si="125"/>
        <v>0</v>
      </c>
      <c r="AJ236" s="4">
        <f t="shared" si="126"/>
        <v>0</v>
      </c>
      <c r="AK236" s="4">
        <f t="shared" si="126"/>
        <v>0</v>
      </c>
      <c r="AL236" s="4">
        <f t="shared" si="126"/>
        <v>0</v>
      </c>
      <c r="AM236" s="4">
        <f t="shared" si="126"/>
        <v>0</v>
      </c>
      <c r="AN236" s="4">
        <f t="shared" si="126"/>
        <v>0</v>
      </c>
      <c r="AO236" s="4">
        <f t="shared" si="126"/>
        <v>0</v>
      </c>
      <c r="AP236" s="4">
        <f t="shared" si="126"/>
        <v>0</v>
      </c>
      <c r="AQ236" s="4">
        <f t="shared" si="126"/>
        <v>0</v>
      </c>
      <c r="AR236" s="4">
        <f t="shared" si="126"/>
        <v>0</v>
      </c>
      <c r="AS236" s="4">
        <f t="shared" si="126"/>
        <v>0</v>
      </c>
      <c r="AT236" s="4">
        <f t="shared" si="126"/>
        <v>0</v>
      </c>
      <c r="AU236" s="4">
        <f t="shared" si="126"/>
        <v>0</v>
      </c>
      <c r="AV236" s="4">
        <f t="shared" si="126"/>
        <v>0</v>
      </c>
      <c r="AW236" s="4">
        <f t="shared" si="126"/>
        <v>0</v>
      </c>
      <c r="AX236" s="4">
        <f t="shared" si="126"/>
        <v>0</v>
      </c>
      <c r="AY236" s="4">
        <f t="shared" si="126"/>
        <v>0</v>
      </c>
      <c r="AZ236" s="4">
        <f t="shared" si="127"/>
        <v>0</v>
      </c>
      <c r="BA236" s="4">
        <f t="shared" si="127"/>
        <v>0</v>
      </c>
      <c r="BB236" s="4">
        <f t="shared" si="127"/>
        <v>0</v>
      </c>
      <c r="BC236" s="4">
        <f t="shared" si="127"/>
        <v>0</v>
      </c>
      <c r="BD236" s="4">
        <f t="shared" si="127"/>
        <v>0</v>
      </c>
      <c r="BE236" s="4">
        <f t="shared" si="127"/>
        <v>0</v>
      </c>
      <c r="BF236" s="4">
        <f t="shared" si="127"/>
        <v>0</v>
      </c>
      <c r="BG236" s="4">
        <f t="shared" si="127"/>
        <v>0</v>
      </c>
      <c r="BH236" s="4">
        <f t="shared" si="127"/>
        <v>0</v>
      </c>
      <c r="BI236" s="4">
        <f t="shared" si="127"/>
        <v>0</v>
      </c>
      <c r="BK236" s="7">
        <f t="shared" ca="1" si="130"/>
        <v>0.14042899533776398</v>
      </c>
    </row>
    <row r="237" spans="1:63" x14ac:dyDescent="0.25">
      <c r="A237">
        <f t="shared" si="128"/>
        <v>17</v>
      </c>
      <c r="C237" s="4">
        <f t="shared" ca="1" si="129"/>
        <v>-283800009.9205274</v>
      </c>
      <c r="D237" s="4">
        <f t="shared" ca="1" si="124"/>
        <v>3883821.0390749695</v>
      </c>
      <c r="E237" s="4">
        <f t="shared" ca="1" si="124"/>
        <v>3764172.2091219649</v>
      </c>
      <c r="F237" s="4">
        <f t="shared" ca="1" si="124"/>
        <v>3933403.209623096</v>
      </c>
      <c r="G237" s="4">
        <f t="shared" ca="1" si="124"/>
        <v>4085232.1937469365</v>
      </c>
      <c r="H237" s="4">
        <f t="shared" ca="1" si="124"/>
        <v>4259663.1682297355</v>
      </c>
      <c r="I237" s="4">
        <f t="shared" ca="1" si="124"/>
        <v>4435218.0753250681</v>
      </c>
      <c r="J237" s="4">
        <f t="shared" ca="1" si="124"/>
        <v>4612924.7790759318</v>
      </c>
      <c r="K237" s="4">
        <f t="shared" ca="1" si="124"/>
        <v>4772732.6149032284</v>
      </c>
      <c r="L237" s="4">
        <f t="shared" ca="1" si="124"/>
        <v>3686787.0893980404</v>
      </c>
      <c r="M237" s="4">
        <f t="shared" ca="1" si="124"/>
        <v>3871083.6060925322</v>
      </c>
      <c r="N237" s="4">
        <f t="shared" ca="1" si="124"/>
        <v>4057622.2473876677</v>
      </c>
      <c r="O237" s="4">
        <f t="shared" ca="1" si="124"/>
        <v>4388105.3443871168</v>
      </c>
      <c r="P237" s="4">
        <f t="shared" ca="1" si="124"/>
        <v>4632874.2819997491</v>
      </c>
      <c r="Q237" s="4">
        <f t="shared" ca="1" si="124"/>
        <v>4795463.7644945243</v>
      </c>
      <c r="R237" s="4">
        <f t="shared" ca="1" si="124"/>
        <v>4959920.2405808</v>
      </c>
      <c r="S237" s="4">
        <f t="shared" ref="S237:AH252" ca="1" si="131">IF(S$220&lt;=$A237,S$216,0)+IF(S$220=$A237,S$217)</f>
        <v>393506952.22057813</v>
      </c>
      <c r="T237" s="4">
        <f t="shared" si="125"/>
        <v>0</v>
      </c>
      <c r="U237" s="4">
        <f t="shared" si="125"/>
        <v>0</v>
      </c>
      <c r="V237" s="4">
        <f t="shared" si="125"/>
        <v>0</v>
      </c>
      <c r="W237" s="4">
        <f t="shared" si="125"/>
        <v>0</v>
      </c>
      <c r="X237" s="4">
        <f t="shared" si="125"/>
        <v>0</v>
      </c>
      <c r="Y237" s="4">
        <f t="shared" si="125"/>
        <v>0</v>
      </c>
      <c r="Z237" s="4">
        <f t="shared" si="125"/>
        <v>0</v>
      </c>
      <c r="AA237" s="4">
        <f t="shared" si="125"/>
        <v>0</v>
      </c>
      <c r="AB237" s="4">
        <f t="shared" si="125"/>
        <v>0</v>
      </c>
      <c r="AC237" s="4">
        <f t="shared" si="125"/>
        <v>0</v>
      </c>
      <c r="AD237" s="4">
        <f t="shared" si="125"/>
        <v>0</v>
      </c>
      <c r="AE237" s="4">
        <f t="shared" si="125"/>
        <v>0</v>
      </c>
      <c r="AF237" s="4">
        <f t="shared" si="125"/>
        <v>0</v>
      </c>
      <c r="AG237" s="4">
        <f t="shared" si="125"/>
        <v>0</v>
      </c>
      <c r="AH237" s="4">
        <f t="shared" si="125"/>
        <v>0</v>
      </c>
      <c r="AI237" s="4">
        <f t="shared" ref="AI237:AX252" si="132">IF(AI$220&lt;=$A237,AI$216,0)+IF(AI$220=$A237,AI$217)</f>
        <v>0</v>
      </c>
      <c r="AJ237" s="4">
        <f t="shared" si="126"/>
        <v>0</v>
      </c>
      <c r="AK237" s="4">
        <f t="shared" si="126"/>
        <v>0</v>
      </c>
      <c r="AL237" s="4">
        <f t="shared" si="126"/>
        <v>0</v>
      </c>
      <c r="AM237" s="4">
        <f t="shared" si="126"/>
        <v>0</v>
      </c>
      <c r="AN237" s="4">
        <f t="shared" si="126"/>
        <v>0</v>
      </c>
      <c r="AO237" s="4">
        <f t="shared" si="126"/>
        <v>0</v>
      </c>
      <c r="AP237" s="4">
        <f t="shared" si="126"/>
        <v>0</v>
      </c>
      <c r="AQ237" s="4">
        <f t="shared" si="126"/>
        <v>0</v>
      </c>
      <c r="AR237" s="4">
        <f t="shared" si="126"/>
        <v>0</v>
      </c>
      <c r="AS237" s="4">
        <f t="shared" si="126"/>
        <v>0</v>
      </c>
      <c r="AT237" s="4">
        <f t="shared" si="126"/>
        <v>0</v>
      </c>
      <c r="AU237" s="4">
        <f t="shared" si="126"/>
        <v>0</v>
      </c>
      <c r="AV237" s="4">
        <f t="shared" si="126"/>
        <v>0</v>
      </c>
      <c r="AW237" s="4">
        <f t="shared" si="126"/>
        <v>0</v>
      </c>
      <c r="AX237" s="4">
        <f t="shared" si="126"/>
        <v>0</v>
      </c>
      <c r="AY237" s="4">
        <f t="shared" ref="AY237:BI252" si="133">IF(AY$220&lt;=$A237,AY$216,0)+IF(AY$220=$A237,AY$217)</f>
        <v>0</v>
      </c>
      <c r="AZ237" s="4">
        <f t="shared" si="127"/>
        <v>0</v>
      </c>
      <c r="BA237" s="4">
        <f t="shared" si="127"/>
        <v>0</v>
      </c>
      <c r="BB237" s="4">
        <f t="shared" si="127"/>
        <v>0</v>
      </c>
      <c r="BC237" s="4">
        <f t="shared" si="127"/>
        <v>0</v>
      </c>
      <c r="BD237" s="4">
        <f t="shared" si="127"/>
        <v>0</v>
      </c>
      <c r="BE237" s="4">
        <f t="shared" si="127"/>
        <v>0</v>
      </c>
      <c r="BF237" s="4">
        <f t="shared" si="127"/>
        <v>0</v>
      </c>
      <c r="BG237" s="4">
        <f t="shared" si="127"/>
        <v>0</v>
      </c>
      <c r="BH237" s="4">
        <f t="shared" si="127"/>
        <v>0</v>
      </c>
      <c r="BI237" s="4">
        <f t="shared" si="127"/>
        <v>0</v>
      </c>
      <c r="BK237" s="7">
        <f t="shared" ca="1" si="130"/>
        <v>0.13849425462456355</v>
      </c>
    </row>
    <row r="238" spans="1:63" x14ac:dyDescent="0.25">
      <c r="A238">
        <f t="shared" si="128"/>
        <v>18</v>
      </c>
      <c r="C238" s="4">
        <f t="shared" ca="1" si="129"/>
        <v>-283800009.9205274</v>
      </c>
      <c r="D238" s="4">
        <f t="shared" ca="1" si="129"/>
        <v>3883821.0390749695</v>
      </c>
      <c r="E238" s="4">
        <f t="shared" ca="1" si="129"/>
        <v>3764172.2091219649</v>
      </c>
      <c r="F238" s="4">
        <f t="shared" ca="1" si="129"/>
        <v>3933403.209623096</v>
      </c>
      <c r="G238" s="4">
        <f t="shared" ca="1" si="129"/>
        <v>4085232.1937469365</v>
      </c>
      <c r="H238" s="4">
        <f t="shared" ca="1" si="129"/>
        <v>4259663.1682297355</v>
      </c>
      <c r="I238" s="4">
        <f t="shared" ca="1" si="129"/>
        <v>4435218.0753250681</v>
      </c>
      <c r="J238" s="4">
        <f t="shared" ca="1" si="129"/>
        <v>4612924.7790759318</v>
      </c>
      <c r="K238" s="4">
        <f t="shared" ca="1" si="129"/>
        <v>4772732.6149032284</v>
      </c>
      <c r="L238" s="4">
        <f t="shared" ca="1" si="129"/>
        <v>3686787.0893980404</v>
      </c>
      <c r="M238" s="4">
        <f t="shared" ca="1" si="129"/>
        <v>3871083.6060925322</v>
      </c>
      <c r="N238" s="4">
        <f t="shared" ca="1" si="129"/>
        <v>4057622.2473876677</v>
      </c>
      <c r="O238" s="4">
        <f t="shared" ca="1" si="129"/>
        <v>4388105.3443871168</v>
      </c>
      <c r="P238" s="4">
        <f t="shared" ca="1" si="129"/>
        <v>4632874.2819997491</v>
      </c>
      <c r="Q238" s="4">
        <f t="shared" ca="1" si="129"/>
        <v>4795463.7644945243</v>
      </c>
      <c r="R238" s="4">
        <f t="shared" ca="1" si="129"/>
        <v>4959920.2405808</v>
      </c>
      <c r="S238" s="4">
        <f t="shared" ca="1" si="131"/>
        <v>5104967.0928913327</v>
      </c>
      <c r="T238" s="4">
        <f t="shared" ca="1" si="131"/>
        <v>399256135.03928429</v>
      </c>
      <c r="U238" s="4">
        <f t="shared" si="131"/>
        <v>0</v>
      </c>
      <c r="V238" s="4">
        <f t="shared" si="131"/>
        <v>0</v>
      </c>
      <c r="W238" s="4">
        <f t="shared" si="131"/>
        <v>0</v>
      </c>
      <c r="X238" s="4">
        <f t="shared" si="131"/>
        <v>0</v>
      </c>
      <c r="Y238" s="4">
        <f t="shared" si="131"/>
        <v>0</v>
      </c>
      <c r="Z238" s="4">
        <f t="shared" si="131"/>
        <v>0</v>
      </c>
      <c r="AA238" s="4">
        <f t="shared" si="131"/>
        <v>0</v>
      </c>
      <c r="AB238" s="4">
        <f t="shared" si="131"/>
        <v>0</v>
      </c>
      <c r="AC238" s="4">
        <f t="shared" si="131"/>
        <v>0</v>
      </c>
      <c r="AD238" s="4">
        <f t="shared" si="131"/>
        <v>0</v>
      </c>
      <c r="AE238" s="4">
        <f t="shared" si="131"/>
        <v>0</v>
      </c>
      <c r="AF238" s="4">
        <f t="shared" si="131"/>
        <v>0</v>
      </c>
      <c r="AG238" s="4">
        <f t="shared" si="131"/>
        <v>0</v>
      </c>
      <c r="AH238" s="4">
        <f t="shared" si="131"/>
        <v>0</v>
      </c>
      <c r="AI238" s="4">
        <f t="shared" si="132"/>
        <v>0</v>
      </c>
      <c r="AJ238" s="4">
        <f t="shared" si="132"/>
        <v>0</v>
      </c>
      <c r="AK238" s="4">
        <f t="shared" si="132"/>
        <v>0</v>
      </c>
      <c r="AL238" s="4">
        <f t="shared" si="132"/>
        <v>0</v>
      </c>
      <c r="AM238" s="4">
        <f t="shared" si="132"/>
        <v>0</v>
      </c>
      <c r="AN238" s="4">
        <f t="shared" si="132"/>
        <v>0</v>
      </c>
      <c r="AO238" s="4">
        <f t="shared" si="132"/>
        <v>0</v>
      </c>
      <c r="AP238" s="4">
        <f t="shared" si="132"/>
        <v>0</v>
      </c>
      <c r="AQ238" s="4">
        <f t="shared" si="132"/>
        <v>0</v>
      </c>
      <c r="AR238" s="4">
        <f t="shared" si="132"/>
        <v>0</v>
      </c>
      <c r="AS238" s="4">
        <f t="shared" si="132"/>
        <v>0</v>
      </c>
      <c r="AT238" s="4">
        <f t="shared" si="132"/>
        <v>0</v>
      </c>
      <c r="AU238" s="4">
        <f t="shared" si="132"/>
        <v>0</v>
      </c>
      <c r="AV238" s="4">
        <f t="shared" si="132"/>
        <v>0</v>
      </c>
      <c r="AW238" s="4">
        <f t="shared" si="132"/>
        <v>0</v>
      </c>
      <c r="AX238" s="4">
        <f t="shared" si="132"/>
        <v>0</v>
      </c>
      <c r="AY238" s="4">
        <f t="shared" si="133"/>
        <v>0</v>
      </c>
      <c r="AZ238" s="4">
        <f t="shared" si="133"/>
        <v>0</v>
      </c>
      <c r="BA238" s="4">
        <f t="shared" si="133"/>
        <v>0</v>
      </c>
      <c r="BB238" s="4">
        <f t="shared" si="133"/>
        <v>0</v>
      </c>
      <c r="BC238" s="4">
        <f t="shared" si="133"/>
        <v>0</v>
      </c>
      <c r="BD238" s="4">
        <f t="shared" si="133"/>
        <v>0</v>
      </c>
      <c r="BE238" s="4">
        <f t="shared" si="133"/>
        <v>0</v>
      </c>
      <c r="BF238" s="4">
        <f t="shared" si="133"/>
        <v>0</v>
      </c>
      <c r="BG238" s="4">
        <f t="shared" si="133"/>
        <v>0</v>
      </c>
      <c r="BH238" s="4">
        <f t="shared" si="133"/>
        <v>0</v>
      </c>
      <c r="BI238" s="4">
        <f t="shared" si="133"/>
        <v>0</v>
      </c>
      <c r="BK238" s="7">
        <f t="shared" ca="1" si="130"/>
        <v>0.13731976489434072</v>
      </c>
    </row>
    <row r="239" spans="1:63" x14ac:dyDescent="0.25">
      <c r="A239">
        <f t="shared" si="128"/>
        <v>19</v>
      </c>
      <c r="C239" s="4">
        <f t="shared" ref="C239:R254" ca="1" si="134">IF(C$220&lt;=$A239,C$216,0)+IF(C$220=$A239,C$217)</f>
        <v>-283800009.9205274</v>
      </c>
      <c r="D239" s="4">
        <f t="shared" ca="1" si="134"/>
        <v>3883821.0390749695</v>
      </c>
      <c r="E239" s="4">
        <f t="shared" ca="1" si="134"/>
        <v>3764172.2091219649</v>
      </c>
      <c r="F239" s="4">
        <f t="shared" ca="1" si="134"/>
        <v>3933403.209623096</v>
      </c>
      <c r="G239" s="4">
        <f t="shared" ca="1" si="134"/>
        <v>4085232.1937469365</v>
      </c>
      <c r="H239" s="4">
        <f t="shared" ca="1" si="134"/>
        <v>4259663.1682297355</v>
      </c>
      <c r="I239" s="4">
        <f t="shared" ca="1" si="134"/>
        <v>4435218.0753250681</v>
      </c>
      <c r="J239" s="4">
        <f t="shared" ca="1" si="134"/>
        <v>4612924.7790759318</v>
      </c>
      <c r="K239" s="4">
        <f t="shared" ca="1" si="134"/>
        <v>4772732.6149032284</v>
      </c>
      <c r="L239" s="4">
        <f t="shared" ca="1" si="134"/>
        <v>3686787.0893980404</v>
      </c>
      <c r="M239" s="4">
        <f t="shared" ca="1" si="134"/>
        <v>3871083.6060925322</v>
      </c>
      <c r="N239" s="4">
        <f t="shared" ca="1" si="134"/>
        <v>4057622.2473876677</v>
      </c>
      <c r="O239" s="4">
        <f t="shared" ca="1" si="134"/>
        <v>4388105.3443871168</v>
      </c>
      <c r="P239" s="4">
        <f t="shared" ca="1" si="134"/>
        <v>4632874.2819997491</v>
      </c>
      <c r="Q239" s="4">
        <f t="shared" ca="1" si="134"/>
        <v>4795463.7644945243</v>
      </c>
      <c r="R239" s="4">
        <f t="shared" ca="1" si="134"/>
        <v>4959920.2405808</v>
      </c>
      <c r="S239" s="4">
        <f t="shared" ca="1" si="131"/>
        <v>5104967.0928913327</v>
      </c>
      <c r="T239" s="4">
        <f t="shared" ca="1" si="131"/>
        <v>5274313.0614177156</v>
      </c>
      <c r="U239" s="4">
        <f t="shared" ca="1" si="131"/>
        <v>404998950.44235778</v>
      </c>
      <c r="V239" s="4">
        <f t="shared" si="131"/>
        <v>0</v>
      </c>
      <c r="W239" s="4">
        <f t="shared" si="131"/>
        <v>0</v>
      </c>
      <c r="X239" s="4">
        <f t="shared" si="131"/>
        <v>0</v>
      </c>
      <c r="Y239" s="4">
        <f t="shared" si="131"/>
        <v>0</v>
      </c>
      <c r="Z239" s="4">
        <f t="shared" si="131"/>
        <v>0</v>
      </c>
      <c r="AA239" s="4">
        <f t="shared" si="131"/>
        <v>0</v>
      </c>
      <c r="AB239" s="4">
        <f t="shared" si="131"/>
        <v>0</v>
      </c>
      <c r="AC239" s="4">
        <f t="shared" si="131"/>
        <v>0</v>
      </c>
      <c r="AD239" s="4">
        <f t="shared" si="131"/>
        <v>0</v>
      </c>
      <c r="AE239" s="4">
        <f t="shared" si="131"/>
        <v>0</v>
      </c>
      <c r="AF239" s="4">
        <f t="shared" si="131"/>
        <v>0</v>
      </c>
      <c r="AG239" s="4">
        <f t="shared" si="131"/>
        <v>0</v>
      </c>
      <c r="AH239" s="4">
        <f t="shared" si="131"/>
        <v>0</v>
      </c>
      <c r="AI239" s="4">
        <f t="shared" si="132"/>
        <v>0</v>
      </c>
      <c r="AJ239" s="4">
        <f t="shared" si="132"/>
        <v>0</v>
      </c>
      <c r="AK239" s="4">
        <f t="shared" si="132"/>
        <v>0</v>
      </c>
      <c r="AL239" s="4">
        <f t="shared" si="132"/>
        <v>0</v>
      </c>
      <c r="AM239" s="4">
        <f t="shared" si="132"/>
        <v>0</v>
      </c>
      <c r="AN239" s="4">
        <f t="shared" si="132"/>
        <v>0</v>
      </c>
      <c r="AO239" s="4">
        <f t="shared" si="132"/>
        <v>0</v>
      </c>
      <c r="AP239" s="4">
        <f t="shared" si="132"/>
        <v>0</v>
      </c>
      <c r="AQ239" s="4">
        <f t="shared" si="132"/>
        <v>0</v>
      </c>
      <c r="AR239" s="4">
        <f t="shared" si="132"/>
        <v>0</v>
      </c>
      <c r="AS239" s="4">
        <f t="shared" si="132"/>
        <v>0</v>
      </c>
      <c r="AT239" s="4">
        <f t="shared" si="132"/>
        <v>0</v>
      </c>
      <c r="AU239" s="4">
        <f t="shared" si="132"/>
        <v>0</v>
      </c>
      <c r="AV239" s="4">
        <f t="shared" si="132"/>
        <v>0</v>
      </c>
      <c r="AW239" s="4">
        <f t="shared" si="132"/>
        <v>0</v>
      </c>
      <c r="AX239" s="4">
        <f t="shared" si="132"/>
        <v>0</v>
      </c>
      <c r="AY239" s="4">
        <f t="shared" si="133"/>
        <v>0</v>
      </c>
      <c r="AZ239" s="4">
        <f t="shared" si="133"/>
        <v>0</v>
      </c>
      <c r="BA239" s="4">
        <f t="shared" si="133"/>
        <v>0</v>
      </c>
      <c r="BB239" s="4">
        <f t="shared" si="133"/>
        <v>0</v>
      </c>
      <c r="BC239" s="4">
        <f t="shared" si="133"/>
        <v>0</v>
      </c>
      <c r="BD239" s="4">
        <f t="shared" si="133"/>
        <v>0</v>
      </c>
      <c r="BE239" s="4">
        <f t="shared" si="133"/>
        <v>0</v>
      </c>
      <c r="BF239" s="4">
        <f t="shared" si="133"/>
        <v>0</v>
      </c>
      <c r="BG239" s="4">
        <f t="shared" si="133"/>
        <v>0</v>
      </c>
      <c r="BH239" s="4">
        <f t="shared" si="133"/>
        <v>0</v>
      </c>
      <c r="BI239" s="4">
        <f t="shared" si="133"/>
        <v>0</v>
      </c>
      <c r="BK239" s="7">
        <f ca="1">-1+(1+IRR(C239:BI239))^4</f>
        <v>0.136282137057818</v>
      </c>
    </row>
    <row r="240" spans="1:63" x14ac:dyDescent="0.25">
      <c r="A240">
        <f t="shared" si="128"/>
        <v>20</v>
      </c>
      <c r="C240" s="4">
        <f t="shared" ca="1" si="134"/>
        <v>-283800009.9205274</v>
      </c>
      <c r="D240" s="4">
        <f t="shared" ca="1" si="134"/>
        <v>3883821.0390749695</v>
      </c>
      <c r="E240" s="4">
        <f t="shared" ca="1" si="134"/>
        <v>3764172.2091219649</v>
      </c>
      <c r="F240" s="4">
        <f t="shared" ca="1" si="134"/>
        <v>3933403.209623096</v>
      </c>
      <c r="G240" s="4">
        <f t="shared" ca="1" si="134"/>
        <v>4085232.1937469365</v>
      </c>
      <c r="H240" s="4">
        <f t="shared" ca="1" si="134"/>
        <v>4259663.1682297355</v>
      </c>
      <c r="I240" s="4">
        <f t="shared" ca="1" si="134"/>
        <v>4435218.0753250681</v>
      </c>
      <c r="J240" s="4">
        <f t="shared" ca="1" si="134"/>
        <v>4612924.7790759318</v>
      </c>
      <c r="K240" s="4">
        <f t="shared" ca="1" si="134"/>
        <v>4772732.6149032284</v>
      </c>
      <c r="L240" s="4">
        <f t="shared" ca="1" si="134"/>
        <v>3686787.0893980404</v>
      </c>
      <c r="M240" s="4">
        <f t="shared" ca="1" si="134"/>
        <v>3871083.6060925322</v>
      </c>
      <c r="N240" s="4">
        <f t="shared" ca="1" si="134"/>
        <v>4057622.2473876677</v>
      </c>
      <c r="O240" s="4">
        <f t="shared" ca="1" si="134"/>
        <v>4388105.3443871168</v>
      </c>
      <c r="P240" s="4">
        <f t="shared" ca="1" si="134"/>
        <v>4632874.2819997491</v>
      </c>
      <c r="Q240" s="4">
        <f t="shared" ca="1" si="134"/>
        <v>4795463.7644945243</v>
      </c>
      <c r="R240" s="4">
        <f t="shared" ca="1" si="134"/>
        <v>4959920.2405808</v>
      </c>
      <c r="S240" s="4">
        <f t="shared" ca="1" si="131"/>
        <v>5104967.0928913327</v>
      </c>
      <c r="T240" s="4">
        <f t="shared" ca="1" si="131"/>
        <v>5274313.0614177156</v>
      </c>
      <c r="U240" s="4">
        <f t="shared" ca="1" si="131"/>
        <v>5444483.7259574626</v>
      </c>
      <c r="V240" s="4">
        <f t="shared" ca="1" si="131"/>
        <v>410735727.02866298</v>
      </c>
      <c r="W240" s="4">
        <f t="shared" si="131"/>
        <v>0</v>
      </c>
      <c r="X240" s="4">
        <f t="shared" si="131"/>
        <v>0</v>
      </c>
      <c r="Y240" s="4">
        <f t="shared" si="131"/>
        <v>0</v>
      </c>
      <c r="Z240" s="4">
        <f t="shared" si="131"/>
        <v>0</v>
      </c>
      <c r="AA240" s="4">
        <f t="shared" si="131"/>
        <v>0</v>
      </c>
      <c r="AB240" s="4">
        <f t="shared" si="131"/>
        <v>0</v>
      </c>
      <c r="AC240" s="4">
        <f t="shared" si="131"/>
        <v>0</v>
      </c>
      <c r="AD240" s="4">
        <f t="shared" si="131"/>
        <v>0</v>
      </c>
      <c r="AE240" s="4">
        <f t="shared" si="131"/>
        <v>0</v>
      </c>
      <c r="AF240" s="4">
        <f t="shared" si="131"/>
        <v>0</v>
      </c>
      <c r="AG240" s="4">
        <f t="shared" si="131"/>
        <v>0</v>
      </c>
      <c r="AH240" s="4">
        <f t="shared" si="131"/>
        <v>0</v>
      </c>
      <c r="AI240" s="4">
        <f t="shared" si="132"/>
        <v>0</v>
      </c>
      <c r="AJ240" s="4">
        <f t="shared" si="132"/>
        <v>0</v>
      </c>
      <c r="AK240" s="4">
        <f t="shared" si="132"/>
        <v>0</v>
      </c>
      <c r="AL240" s="4">
        <f t="shared" si="132"/>
        <v>0</v>
      </c>
      <c r="AM240" s="4">
        <f t="shared" si="132"/>
        <v>0</v>
      </c>
      <c r="AN240" s="4">
        <f t="shared" si="132"/>
        <v>0</v>
      </c>
      <c r="AO240" s="4">
        <f t="shared" si="132"/>
        <v>0</v>
      </c>
      <c r="AP240" s="4">
        <f t="shared" si="132"/>
        <v>0</v>
      </c>
      <c r="AQ240" s="4">
        <f t="shared" si="132"/>
        <v>0</v>
      </c>
      <c r="AR240" s="4">
        <f t="shared" si="132"/>
        <v>0</v>
      </c>
      <c r="AS240" s="4">
        <f t="shared" si="132"/>
        <v>0</v>
      </c>
      <c r="AT240" s="4">
        <f t="shared" si="132"/>
        <v>0</v>
      </c>
      <c r="AU240" s="4">
        <f t="shared" si="132"/>
        <v>0</v>
      </c>
      <c r="AV240" s="4">
        <f t="shared" si="132"/>
        <v>0</v>
      </c>
      <c r="AW240" s="4">
        <f t="shared" si="132"/>
        <v>0</v>
      </c>
      <c r="AX240" s="4">
        <f t="shared" si="132"/>
        <v>0</v>
      </c>
      <c r="AY240" s="4">
        <f t="shared" si="133"/>
        <v>0</v>
      </c>
      <c r="AZ240" s="4">
        <f t="shared" si="133"/>
        <v>0</v>
      </c>
      <c r="BA240" s="4">
        <f t="shared" si="133"/>
        <v>0</v>
      </c>
      <c r="BB240" s="4">
        <f t="shared" si="133"/>
        <v>0</v>
      </c>
      <c r="BC240" s="4">
        <f t="shared" si="133"/>
        <v>0</v>
      </c>
      <c r="BD240" s="4">
        <f t="shared" si="133"/>
        <v>0</v>
      </c>
      <c r="BE240" s="4">
        <f t="shared" si="133"/>
        <v>0</v>
      </c>
      <c r="BF240" s="4">
        <f t="shared" si="133"/>
        <v>0</v>
      </c>
      <c r="BG240" s="4">
        <f t="shared" si="133"/>
        <v>0</v>
      </c>
      <c r="BH240" s="4">
        <f t="shared" si="133"/>
        <v>0</v>
      </c>
      <c r="BI240" s="4">
        <f t="shared" si="133"/>
        <v>0</v>
      </c>
      <c r="BK240" s="7">
        <f t="shared" ca="1" si="130"/>
        <v>0.13536024033666028</v>
      </c>
    </row>
    <row r="241" spans="1:64" x14ac:dyDescent="0.25">
      <c r="A241">
        <f t="shared" si="128"/>
        <v>21</v>
      </c>
      <c r="C241" s="4">
        <f t="shared" ca="1" si="134"/>
        <v>-283800009.9205274</v>
      </c>
      <c r="D241" s="4">
        <f t="shared" ca="1" si="134"/>
        <v>3883821.0390749695</v>
      </c>
      <c r="E241" s="4">
        <f t="shared" ca="1" si="134"/>
        <v>3764172.2091219649</v>
      </c>
      <c r="F241" s="4">
        <f t="shared" ca="1" si="134"/>
        <v>3933403.209623096</v>
      </c>
      <c r="G241" s="4">
        <f t="shared" ca="1" si="134"/>
        <v>4085232.1937469365</v>
      </c>
      <c r="H241" s="4">
        <f t="shared" ca="1" si="134"/>
        <v>4259663.1682297355</v>
      </c>
      <c r="I241" s="4">
        <f t="shared" ca="1" si="134"/>
        <v>4435218.0753250681</v>
      </c>
      <c r="J241" s="4">
        <f t="shared" ca="1" si="134"/>
        <v>4612924.7790759318</v>
      </c>
      <c r="K241" s="4">
        <f t="shared" ca="1" si="134"/>
        <v>4772732.6149032284</v>
      </c>
      <c r="L241" s="4">
        <f t="shared" ca="1" si="134"/>
        <v>3686787.0893980404</v>
      </c>
      <c r="M241" s="4">
        <f t="shared" ca="1" si="134"/>
        <v>3871083.6060925322</v>
      </c>
      <c r="N241" s="4">
        <f t="shared" ca="1" si="134"/>
        <v>4057622.2473876677</v>
      </c>
      <c r="O241" s="4">
        <f t="shared" ca="1" si="134"/>
        <v>4388105.3443871168</v>
      </c>
      <c r="P241" s="4">
        <f t="shared" ca="1" si="134"/>
        <v>4632874.2819997491</v>
      </c>
      <c r="Q241" s="4">
        <f t="shared" ca="1" si="134"/>
        <v>4795463.7644945243</v>
      </c>
      <c r="R241" s="4">
        <f t="shared" ca="1" si="134"/>
        <v>4959920.2405808</v>
      </c>
      <c r="S241" s="4">
        <f t="shared" ca="1" si="131"/>
        <v>5104967.0928913327</v>
      </c>
      <c r="T241" s="4">
        <f t="shared" ca="1" si="131"/>
        <v>5274313.0614177156</v>
      </c>
      <c r="U241" s="4">
        <f t="shared" ca="1" si="131"/>
        <v>5444483.7259574626</v>
      </c>
      <c r="V241" s="4">
        <f t="shared" ca="1" si="131"/>
        <v>-52872399.79227943</v>
      </c>
      <c r="W241" s="4">
        <f t="shared" ca="1" si="131"/>
        <v>475819727.9707799</v>
      </c>
      <c r="X241" s="4">
        <f t="shared" si="131"/>
        <v>0</v>
      </c>
      <c r="Y241" s="4">
        <f t="shared" si="131"/>
        <v>0</v>
      </c>
      <c r="Z241" s="4">
        <f t="shared" si="131"/>
        <v>0</v>
      </c>
      <c r="AA241" s="4">
        <f t="shared" si="131"/>
        <v>0</v>
      </c>
      <c r="AB241" s="4">
        <f t="shared" si="131"/>
        <v>0</v>
      </c>
      <c r="AC241" s="4">
        <f t="shared" si="131"/>
        <v>0</v>
      </c>
      <c r="AD241" s="4">
        <f t="shared" si="131"/>
        <v>0</v>
      </c>
      <c r="AE241" s="4">
        <f t="shared" si="131"/>
        <v>0</v>
      </c>
      <c r="AF241" s="4">
        <f t="shared" si="131"/>
        <v>0</v>
      </c>
      <c r="AG241" s="4">
        <f t="shared" si="131"/>
        <v>0</v>
      </c>
      <c r="AH241" s="4">
        <f t="shared" si="131"/>
        <v>0</v>
      </c>
      <c r="AI241" s="4">
        <f t="shared" si="132"/>
        <v>0</v>
      </c>
      <c r="AJ241" s="4">
        <f t="shared" si="132"/>
        <v>0</v>
      </c>
      <c r="AK241" s="4">
        <f t="shared" si="132"/>
        <v>0</v>
      </c>
      <c r="AL241" s="4">
        <f t="shared" si="132"/>
        <v>0</v>
      </c>
      <c r="AM241" s="4">
        <f t="shared" si="132"/>
        <v>0</v>
      </c>
      <c r="AN241" s="4">
        <f t="shared" si="132"/>
        <v>0</v>
      </c>
      <c r="AO241" s="4">
        <f t="shared" si="132"/>
        <v>0</v>
      </c>
      <c r="AP241" s="4">
        <f t="shared" si="132"/>
        <v>0</v>
      </c>
      <c r="AQ241" s="4">
        <f t="shared" si="132"/>
        <v>0</v>
      </c>
      <c r="AR241" s="4">
        <f t="shared" si="132"/>
        <v>0</v>
      </c>
      <c r="AS241" s="4">
        <f t="shared" si="132"/>
        <v>0</v>
      </c>
      <c r="AT241" s="4">
        <f t="shared" si="132"/>
        <v>0</v>
      </c>
      <c r="AU241" s="4">
        <f t="shared" si="132"/>
        <v>0</v>
      </c>
      <c r="AV241" s="4">
        <f t="shared" si="132"/>
        <v>0</v>
      </c>
      <c r="AW241" s="4">
        <f t="shared" si="132"/>
        <v>0</v>
      </c>
      <c r="AX241" s="4">
        <f t="shared" si="132"/>
        <v>0</v>
      </c>
      <c r="AY241" s="4">
        <f t="shared" si="133"/>
        <v>0</v>
      </c>
      <c r="AZ241" s="4">
        <f t="shared" si="133"/>
        <v>0</v>
      </c>
      <c r="BA241" s="4">
        <f t="shared" si="133"/>
        <v>0</v>
      </c>
      <c r="BB241" s="4">
        <f t="shared" si="133"/>
        <v>0</v>
      </c>
      <c r="BC241" s="4">
        <f t="shared" si="133"/>
        <v>0</v>
      </c>
      <c r="BD241" s="4">
        <f t="shared" si="133"/>
        <v>0</v>
      </c>
      <c r="BE241" s="4">
        <f t="shared" si="133"/>
        <v>0</v>
      </c>
      <c r="BF241" s="4">
        <f t="shared" si="133"/>
        <v>0</v>
      </c>
      <c r="BG241" s="4">
        <f t="shared" si="133"/>
        <v>0</v>
      </c>
      <c r="BH241" s="4">
        <f t="shared" si="133"/>
        <v>0</v>
      </c>
      <c r="BI241" s="4">
        <f t="shared" si="133"/>
        <v>0</v>
      </c>
      <c r="BK241" s="7">
        <f t="shared" ca="1" si="130"/>
        <v>0.13405491043563789</v>
      </c>
    </row>
    <row r="242" spans="1:64" x14ac:dyDescent="0.25">
      <c r="A242">
        <f t="shared" si="128"/>
        <v>22</v>
      </c>
      <c r="C242" s="4">
        <f t="shared" ca="1" si="134"/>
        <v>-283800009.9205274</v>
      </c>
      <c r="D242" s="4">
        <f t="shared" ca="1" si="134"/>
        <v>3883821.0390749695</v>
      </c>
      <c r="E242" s="4">
        <f t="shared" ca="1" si="134"/>
        <v>3764172.2091219649</v>
      </c>
      <c r="F242" s="4">
        <f t="shared" ca="1" si="134"/>
        <v>3933403.209623096</v>
      </c>
      <c r="G242" s="4">
        <f t="shared" ca="1" si="134"/>
        <v>4085232.1937469365</v>
      </c>
      <c r="H242" s="4">
        <f t="shared" ca="1" si="134"/>
        <v>4259663.1682297355</v>
      </c>
      <c r="I242" s="4">
        <f t="shared" ca="1" si="134"/>
        <v>4435218.0753250681</v>
      </c>
      <c r="J242" s="4">
        <f t="shared" ca="1" si="134"/>
        <v>4612924.7790759318</v>
      </c>
      <c r="K242" s="4">
        <f t="shared" ca="1" si="134"/>
        <v>4772732.6149032284</v>
      </c>
      <c r="L242" s="4">
        <f t="shared" ca="1" si="134"/>
        <v>3686787.0893980404</v>
      </c>
      <c r="M242" s="4">
        <f t="shared" ca="1" si="134"/>
        <v>3871083.6060925322</v>
      </c>
      <c r="N242" s="4">
        <f t="shared" ca="1" si="134"/>
        <v>4057622.2473876677</v>
      </c>
      <c r="O242" s="4">
        <f t="shared" ca="1" si="134"/>
        <v>4388105.3443871168</v>
      </c>
      <c r="P242" s="4">
        <f t="shared" ca="1" si="134"/>
        <v>4632874.2819997491</v>
      </c>
      <c r="Q242" s="4">
        <f t="shared" ca="1" si="134"/>
        <v>4795463.7644945243</v>
      </c>
      <c r="R242" s="4">
        <f t="shared" ca="1" si="134"/>
        <v>4959920.2405808</v>
      </c>
      <c r="S242" s="4">
        <f t="shared" ca="1" si="131"/>
        <v>5104967.0928913327</v>
      </c>
      <c r="T242" s="4">
        <f t="shared" ca="1" si="131"/>
        <v>5274313.0614177156</v>
      </c>
      <c r="U242" s="4">
        <f t="shared" ca="1" si="131"/>
        <v>5444483.7259574626</v>
      </c>
      <c r="V242" s="4">
        <f t="shared" ca="1" si="131"/>
        <v>-52872399.79227943</v>
      </c>
      <c r="W242" s="4">
        <f t="shared" ca="1" si="131"/>
        <v>6072357.3201898886</v>
      </c>
      <c r="X242" s="4">
        <f t="shared" ca="1" si="131"/>
        <v>483353964.32769072</v>
      </c>
      <c r="Y242" s="4">
        <f t="shared" si="131"/>
        <v>0</v>
      </c>
      <c r="Z242" s="4">
        <f t="shared" si="131"/>
        <v>0</v>
      </c>
      <c r="AA242" s="4">
        <f t="shared" si="131"/>
        <v>0</v>
      </c>
      <c r="AB242" s="4">
        <f t="shared" si="131"/>
        <v>0</v>
      </c>
      <c r="AC242" s="4">
        <f t="shared" si="131"/>
        <v>0</v>
      </c>
      <c r="AD242" s="4">
        <f t="shared" si="131"/>
        <v>0</v>
      </c>
      <c r="AE242" s="4">
        <f t="shared" si="131"/>
        <v>0</v>
      </c>
      <c r="AF242" s="4">
        <f t="shared" si="131"/>
        <v>0</v>
      </c>
      <c r="AG242" s="4">
        <f t="shared" si="131"/>
        <v>0</v>
      </c>
      <c r="AH242" s="4">
        <f t="shared" si="131"/>
        <v>0</v>
      </c>
      <c r="AI242" s="4">
        <f t="shared" si="132"/>
        <v>0</v>
      </c>
      <c r="AJ242" s="4">
        <f t="shared" si="132"/>
        <v>0</v>
      </c>
      <c r="AK242" s="4">
        <f t="shared" si="132"/>
        <v>0</v>
      </c>
      <c r="AL242" s="4">
        <f t="shared" si="132"/>
        <v>0</v>
      </c>
      <c r="AM242" s="4">
        <f t="shared" si="132"/>
        <v>0</v>
      </c>
      <c r="AN242" s="4">
        <f t="shared" si="132"/>
        <v>0</v>
      </c>
      <c r="AO242" s="4">
        <f t="shared" si="132"/>
        <v>0</v>
      </c>
      <c r="AP242" s="4">
        <f t="shared" si="132"/>
        <v>0</v>
      </c>
      <c r="AQ242" s="4">
        <f t="shared" si="132"/>
        <v>0</v>
      </c>
      <c r="AR242" s="4">
        <f t="shared" si="132"/>
        <v>0</v>
      </c>
      <c r="AS242" s="4">
        <f t="shared" si="132"/>
        <v>0</v>
      </c>
      <c r="AT242" s="4">
        <f t="shared" si="132"/>
        <v>0</v>
      </c>
      <c r="AU242" s="4">
        <f t="shared" si="132"/>
        <v>0</v>
      </c>
      <c r="AV242" s="4">
        <f t="shared" si="132"/>
        <v>0</v>
      </c>
      <c r="AW242" s="4">
        <f t="shared" si="132"/>
        <v>0</v>
      </c>
      <c r="AX242" s="4">
        <f t="shared" si="132"/>
        <v>0</v>
      </c>
      <c r="AY242" s="4">
        <f t="shared" si="133"/>
        <v>0</v>
      </c>
      <c r="AZ242" s="4">
        <f t="shared" si="133"/>
        <v>0</v>
      </c>
      <c r="BA242" s="4">
        <f t="shared" si="133"/>
        <v>0</v>
      </c>
      <c r="BB242" s="4">
        <f t="shared" si="133"/>
        <v>0</v>
      </c>
      <c r="BC242" s="4">
        <f t="shared" si="133"/>
        <v>0</v>
      </c>
      <c r="BD242" s="4">
        <f t="shared" si="133"/>
        <v>0</v>
      </c>
      <c r="BE242" s="4">
        <f t="shared" si="133"/>
        <v>0</v>
      </c>
      <c r="BF242" s="4">
        <f t="shared" si="133"/>
        <v>0</v>
      </c>
      <c r="BG242" s="4">
        <f t="shared" si="133"/>
        <v>0</v>
      </c>
      <c r="BH242" s="4">
        <f t="shared" si="133"/>
        <v>0</v>
      </c>
      <c r="BI242" s="4">
        <f t="shared" si="133"/>
        <v>0</v>
      </c>
      <c r="BK242" s="7">
        <f t="shared" ca="1" si="130"/>
        <v>0.1334356829262171</v>
      </c>
    </row>
    <row r="243" spans="1:64" x14ac:dyDescent="0.25">
      <c r="A243">
        <f t="shared" si="128"/>
        <v>23</v>
      </c>
      <c r="C243" s="4">
        <f t="shared" ca="1" si="134"/>
        <v>-283800009.9205274</v>
      </c>
      <c r="D243" s="4">
        <f t="shared" ca="1" si="134"/>
        <v>3883821.0390749695</v>
      </c>
      <c r="E243" s="4">
        <f t="shared" ca="1" si="134"/>
        <v>3764172.2091219649</v>
      </c>
      <c r="F243" s="4">
        <f t="shared" ca="1" si="134"/>
        <v>3933403.209623096</v>
      </c>
      <c r="G243" s="4">
        <f t="shared" ca="1" si="134"/>
        <v>4085232.1937469365</v>
      </c>
      <c r="H243" s="4">
        <f t="shared" ca="1" si="134"/>
        <v>4259663.1682297355</v>
      </c>
      <c r="I243" s="4">
        <f t="shared" ca="1" si="134"/>
        <v>4435218.0753250681</v>
      </c>
      <c r="J243" s="4">
        <f t="shared" ca="1" si="134"/>
        <v>4612924.7790759318</v>
      </c>
      <c r="K243" s="4">
        <f t="shared" ca="1" si="134"/>
        <v>4772732.6149032284</v>
      </c>
      <c r="L243" s="4">
        <f t="shared" ca="1" si="134"/>
        <v>3686787.0893980404</v>
      </c>
      <c r="M243" s="4">
        <f t="shared" ca="1" si="134"/>
        <v>3871083.6060925322</v>
      </c>
      <c r="N243" s="4">
        <f t="shared" ca="1" si="134"/>
        <v>4057622.2473876677</v>
      </c>
      <c r="O243" s="4">
        <f t="shared" ca="1" si="134"/>
        <v>4388105.3443871168</v>
      </c>
      <c r="P243" s="4">
        <f t="shared" ca="1" si="134"/>
        <v>4632874.2819997491</v>
      </c>
      <c r="Q243" s="4">
        <f t="shared" ca="1" si="134"/>
        <v>4795463.7644945243</v>
      </c>
      <c r="R243" s="4">
        <f t="shared" ca="1" si="134"/>
        <v>4959920.2405808</v>
      </c>
      <c r="S243" s="4">
        <f t="shared" ca="1" si="131"/>
        <v>5104967.0928913327</v>
      </c>
      <c r="T243" s="4">
        <f t="shared" ca="1" si="131"/>
        <v>5274313.0614177156</v>
      </c>
      <c r="U243" s="4">
        <f t="shared" ca="1" si="131"/>
        <v>5444483.7259574626</v>
      </c>
      <c r="V243" s="4">
        <f t="shared" ca="1" si="131"/>
        <v>-52872399.79227943</v>
      </c>
      <c r="W243" s="4">
        <f t="shared" ca="1" si="131"/>
        <v>6072357.3201898886</v>
      </c>
      <c r="X243" s="4">
        <f t="shared" ca="1" si="131"/>
        <v>6258873.5818153303</v>
      </c>
      <c r="Y243" s="4">
        <f t="shared" ca="1" si="131"/>
        <v>490915194.85612434</v>
      </c>
      <c r="Z243" s="4">
        <f t="shared" si="131"/>
        <v>0</v>
      </c>
      <c r="AA243" s="4">
        <f t="shared" si="131"/>
        <v>0</v>
      </c>
      <c r="AB243" s="4">
        <f t="shared" si="131"/>
        <v>0</v>
      </c>
      <c r="AC243" s="4">
        <f t="shared" si="131"/>
        <v>0</v>
      </c>
      <c r="AD243" s="4">
        <f t="shared" si="131"/>
        <v>0</v>
      </c>
      <c r="AE243" s="4">
        <f t="shared" si="131"/>
        <v>0</v>
      </c>
      <c r="AF243" s="4">
        <f t="shared" si="131"/>
        <v>0</v>
      </c>
      <c r="AG243" s="4">
        <f t="shared" si="131"/>
        <v>0</v>
      </c>
      <c r="AH243" s="4">
        <f t="shared" si="131"/>
        <v>0</v>
      </c>
      <c r="AI243" s="4">
        <f t="shared" si="132"/>
        <v>0</v>
      </c>
      <c r="AJ243" s="4">
        <f t="shared" si="132"/>
        <v>0</v>
      </c>
      <c r="AK243" s="4">
        <f t="shared" si="132"/>
        <v>0</v>
      </c>
      <c r="AL243" s="4">
        <f t="shared" si="132"/>
        <v>0</v>
      </c>
      <c r="AM243" s="4">
        <f t="shared" si="132"/>
        <v>0</v>
      </c>
      <c r="AN243" s="4">
        <f t="shared" si="132"/>
        <v>0</v>
      </c>
      <c r="AO243" s="4">
        <f t="shared" si="132"/>
        <v>0</v>
      </c>
      <c r="AP243" s="4">
        <f t="shared" si="132"/>
        <v>0</v>
      </c>
      <c r="AQ243" s="4">
        <f t="shared" si="132"/>
        <v>0</v>
      </c>
      <c r="AR243" s="4">
        <f t="shared" si="132"/>
        <v>0</v>
      </c>
      <c r="AS243" s="4">
        <f t="shared" si="132"/>
        <v>0</v>
      </c>
      <c r="AT243" s="4">
        <f t="shared" si="132"/>
        <v>0</v>
      </c>
      <c r="AU243" s="4">
        <f t="shared" si="132"/>
        <v>0</v>
      </c>
      <c r="AV243" s="4">
        <f t="shared" si="132"/>
        <v>0</v>
      </c>
      <c r="AW243" s="4">
        <f t="shared" si="132"/>
        <v>0</v>
      </c>
      <c r="AX243" s="4">
        <f t="shared" si="132"/>
        <v>0</v>
      </c>
      <c r="AY243" s="4">
        <f t="shared" si="133"/>
        <v>0</v>
      </c>
      <c r="AZ243" s="4">
        <f t="shared" si="133"/>
        <v>0</v>
      </c>
      <c r="BA243" s="4">
        <f t="shared" si="133"/>
        <v>0</v>
      </c>
      <c r="BB243" s="4">
        <f t="shared" si="133"/>
        <v>0</v>
      </c>
      <c r="BC243" s="4">
        <f t="shared" si="133"/>
        <v>0</v>
      </c>
      <c r="BD243" s="4">
        <f t="shared" si="133"/>
        <v>0</v>
      </c>
      <c r="BE243" s="4">
        <f t="shared" si="133"/>
        <v>0</v>
      </c>
      <c r="BF243" s="4">
        <f t="shared" si="133"/>
        <v>0</v>
      </c>
      <c r="BG243" s="4">
        <f t="shared" si="133"/>
        <v>0</v>
      </c>
      <c r="BH243" s="4">
        <f t="shared" si="133"/>
        <v>0</v>
      </c>
      <c r="BI243" s="4">
        <f t="shared" si="133"/>
        <v>0</v>
      </c>
      <c r="BK243" s="7">
        <f t="shared" ca="1" si="130"/>
        <v>0.13287973690168808</v>
      </c>
    </row>
    <row r="244" spans="1:64" x14ac:dyDescent="0.25">
      <c r="A244">
        <f t="shared" si="128"/>
        <v>24</v>
      </c>
      <c r="C244" s="4">
        <f t="shared" ca="1" si="134"/>
        <v>-283800009.9205274</v>
      </c>
      <c r="D244" s="4">
        <f t="shared" ca="1" si="134"/>
        <v>3883821.0390749695</v>
      </c>
      <c r="E244" s="4">
        <f t="shared" ca="1" si="134"/>
        <v>3764172.2091219649</v>
      </c>
      <c r="F244" s="4">
        <f t="shared" ca="1" si="134"/>
        <v>3933403.209623096</v>
      </c>
      <c r="G244" s="4">
        <f t="shared" ca="1" si="134"/>
        <v>4085232.1937469365</v>
      </c>
      <c r="H244" s="4">
        <f t="shared" ca="1" si="134"/>
        <v>4259663.1682297355</v>
      </c>
      <c r="I244" s="4">
        <f t="shared" ca="1" si="134"/>
        <v>4435218.0753250681</v>
      </c>
      <c r="J244" s="4">
        <f t="shared" ca="1" si="134"/>
        <v>4612924.7790759318</v>
      </c>
      <c r="K244" s="4">
        <f t="shared" ca="1" si="134"/>
        <v>4772732.6149032284</v>
      </c>
      <c r="L244" s="4">
        <f t="shared" ca="1" si="134"/>
        <v>3686787.0893980404</v>
      </c>
      <c r="M244" s="4">
        <f t="shared" ca="1" si="134"/>
        <v>3871083.6060925322</v>
      </c>
      <c r="N244" s="4">
        <f t="shared" ca="1" si="134"/>
        <v>4057622.2473876677</v>
      </c>
      <c r="O244" s="4">
        <f t="shared" ca="1" si="134"/>
        <v>4388105.3443871168</v>
      </c>
      <c r="P244" s="4">
        <f t="shared" ca="1" si="134"/>
        <v>4632874.2819997491</v>
      </c>
      <c r="Q244" s="4">
        <f t="shared" ca="1" si="134"/>
        <v>4795463.7644945243</v>
      </c>
      <c r="R244" s="4">
        <f t="shared" ca="1" si="134"/>
        <v>4959920.2405808</v>
      </c>
      <c r="S244" s="4">
        <f t="shared" ca="1" si="131"/>
        <v>5104967.0928913327</v>
      </c>
      <c r="T244" s="4">
        <f t="shared" ca="1" si="131"/>
        <v>5274313.0614177156</v>
      </c>
      <c r="U244" s="4">
        <f t="shared" ca="1" si="131"/>
        <v>5444483.7259574626</v>
      </c>
      <c r="V244" s="4">
        <f t="shared" ca="1" si="131"/>
        <v>-52872399.79227943</v>
      </c>
      <c r="W244" s="4">
        <f t="shared" ca="1" si="131"/>
        <v>6072357.3201898886</v>
      </c>
      <c r="X244" s="4">
        <f t="shared" ca="1" si="131"/>
        <v>6258873.5818153303</v>
      </c>
      <c r="Y244" s="4">
        <f t="shared" ca="1" si="131"/>
        <v>6446305.5681028711</v>
      </c>
      <c r="Z244" s="4">
        <f t="shared" ca="1" si="131"/>
        <v>498504793.74600393</v>
      </c>
      <c r="AA244" s="4">
        <f t="shared" si="131"/>
        <v>0</v>
      </c>
      <c r="AB244" s="4">
        <f t="shared" si="131"/>
        <v>0</v>
      </c>
      <c r="AC244" s="4">
        <f t="shared" si="131"/>
        <v>0</v>
      </c>
      <c r="AD244" s="4">
        <f t="shared" si="131"/>
        <v>0</v>
      </c>
      <c r="AE244" s="4">
        <f t="shared" si="131"/>
        <v>0</v>
      </c>
      <c r="AF244" s="4">
        <f t="shared" si="131"/>
        <v>0</v>
      </c>
      <c r="AG244" s="4">
        <f t="shared" si="131"/>
        <v>0</v>
      </c>
      <c r="AH244" s="4">
        <f t="shared" si="131"/>
        <v>0</v>
      </c>
      <c r="AI244" s="4">
        <f t="shared" si="132"/>
        <v>0</v>
      </c>
      <c r="AJ244" s="4">
        <f t="shared" si="132"/>
        <v>0</v>
      </c>
      <c r="AK244" s="4">
        <f t="shared" si="132"/>
        <v>0</v>
      </c>
      <c r="AL244" s="4">
        <f t="shared" si="132"/>
        <v>0</v>
      </c>
      <c r="AM244" s="4">
        <f t="shared" si="132"/>
        <v>0</v>
      </c>
      <c r="AN244" s="4">
        <f t="shared" si="132"/>
        <v>0</v>
      </c>
      <c r="AO244" s="4">
        <f t="shared" si="132"/>
        <v>0</v>
      </c>
      <c r="AP244" s="4">
        <f t="shared" si="132"/>
        <v>0</v>
      </c>
      <c r="AQ244" s="4">
        <f t="shared" si="132"/>
        <v>0</v>
      </c>
      <c r="AR244" s="4">
        <f t="shared" si="132"/>
        <v>0</v>
      </c>
      <c r="AS244" s="4">
        <f t="shared" si="132"/>
        <v>0</v>
      </c>
      <c r="AT244" s="4">
        <f t="shared" si="132"/>
        <v>0</v>
      </c>
      <c r="AU244" s="4">
        <f t="shared" si="132"/>
        <v>0</v>
      </c>
      <c r="AV244" s="4">
        <f t="shared" si="132"/>
        <v>0</v>
      </c>
      <c r="AW244" s="4">
        <f t="shared" si="132"/>
        <v>0</v>
      </c>
      <c r="AX244" s="4">
        <f t="shared" si="132"/>
        <v>0</v>
      </c>
      <c r="AY244" s="4">
        <f t="shared" si="133"/>
        <v>0</v>
      </c>
      <c r="AZ244" s="4">
        <f t="shared" si="133"/>
        <v>0</v>
      </c>
      <c r="BA244" s="4">
        <f t="shared" si="133"/>
        <v>0</v>
      </c>
      <c r="BB244" s="4">
        <f t="shared" si="133"/>
        <v>0</v>
      </c>
      <c r="BC244" s="4">
        <f t="shared" si="133"/>
        <v>0</v>
      </c>
      <c r="BD244" s="4">
        <f t="shared" si="133"/>
        <v>0</v>
      </c>
      <c r="BE244" s="4">
        <f t="shared" si="133"/>
        <v>0</v>
      </c>
      <c r="BF244" s="4">
        <f t="shared" si="133"/>
        <v>0</v>
      </c>
      <c r="BG244" s="4">
        <f t="shared" si="133"/>
        <v>0</v>
      </c>
      <c r="BH244" s="4">
        <f t="shared" si="133"/>
        <v>0</v>
      </c>
      <c r="BI244" s="4">
        <f t="shared" si="133"/>
        <v>0</v>
      </c>
      <c r="BK244" s="7">
        <f t="shared" ca="1" si="130"/>
        <v>0.13237860649001587</v>
      </c>
    </row>
    <row r="245" spans="1:64" x14ac:dyDescent="0.25">
      <c r="A245">
        <f t="shared" si="128"/>
        <v>25</v>
      </c>
      <c r="C245" s="4">
        <f t="shared" ca="1" si="134"/>
        <v>-283800009.9205274</v>
      </c>
      <c r="D245" s="4">
        <f t="shared" ca="1" si="134"/>
        <v>3883821.0390749695</v>
      </c>
      <c r="E245" s="4">
        <f t="shared" ca="1" si="134"/>
        <v>3764172.2091219649</v>
      </c>
      <c r="F245" s="4">
        <f t="shared" ca="1" si="134"/>
        <v>3933403.209623096</v>
      </c>
      <c r="G245" s="4">
        <f t="shared" ca="1" si="134"/>
        <v>4085232.1937469365</v>
      </c>
      <c r="H245" s="4">
        <f t="shared" ca="1" si="134"/>
        <v>4259663.1682297355</v>
      </c>
      <c r="I245" s="4">
        <f t="shared" ca="1" si="134"/>
        <v>4435218.0753250681</v>
      </c>
      <c r="J245" s="4">
        <f t="shared" ca="1" si="134"/>
        <v>4612924.7790759318</v>
      </c>
      <c r="K245" s="4">
        <f t="shared" ca="1" si="134"/>
        <v>4772732.6149032284</v>
      </c>
      <c r="L245" s="4">
        <f t="shared" ca="1" si="134"/>
        <v>3686787.0893980404</v>
      </c>
      <c r="M245" s="4">
        <f t="shared" ca="1" si="134"/>
        <v>3871083.6060925322</v>
      </c>
      <c r="N245" s="4">
        <f t="shared" ca="1" si="134"/>
        <v>4057622.2473876677</v>
      </c>
      <c r="O245" s="4">
        <f t="shared" ca="1" si="134"/>
        <v>4388105.3443871168</v>
      </c>
      <c r="P245" s="4">
        <f t="shared" ca="1" si="134"/>
        <v>4632874.2819997491</v>
      </c>
      <c r="Q245" s="4">
        <f t="shared" ca="1" si="134"/>
        <v>4795463.7644945243</v>
      </c>
      <c r="R245" s="4">
        <f t="shared" ca="1" si="134"/>
        <v>4959920.2405808</v>
      </c>
      <c r="S245" s="4">
        <f t="shared" ca="1" si="131"/>
        <v>5104967.0928913327</v>
      </c>
      <c r="T245" s="4">
        <f t="shared" ca="1" si="131"/>
        <v>5274313.0614177156</v>
      </c>
      <c r="U245" s="4">
        <f t="shared" ca="1" si="131"/>
        <v>5444483.7259574626</v>
      </c>
      <c r="V245" s="4">
        <f t="shared" ca="1" si="131"/>
        <v>-52872399.79227943</v>
      </c>
      <c r="W245" s="4">
        <f t="shared" ca="1" si="131"/>
        <v>6072357.3201898886</v>
      </c>
      <c r="X245" s="4">
        <f t="shared" ca="1" si="131"/>
        <v>6258873.5818153303</v>
      </c>
      <c r="Y245" s="4">
        <f t="shared" ca="1" si="131"/>
        <v>6446305.5681028711</v>
      </c>
      <c r="Z245" s="4">
        <f t="shared" ca="1" si="131"/>
        <v>6635865.9761739997</v>
      </c>
      <c r="AA245" s="4">
        <f t="shared" ca="1" si="131"/>
        <v>504910620.63169432</v>
      </c>
      <c r="AB245" s="4">
        <f t="shared" si="131"/>
        <v>0</v>
      </c>
      <c r="AC245" s="4">
        <f t="shared" si="131"/>
        <v>0</v>
      </c>
      <c r="AD245" s="4">
        <f t="shared" si="131"/>
        <v>0</v>
      </c>
      <c r="AE245" s="4">
        <f t="shared" si="131"/>
        <v>0</v>
      </c>
      <c r="AF245" s="4">
        <f t="shared" si="131"/>
        <v>0</v>
      </c>
      <c r="AG245" s="4">
        <f t="shared" si="131"/>
        <v>0</v>
      </c>
      <c r="AH245" s="4">
        <f t="shared" si="131"/>
        <v>0</v>
      </c>
      <c r="AI245" s="4">
        <f t="shared" si="132"/>
        <v>0</v>
      </c>
      <c r="AJ245" s="4">
        <f t="shared" si="132"/>
        <v>0</v>
      </c>
      <c r="AK245" s="4">
        <f t="shared" si="132"/>
        <v>0</v>
      </c>
      <c r="AL245" s="4">
        <f t="shared" si="132"/>
        <v>0</v>
      </c>
      <c r="AM245" s="4">
        <f t="shared" si="132"/>
        <v>0</v>
      </c>
      <c r="AN245" s="4">
        <f t="shared" si="132"/>
        <v>0</v>
      </c>
      <c r="AO245" s="4">
        <f t="shared" si="132"/>
        <v>0</v>
      </c>
      <c r="AP245" s="4">
        <f t="shared" si="132"/>
        <v>0</v>
      </c>
      <c r="AQ245" s="4">
        <f t="shared" si="132"/>
        <v>0</v>
      </c>
      <c r="AR245" s="4">
        <f t="shared" si="132"/>
        <v>0</v>
      </c>
      <c r="AS245" s="4">
        <f t="shared" si="132"/>
        <v>0</v>
      </c>
      <c r="AT245" s="4">
        <f t="shared" si="132"/>
        <v>0</v>
      </c>
      <c r="AU245" s="4">
        <f t="shared" si="132"/>
        <v>0</v>
      </c>
      <c r="AV245" s="4">
        <f t="shared" si="132"/>
        <v>0</v>
      </c>
      <c r="AW245" s="4">
        <f t="shared" si="132"/>
        <v>0</v>
      </c>
      <c r="AX245" s="4">
        <f t="shared" si="132"/>
        <v>0</v>
      </c>
      <c r="AY245" s="4">
        <f t="shared" si="133"/>
        <v>0</v>
      </c>
      <c r="AZ245" s="4">
        <f t="shared" si="133"/>
        <v>0</v>
      </c>
      <c r="BA245" s="4">
        <f t="shared" si="133"/>
        <v>0</v>
      </c>
      <c r="BB245" s="4">
        <f t="shared" si="133"/>
        <v>0</v>
      </c>
      <c r="BC245" s="4">
        <f t="shared" si="133"/>
        <v>0</v>
      </c>
      <c r="BD245" s="4">
        <f t="shared" si="133"/>
        <v>0</v>
      </c>
      <c r="BE245" s="4">
        <f t="shared" si="133"/>
        <v>0</v>
      </c>
      <c r="BF245" s="4">
        <f t="shared" si="133"/>
        <v>0</v>
      </c>
      <c r="BG245" s="4">
        <f t="shared" si="133"/>
        <v>0</v>
      </c>
      <c r="BH245" s="4">
        <f t="shared" si="133"/>
        <v>0</v>
      </c>
      <c r="BI245" s="4">
        <f t="shared" si="133"/>
        <v>0</v>
      </c>
      <c r="BK245" s="7">
        <f t="shared" ca="1" si="130"/>
        <v>0.13149291311584976</v>
      </c>
    </row>
    <row r="246" spans="1:64" x14ac:dyDescent="0.25">
      <c r="A246">
        <f t="shared" si="128"/>
        <v>26</v>
      </c>
      <c r="C246" s="4">
        <f t="shared" ca="1" si="134"/>
        <v>-283800009.9205274</v>
      </c>
      <c r="D246" s="4">
        <f t="shared" ca="1" si="134"/>
        <v>3883821.0390749695</v>
      </c>
      <c r="E246" s="4">
        <f t="shared" ca="1" si="134"/>
        <v>3764172.2091219649</v>
      </c>
      <c r="F246" s="4">
        <f t="shared" ca="1" si="134"/>
        <v>3933403.209623096</v>
      </c>
      <c r="G246" s="4">
        <f t="shared" ca="1" si="134"/>
        <v>4085232.1937469365</v>
      </c>
      <c r="H246" s="4">
        <f t="shared" ca="1" si="134"/>
        <v>4259663.1682297355</v>
      </c>
      <c r="I246" s="4">
        <f t="shared" ca="1" si="134"/>
        <v>4435218.0753250681</v>
      </c>
      <c r="J246" s="4">
        <f t="shared" ca="1" si="134"/>
        <v>4612924.7790759318</v>
      </c>
      <c r="K246" s="4">
        <f t="shared" ca="1" si="134"/>
        <v>4772732.6149032284</v>
      </c>
      <c r="L246" s="4">
        <f t="shared" ca="1" si="134"/>
        <v>3686787.0893980404</v>
      </c>
      <c r="M246" s="4">
        <f t="shared" ca="1" si="134"/>
        <v>3871083.6060925322</v>
      </c>
      <c r="N246" s="4">
        <f t="shared" ca="1" si="134"/>
        <v>4057622.2473876677</v>
      </c>
      <c r="O246" s="4">
        <f t="shared" ca="1" si="134"/>
        <v>4388105.3443871168</v>
      </c>
      <c r="P246" s="4">
        <f t="shared" ca="1" si="134"/>
        <v>4632874.2819997491</v>
      </c>
      <c r="Q246" s="4">
        <f t="shared" ca="1" si="134"/>
        <v>4795463.7644945243</v>
      </c>
      <c r="R246" s="4">
        <f t="shared" ca="1" si="134"/>
        <v>4959920.2405808</v>
      </c>
      <c r="S246" s="4">
        <f t="shared" ca="1" si="131"/>
        <v>5104967.0928913327</v>
      </c>
      <c r="T246" s="4">
        <f t="shared" ca="1" si="131"/>
        <v>5274313.0614177156</v>
      </c>
      <c r="U246" s="4">
        <f t="shared" ca="1" si="131"/>
        <v>5444483.7259574626</v>
      </c>
      <c r="V246" s="4">
        <f t="shared" ca="1" si="131"/>
        <v>-52872399.79227943</v>
      </c>
      <c r="W246" s="4">
        <f t="shared" ca="1" si="131"/>
        <v>6072357.3201898886</v>
      </c>
      <c r="X246" s="4">
        <f t="shared" ca="1" si="131"/>
        <v>6258873.5818153303</v>
      </c>
      <c r="Y246" s="4">
        <f t="shared" ca="1" si="131"/>
        <v>6446305.5681028711</v>
      </c>
      <c r="Z246" s="4">
        <f t="shared" ca="1" si="131"/>
        <v>6635865.9761739997</v>
      </c>
      <c r="AA246" s="4">
        <f t="shared" ca="1" si="131"/>
        <v>6803794.7460429464</v>
      </c>
      <c r="AB246" s="4">
        <f t="shared" ca="1" si="131"/>
        <v>506845374.73691577</v>
      </c>
      <c r="AC246" s="4">
        <f t="shared" si="131"/>
        <v>0</v>
      </c>
      <c r="AD246" s="4">
        <f t="shared" si="131"/>
        <v>0</v>
      </c>
      <c r="AE246" s="4">
        <f t="shared" si="131"/>
        <v>0</v>
      </c>
      <c r="AF246" s="4">
        <f t="shared" si="131"/>
        <v>0</v>
      </c>
      <c r="AG246" s="4">
        <f t="shared" si="131"/>
        <v>0</v>
      </c>
      <c r="AH246" s="4">
        <f t="shared" si="131"/>
        <v>0</v>
      </c>
      <c r="AI246" s="4">
        <f t="shared" si="132"/>
        <v>0</v>
      </c>
      <c r="AJ246" s="4">
        <f t="shared" si="132"/>
        <v>0</v>
      </c>
      <c r="AK246" s="4">
        <f t="shared" si="132"/>
        <v>0</v>
      </c>
      <c r="AL246" s="4">
        <f t="shared" si="132"/>
        <v>0</v>
      </c>
      <c r="AM246" s="4">
        <f t="shared" si="132"/>
        <v>0</v>
      </c>
      <c r="AN246" s="4">
        <f t="shared" si="132"/>
        <v>0</v>
      </c>
      <c r="AO246" s="4">
        <f t="shared" si="132"/>
        <v>0</v>
      </c>
      <c r="AP246" s="4">
        <f t="shared" si="132"/>
        <v>0</v>
      </c>
      <c r="AQ246" s="4">
        <f t="shared" si="132"/>
        <v>0</v>
      </c>
      <c r="AR246" s="4">
        <f t="shared" si="132"/>
        <v>0</v>
      </c>
      <c r="AS246" s="4">
        <f t="shared" si="132"/>
        <v>0</v>
      </c>
      <c r="AT246" s="4">
        <f t="shared" si="132"/>
        <v>0</v>
      </c>
      <c r="AU246" s="4">
        <f t="shared" si="132"/>
        <v>0</v>
      </c>
      <c r="AV246" s="4">
        <f t="shared" si="132"/>
        <v>0</v>
      </c>
      <c r="AW246" s="4">
        <f t="shared" si="132"/>
        <v>0</v>
      </c>
      <c r="AX246" s="4">
        <f t="shared" si="132"/>
        <v>0</v>
      </c>
      <c r="AY246" s="4">
        <f t="shared" si="133"/>
        <v>0</v>
      </c>
      <c r="AZ246" s="4">
        <f t="shared" si="133"/>
        <v>0</v>
      </c>
      <c r="BA246" s="4">
        <f t="shared" si="133"/>
        <v>0</v>
      </c>
      <c r="BB246" s="4">
        <f t="shared" si="133"/>
        <v>0</v>
      </c>
      <c r="BC246" s="4">
        <f t="shared" si="133"/>
        <v>0</v>
      </c>
      <c r="BD246" s="4">
        <f t="shared" si="133"/>
        <v>0</v>
      </c>
      <c r="BE246" s="4">
        <f t="shared" si="133"/>
        <v>0</v>
      </c>
      <c r="BF246" s="4">
        <f t="shared" si="133"/>
        <v>0</v>
      </c>
      <c r="BG246" s="4">
        <f t="shared" si="133"/>
        <v>0</v>
      </c>
      <c r="BH246" s="4">
        <f t="shared" si="133"/>
        <v>0</v>
      </c>
      <c r="BI246" s="4">
        <f t="shared" si="133"/>
        <v>0</v>
      </c>
      <c r="BK246" s="7">
        <f t="shared" ca="1" si="130"/>
        <v>0.12918674329412849</v>
      </c>
    </row>
    <row r="247" spans="1:64" x14ac:dyDescent="0.25">
      <c r="A247">
        <f t="shared" si="128"/>
        <v>27</v>
      </c>
      <c r="C247" s="4">
        <f t="shared" ca="1" si="134"/>
        <v>-283800009.9205274</v>
      </c>
      <c r="D247" s="4">
        <f t="shared" ca="1" si="134"/>
        <v>3883821.0390749695</v>
      </c>
      <c r="E247" s="4">
        <f t="shared" ca="1" si="134"/>
        <v>3764172.2091219649</v>
      </c>
      <c r="F247" s="4">
        <f t="shared" ca="1" si="134"/>
        <v>3933403.209623096</v>
      </c>
      <c r="G247" s="4">
        <f t="shared" ca="1" si="134"/>
        <v>4085232.1937469365</v>
      </c>
      <c r="H247" s="4">
        <f t="shared" ca="1" si="134"/>
        <v>4259663.1682297355</v>
      </c>
      <c r="I247" s="4">
        <f t="shared" ca="1" si="134"/>
        <v>4435218.0753250681</v>
      </c>
      <c r="J247" s="4">
        <f t="shared" ca="1" si="134"/>
        <v>4612924.7790759318</v>
      </c>
      <c r="K247" s="4">
        <f t="shared" ca="1" si="134"/>
        <v>4772732.6149032284</v>
      </c>
      <c r="L247" s="4">
        <f t="shared" ca="1" si="134"/>
        <v>3686787.0893980404</v>
      </c>
      <c r="M247" s="4">
        <f t="shared" ca="1" si="134"/>
        <v>3871083.6060925322</v>
      </c>
      <c r="N247" s="4">
        <f t="shared" ca="1" si="134"/>
        <v>4057622.2473876677</v>
      </c>
      <c r="O247" s="4">
        <f t="shared" ca="1" si="134"/>
        <v>4388105.3443871168</v>
      </c>
      <c r="P247" s="4">
        <f t="shared" ca="1" si="134"/>
        <v>4632874.2819997491</v>
      </c>
      <c r="Q247" s="4">
        <f t="shared" ca="1" si="134"/>
        <v>4795463.7644945243</v>
      </c>
      <c r="R247" s="4">
        <f t="shared" ca="1" si="134"/>
        <v>4959920.2405808</v>
      </c>
      <c r="S247" s="4">
        <f t="shared" ca="1" si="131"/>
        <v>5104967.0928913327</v>
      </c>
      <c r="T247" s="4">
        <f t="shared" ca="1" si="131"/>
        <v>5274313.0614177156</v>
      </c>
      <c r="U247" s="4">
        <f t="shared" ca="1" si="131"/>
        <v>5444483.7259574626</v>
      </c>
      <c r="V247" s="4">
        <f t="shared" ca="1" si="131"/>
        <v>-52872399.79227943</v>
      </c>
      <c r="W247" s="4">
        <f t="shared" ca="1" si="131"/>
        <v>6072357.3201898886</v>
      </c>
      <c r="X247" s="4">
        <f t="shared" ca="1" si="131"/>
        <v>6258873.5818153303</v>
      </c>
      <c r="Y247" s="4">
        <f t="shared" ca="1" si="131"/>
        <v>6446305.5681028711</v>
      </c>
      <c r="Z247" s="4">
        <f t="shared" ca="1" si="131"/>
        <v>6635865.9761739997</v>
      </c>
      <c r="AA247" s="4">
        <f t="shared" ca="1" si="131"/>
        <v>6803794.7460429464</v>
      </c>
      <c r="AB247" s="4">
        <f t="shared" ca="1" si="131"/>
        <v>6998903.3628759412</v>
      </c>
      <c r="AC247" s="4">
        <f t="shared" ca="1" si="131"/>
        <v>512248748.09396303</v>
      </c>
      <c r="AD247" s="4">
        <f t="shared" si="131"/>
        <v>0</v>
      </c>
      <c r="AE247" s="4">
        <f t="shared" si="131"/>
        <v>0</v>
      </c>
      <c r="AF247" s="4">
        <f t="shared" si="131"/>
        <v>0</v>
      </c>
      <c r="AG247" s="4">
        <f t="shared" si="131"/>
        <v>0</v>
      </c>
      <c r="AH247" s="4">
        <f t="shared" si="131"/>
        <v>0</v>
      </c>
      <c r="AI247" s="4">
        <f t="shared" si="132"/>
        <v>0</v>
      </c>
      <c r="AJ247" s="4">
        <f t="shared" si="132"/>
        <v>0</v>
      </c>
      <c r="AK247" s="4">
        <f t="shared" si="132"/>
        <v>0</v>
      </c>
      <c r="AL247" s="4">
        <f t="shared" si="132"/>
        <v>0</v>
      </c>
      <c r="AM247" s="4">
        <f t="shared" si="132"/>
        <v>0</v>
      </c>
      <c r="AN247" s="4">
        <f t="shared" si="132"/>
        <v>0</v>
      </c>
      <c r="AO247" s="4">
        <f t="shared" si="132"/>
        <v>0</v>
      </c>
      <c r="AP247" s="4">
        <f t="shared" si="132"/>
        <v>0</v>
      </c>
      <c r="AQ247" s="4">
        <f t="shared" si="132"/>
        <v>0</v>
      </c>
      <c r="AR247" s="4">
        <f t="shared" si="132"/>
        <v>0</v>
      </c>
      <c r="AS247" s="4">
        <f t="shared" si="132"/>
        <v>0</v>
      </c>
      <c r="AT247" s="4">
        <f t="shared" si="132"/>
        <v>0</v>
      </c>
      <c r="AU247" s="4">
        <f t="shared" si="132"/>
        <v>0</v>
      </c>
      <c r="AV247" s="4">
        <f t="shared" si="132"/>
        <v>0</v>
      </c>
      <c r="AW247" s="4">
        <f t="shared" si="132"/>
        <v>0</v>
      </c>
      <c r="AX247" s="4">
        <f t="shared" si="132"/>
        <v>0</v>
      </c>
      <c r="AY247" s="4">
        <f t="shared" si="133"/>
        <v>0</v>
      </c>
      <c r="AZ247" s="4">
        <f t="shared" si="133"/>
        <v>0</v>
      </c>
      <c r="BA247" s="4">
        <f t="shared" si="133"/>
        <v>0</v>
      </c>
      <c r="BB247" s="4">
        <f t="shared" si="133"/>
        <v>0</v>
      </c>
      <c r="BC247" s="4">
        <f t="shared" si="133"/>
        <v>0</v>
      </c>
      <c r="BD247" s="4">
        <f t="shared" si="133"/>
        <v>0</v>
      </c>
      <c r="BE247" s="4">
        <f t="shared" si="133"/>
        <v>0</v>
      </c>
      <c r="BF247" s="4">
        <f t="shared" si="133"/>
        <v>0</v>
      </c>
      <c r="BG247" s="4">
        <f t="shared" si="133"/>
        <v>0</v>
      </c>
      <c r="BH247" s="4">
        <f t="shared" si="133"/>
        <v>0</v>
      </c>
      <c r="BI247" s="4">
        <f t="shared" si="133"/>
        <v>0</v>
      </c>
      <c r="BK247" s="7">
        <f t="shared" ca="1" si="130"/>
        <v>0.12823532869986654</v>
      </c>
    </row>
    <row r="248" spans="1:64" x14ac:dyDescent="0.25">
      <c r="A248">
        <f t="shared" si="128"/>
        <v>28</v>
      </c>
      <c r="C248" s="4">
        <f t="shared" ca="1" si="134"/>
        <v>-283800009.9205274</v>
      </c>
      <c r="D248" s="4">
        <f t="shared" ca="1" si="134"/>
        <v>3883821.0390749695</v>
      </c>
      <c r="E248" s="4">
        <f t="shared" ca="1" si="134"/>
        <v>3764172.2091219649</v>
      </c>
      <c r="F248" s="4">
        <f t="shared" ca="1" si="134"/>
        <v>3933403.209623096</v>
      </c>
      <c r="G248" s="4">
        <f t="shared" ca="1" si="134"/>
        <v>4085232.1937469365</v>
      </c>
      <c r="H248" s="4">
        <f t="shared" ca="1" si="134"/>
        <v>4259663.1682297355</v>
      </c>
      <c r="I248" s="4">
        <f t="shared" ca="1" si="134"/>
        <v>4435218.0753250681</v>
      </c>
      <c r="J248" s="4">
        <f t="shared" ca="1" si="134"/>
        <v>4612924.7790759318</v>
      </c>
      <c r="K248" s="4">
        <f t="shared" ca="1" si="134"/>
        <v>4772732.6149032284</v>
      </c>
      <c r="L248" s="4">
        <f t="shared" ca="1" si="134"/>
        <v>3686787.0893980404</v>
      </c>
      <c r="M248" s="4">
        <f t="shared" ca="1" si="134"/>
        <v>3871083.6060925322</v>
      </c>
      <c r="N248" s="4">
        <f t="shared" ca="1" si="134"/>
        <v>4057622.2473876677</v>
      </c>
      <c r="O248" s="4">
        <f t="shared" ca="1" si="134"/>
        <v>4388105.3443871168</v>
      </c>
      <c r="P248" s="4">
        <f t="shared" ca="1" si="134"/>
        <v>4632874.2819997491</v>
      </c>
      <c r="Q248" s="4">
        <f t="shared" ca="1" si="134"/>
        <v>4795463.7644945243</v>
      </c>
      <c r="R248" s="4">
        <f t="shared" ca="1" si="134"/>
        <v>4959920.2405808</v>
      </c>
      <c r="S248" s="4">
        <f t="shared" ca="1" si="131"/>
        <v>5104967.0928913327</v>
      </c>
      <c r="T248" s="4">
        <f t="shared" ca="1" si="131"/>
        <v>5274313.0614177156</v>
      </c>
      <c r="U248" s="4">
        <f t="shared" ca="1" si="131"/>
        <v>5444483.7259574626</v>
      </c>
      <c r="V248" s="4">
        <f t="shared" ca="1" si="131"/>
        <v>-52872399.79227943</v>
      </c>
      <c r="W248" s="4">
        <f t="shared" ca="1" si="131"/>
        <v>6072357.3201898886</v>
      </c>
      <c r="X248" s="4">
        <f t="shared" ca="1" si="131"/>
        <v>6258873.5818153303</v>
      </c>
      <c r="Y248" s="4">
        <f t="shared" ca="1" si="131"/>
        <v>6446305.5681028711</v>
      </c>
      <c r="Z248" s="4">
        <f t="shared" ca="1" si="131"/>
        <v>6635865.9761739997</v>
      </c>
      <c r="AA248" s="4">
        <f t="shared" ca="1" si="131"/>
        <v>6803794.7460429464</v>
      </c>
      <c r="AB248" s="4">
        <f t="shared" ca="1" si="131"/>
        <v>6998903.3628759412</v>
      </c>
      <c r="AC248" s="4">
        <f t="shared" ca="1" si="131"/>
        <v>7194977.4040912185</v>
      </c>
      <c r="AD248" s="4">
        <f t="shared" ca="1" si="131"/>
        <v>519472124.49894053</v>
      </c>
      <c r="AE248" s="4">
        <f t="shared" si="131"/>
        <v>0</v>
      </c>
      <c r="AF248" s="4">
        <f t="shared" si="131"/>
        <v>0</v>
      </c>
      <c r="AG248" s="4">
        <f t="shared" si="131"/>
        <v>0</v>
      </c>
      <c r="AH248" s="4">
        <f t="shared" si="131"/>
        <v>0</v>
      </c>
      <c r="AI248" s="4">
        <f t="shared" si="132"/>
        <v>0</v>
      </c>
      <c r="AJ248" s="4">
        <f t="shared" si="132"/>
        <v>0</v>
      </c>
      <c r="AK248" s="4">
        <f t="shared" si="132"/>
        <v>0</v>
      </c>
      <c r="AL248" s="4">
        <f t="shared" si="132"/>
        <v>0</v>
      </c>
      <c r="AM248" s="4">
        <f t="shared" si="132"/>
        <v>0</v>
      </c>
      <c r="AN248" s="4">
        <f t="shared" si="132"/>
        <v>0</v>
      </c>
      <c r="AO248" s="4">
        <f t="shared" si="132"/>
        <v>0</v>
      </c>
      <c r="AP248" s="4">
        <f t="shared" si="132"/>
        <v>0</v>
      </c>
      <c r="AQ248" s="4">
        <f t="shared" si="132"/>
        <v>0</v>
      </c>
      <c r="AR248" s="4">
        <f t="shared" si="132"/>
        <v>0</v>
      </c>
      <c r="AS248" s="4">
        <f t="shared" si="132"/>
        <v>0</v>
      </c>
      <c r="AT248" s="4">
        <f t="shared" si="132"/>
        <v>0</v>
      </c>
      <c r="AU248" s="4">
        <f t="shared" si="132"/>
        <v>0</v>
      </c>
      <c r="AV248" s="4">
        <f t="shared" si="132"/>
        <v>0</v>
      </c>
      <c r="AW248" s="4">
        <f t="shared" si="132"/>
        <v>0</v>
      </c>
      <c r="AX248" s="4">
        <f t="shared" si="132"/>
        <v>0</v>
      </c>
      <c r="AY248" s="4">
        <f t="shared" si="133"/>
        <v>0</v>
      </c>
      <c r="AZ248" s="4">
        <f t="shared" si="133"/>
        <v>0</v>
      </c>
      <c r="BA248" s="4">
        <f t="shared" si="133"/>
        <v>0</v>
      </c>
      <c r="BB248" s="4">
        <f t="shared" si="133"/>
        <v>0</v>
      </c>
      <c r="BC248" s="4">
        <f t="shared" si="133"/>
        <v>0</v>
      </c>
      <c r="BD248" s="4">
        <f t="shared" si="133"/>
        <v>0</v>
      </c>
      <c r="BE248" s="4">
        <f t="shared" si="133"/>
        <v>0</v>
      </c>
      <c r="BF248" s="4">
        <f t="shared" si="133"/>
        <v>0</v>
      </c>
      <c r="BG248" s="4">
        <f t="shared" si="133"/>
        <v>0</v>
      </c>
      <c r="BH248" s="4">
        <f t="shared" si="133"/>
        <v>0</v>
      </c>
      <c r="BI248" s="4">
        <f t="shared" si="133"/>
        <v>0</v>
      </c>
      <c r="BK248" s="7">
        <f t="shared" ca="1" si="130"/>
        <v>0.12792423280351328</v>
      </c>
    </row>
    <row r="249" spans="1:64" x14ac:dyDescent="0.25">
      <c r="A249">
        <f t="shared" si="128"/>
        <v>29</v>
      </c>
      <c r="C249" s="4">
        <f t="shared" ca="1" si="134"/>
        <v>-283800009.9205274</v>
      </c>
      <c r="D249" s="4">
        <f t="shared" ca="1" si="134"/>
        <v>3883821.0390749695</v>
      </c>
      <c r="E249" s="4">
        <f t="shared" ca="1" si="134"/>
        <v>3764172.2091219649</v>
      </c>
      <c r="F249" s="4">
        <f t="shared" ca="1" si="134"/>
        <v>3933403.209623096</v>
      </c>
      <c r="G249" s="4">
        <f t="shared" ca="1" si="134"/>
        <v>4085232.1937469365</v>
      </c>
      <c r="H249" s="4">
        <f t="shared" ca="1" si="134"/>
        <v>4259663.1682297355</v>
      </c>
      <c r="I249" s="4">
        <f t="shared" ca="1" si="134"/>
        <v>4435218.0753250681</v>
      </c>
      <c r="J249" s="4">
        <f t="shared" ca="1" si="134"/>
        <v>4612924.7790759318</v>
      </c>
      <c r="K249" s="4">
        <f t="shared" ca="1" si="134"/>
        <v>4772732.6149032284</v>
      </c>
      <c r="L249" s="4">
        <f t="shared" ca="1" si="134"/>
        <v>3686787.0893980404</v>
      </c>
      <c r="M249" s="4">
        <f t="shared" ca="1" si="134"/>
        <v>3871083.6060925322</v>
      </c>
      <c r="N249" s="4">
        <f t="shared" ca="1" si="134"/>
        <v>4057622.2473876677</v>
      </c>
      <c r="O249" s="4">
        <f t="shared" ca="1" si="134"/>
        <v>4388105.3443871168</v>
      </c>
      <c r="P249" s="4">
        <f t="shared" ca="1" si="134"/>
        <v>4632874.2819997491</v>
      </c>
      <c r="Q249" s="4">
        <f t="shared" ca="1" si="134"/>
        <v>4795463.7644945243</v>
      </c>
      <c r="R249" s="4">
        <f t="shared" ca="1" si="134"/>
        <v>4959920.2405808</v>
      </c>
      <c r="S249" s="4">
        <f t="shared" ca="1" si="131"/>
        <v>5104967.0928913327</v>
      </c>
      <c r="T249" s="4">
        <f t="shared" ca="1" si="131"/>
        <v>5274313.0614177156</v>
      </c>
      <c r="U249" s="4">
        <f t="shared" ca="1" si="131"/>
        <v>5444483.7259574626</v>
      </c>
      <c r="V249" s="4">
        <f t="shared" ca="1" si="131"/>
        <v>-52872399.79227943</v>
      </c>
      <c r="W249" s="4">
        <f t="shared" ca="1" si="131"/>
        <v>6072357.3201898886</v>
      </c>
      <c r="X249" s="4">
        <f t="shared" ca="1" si="131"/>
        <v>6258873.5818153303</v>
      </c>
      <c r="Y249" s="4">
        <f t="shared" ca="1" si="131"/>
        <v>6446305.5681028711</v>
      </c>
      <c r="Z249" s="4">
        <f t="shared" ca="1" si="131"/>
        <v>6635865.9761739997</v>
      </c>
      <c r="AA249" s="4">
        <f t="shared" ca="1" si="131"/>
        <v>6803794.7460429464</v>
      </c>
      <c r="AB249" s="4">
        <f t="shared" ca="1" si="131"/>
        <v>6998903.3628759412</v>
      </c>
      <c r="AC249" s="4">
        <f t="shared" ca="1" si="131"/>
        <v>7194977.4040912185</v>
      </c>
      <c r="AD249" s="4">
        <f t="shared" ca="1" si="131"/>
        <v>7393266.1125904033</v>
      </c>
      <c r="AE249" s="4">
        <f t="shared" ca="1" si="131"/>
        <v>525495977.5752036</v>
      </c>
      <c r="AF249" s="4">
        <f t="shared" si="131"/>
        <v>0</v>
      </c>
      <c r="AG249" s="4">
        <f t="shared" si="131"/>
        <v>0</v>
      </c>
      <c r="AH249" s="4">
        <f t="shared" si="131"/>
        <v>0</v>
      </c>
      <c r="AI249" s="4">
        <f t="shared" si="132"/>
        <v>0</v>
      </c>
      <c r="AJ249" s="4">
        <f t="shared" si="132"/>
        <v>0</v>
      </c>
      <c r="AK249" s="4">
        <f t="shared" si="132"/>
        <v>0</v>
      </c>
      <c r="AL249" s="4">
        <f t="shared" si="132"/>
        <v>0</v>
      </c>
      <c r="AM249" s="4">
        <f t="shared" si="132"/>
        <v>0</v>
      </c>
      <c r="AN249" s="4">
        <f t="shared" si="132"/>
        <v>0</v>
      </c>
      <c r="AO249" s="4">
        <f t="shared" si="132"/>
        <v>0</v>
      </c>
      <c r="AP249" s="4">
        <f t="shared" si="132"/>
        <v>0</v>
      </c>
      <c r="AQ249" s="4">
        <f t="shared" si="132"/>
        <v>0</v>
      </c>
      <c r="AR249" s="4">
        <f t="shared" si="132"/>
        <v>0</v>
      </c>
      <c r="AS249" s="4">
        <f t="shared" si="132"/>
        <v>0</v>
      </c>
      <c r="AT249" s="4">
        <f t="shared" si="132"/>
        <v>0</v>
      </c>
      <c r="AU249" s="4">
        <f t="shared" si="132"/>
        <v>0</v>
      </c>
      <c r="AV249" s="4">
        <f t="shared" si="132"/>
        <v>0</v>
      </c>
      <c r="AW249" s="4">
        <f t="shared" si="132"/>
        <v>0</v>
      </c>
      <c r="AX249" s="4">
        <f t="shared" si="132"/>
        <v>0</v>
      </c>
      <c r="AY249" s="4">
        <f t="shared" si="133"/>
        <v>0</v>
      </c>
      <c r="AZ249" s="4">
        <f t="shared" si="133"/>
        <v>0</v>
      </c>
      <c r="BA249" s="4">
        <f t="shared" si="133"/>
        <v>0</v>
      </c>
      <c r="BB249" s="4">
        <f t="shared" si="133"/>
        <v>0</v>
      </c>
      <c r="BC249" s="4">
        <f t="shared" si="133"/>
        <v>0</v>
      </c>
      <c r="BD249" s="4">
        <f t="shared" si="133"/>
        <v>0</v>
      </c>
      <c r="BE249" s="4">
        <f t="shared" si="133"/>
        <v>0</v>
      </c>
      <c r="BF249" s="4">
        <f t="shared" si="133"/>
        <v>0</v>
      </c>
      <c r="BG249" s="4">
        <f t="shared" si="133"/>
        <v>0</v>
      </c>
      <c r="BH249" s="4">
        <f t="shared" si="133"/>
        <v>0</v>
      </c>
      <c r="BI249" s="4">
        <f t="shared" si="133"/>
        <v>0</v>
      </c>
      <c r="BK249" s="7">
        <f t="shared" ca="1" si="130"/>
        <v>0.12730183178030807</v>
      </c>
    </row>
    <row r="250" spans="1:64" x14ac:dyDescent="0.25">
      <c r="A250">
        <f t="shared" si="128"/>
        <v>30</v>
      </c>
      <c r="C250" s="4">
        <f t="shared" ca="1" si="134"/>
        <v>-283800009.9205274</v>
      </c>
      <c r="D250" s="4">
        <f t="shared" ca="1" si="134"/>
        <v>3883821.0390749695</v>
      </c>
      <c r="E250" s="4">
        <f t="shared" ca="1" si="134"/>
        <v>3764172.2091219649</v>
      </c>
      <c r="F250" s="4">
        <f t="shared" ca="1" si="134"/>
        <v>3933403.209623096</v>
      </c>
      <c r="G250" s="4">
        <f t="shared" ca="1" si="134"/>
        <v>4085232.1937469365</v>
      </c>
      <c r="H250" s="4">
        <f t="shared" ca="1" si="134"/>
        <v>4259663.1682297355</v>
      </c>
      <c r="I250" s="4">
        <f t="shared" ca="1" si="134"/>
        <v>4435218.0753250681</v>
      </c>
      <c r="J250" s="4">
        <f t="shared" ca="1" si="134"/>
        <v>4612924.7790759318</v>
      </c>
      <c r="K250" s="4">
        <f t="shared" ca="1" si="134"/>
        <v>4772732.6149032284</v>
      </c>
      <c r="L250" s="4">
        <f t="shared" ca="1" si="134"/>
        <v>3686787.0893980404</v>
      </c>
      <c r="M250" s="4">
        <f t="shared" ca="1" si="134"/>
        <v>3871083.6060925322</v>
      </c>
      <c r="N250" s="4">
        <f t="shared" ca="1" si="134"/>
        <v>4057622.2473876677</v>
      </c>
      <c r="O250" s="4">
        <f t="shared" ca="1" si="134"/>
        <v>4388105.3443871168</v>
      </c>
      <c r="P250" s="4">
        <f t="shared" ca="1" si="134"/>
        <v>4632874.2819997491</v>
      </c>
      <c r="Q250" s="4">
        <f t="shared" ca="1" si="134"/>
        <v>4795463.7644945243</v>
      </c>
      <c r="R250" s="4">
        <f t="shared" ca="1" si="134"/>
        <v>4959920.2405808</v>
      </c>
      <c r="S250" s="4">
        <f t="shared" ca="1" si="131"/>
        <v>5104967.0928913327</v>
      </c>
      <c r="T250" s="4">
        <f t="shared" ca="1" si="131"/>
        <v>5274313.0614177156</v>
      </c>
      <c r="U250" s="4">
        <f t="shared" ca="1" si="131"/>
        <v>5444483.7259574626</v>
      </c>
      <c r="V250" s="4">
        <f t="shared" ca="1" si="131"/>
        <v>-52872399.79227943</v>
      </c>
      <c r="W250" s="4">
        <f t="shared" ca="1" si="131"/>
        <v>6072357.3201898886</v>
      </c>
      <c r="X250" s="4">
        <f t="shared" ca="1" si="131"/>
        <v>6258873.5818153303</v>
      </c>
      <c r="Y250" s="4">
        <f t="shared" ca="1" si="131"/>
        <v>6446305.5681028711</v>
      </c>
      <c r="Z250" s="4">
        <f t="shared" ca="1" si="131"/>
        <v>6635865.9761739997</v>
      </c>
      <c r="AA250" s="4">
        <f t="shared" ca="1" si="131"/>
        <v>6803794.7460429464</v>
      </c>
      <c r="AB250" s="4">
        <f t="shared" ca="1" si="131"/>
        <v>6998903.3628759412</v>
      </c>
      <c r="AC250" s="4">
        <f t="shared" ca="1" si="131"/>
        <v>7194977.4040912185</v>
      </c>
      <c r="AD250" s="4">
        <f t="shared" ca="1" si="131"/>
        <v>7393266.1125904033</v>
      </c>
      <c r="AE250" s="4">
        <f t="shared" ca="1" si="131"/>
        <v>7569296.7926775496</v>
      </c>
      <c r="AF250" s="4">
        <f t="shared" ca="1" si="131"/>
        <v>532267153.00625491</v>
      </c>
      <c r="AG250" s="4">
        <f t="shared" si="131"/>
        <v>0</v>
      </c>
      <c r="AH250" s="4">
        <f t="shared" si="131"/>
        <v>0</v>
      </c>
      <c r="AI250" s="4">
        <f t="shared" si="132"/>
        <v>0</v>
      </c>
      <c r="AJ250" s="4">
        <f t="shared" si="132"/>
        <v>0</v>
      </c>
      <c r="AK250" s="4">
        <f t="shared" si="132"/>
        <v>0</v>
      </c>
      <c r="AL250" s="4">
        <f t="shared" si="132"/>
        <v>0</v>
      </c>
      <c r="AM250" s="4">
        <f t="shared" si="132"/>
        <v>0</v>
      </c>
      <c r="AN250" s="4">
        <f t="shared" si="132"/>
        <v>0</v>
      </c>
      <c r="AO250" s="4">
        <f t="shared" si="132"/>
        <v>0</v>
      </c>
      <c r="AP250" s="4">
        <f t="shared" si="132"/>
        <v>0</v>
      </c>
      <c r="AQ250" s="4">
        <f t="shared" si="132"/>
        <v>0</v>
      </c>
      <c r="AR250" s="4">
        <f t="shared" si="132"/>
        <v>0</v>
      </c>
      <c r="AS250" s="4">
        <f t="shared" si="132"/>
        <v>0</v>
      </c>
      <c r="AT250" s="4">
        <f t="shared" si="132"/>
        <v>0</v>
      </c>
      <c r="AU250" s="4">
        <f t="shared" si="132"/>
        <v>0</v>
      </c>
      <c r="AV250" s="4">
        <f t="shared" si="132"/>
        <v>0</v>
      </c>
      <c r="AW250" s="4">
        <f t="shared" si="132"/>
        <v>0</v>
      </c>
      <c r="AX250" s="4">
        <f t="shared" si="132"/>
        <v>0</v>
      </c>
      <c r="AY250" s="4">
        <f t="shared" si="133"/>
        <v>0</v>
      </c>
      <c r="AZ250" s="4">
        <f t="shared" si="133"/>
        <v>0</v>
      </c>
      <c r="BA250" s="4">
        <f t="shared" si="133"/>
        <v>0</v>
      </c>
      <c r="BB250" s="4">
        <f t="shared" si="133"/>
        <v>0</v>
      </c>
      <c r="BC250" s="4">
        <f t="shared" si="133"/>
        <v>0</v>
      </c>
      <c r="BD250" s="4">
        <f t="shared" si="133"/>
        <v>0</v>
      </c>
      <c r="BE250" s="4">
        <f t="shared" si="133"/>
        <v>0</v>
      </c>
      <c r="BF250" s="4">
        <f t="shared" si="133"/>
        <v>0</v>
      </c>
      <c r="BG250" s="4">
        <f t="shared" si="133"/>
        <v>0</v>
      </c>
      <c r="BH250" s="4">
        <f t="shared" si="133"/>
        <v>0</v>
      </c>
      <c r="BI250" s="4">
        <f t="shared" si="133"/>
        <v>0</v>
      </c>
      <c r="BK250" s="7">
        <f t="shared" ca="1" si="130"/>
        <v>0.12693052588483589</v>
      </c>
    </row>
    <row r="251" spans="1:64" x14ac:dyDescent="0.25">
      <c r="A251">
        <f t="shared" si="128"/>
        <v>31</v>
      </c>
      <c r="C251" s="4">
        <f t="shared" ca="1" si="134"/>
        <v>-283800009.9205274</v>
      </c>
      <c r="D251" s="4">
        <f t="shared" ca="1" si="134"/>
        <v>3883821.0390749695</v>
      </c>
      <c r="E251" s="4">
        <f t="shared" ca="1" si="134"/>
        <v>3764172.2091219649</v>
      </c>
      <c r="F251" s="4">
        <f t="shared" ca="1" si="134"/>
        <v>3933403.209623096</v>
      </c>
      <c r="G251" s="4">
        <f t="shared" ca="1" si="134"/>
        <v>4085232.1937469365</v>
      </c>
      <c r="H251" s="4">
        <f t="shared" ca="1" si="134"/>
        <v>4259663.1682297355</v>
      </c>
      <c r="I251" s="4">
        <f t="shared" ca="1" si="134"/>
        <v>4435218.0753250681</v>
      </c>
      <c r="J251" s="4">
        <f t="shared" ca="1" si="134"/>
        <v>4612924.7790759318</v>
      </c>
      <c r="K251" s="4">
        <f t="shared" ca="1" si="134"/>
        <v>4772732.6149032284</v>
      </c>
      <c r="L251" s="4">
        <f t="shared" ca="1" si="134"/>
        <v>3686787.0893980404</v>
      </c>
      <c r="M251" s="4">
        <f t="shared" ca="1" si="134"/>
        <v>3871083.6060925322</v>
      </c>
      <c r="N251" s="4">
        <f t="shared" ca="1" si="134"/>
        <v>4057622.2473876677</v>
      </c>
      <c r="O251" s="4">
        <f t="shared" ca="1" si="134"/>
        <v>4388105.3443871168</v>
      </c>
      <c r="P251" s="4">
        <f t="shared" ca="1" si="134"/>
        <v>4632874.2819997491</v>
      </c>
      <c r="Q251" s="4">
        <f t="shared" ca="1" si="134"/>
        <v>4795463.7644945243</v>
      </c>
      <c r="R251" s="4">
        <f t="shared" ca="1" si="134"/>
        <v>4959920.2405808</v>
      </c>
      <c r="S251" s="4">
        <f t="shared" ca="1" si="131"/>
        <v>5104967.0928913327</v>
      </c>
      <c r="T251" s="4">
        <f t="shared" ca="1" si="131"/>
        <v>5274313.0614177156</v>
      </c>
      <c r="U251" s="4">
        <f t="shared" ca="1" si="131"/>
        <v>5444483.7259574626</v>
      </c>
      <c r="V251" s="4">
        <f t="shared" ca="1" si="131"/>
        <v>-52872399.79227943</v>
      </c>
      <c r="W251" s="4">
        <f t="shared" ca="1" si="131"/>
        <v>6072357.3201898886</v>
      </c>
      <c r="X251" s="4">
        <f t="shared" ca="1" si="131"/>
        <v>6258873.5818153303</v>
      </c>
      <c r="Y251" s="4">
        <f t="shared" ca="1" si="131"/>
        <v>6446305.5681028711</v>
      </c>
      <c r="Z251" s="4">
        <f t="shared" ca="1" si="131"/>
        <v>6635865.9761739997</v>
      </c>
      <c r="AA251" s="4">
        <f t="shared" ca="1" si="131"/>
        <v>6803794.7460429464</v>
      </c>
      <c r="AB251" s="4">
        <f t="shared" ca="1" si="131"/>
        <v>6998903.3628759412</v>
      </c>
      <c r="AC251" s="4">
        <f t="shared" ca="1" si="131"/>
        <v>7194977.4040912185</v>
      </c>
      <c r="AD251" s="4">
        <f t="shared" ca="1" si="131"/>
        <v>7393266.1125904033</v>
      </c>
      <c r="AE251" s="4">
        <f t="shared" ca="1" si="131"/>
        <v>7569296.7926775496</v>
      </c>
      <c r="AF251" s="4">
        <f t="shared" ca="1" si="131"/>
        <v>7125733.7714531822</v>
      </c>
      <c r="AG251" s="4">
        <f t="shared" ca="1" si="131"/>
        <v>539314429.93896461</v>
      </c>
      <c r="AH251" s="4">
        <f t="shared" si="131"/>
        <v>0</v>
      </c>
      <c r="AI251" s="4">
        <f t="shared" si="132"/>
        <v>0</v>
      </c>
      <c r="AJ251" s="4">
        <f t="shared" si="132"/>
        <v>0</v>
      </c>
      <c r="AK251" s="4">
        <f t="shared" si="132"/>
        <v>0</v>
      </c>
      <c r="AL251" s="4">
        <f t="shared" si="132"/>
        <v>0</v>
      </c>
      <c r="AM251" s="4">
        <f t="shared" si="132"/>
        <v>0</v>
      </c>
      <c r="AN251" s="4">
        <f t="shared" si="132"/>
        <v>0</v>
      </c>
      <c r="AO251" s="4">
        <f t="shared" si="132"/>
        <v>0</v>
      </c>
      <c r="AP251" s="4">
        <f t="shared" si="132"/>
        <v>0</v>
      </c>
      <c r="AQ251" s="4">
        <f t="shared" si="132"/>
        <v>0</v>
      </c>
      <c r="AR251" s="4">
        <f t="shared" si="132"/>
        <v>0</v>
      </c>
      <c r="AS251" s="4">
        <f t="shared" si="132"/>
        <v>0</v>
      </c>
      <c r="AT251" s="4">
        <f t="shared" si="132"/>
        <v>0</v>
      </c>
      <c r="AU251" s="4">
        <f t="shared" si="132"/>
        <v>0</v>
      </c>
      <c r="AV251" s="4">
        <f t="shared" si="132"/>
        <v>0</v>
      </c>
      <c r="AW251" s="4">
        <f t="shared" si="132"/>
        <v>0</v>
      </c>
      <c r="AX251" s="4">
        <f t="shared" si="132"/>
        <v>0</v>
      </c>
      <c r="AY251" s="4">
        <f t="shared" si="133"/>
        <v>0</v>
      </c>
      <c r="AZ251" s="4">
        <f t="shared" si="133"/>
        <v>0</v>
      </c>
      <c r="BA251" s="4">
        <f t="shared" si="133"/>
        <v>0</v>
      </c>
      <c r="BB251" s="4">
        <f t="shared" si="133"/>
        <v>0</v>
      </c>
      <c r="BC251" s="4">
        <f t="shared" si="133"/>
        <v>0</v>
      </c>
      <c r="BD251" s="4">
        <f t="shared" si="133"/>
        <v>0</v>
      </c>
      <c r="BE251" s="4">
        <f t="shared" si="133"/>
        <v>0</v>
      </c>
      <c r="BF251" s="4">
        <f t="shared" si="133"/>
        <v>0</v>
      </c>
      <c r="BG251" s="4">
        <f t="shared" si="133"/>
        <v>0</v>
      </c>
      <c r="BH251" s="4">
        <f t="shared" si="133"/>
        <v>0</v>
      </c>
      <c r="BI251" s="4">
        <f t="shared" si="133"/>
        <v>0</v>
      </c>
      <c r="BK251" s="7">
        <f t="shared" ca="1" si="130"/>
        <v>0.12649495504465014</v>
      </c>
    </row>
    <row r="252" spans="1:64" x14ac:dyDescent="0.25">
      <c r="A252">
        <f t="shared" si="128"/>
        <v>32</v>
      </c>
      <c r="C252" s="4">
        <f t="shared" ca="1" si="134"/>
        <v>-283800009.9205274</v>
      </c>
      <c r="D252" s="4">
        <f t="shared" ca="1" si="134"/>
        <v>3883821.0390749695</v>
      </c>
      <c r="E252" s="4">
        <f t="shared" ca="1" si="134"/>
        <v>3764172.2091219649</v>
      </c>
      <c r="F252" s="4">
        <f t="shared" ca="1" si="134"/>
        <v>3933403.209623096</v>
      </c>
      <c r="G252" s="4">
        <f t="shared" ca="1" si="134"/>
        <v>4085232.1937469365</v>
      </c>
      <c r="H252" s="4">
        <f t="shared" ca="1" si="134"/>
        <v>4259663.1682297355</v>
      </c>
      <c r="I252" s="4">
        <f t="shared" ca="1" si="134"/>
        <v>4435218.0753250681</v>
      </c>
      <c r="J252" s="4">
        <f t="shared" ca="1" si="134"/>
        <v>4612924.7790759318</v>
      </c>
      <c r="K252" s="4">
        <f t="shared" ca="1" si="134"/>
        <v>4772732.6149032284</v>
      </c>
      <c r="L252" s="4">
        <f t="shared" ca="1" si="134"/>
        <v>3686787.0893980404</v>
      </c>
      <c r="M252" s="4">
        <f t="shared" ca="1" si="134"/>
        <v>3871083.6060925322</v>
      </c>
      <c r="N252" s="4">
        <f t="shared" ca="1" si="134"/>
        <v>4057622.2473876677</v>
      </c>
      <c r="O252" s="4">
        <f t="shared" ca="1" si="134"/>
        <v>4388105.3443871168</v>
      </c>
      <c r="P252" s="4">
        <f t="shared" ca="1" si="134"/>
        <v>4632874.2819997491</v>
      </c>
      <c r="Q252" s="4">
        <f t="shared" ca="1" si="134"/>
        <v>4795463.7644945243</v>
      </c>
      <c r="R252" s="4">
        <f t="shared" ca="1" si="134"/>
        <v>4959920.2405808</v>
      </c>
      <c r="S252" s="4">
        <f t="shared" ca="1" si="131"/>
        <v>5104967.0928913327</v>
      </c>
      <c r="T252" s="4">
        <f t="shared" ca="1" si="131"/>
        <v>5274313.0614177156</v>
      </c>
      <c r="U252" s="4">
        <f t="shared" ca="1" si="131"/>
        <v>5444483.7259574626</v>
      </c>
      <c r="V252" s="4">
        <f t="shared" ca="1" si="131"/>
        <v>-52872399.79227943</v>
      </c>
      <c r="W252" s="4">
        <f t="shared" ca="1" si="131"/>
        <v>6072357.3201898886</v>
      </c>
      <c r="X252" s="4">
        <f t="shared" ca="1" si="131"/>
        <v>6258873.5818153303</v>
      </c>
      <c r="Y252" s="4">
        <f t="shared" ca="1" si="131"/>
        <v>6446305.5681028711</v>
      </c>
      <c r="Z252" s="4">
        <f t="shared" ca="1" si="131"/>
        <v>6635865.9761739997</v>
      </c>
      <c r="AA252" s="4">
        <f t="shared" ca="1" si="131"/>
        <v>6803794.7460429464</v>
      </c>
      <c r="AB252" s="4">
        <f t="shared" ca="1" si="131"/>
        <v>6998903.3628759412</v>
      </c>
      <c r="AC252" s="4">
        <f t="shared" ca="1" si="131"/>
        <v>7194977.4040912185</v>
      </c>
      <c r="AD252" s="4">
        <f t="shared" ca="1" si="131"/>
        <v>7393266.1125904033</v>
      </c>
      <c r="AE252" s="4">
        <f t="shared" ca="1" si="131"/>
        <v>7569296.7926775496</v>
      </c>
      <c r="AF252" s="4">
        <f t="shared" ca="1" si="131"/>
        <v>7125733.7714531822</v>
      </c>
      <c r="AG252" s="4">
        <f t="shared" ca="1" si="131"/>
        <v>6827975.1992687797</v>
      </c>
      <c r="AH252" s="4">
        <f t="shared" ca="1" si="131"/>
        <v>546813307.63265049</v>
      </c>
      <c r="AI252" s="4">
        <f t="shared" si="132"/>
        <v>0</v>
      </c>
      <c r="AJ252" s="4">
        <f t="shared" si="132"/>
        <v>0</v>
      </c>
      <c r="AK252" s="4">
        <f t="shared" si="132"/>
        <v>0</v>
      </c>
      <c r="AL252" s="4">
        <f t="shared" si="132"/>
        <v>0</v>
      </c>
      <c r="AM252" s="4">
        <f t="shared" si="132"/>
        <v>0</v>
      </c>
      <c r="AN252" s="4">
        <f t="shared" si="132"/>
        <v>0</v>
      </c>
      <c r="AO252" s="4">
        <f t="shared" si="132"/>
        <v>0</v>
      </c>
      <c r="AP252" s="4">
        <f t="shared" si="132"/>
        <v>0</v>
      </c>
      <c r="AQ252" s="4">
        <f t="shared" si="132"/>
        <v>0</v>
      </c>
      <c r="AR252" s="4">
        <f t="shared" si="132"/>
        <v>0</v>
      </c>
      <c r="AS252" s="4">
        <f t="shared" si="132"/>
        <v>0</v>
      </c>
      <c r="AT252" s="4">
        <f t="shared" si="132"/>
        <v>0</v>
      </c>
      <c r="AU252" s="4">
        <f t="shared" si="132"/>
        <v>0</v>
      </c>
      <c r="AV252" s="4">
        <f t="shared" si="132"/>
        <v>0</v>
      </c>
      <c r="AW252" s="4">
        <f t="shared" si="132"/>
        <v>0</v>
      </c>
      <c r="AX252" s="4">
        <f t="shared" si="132"/>
        <v>0</v>
      </c>
      <c r="AY252" s="4">
        <f t="shared" si="133"/>
        <v>0</v>
      </c>
      <c r="AZ252" s="4">
        <f t="shared" si="133"/>
        <v>0</v>
      </c>
      <c r="BA252" s="4">
        <f t="shared" si="133"/>
        <v>0</v>
      </c>
      <c r="BB252" s="4">
        <f t="shared" si="133"/>
        <v>0</v>
      </c>
      <c r="BC252" s="4">
        <f t="shared" si="133"/>
        <v>0</v>
      </c>
      <c r="BD252" s="4">
        <f t="shared" si="133"/>
        <v>0</v>
      </c>
      <c r="BE252" s="4">
        <f t="shared" si="133"/>
        <v>0</v>
      </c>
      <c r="BF252" s="4">
        <f t="shared" si="133"/>
        <v>0</v>
      </c>
      <c r="BG252" s="4">
        <f t="shared" si="133"/>
        <v>0</v>
      </c>
      <c r="BH252" s="4">
        <f t="shared" si="133"/>
        <v>0</v>
      </c>
      <c r="BI252" s="4">
        <f t="shared" si="133"/>
        <v>0</v>
      </c>
      <c r="BJ252" s="20"/>
      <c r="BK252" s="7">
        <f t="shared" ca="1" si="130"/>
        <v>0.12607944325840559</v>
      </c>
    </row>
    <row r="253" spans="1:64" x14ac:dyDescent="0.25">
      <c r="A253">
        <f t="shared" si="128"/>
        <v>33</v>
      </c>
      <c r="C253" s="4">
        <f t="shared" ca="1" si="134"/>
        <v>-283800009.9205274</v>
      </c>
      <c r="D253" s="4">
        <f t="shared" ca="1" si="134"/>
        <v>3883821.0390749695</v>
      </c>
      <c r="E253" s="4">
        <f t="shared" ca="1" si="134"/>
        <v>3764172.2091219649</v>
      </c>
      <c r="F253" s="4">
        <f t="shared" ca="1" si="134"/>
        <v>3933403.209623096</v>
      </c>
      <c r="G253" s="4">
        <f t="shared" ca="1" si="134"/>
        <v>4085232.1937469365</v>
      </c>
      <c r="H253" s="4">
        <f t="shared" ca="1" si="134"/>
        <v>4259663.1682297355</v>
      </c>
      <c r="I253" s="4">
        <f t="shared" ca="1" si="134"/>
        <v>4435218.0753250681</v>
      </c>
      <c r="J253" s="4">
        <f t="shared" ca="1" si="134"/>
        <v>4612924.7790759318</v>
      </c>
      <c r="K253" s="4">
        <f t="shared" ca="1" si="134"/>
        <v>4772732.6149032284</v>
      </c>
      <c r="L253" s="4">
        <f t="shared" ca="1" si="134"/>
        <v>3686787.0893980404</v>
      </c>
      <c r="M253" s="4">
        <f t="shared" ca="1" si="134"/>
        <v>3871083.6060925322</v>
      </c>
      <c r="N253" s="4">
        <f t="shared" ca="1" si="134"/>
        <v>4057622.2473876677</v>
      </c>
      <c r="O253" s="4">
        <f t="shared" ca="1" si="134"/>
        <v>4388105.3443871168</v>
      </c>
      <c r="P253" s="4">
        <f t="shared" ca="1" si="134"/>
        <v>4632874.2819997491</v>
      </c>
      <c r="Q253" s="4">
        <f t="shared" ca="1" si="134"/>
        <v>4795463.7644945243</v>
      </c>
      <c r="R253" s="4">
        <f t="shared" ca="1" si="134"/>
        <v>4959920.2405808</v>
      </c>
      <c r="S253" s="4">
        <f t="shared" ref="S253:AH268" ca="1" si="135">IF(S$220&lt;=$A253,S$216,0)+IF(S$220=$A253,S$217)</f>
        <v>5104967.0928913327</v>
      </c>
      <c r="T253" s="4">
        <f t="shared" ca="1" si="135"/>
        <v>5274313.0614177156</v>
      </c>
      <c r="U253" s="4">
        <f t="shared" ca="1" si="135"/>
        <v>5444483.7259574626</v>
      </c>
      <c r="V253" s="4">
        <f t="shared" ca="1" si="135"/>
        <v>-52872399.79227943</v>
      </c>
      <c r="W253" s="4">
        <f t="shared" ca="1" si="135"/>
        <v>6072357.3201898886</v>
      </c>
      <c r="X253" s="4">
        <f t="shared" ca="1" si="135"/>
        <v>6258873.5818153303</v>
      </c>
      <c r="Y253" s="4">
        <f t="shared" ca="1" si="135"/>
        <v>6446305.5681028711</v>
      </c>
      <c r="Z253" s="4">
        <f t="shared" ca="1" si="135"/>
        <v>6635865.9761739997</v>
      </c>
      <c r="AA253" s="4">
        <f t="shared" ca="1" si="135"/>
        <v>6803794.7460429464</v>
      </c>
      <c r="AB253" s="4">
        <f t="shared" ca="1" si="135"/>
        <v>6998903.3628759412</v>
      </c>
      <c r="AC253" s="4">
        <f t="shared" ca="1" si="135"/>
        <v>7194977.4040912185</v>
      </c>
      <c r="AD253" s="4">
        <f t="shared" ca="1" si="135"/>
        <v>7393266.1125904033</v>
      </c>
      <c r="AE253" s="4">
        <f t="shared" ca="1" si="135"/>
        <v>7569296.7926775496</v>
      </c>
      <c r="AF253" s="4">
        <f t="shared" ca="1" si="135"/>
        <v>7125733.7714531822</v>
      </c>
      <c r="AG253" s="4">
        <f t="shared" ca="1" si="135"/>
        <v>6827975.1992687797</v>
      </c>
      <c r="AH253" s="4">
        <f t="shared" ca="1" si="135"/>
        <v>6932602.3369043767</v>
      </c>
      <c r="AI253" s="4">
        <f t="shared" ref="AI253:AX268" ca="1" si="136">IF(AI$220&lt;=$A253,AI$216,0)+IF(AI$220=$A253,AI$217)</f>
        <v>552872559.13355315</v>
      </c>
      <c r="AJ253" s="4">
        <f t="shared" si="136"/>
        <v>0</v>
      </c>
      <c r="AK253" s="4">
        <f t="shared" si="136"/>
        <v>0</v>
      </c>
      <c r="AL253" s="4">
        <f t="shared" si="136"/>
        <v>0</v>
      </c>
      <c r="AM253" s="4">
        <f t="shared" si="136"/>
        <v>0</v>
      </c>
      <c r="AN253" s="4">
        <f t="shared" si="136"/>
        <v>0</v>
      </c>
      <c r="AO253" s="4">
        <f t="shared" si="136"/>
        <v>0</v>
      </c>
      <c r="AP253" s="4">
        <f t="shared" si="136"/>
        <v>0</v>
      </c>
      <c r="AQ253" s="4">
        <f t="shared" si="136"/>
        <v>0</v>
      </c>
      <c r="AR253" s="4">
        <f t="shared" si="136"/>
        <v>0</v>
      </c>
      <c r="AS253" s="4">
        <f t="shared" si="136"/>
        <v>0</v>
      </c>
      <c r="AT253" s="4">
        <f t="shared" si="136"/>
        <v>0</v>
      </c>
      <c r="AU253" s="4">
        <f t="shared" si="136"/>
        <v>0</v>
      </c>
      <c r="AV253" s="4">
        <f t="shared" si="136"/>
        <v>0</v>
      </c>
      <c r="AW253" s="4">
        <f t="shared" si="136"/>
        <v>0</v>
      </c>
      <c r="AX253" s="4">
        <f t="shared" si="136"/>
        <v>0</v>
      </c>
      <c r="AY253" s="4">
        <f t="shared" ref="AY253:BI268" si="137">IF(AY$220&lt;=$A253,AY$216,0)+IF(AY$220=$A253,AY$217)</f>
        <v>0</v>
      </c>
      <c r="AZ253" s="4">
        <f t="shared" si="137"/>
        <v>0</v>
      </c>
      <c r="BA253" s="4">
        <f t="shared" si="137"/>
        <v>0</v>
      </c>
      <c r="BB253" s="4">
        <f t="shared" si="137"/>
        <v>0</v>
      </c>
      <c r="BC253" s="4">
        <f t="shared" si="137"/>
        <v>0</v>
      </c>
      <c r="BD253" s="4">
        <f t="shared" si="137"/>
        <v>0</v>
      </c>
      <c r="BE253" s="4">
        <f t="shared" si="137"/>
        <v>0</v>
      </c>
      <c r="BF253" s="4">
        <f t="shared" si="137"/>
        <v>0</v>
      </c>
      <c r="BG253" s="4">
        <f t="shared" si="137"/>
        <v>0</v>
      </c>
      <c r="BH253" s="4">
        <f t="shared" si="137"/>
        <v>0</v>
      </c>
      <c r="BI253" s="4">
        <f t="shared" si="137"/>
        <v>0</v>
      </c>
      <c r="BJ253" s="20"/>
      <c r="BK253" s="7">
        <f t="shared" ca="1" si="130"/>
        <v>0.12535002808260409</v>
      </c>
    </row>
    <row r="254" spans="1:64" x14ac:dyDescent="0.25">
      <c r="A254">
        <f t="shared" si="128"/>
        <v>34</v>
      </c>
      <c r="C254" s="4">
        <f t="shared" ca="1" si="134"/>
        <v>-283800009.9205274</v>
      </c>
      <c r="D254" s="4">
        <f t="shared" ca="1" si="134"/>
        <v>3883821.0390749695</v>
      </c>
      <c r="E254" s="4">
        <f t="shared" ca="1" si="134"/>
        <v>3764172.2091219649</v>
      </c>
      <c r="F254" s="4">
        <f t="shared" ca="1" si="134"/>
        <v>3933403.209623096</v>
      </c>
      <c r="G254" s="4">
        <f t="shared" ca="1" si="134"/>
        <v>4085232.1937469365</v>
      </c>
      <c r="H254" s="4">
        <f t="shared" ca="1" si="134"/>
        <v>4259663.1682297355</v>
      </c>
      <c r="I254" s="4">
        <f t="shared" ca="1" si="134"/>
        <v>4435218.0753250681</v>
      </c>
      <c r="J254" s="4">
        <f t="shared" ca="1" si="134"/>
        <v>4612924.7790759318</v>
      </c>
      <c r="K254" s="4">
        <f t="shared" ca="1" si="134"/>
        <v>4772732.6149032284</v>
      </c>
      <c r="L254" s="4">
        <f t="shared" ca="1" si="134"/>
        <v>3686787.0893980404</v>
      </c>
      <c r="M254" s="4">
        <f t="shared" ca="1" si="134"/>
        <v>3871083.6060925322</v>
      </c>
      <c r="N254" s="4">
        <f t="shared" ca="1" si="134"/>
        <v>4057622.2473876677</v>
      </c>
      <c r="O254" s="4">
        <f t="shared" ca="1" si="134"/>
        <v>4388105.3443871168</v>
      </c>
      <c r="P254" s="4">
        <f t="shared" ca="1" si="134"/>
        <v>4632874.2819997491</v>
      </c>
      <c r="Q254" s="4">
        <f t="shared" ca="1" si="134"/>
        <v>4795463.7644945243</v>
      </c>
      <c r="R254" s="4">
        <f t="shared" ref="R254:AG269" ca="1" si="138">IF(R$220&lt;=$A254,R$216,0)+IF(R$220=$A254,R$217)</f>
        <v>4959920.2405808</v>
      </c>
      <c r="S254" s="4">
        <f t="shared" ca="1" si="135"/>
        <v>5104967.0928913327</v>
      </c>
      <c r="T254" s="4">
        <f t="shared" ca="1" si="135"/>
        <v>5274313.0614177156</v>
      </c>
      <c r="U254" s="4">
        <f t="shared" ca="1" si="135"/>
        <v>5444483.7259574626</v>
      </c>
      <c r="V254" s="4">
        <f t="shared" ca="1" si="135"/>
        <v>-52872399.79227943</v>
      </c>
      <c r="W254" s="4">
        <f t="shared" ca="1" si="135"/>
        <v>6072357.3201898886</v>
      </c>
      <c r="X254" s="4">
        <f t="shared" ca="1" si="135"/>
        <v>6258873.5818153303</v>
      </c>
      <c r="Y254" s="4">
        <f t="shared" ca="1" si="135"/>
        <v>6446305.5681028711</v>
      </c>
      <c r="Z254" s="4">
        <f t="shared" ca="1" si="135"/>
        <v>6635865.9761739997</v>
      </c>
      <c r="AA254" s="4">
        <f t="shared" ca="1" si="135"/>
        <v>6803794.7460429464</v>
      </c>
      <c r="AB254" s="4">
        <f t="shared" ca="1" si="135"/>
        <v>6998903.3628759412</v>
      </c>
      <c r="AC254" s="4">
        <f t="shared" ca="1" si="135"/>
        <v>7194977.4040912185</v>
      </c>
      <c r="AD254" s="4">
        <f t="shared" ca="1" si="135"/>
        <v>7393266.1125904033</v>
      </c>
      <c r="AE254" s="4">
        <f t="shared" ca="1" si="135"/>
        <v>7569296.7926775496</v>
      </c>
      <c r="AF254" s="4">
        <f t="shared" ca="1" si="135"/>
        <v>7125733.7714531822</v>
      </c>
      <c r="AG254" s="4">
        <f t="shared" ca="1" si="135"/>
        <v>6827975.1992687797</v>
      </c>
      <c r="AH254" s="4">
        <f t="shared" ca="1" si="135"/>
        <v>6932602.3369043767</v>
      </c>
      <c r="AI254" s="4">
        <f t="shared" ca="1" si="136"/>
        <v>6709157.2932581669</v>
      </c>
      <c r="AJ254" s="4">
        <f t="shared" ca="1" si="136"/>
        <v>562962624.70311916</v>
      </c>
      <c r="AK254" s="4">
        <f t="shared" si="136"/>
        <v>0</v>
      </c>
      <c r="AL254" s="4">
        <f t="shared" si="136"/>
        <v>0</v>
      </c>
      <c r="AM254" s="4">
        <f t="shared" si="136"/>
        <v>0</v>
      </c>
      <c r="AN254" s="4">
        <f t="shared" si="136"/>
        <v>0</v>
      </c>
      <c r="AO254" s="4">
        <f t="shared" si="136"/>
        <v>0</v>
      </c>
      <c r="AP254" s="4">
        <f t="shared" si="136"/>
        <v>0</v>
      </c>
      <c r="AQ254" s="4">
        <f t="shared" si="136"/>
        <v>0</v>
      </c>
      <c r="AR254" s="4">
        <f t="shared" si="136"/>
        <v>0</v>
      </c>
      <c r="AS254" s="4">
        <f t="shared" si="136"/>
        <v>0</v>
      </c>
      <c r="AT254" s="4">
        <f t="shared" si="136"/>
        <v>0</v>
      </c>
      <c r="AU254" s="4">
        <f t="shared" si="136"/>
        <v>0</v>
      </c>
      <c r="AV254" s="4">
        <f t="shared" si="136"/>
        <v>0</v>
      </c>
      <c r="AW254" s="4">
        <f t="shared" si="136"/>
        <v>0</v>
      </c>
      <c r="AX254" s="4">
        <f t="shared" si="136"/>
        <v>0</v>
      </c>
      <c r="AY254" s="4">
        <f t="shared" si="137"/>
        <v>0</v>
      </c>
      <c r="AZ254" s="4">
        <f t="shared" si="137"/>
        <v>0</v>
      </c>
      <c r="BA254" s="4">
        <f t="shared" si="137"/>
        <v>0</v>
      </c>
      <c r="BB254" s="4">
        <f t="shared" si="137"/>
        <v>0</v>
      </c>
      <c r="BC254" s="4">
        <f t="shared" si="137"/>
        <v>0</v>
      </c>
      <c r="BD254" s="4">
        <f t="shared" si="137"/>
        <v>0</v>
      </c>
      <c r="BE254" s="4">
        <f t="shared" si="137"/>
        <v>0</v>
      </c>
      <c r="BF254" s="4">
        <f t="shared" si="137"/>
        <v>0</v>
      </c>
      <c r="BG254" s="4">
        <f t="shared" si="137"/>
        <v>0</v>
      </c>
      <c r="BH254" s="4">
        <f t="shared" si="137"/>
        <v>0</v>
      </c>
      <c r="BI254" s="4">
        <f t="shared" si="137"/>
        <v>0</v>
      </c>
      <c r="BJ254" s="20"/>
      <c r="BK254" s="7">
        <f t="shared" ca="1" si="130"/>
        <v>0.12544162401302428</v>
      </c>
    </row>
    <row r="255" spans="1:64" x14ac:dyDescent="0.25">
      <c r="A255">
        <f t="shared" si="128"/>
        <v>35</v>
      </c>
      <c r="C255" s="4">
        <f t="shared" ref="C255:R270" ca="1" si="139">IF(C$220&lt;=$A255,C$216,0)+IF(C$220=$A255,C$217)</f>
        <v>-283800009.9205274</v>
      </c>
      <c r="D255" s="4">
        <f t="shared" ca="1" si="139"/>
        <v>3883821.0390749695</v>
      </c>
      <c r="E255" s="4">
        <f t="shared" ca="1" si="139"/>
        <v>3764172.2091219649</v>
      </c>
      <c r="F255" s="4">
        <f t="shared" ca="1" si="139"/>
        <v>3933403.209623096</v>
      </c>
      <c r="G255" s="4">
        <f t="shared" ca="1" si="139"/>
        <v>4085232.1937469365</v>
      </c>
      <c r="H255" s="4">
        <f t="shared" ca="1" si="139"/>
        <v>4259663.1682297355</v>
      </c>
      <c r="I255" s="4">
        <f t="shared" ca="1" si="139"/>
        <v>4435218.0753250681</v>
      </c>
      <c r="J255" s="4">
        <f t="shared" ca="1" si="139"/>
        <v>4612924.7790759318</v>
      </c>
      <c r="K255" s="4">
        <f t="shared" ca="1" si="139"/>
        <v>4772732.6149032284</v>
      </c>
      <c r="L255" s="4">
        <f t="shared" ca="1" si="139"/>
        <v>3686787.0893980404</v>
      </c>
      <c r="M255" s="4">
        <f t="shared" ca="1" si="139"/>
        <v>3871083.6060925322</v>
      </c>
      <c r="N255" s="4">
        <f t="shared" ca="1" si="139"/>
        <v>4057622.2473876677</v>
      </c>
      <c r="O255" s="4">
        <f t="shared" ca="1" si="139"/>
        <v>4388105.3443871168</v>
      </c>
      <c r="P255" s="4">
        <f t="shared" ca="1" si="139"/>
        <v>4632874.2819997491</v>
      </c>
      <c r="Q255" s="4">
        <f t="shared" ca="1" si="139"/>
        <v>4795463.7644945243</v>
      </c>
      <c r="R255" s="4">
        <f t="shared" ca="1" si="138"/>
        <v>4959920.2405808</v>
      </c>
      <c r="S255" s="4">
        <f t="shared" ca="1" si="135"/>
        <v>5104967.0928913327</v>
      </c>
      <c r="T255" s="4">
        <f t="shared" ca="1" si="135"/>
        <v>5274313.0614177156</v>
      </c>
      <c r="U255" s="4">
        <f t="shared" ca="1" si="135"/>
        <v>5444483.7259574626</v>
      </c>
      <c r="V255" s="4">
        <f t="shared" ca="1" si="135"/>
        <v>-52872399.79227943</v>
      </c>
      <c r="W255" s="4">
        <f t="shared" ca="1" si="135"/>
        <v>6072357.3201898886</v>
      </c>
      <c r="X255" s="4">
        <f t="shared" ca="1" si="135"/>
        <v>6258873.5818153303</v>
      </c>
      <c r="Y255" s="4">
        <f t="shared" ca="1" si="135"/>
        <v>6446305.5681028711</v>
      </c>
      <c r="Z255" s="4">
        <f t="shared" ca="1" si="135"/>
        <v>6635865.9761739997</v>
      </c>
      <c r="AA255" s="4">
        <f t="shared" ca="1" si="135"/>
        <v>6803794.7460429464</v>
      </c>
      <c r="AB255" s="4">
        <f t="shared" ca="1" si="135"/>
        <v>6998903.3628759412</v>
      </c>
      <c r="AC255" s="4">
        <f t="shared" ca="1" si="135"/>
        <v>7194977.4040912185</v>
      </c>
      <c r="AD255" s="4">
        <f t="shared" ca="1" si="135"/>
        <v>7393266.1125904033</v>
      </c>
      <c r="AE255" s="4">
        <f t="shared" ca="1" si="135"/>
        <v>7569296.7926775496</v>
      </c>
      <c r="AF255" s="4">
        <f t="shared" ca="1" si="135"/>
        <v>7125733.7714531822</v>
      </c>
      <c r="AG255" s="4">
        <f t="shared" ca="1" si="135"/>
        <v>6827975.1992687797</v>
      </c>
      <c r="AH255" s="4">
        <f t="shared" ca="1" si="135"/>
        <v>6932602.3369043767</v>
      </c>
      <c r="AI255" s="4">
        <f t="shared" ca="1" si="136"/>
        <v>6709157.2932581669</v>
      </c>
      <c r="AJ255" s="4">
        <f t="shared" ca="1" si="136"/>
        <v>-85837565.253427893</v>
      </c>
      <c r="AK255" s="4">
        <f t="shared" ca="1" si="136"/>
        <v>664402842.14585602</v>
      </c>
      <c r="AL255" s="4">
        <f t="shared" si="136"/>
        <v>0</v>
      </c>
      <c r="AM255" s="4">
        <f t="shared" si="136"/>
        <v>0</v>
      </c>
      <c r="AN255" s="4">
        <f t="shared" si="136"/>
        <v>0</v>
      </c>
      <c r="AO255" s="4">
        <f t="shared" si="136"/>
        <v>0</v>
      </c>
      <c r="AP255" s="4">
        <f t="shared" si="136"/>
        <v>0</v>
      </c>
      <c r="AQ255" s="4">
        <f t="shared" si="136"/>
        <v>0</v>
      </c>
      <c r="AR255" s="4">
        <f t="shared" si="136"/>
        <v>0</v>
      </c>
      <c r="AS255" s="4">
        <f t="shared" si="136"/>
        <v>0</v>
      </c>
      <c r="AT255" s="4">
        <f t="shared" si="136"/>
        <v>0</v>
      </c>
      <c r="AU255" s="4">
        <f t="shared" si="136"/>
        <v>0</v>
      </c>
      <c r="AV255" s="4">
        <f t="shared" si="136"/>
        <v>0</v>
      </c>
      <c r="AW255" s="4">
        <f t="shared" si="136"/>
        <v>0</v>
      </c>
      <c r="AX255" s="4">
        <f t="shared" si="136"/>
        <v>0</v>
      </c>
      <c r="AY255" s="4">
        <f t="shared" si="137"/>
        <v>0</v>
      </c>
      <c r="AZ255" s="4">
        <f t="shared" si="137"/>
        <v>0</v>
      </c>
      <c r="BA255" s="4">
        <f t="shared" si="137"/>
        <v>0</v>
      </c>
      <c r="BB255" s="4">
        <f t="shared" si="137"/>
        <v>0</v>
      </c>
      <c r="BC255" s="4">
        <f t="shared" si="137"/>
        <v>0</v>
      </c>
      <c r="BD255" s="4">
        <f t="shared" si="137"/>
        <v>0</v>
      </c>
      <c r="BE255" s="4">
        <f t="shared" si="137"/>
        <v>0</v>
      </c>
      <c r="BF255" s="4">
        <f t="shared" si="137"/>
        <v>0</v>
      </c>
      <c r="BG255" s="4">
        <f t="shared" si="137"/>
        <v>0</v>
      </c>
      <c r="BH255" s="4">
        <f t="shared" si="137"/>
        <v>0</v>
      </c>
      <c r="BI255" s="4">
        <f t="shared" si="137"/>
        <v>0</v>
      </c>
      <c r="BK255" s="7">
        <f ca="1">-1+(1+IRR(C255:BI255,-0.1))^4</f>
        <v>0.12467421073277896</v>
      </c>
    </row>
    <row r="256" spans="1:64" x14ac:dyDescent="0.25">
      <c r="A256">
        <f t="shared" si="128"/>
        <v>36</v>
      </c>
      <c r="C256" s="4">
        <f t="shared" ca="1" si="139"/>
        <v>-283800009.9205274</v>
      </c>
      <c r="D256" s="4">
        <f t="shared" ca="1" si="139"/>
        <v>3883821.0390749695</v>
      </c>
      <c r="E256" s="4">
        <f t="shared" ca="1" si="139"/>
        <v>3764172.2091219649</v>
      </c>
      <c r="F256" s="4">
        <f t="shared" ca="1" si="139"/>
        <v>3933403.209623096</v>
      </c>
      <c r="G256" s="4">
        <f t="shared" ca="1" si="139"/>
        <v>4085232.1937469365</v>
      </c>
      <c r="H256" s="4">
        <f t="shared" ca="1" si="139"/>
        <v>4259663.1682297355</v>
      </c>
      <c r="I256" s="4">
        <f t="shared" ca="1" si="139"/>
        <v>4435218.0753250681</v>
      </c>
      <c r="J256" s="4">
        <f t="shared" ca="1" si="139"/>
        <v>4612924.7790759318</v>
      </c>
      <c r="K256" s="4">
        <f t="shared" ca="1" si="139"/>
        <v>4772732.6149032284</v>
      </c>
      <c r="L256" s="4">
        <f t="shared" ca="1" si="139"/>
        <v>3686787.0893980404</v>
      </c>
      <c r="M256" s="4">
        <f t="shared" ca="1" si="139"/>
        <v>3871083.6060925322</v>
      </c>
      <c r="N256" s="4">
        <f t="shared" ca="1" si="139"/>
        <v>4057622.2473876677</v>
      </c>
      <c r="O256" s="4">
        <f t="shared" ca="1" si="139"/>
        <v>4388105.3443871168</v>
      </c>
      <c r="P256" s="4">
        <f t="shared" ca="1" si="139"/>
        <v>4632874.2819997491</v>
      </c>
      <c r="Q256" s="4">
        <f t="shared" ca="1" si="139"/>
        <v>4795463.7644945243</v>
      </c>
      <c r="R256" s="4">
        <f t="shared" ca="1" si="138"/>
        <v>4959920.2405808</v>
      </c>
      <c r="S256" s="4">
        <f t="shared" ca="1" si="135"/>
        <v>5104967.0928913327</v>
      </c>
      <c r="T256" s="4">
        <f t="shared" ca="1" si="135"/>
        <v>5274313.0614177156</v>
      </c>
      <c r="U256" s="4">
        <f t="shared" ca="1" si="135"/>
        <v>5444483.7259574626</v>
      </c>
      <c r="V256" s="4">
        <f t="shared" ca="1" si="135"/>
        <v>-52872399.79227943</v>
      </c>
      <c r="W256" s="4">
        <f t="shared" ca="1" si="135"/>
        <v>6072357.3201898886</v>
      </c>
      <c r="X256" s="4">
        <f t="shared" ca="1" si="135"/>
        <v>6258873.5818153303</v>
      </c>
      <c r="Y256" s="4">
        <f t="shared" ca="1" si="135"/>
        <v>6446305.5681028711</v>
      </c>
      <c r="Z256" s="4">
        <f t="shared" ca="1" si="135"/>
        <v>6635865.9761739997</v>
      </c>
      <c r="AA256" s="4">
        <f t="shared" ca="1" si="135"/>
        <v>6803794.7460429464</v>
      </c>
      <c r="AB256" s="4">
        <f t="shared" ca="1" si="135"/>
        <v>6998903.3628759412</v>
      </c>
      <c r="AC256" s="4">
        <f t="shared" ca="1" si="135"/>
        <v>7194977.4040912185</v>
      </c>
      <c r="AD256" s="4">
        <f t="shared" ca="1" si="135"/>
        <v>7393266.1125904033</v>
      </c>
      <c r="AE256" s="4">
        <f t="shared" ca="1" si="135"/>
        <v>7569296.7926775496</v>
      </c>
      <c r="AF256" s="4">
        <f t="shared" ca="1" si="135"/>
        <v>7125733.7714531822</v>
      </c>
      <c r="AG256" s="4">
        <f t="shared" ca="1" si="135"/>
        <v>6827975.1992687797</v>
      </c>
      <c r="AH256" s="4">
        <f t="shared" ca="1" si="135"/>
        <v>6932602.3369043767</v>
      </c>
      <c r="AI256" s="4">
        <f t="shared" ca="1" si="136"/>
        <v>6709157.2932581669</v>
      </c>
      <c r="AJ256" s="4">
        <f t="shared" ca="1" si="136"/>
        <v>-85837565.253427893</v>
      </c>
      <c r="AK256" s="4">
        <f t="shared" ca="1" si="136"/>
        <v>7118130.4710053578</v>
      </c>
      <c r="AL256" s="4">
        <f t="shared" ca="1" si="136"/>
        <v>673091770.46598363</v>
      </c>
      <c r="AM256" s="4">
        <f t="shared" si="136"/>
        <v>0</v>
      </c>
      <c r="AN256" s="4">
        <f t="shared" si="136"/>
        <v>0</v>
      </c>
      <c r="AO256" s="4">
        <f t="shared" si="136"/>
        <v>0</v>
      </c>
      <c r="AP256" s="4">
        <f t="shared" si="136"/>
        <v>0</v>
      </c>
      <c r="AQ256" s="4">
        <f t="shared" si="136"/>
        <v>0</v>
      </c>
      <c r="AR256" s="4">
        <f t="shared" si="136"/>
        <v>0</v>
      </c>
      <c r="AS256" s="4">
        <f t="shared" si="136"/>
        <v>0</v>
      </c>
      <c r="AT256" s="4">
        <f t="shared" si="136"/>
        <v>0</v>
      </c>
      <c r="AU256" s="4">
        <f t="shared" si="136"/>
        <v>0</v>
      </c>
      <c r="AV256" s="4">
        <f t="shared" si="136"/>
        <v>0</v>
      </c>
      <c r="AW256" s="4">
        <f t="shared" si="136"/>
        <v>0</v>
      </c>
      <c r="AX256" s="4">
        <f t="shared" si="136"/>
        <v>0</v>
      </c>
      <c r="AY256" s="4">
        <f t="shared" si="137"/>
        <v>0</v>
      </c>
      <c r="AZ256" s="4">
        <f t="shared" si="137"/>
        <v>0</v>
      </c>
      <c r="BA256" s="4">
        <f t="shared" si="137"/>
        <v>0</v>
      </c>
      <c r="BB256" s="4">
        <f t="shared" si="137"/>
        <v>0</v>
      </c>
      <c r="BC256" s="4">
        <f t="shared" si="137"/>
        <v>0</v>
      </c>
      <c r="BD256" s="4">
        <f t="shared" si="137"/>
        <v>0</v>
      </c>
      <c r="BE256" s="4">
        <f t="shared" si="137"/>
        <v>0</v>
      </c>
      <c r="BF256" s="4">
        <f t="shared" si="137"/>
        <v>0</v>
      </c>
      <c r="BG256" s="4">
        <f t="shared" si="137"/>
        <v>0</v>
      </c>
      <c r="BH256" s="4">
        <f t="shared" si="137"/>
        <v>0</v>
      </c>
      <c r="BI256" s="4">
        <f t="shared" si="137"/>
        <v>0</v>
      </c>
      <c r="BK256" s="7">
        <f t="shared" ref="BK256:BK279" ca="1" si="140">-1+(1+IRR(C256:BI256,-0.1))^4</f>
        <v>0.12395871423460414</v>
      </c>
      <c r="BL256" s="10"/>
    </row>
    <row r="257" spans="1:64" x14ac:dyDescent="0.25">
      <c r="A257">
        <f t="shared" si="128"/>
        <v>37</v>
      </c>
      <c r="C257" s="4">
        <f t="shared" ca="1" si="139"/>
        <v>-283800009.9205274</v>
      </c>
      <c r="D257" s="4">
        <f t="shared" ca="1" si="139"/>
        <v>3883821.0390749695</v>
      </c>
      <c r="E257" s="4">
        <f t="shared" ca="1" si="139"/>
        <v>3764172.2091219649</v>
      </c>
      <c r="F257" s="4">
        <f t="shared" ca="1" si="139"/>
        <v>3933403.209623096</v>
      </c>
      <c r="G257" s="4">
        <f t="shared" ca="1" si="139"/>
        <v>4085232.1937469365</v>
      </c>
      <c r="H257" s="4">
        <f t="shared" ca="1" si="139"/>
        <v>4259663.1682297355</v>
      </c>
      <c r="I257" s="4">
        <f t="shared" ca="1" si="139"/>
        <v>4435218.0753250681</v>
      </c>
      <c r="J257" s="4">
        <f t="shared" ca="1" si="139"/>
        <v>4612924.7790759318</v>
      </c>
      <c r="K257" s="4">
        <f t="shared" ca="1" si="139"/>
        <v>4772732.6149032284</v>
      </c>
      <c r="L257" s="4">
        <f t="shared" ca="1" si="139"/>
        <v>3686787.0893980404</v>
      </c>
      <c r="M257" s="4">
        <f t="shared" ca="1" si="139"/>
        <v>3871083.6060925322</v>
      </c>
      <c r="N257" s="4">
        <f t="shared" ca="1" si="139"/>
        <v>4057622.2473876677</v>
      </c>
      <c r="O257" s="4">
        <f t="shared" ca="1" si="139"/>
        <v>4388105.3443871168</v>
      </c>
      <c r="P257" s="4">
        <f t="shared" ca="1" si="139"/>
        <v>4632874.2819997491</v>
      </c>
      <c r="Q257" s="4">
        <f t="shared" ca="1" si="139"/>
        <v>4795463.7644945243</v>
      </c>
      <c r="R257" s="4">
        <f t="shared" ca="1" si="138"/>
        <v>4959920.2405808</v>
      </c>
      <c r="S257" s="4">
        <f t="shared" ca="1" si="135"/>
        <v>5104967.0928913327</v>
      </c>
      <c r="T257" s="4">
        <f t="shared" ca="1" si="135"/>
        <v>5274313.0614177156</v>
      </c>
      <c r="U257" s="4">
        <f t="shared" ca="1" si="135"/>
        <v>5444483.7259574626</v>
      </c>
      <c r="V257" s="4">
        <f t="shared" ca="1" si="135"/>
        <v>-52872399.79227943</v>
      </c>
      <c r="W257" s="4">
        <f t="shared" ca="1" si="135"/>
        <v>6072357.3201898886</v>
      </c>
      <c r="X257" s="4">
        <f t="shared" ca="1" si="135"/>
        <v>6258873.5818153303</v>
      </c>
      <c r="Y257" s="4">
        <f t="shared" ca="1" si="135"/>
        <v>6446305.5681028711</v>
      </c>
      <c r="Z257" s="4">
        <f t="shared" ca="1" si="135"/>
        <v>6635865.9761739997</v>
      </c>
      <c r="AA257" s="4">
        <f t="shared" ca="1" si="135"/>
        <v>6803794.7460429464</v>
      </c>
      <c r="AB257" s="4">
        <f t="shared" ca="1" si="135"/>
        <v>6998903.3628759412</v>
      </c>
      <c r="AC257" s="4">
        <f t="shared" ca="1" si="135"/>
        <v>7194977.4040912185</v>
      </c>
      <c r="AD257" s="4">
        <f t="shared" ca="1" si="135"/>
        <v>7393266.1125904033</v>
      </c>
      <c r="AE257" s="4">
        <f t="shared" ca="1" si="135"/>
        <v>7569296.7926775496</v>
      </c>
      <c r="AF257" s="4">
        <f t="shared" ca="1" si="135"/>
        <v>7125733.7714531822</v>
      </c>
      <c r="AG257" s="4">
        <f t="shared" ca="1" si="135"/>
        <v>6827975.1992687797</v>
      </c>
      <c r="AH257" s="4">
        <f t="shared" ca="1" si="135"/>
        <v>6932602.3369043767</v>
      </c>
      <c r="AI257" s="4">
        <f t="shared" ca="1" si="136"/>
        <v>6709157.2932581669</v>
      </c>
      <c r="AJ257" s="4">
        <f t="shared" ca="1" si="136"/>
        <v>-85837565.253427893</v>
      </c>
      <c r="AK257" s="4">
        <f t="shared" ca="1" si="136"/>
        <v>7118130.4710053578</v>
      </c>
      <c r="AL257" s="4">
        <f t="shared" ca="1" si="136"/>
        <v>7325445.1107967384</v>
      </c>
      <c r="AM257" s="4">
        <f t="shared" ca="1" si="136"/>
        <v>681978893.83609152</v>
      </c>
      <c r="AN257" s="4">
        <f t="shared" si="136"/>
        <v>0</v>
      </c>
      <c r="AO257" s="4">
        <f t="shared" si="136"/>
        <v>0</v>
      </c>
      <c r="AP257" s="4">
        <f t="shared" si="136"/>
        <v>0</v>
      </c>
      <c r="AQ257" s="4">
        <f t="shared" si="136"/>
        <v>0</v>
      </c>
      <c r="AR257" s="4">
        <f t="shared" si="136"/>
        <v>0</v>
      </c>
      <c r="AS257" s="4">
        <f t="shared" si="136"/>
        <v>0</v>
      </c>
      <c r="AT257" s="4">
        <f t="shared" si="136"/>
        <v>0</v>
      </c>
      <c r="AU257" s="4">
        <f t="shared" si="136"/>
        <v>0</v>
      </c>
      <c r="AV257" s="4">
        <f t="shared" si="136"/>
        <v>0</v>
      </c>
      <c r="AW257" s="4">
        <f t="shared" si="136"/>
        <v>0</v>
      </c>
      <c r="AX257" s="4">
        <f t="shared" si="136"/>
        <v>0</v>
      </c>
      <c r="AY257" s="4">
        <f t="shared" si="137"/>
        <v>0</v>
      </c>
      <c r="AZ257" s="4">
        <f t="shared" si="137"/>
        <v>0</v>
      </c>
      <c r="BA257" s="4">
        <f t="shared" si="137"/>
        <v>0</v>
      </c>
      <c r="BB257" s="4">
        <f t="shared" si="137"/>
        <v>0</v>
      </c>
      <c r="BC257" s="4">
        <f t="shared" si="137"/>
        <v>0</v>
      </c>
      <c r="BD257" s="4">
        <f t="shared" si="137"/>
        <v>0</v>
      </c>
      <c r="BE257" s="4">
        <f t="shared" si="137"/>
        <v>0</v>
      </c>
      <c r="BF257" s="4">
        <f t="shared" si="137"/>
        <v>0</v>
      </c>
      <c r="BG257" s="4">
        <f t="shared" si="137"/>
        <v>0</v>
      </c>
      <c r="BH257" s="4">
        <f t="shared" si="137"/>
        <v>0</v>
      </c>
      <c r="BI257" s="4">
        <f t="shared" si="137"/>
        <v>0</v>
      </c>
      <c r="BK257" s="7">
        <f t="shared" ca="1" si="140"/>
        <v>0.12332642204186084</v>
      </c>
      <c r="BL257" s="10"/>
    </row>
    <row r="258" spans="1:64" x14ac:dyDescent="0.25">
      <c r="A258">
        <f t="shared" si="128"/>
        <v>38</v>
      </c>
      <c r="C258" s="4">
        <f t="shared" ca="1" si="139"/>
        <v>-283800009.9205274</v>
      </c>
      <c r="D258" s="4">
        <f t="shared" ca="1" si="139"/>
        <v>3883821.0390749695</v>
      </c>
      <c r="E258" s="4">
        <f t="shared" ca="1" si="139"/>
        <v>3764172.2091219649</v>
      </c>
      <c r="F258" s="4">
        <f t="shared" ca="1" si="139"/>
        <v>3933403.209623096</v>
      </c>
      <c r="G258" s="4">
        <f t="shared" ca="1" si="139"/>
        <v>4085232.1937469365</v>
      </c>
      <c r="H258" s="4">
        <f t="shared" ca="1" si="139"/>
        <v>4259663.1682297355</v>
      </c>
      <c r="I258" s="4">
        <f t="shared" ca="1" si="139"/>
        <v>4435218.0753250681</v>
      </c>
      <c r="J258" s="4">
        <f t="shared" ca="1" si="139"/>
        <v>4612924.7790759318</v>
      </c>
      <c r="K258" s="4">
        <f t="shared" ca="1" si="139"/>
        <v>4772732.6149032284</v>
      </c>
      <c r="L258" s="4">
        <f t="shared" ca="1" si="139"/>
        <v>3686787.0893980404</v>
      </c>
      <c r="M258" s="4">
        <f t="shared" ca="1" si="139"/>
        <v>3871083.6060925322</v>
      </c>
      <c r="N258" s="4">
        <f t="shared" ca="1" si="139"/>
        <v>4057622.2473876677</v>
      </c>
      <c r="O258" s="4">
        <f t="shared" ca="1" si="139"/>
        <v>4388105.3443871168</v>
      </c>
      <c r="P258" s="4">
        <f t="shared" ca="1" si="139"/>
        <v>4632874.2819997491</v>
      </c>
      <c r="Q258" s="4">
        <f t="shared" ca="1" si="139"/>
        <v>4795463.7644945243</v>
      </c>
      <c r="R258" s="4">
        <f t="shared" ca="1" si="138"/>
        <v>4959920.2405808</v>
      </c>
      <c r="S258" s="4">
        <f t="shared" ca="1" si="135"/>
        <v>5104967.0928913327</v>
      </c>
      <c r="T258" s="4">
        <f t="shared" ca="1" si="135"/>
        <v>5274313.0614177156</v>
      </c>
      <c r="U258" s="4">
        <f t="shared" ca="1" si="135"/>
        <v>5444483.7259574626</v>
      </c>
      <c r="V258" s="4">
        <f t="shared" ca="1" si="135"/>
        <v>-52872399.79227943</v>
      </c>
      <c r="W258" s="4">
        <f t="shared" ca="1" si="135"/>
        <v>6072357.3201898886</v>
      </c>
      <c r="X258" s="4">
        <f t="shared" ca="1" si="135"/>
        <v>6258873.5818153303</v>
      </c>
      <c r="Y258" s="4">
        <f t="shared" ca="1" si="135"/>
        <v>6446305.5681028711</v>
      </c>
      <c r="Z258" s="4">
        <f t="shared" ca="1" si="135"/>
        <v>6635865.9761739997</v>
      </c>
      <c r="AA258" s="4">
        <f t="shared" ca="1" si="135"/>
        <v>6803794.7460429464</v>
      </c>
      <c r="AB258" s="4">
        <f t="shared" ca="1" si="135"/>
        <v>6998903.3628759412</v>
      </c>
      <c r="AC258" s="4">
        <f t="shared" ca="1" si="135"/>
        <v>7194977.4040912185</v>
      </c>
      <c r="AD258" s="4">
        <f t="shared" ca="1" si="135"/>
        <v>7393266.1125904033</v>
      </c>
      <c r="AE258" s="4">
        <f t="shared" ca="1" si="135"/>
        <v>7569296.7926775496</v>
      </c>
      <c r="AF258" s="4">
        <f t="shared" ca="1" si="135"/>
        <v>7125733.7714531822</v>
      </c>
      <c r="AG258" s="4">
        <f t="shared" ca="1" si="135"/>
        <v>6827975.1992687797</v>
      </c>
      <c r="AH258" s="4">
        <f t="shared" ca="1" si="135"/>
        <v>6932602.3369043767</v>
      </c>
      <c r="AI258" s="4">
        <f t="shared" ca="1" si="136"/>
        <v>6709157.2932581669</v>
      </c>
      <c r="AJ258" s="4">
        <f t="shared" ca="1" si="136"/>
        <v>-85837565.253427893</v>
      </c>
      <c r="AK258" s="4">
        <f t="shared" ca="1" si="136"/>
        <v>7118130.4710053578</v>
      </c>
      <c r="AL258" s="4">
        <f t="shared" ca="1" si="136"/>
        <v>7325445.1107967384</v>
      </c>
      <c r="AM258" s="4">
        <f t="shared" ca="1" si="136"/>
        <v>7509123.5872815708</v>
      </c>
      <c r="AN258" s="4">
        <f t="shared" ca="1" si="136"/>
        <v>691073505.82544851</v>
      </c>
      <c r="AO258" s="4">
        <f t="shared" si="136"/>
        <v>0</v>
      </c>
      <c r="AP258" s="4">
        <f t="shared" si="136"/>
        <v>0</v>
      </c>
      <c r="AQ258" s="4">
        <f t="shared" si="136"/>
        <v>0</v>
      </c>
      <c r="AR258" s="4">
        <f t="shared" si="136"/>
        <v>0</v>
      </c>
      <c r="AS258" s="4">
        <f t="shared" si="136"/>
        <v>0</v>
      </c>
      <c r="AT258" s="4">
        <f t="shared" si="136"/>
        <v>0</v>
      </c>
      <c r="AU258" s="4">
        <f t="shared" si="136"/>
        <v>0</v>
      </c>
      <c r="AV258" s="4">
        <f t="shared" si="136"/>
        <v>0</v>
      </c>
      <c r="AW258" s="4">
        <f t="shared" si="136"/>
        <v>0</v>
      </c>
      <c r="AX258" s="4">
        <f t="shared" si="136"/>
        <v>0</v>
      </c>
      <c r="AY258" s="4">
        <f t="shared" si="137"/>
        <v>0</v>
      </c>
      <c r="AZ258" s="4">
        <f t="shared" si="137"/>
        <v>0</v>
      </c>
      <c r="BA258" s="4">
        <f t="shared" si="137"/>
        <v>0</v>
      </c>
      <c r="BB258" s="4">
        <f t="shared" si="137"/>
        <v>0</v>
      </c>
      <c r="BC258" s="4">
        <f t="shared" si="137"/>
        <v>0</v>
      </c>
      <c r="BD258" s="4">
        <f t="shared" si="137"/>
        <v>0</v>
      </c>
      <c r="BE258" s="4">
        <f t="shared" si="137"/>
        <v>0</v>
      </c>
      <c r="BF258" s="4">
        <f t="shared" si="137"/>
        <v>0</v>
      </c>
      <c r="BG258" s="4">
        <f t="shared" si="137"/>
        <v>0</v>
      </c>
      <c r="BH258" s="4">
        <f t="shared" si="137"/>
        <v>0</v>
      </c>
      <c r="BI258" s="4">
        <f t="shared" si="137"/>
        <v>0</v>
      </c>
      <c r="BK258" s="7">
        <f t="shared" ca="1" si="140"/>
        <v>0.12276505558953321</v>
      </c>
    </row>
    <row r="259" spans="1:64" x14ac:dyDescent="0.25">
      <c r="A259">
        <f t="shared" si="128"/>
        <v>39</v>
      </c>
      <c r="C259" s="4">
        <f t="shared" ca="1" si="139"/>
        <v>-283800009.9205274</v>
      </c>
      <c r="D259" s="4">
        <f t="shared" ca="1" si="139"/>
        <v>3883821.0390749695</v>
      </c>
      <c r="E259" s="4">
        <f t="shared" ca="1" si="139"/>
        <v>3764172.2091219649</v>
      </c>
      <c r="F259" s="4">
        <f t="shared" ca="1" si="139"/>
        <v>3933403.209623096</v>
      </c>
      <c r="G259" s="4">
        <f t="shared" ca="1" si="139"/>
        <v>4085232.1937469365</v>
      </c>
      <c r="H259" s="4">
        <f t="shared" ca="1" si="139"/>
        <v>4259663.1682297355</v>
      </c>
      <c r="I259" s="4">
        <f t="shared" ca="1" si="139"/>
        <v>4435218.0753250681</v>
      </c>
      <c r="J259" s="4">
        <f t="shared" ca="1" si="139"/>
        <v>4612924.7790759318</v>
      </c>
      <c r="K259" s="4">
        <f t="shared" ca="1" si="139"/>
        <v>4772732.6149032284</v>
      </c>
      <c r="L259" s="4">
        <f t="shared" ca="1" si="139"/>
        <v>3686787.0893980404</v>
      </c>
      <c r="M259" s="4">
        <f t="shared" ca="1" si="139"/>
        <v>3871083.6060925322</v>
      </c>
      <c r="N259" s="4">
        <f t="shared" ca="1" si="139"/>
        <v>4057622.2473876677</v>
      </c>
      <c r="O259" s="4">
        <f t="shared" ca="1" si="139"/>
        <v>4388105.3443871168</v>
      </c>
      <c r="P259" s="4">
        <f t="shared" ca="1" si="139"/>
        <v>4632874.2819997491</v>
      </c>
      <c r="Q259" s="4">
        <f t="shared" ca="1" si="139"/>
        <v>4795463.7644945243</v>
      </c>
      <c r="R259" s="4">
        <f t="shared" ca="1" si="138"/>
        <v>4959920.2405808</v>
      </c>
      <c r="S259" s="4">
        <f t="shared" ca="1" si="135"/>
        <v>5104967.0928913327</v>
      </c>
      <c r="T259" s="4">
        <f t="shared" ca="1" si="135"/>
        <v>5274313.0614177156</v>
      </c>
      <c r="U259" s="4">
        <f t="shared" ca="1" si="135"/>
        <v>5444483.7259574626</v>
      </c>
      <c r="V259" s="4">
        <f t="shared" ca="1" si="135"/>
        <v>-52872399.79227943</v>
      </c>
      <c r="W259" s="4">
        <f t="shared" ca="1" si="135"/>
        <v>6072357.3201898886</v>
      </c>
      <c r="X259" s="4">
        <f t="shared" ca="1" si="135"/>
        <v>6258873.5818153303</v>
      </c>
      <c r="Y259" s="4">
        <f t="shared" ca="1" si="135"/>
        <v>6446305.5681028711</v>
      </c>
      <c r="Z259" s="4">
        <f t="shared" ca="1" si="135"/>
        <v>6635865.9761739997</v>
      </c>
      <c r="AA259" s="4">
        <f t="shared" ca="1" si="135"/>
        <v>6803794.7460429464</v>
      </c>
      <c r="AB259" s="4">
        <f t="shared" ca="1" si="135"/>
        <v>6998903.3628759412</v>
      </c>
      <c r="AC259" s="4">
        <f t="shared" ca="1" si="135"/>
        <v>7194977.4040912185</v>
      </c>
      <c r="AD259" s="4">
        <f t="shared" ca="1" si="135"/>
        <v>7393266.1125904033</v>
      </c>
      <c r="AE259" s="4">
        <f t="shared" ca="1" si="135"/>
        <v>7569296.7926775496</v>
      </c>
      <c r="AF259" s="4">
        <f t="shared" ca="1" si="135"/>
        <v>7125733.7714531822</v>
      </c>
      <c r="AG259" s="4">
        <f t="shared" ca="1" si="135"/>
        <v>6827975.1992687797</v>
      </c>
      <c r="AH259" s="4">
        <f t="shared" ca="1" si="135"/>
        <v>6932602.3369043767</v>
      </c>
      <c r="AI259" s="4">
        <f t="shared" ca="1" si="136"/>
        <v>6709157.2932581669</v>
      </c>
      <c r="AJ259" s="4">
        <f t="shared" ca="1" si="136"/>
        <v>-85837565.253427893</v>
      </c>
      <c r="AK259" s="4">
        <f t="shared" ca="1" si="136"/>
        <v>7118130.4710053578</v>
      </c>
      <c r="AL259" s="4">
        <f t="shared" ca="1" si="136"/>
        <v>7325445.1107967384</v>
      </c>
      <c r="AM259" s="4">
        <f t="shared" ca="1" si="136"/>
        <v>7509123.5872815708</v>
      </c>
      <c r="AN259" s="4">
        <f t="shared" ca="1" si="136"/>
        <v>7722503.5379408924</v>
      </c>
      <c r="AO259" s="4">
        <f t="shared" ca="1" si="136"/>
        <v>699851248.62534904</v>
      </c>
      <c r="AP259" s="4">
        <f t="shared" si="136"/>
        <v>0</v>
      </c>
      <c r="AQ259" s="4">
        <f t="shared" si="136"/>
        <v>0</v>
      </c>
      <c r="AR259" s="4">
        <f t="shared" si="136"/>
        <v>0</v>
      </c>
      <c r="AS259" s="4">
        <f t="shared" si="136"/>
        <v>0</v>
      </c>
      <c r="AT259" s="4">
        <f t="shared" si="136"/>
        <v>0</v>
      </c>
      <c r="AU259" s="4">
        <f t="shared" si="136"/>
        <v>0</v>
      </c>
      <c r="AV259" s="4">
        <f t="shared" si="136"/>
        <v>0</v>
      </c>
      <c r="AW259" s="4">
        <f t="shared" si="136"/>
        <v>0</v>
      </c>
      <c r="AX259" s="4">
        <f t="shared" si="136"/>
        <v>0</v>
      </c>
      <c r="AY259" s="4">
        <f t="shared" si="137"/>
        <v>0</v>
      </c>
      <c r="AZ259" s="4">
        <f t="shared" si="137"/>
        <v>0</v>
      </c>
      <c r="BA259" s="4">
        <f t="shared" si="137"/>
        <v>0</v>
      </c>
      <c r="BB259" s="4">
        <f t="shared" si="137"/>
        <v>0</v>
      </c>
      <c r="BC259" s="4">
        <f t="shared" si="137"/>
        <v>0</v>
      </c>
      <c r="BD259" s="4">
        <f t="shared" si="137"/>
        <v>0</v>
      </c>
      <c r="BE259" s="4">
        <f t="shared" si="137"/>
        <v>0</v>
      </c>
      <c r="BF259" s="4">
        <f t="shared" si="137"/>
        <v>0</v>
      </c>
      <c r="BG259" s="4">
        <f t="shared" si="137"/>
        <v>0</v>
      </c>
      <c r="BH259" s="4">
        <f t="shared" si="137"/>
        <v>0</v>
      </c>
      <c r="BI259" s="4">
        <f t="shared" si="137"/>
        <v>0</v>
      </c>
      <c r="BK259" s="7">
        <f t="shared" ca="1" si="140"/>
        <v>0.12218617394025988</v>
      </c>
    </row>
    <row r="260" spans="1:64" x14ac:dyDescent="0.25">
      <c r="A260">
        <f t="shared" si="128"/>
        <v>40</v>
      </c>
      <c r="C260" s="4">
        <f t="shared" ca="1" si="139"/>
        <v>-283800009.9205274</v>
      </c>
      <c r="D260" s="4">
        <f t="shared" ca="1" si="139"/>
        <v>3883821.0390749695</v>
      </c>
      <c r="E260" s="4">
        <f t="shared" ca="1" si="139"/>
        <v>3764172.2091219649</v>
      </c>
      <c r="F260" s="4">
        <f t="shared" ca="1" si="139"/>
        <v>3933403.209623096</v>
      </c>
      <c r="G260" s="4">
        <f t="shared" ca="1" si="139"/>
        <v>4085232.1937469365</v>
      </c>
      <c r="H260" s="4">
        <f t="shared" ca="1" si="139"/>
        <v>4259663.1682297355</v>
      </c>
      <c r="I260" s="4">
        <f t="shared" ca="1" si="139"/>
        <v>4435218.0753250681</v>
      </c>
      <c r="J260" s="4">
        <f t="shared" ca="1" si="139"/>
        <v>4612924.7790759318</v>
      </c>
      <c r="K260" s="4">
        <f t="shared" ca="1" si="139"/>
        <v>4772732.6149032284</v>
      </c>
      <c r="L260" s="4">
        <f t="shared" ca="1" si="139"/>
        <v>3686787.0893980404</v>
      </c>
      <c r="M260" s="4">
        <f t="shared" ca="1" si="139"/>
        <v>3871083.6060925322</v>
      </c>
      <c r="N260" s="4">
        <f t="shared" ca="1" si="139"/>
        <v>4057622.2473876677</v>
      </c>
      <c r="O260" s="4">
        <f t="shared" ca="1" si="139"/>
        <v>4388105.3443871168</v>
      </c>
      <c r="P260" s="4">
        <f t="shared" ca="1" si="139"/>
        <v>4632874.2819997491</v>
      </c>
      <c r="Q260" s="4">
        <f t="shared" ca="1" si="139"/>
        <v>4795463.7644945243</v>
      </c>
      <c r="R260" s="4">
        <f t="shared" ca="1" si="138"/>
        <v>4959920.2405808</v>
      </c>
      <c r="S260" s="4">
        <f t="shared" ca="1" si="135"/>
        <v>5104967.0928913327</v>
      </c>
      <c r="T260" s="4">
        <f t="shared" ca="1" si="135"/>
        <v>5274313.0614177156</v>
      </c>
      <c r="U260" s="4">
        <f t="shared" ca="1" si="135"/>
        <v>5444483.7259574626</v>
      </c>
      <c r="V260" s="4">
        <f t="shared" ca="1" si="135"/>
        <v>-52872399.79227943</v>
      </c>
      <c r="W260" s="4">
        <f t="shared" ca="1" si="135"/>
        <v>6072357.3201898886</v>
      </c>
      <c r="X260" s="4">
        <f t="shared" ca="1" si="135"/>
        <v>6258873.5818153303</v>
      </c>
      <c r="Y260" s="4">
        <f t="shared" ca="1" si="135"/>
        <v>6446305.5681028711</v>
      </c>
      <c r="Z260" s="4">
        <f t="shared" ca="1" si="135"/>
        <v>6635865.9761739997</v>
      </c>
      <c r="AA260" s="4">
        <f t="shared" ca="1" si="135"/>
        <v>6803794.7460429464</v>
      </c>
      <c r="AB260" s="4">
        <f t="shared" ca="1" si="135"/>
        <v>6998903.3628759412</v>
      </c>
      <c r="AC260" s="4">
        <f t="shared" ca="1" si="135"/>
        <v>7194977.4040912185</v>
      </c>
      <c r="AD260" s="4">
        <f t="shared" ca="1" si="135"/>
        <v>7393266.1125904033</v>
      </c>
      <c r="AE260" s="4">
        <f t="shared" ca="1" si="135"/>
        <v>7569296.7926775496</v>
      </c>
      <c r="AF260" s="4">
        <f t="shared" ca="1" si="135"/>
        <v>7125733.7714531822</v>
      </c>
      <c r="AG260" s="4">
        <f t="shared" ca="1" si="135"/>
        <v>6827975.1992687797</v>
      </c>
      <c r="AH260" s="4">
        <f t="shared" ca="1" si="135"/>
        <v>6932602.3369043767</v>
      </c>
      <c r="AI260" s="4">
        <f t="shared" ca="1" si="136"/>
        <v>6709157.2932581669</v>
      </c>
      <c r="AJ260" s="4">
        <f t="shared" ca="1" si="136"/>
        <v>-85837565.253427893</v>
      </c>
      <c r="AK260" s="4">
        <f t="shared" ca="1" si="136"/>
        <v>7118130.4710053578</v>
      </c>
      <c r="AL260" s="4">
        <f t="shared" ca="1" si="136"/>
        <v>7325445.1107967384</v>
      </c>
      <c r="AM260" s="4">
        <f t="shared" ca="1" si="136"/>
        <v>7509123.5872815708</v>
      </c>
      <c r="AN260" s="4">
        <f t="shared" ca="1" si="136"/>
        <v>7722503.5379408924</v>
      </c>
      <c r="AO260" s="4">
        <f t="shared" ca="1" si="136"/>
        <v>7936939.765232156</v>
      </c>
      <c r="AP260" s="4">
        <f t="shared" ca="1" si="136"/>
        <v>708621419.25016797</v>
      </c>
      <c r="AQ260" s="4">
        <f t="shared" si="136"/>
        <v>0</v>
      </c>
      <c r="AR260" s="4">
        <f t="shared" si="136"/>
        <v>0</v>
      </c>
      <c r="AS260" s="4">
        <f t="shared" si="136"/>
        <v>0</v>
      </c>
      <c r="AT260" s="4">
        <f t="shared" si="136"/>
        <v>0</v>
      </c>
      <c r="AU260" s="4">
        <f t="shared" si="136"/>
        <v>0</v>
      </c>
      <c r="AV260" s="4">
        <f t="shared" si="136"/>
        <v>0</v>
      </c>
      <c r="AW260" s="4">
        <f t="shared" si="136"/>
        <v>0</v>
      </c>
      <c r="AX260" s="4">
        <f t="shared" si="136"/>
        <v>0</v>
      </c>
      <c r="AY260" s="4">
        <f t="shared" si="137"/>
        <v>0</v>
      </c>
      <c r="AZ260" s="4">
        <f t="shared" si="137"/>
        <v>0</v>
      </c>
      <c r="BA260" s="4">
        <f t="shared" si="137"/>
        <v>0</v>
      </c>
      <c r="BB260" s="4">
        <f t="shared" si="137"/>
        <v>0</v>
      </c>
      <c r="BC260" s="4">
        <f t="shared" si="137"/>
        <v>0</v>
      </c>
      <c r="BD260" s="4">
        <f t="shared" si="137"/>
        <v>0</v>
      </c>
      <c r="BE260" s="4">
        <f t="shared" si="137"/>
        <v>0</v>
      </c>
      <c r="BF260" s="4">
        <f t="shared" si="137"/>
        <v>0</v>
      </c>
      <c r="BG260" s="4">
        <f t="shared" si="137"/>
        <v>0</v>
      </c>
      <c r="BH260" s="4">
        <f t="shared" si="137"/>
        <v>0</v>
      </c>
      <c r="BI260" s="4">
        <f t="shared" si="137"/>
        <v>0</v>
      </c>
      <c r="BK260" s="7">
        <f t="shared" ca="1" si="140"/>
        <v>0.12164230140877952</v>
      </c>
    </row>
    <row r="261" spans="1:64" x14ac:dyDescent="0.25">
      <c r="A261">
        <f t="shared" si="128"/>
        <v>41</v>
      </c>
      <c r="C261" s="4">
        <f t="shared" ca="1" si="139"/>
        <v>-283800009.9205274</v>
      </c>
      <c r="D261" s="4">
        <f t="shared" ca="1" si="139"/>
        <v>3883821.0390749695</v>
      </c>
      <c r="E261" s="4">
        <f t="shared" ca="1" si="139"/>
        <v>3764172.2091219649</v>
      </c>
      <c r="F261" s="4">
        <f t="shared" ca="1" si="139"/>
        <v>3933403.209623096</v>
      </c>
      <c r="G261" s="4">
        <f t="shared" ca="1" si="139"/>
        <v>4085232.1937469365</v>
      </c>
      <c r="H261" s="4">
        <f t="shared" ca="1" si="139"/>
        <v>4259663.1682297355</v>
      </c>
      <c r="I261" s="4">
        <f t="shared" ca="1" si="139"/>
        <v>4435218.0753250681</v>
      </c>
      <c r="J261" s="4">
        <f t="shared" ca="1" si="139"/>
        <v>4612924.7790759318</v>
      </c>
      <c r="K261" s="4">
        <f t="shared" ca="1" si="139"/>
        <v>4772732.6149032284</v>
      </c>
      <c r="L261" s="4">
        <f t="shared" ca="1" si="139"/>
        <v>3686787.0893980404</v>
      </c>
      <c r="M261" s="4">
        <f t="shared" ca="1" si="139"/>
        <v>3871083.6060925322</v>
      </c>
      <c r="N261" s="4">
        <f t="shared" ca="1" si="139"/>
        <v>4057622.2473876677</v>
      </c>
      <c r="O261" s="4">
        <f t="shared" ca="1" si="139"/>
        <v>4388105.3443871168</v>
      </c>
      <c r="P261" s="4">
        <f t="shared" ca="1" si="139"/>
        <v>4632874.2819997491</v>
      </c>
      <c r="Q261" s="4">
        <f t="shared" ca="1" si="139"/>
        <v>4795463.7644945243</v>
      </c>
      <c r="R261" s="4">
        <f t="shared" ca="1" si="138"/>
        <v>4959920.2405808</v>
      </c>
      <c r="S261" s="4">
        <f t="shared" ca="1" si="135"/>
        <v>5104967.0928913327</v>
      </c>
      <c r="T261" s="4">
        <f t="shared" ca="1" si="135"/>
        <v>5274313.0614177156</v>
      </c>
      <c r="U261" s="4">
        <f t="shared" ca="1" si="135"/>
        <v>5444483.7259574626</v>
      </c>
      <c r="V261" s="4">
        <f t="shared" ca="1" si="135"/>
        <v>-52872399.79227943</v>
      </c>
      <c r="W261" s="4">
        <f t="shared" ca="1" si="135"/>
        <v>6072357.3201898886</v>
      </c>
      <c r="X261" s="4">
        <f t="shared" ca="1" si="135"/>
        <v>6258873.5818153303</v>
      </c>
      <c r="Y261" s="4">
        <f t="shared" ca="1" si="135"/>
        <v>6446305.5681028711</v>
      </c>
      <c r="Z261" s="4">
        <f t="shared" ca="1" si="135"/>
        <v>6635865.9761739997</v>
      </c>
      <c r="AA261" s="4">
        <f t="shared" ca="1" si="135"/>
        <v>6803794.7460429464</v>
      </c>
      <c r="AB261" s="4">
        <f t="shared" ca="1" si="135"/>
        <v>6998903.3628759412</v>
      </c>
      <c r="AC261" s="4">
        <f t="shared" ca="1" si="135"/>
        <v>7194977.4040912185</v>
      </c>
      <c r="AD261" s="4">
        <f t="shared" ca="1" si="135"/>
        <v>7393266.1125904033</v>
      </c>
      <c r="AE261" s="4">
        <f t="shared" ca="1" si="135"/>
        <v>7569296.7926775496</v>
      </c>
      <c r="AF261" s="4">
        <f t="shared" ca="1" si="135"/>
        <v>7125733.7714531822</v>
      </c>
      <c r="AG261" s="4">
        <f t="shared" ca="1" si="135"/>
        <v>6827975.1992687797</v>
      </c>
      <c r="AH261" s="4">
        <f t="shared" ca="1" si="135"/>
        <v>6932602.3369043767</v>
      </c>
      <c r="AI261" s="4">
        <f t="shared" ca="1" si="136"/>
        <v>6709157.2932581669</v>
      </c>
      <c r="AJ261" s="4">
        <f t="shared" ca="1" si="136"/>
        <v>-85837565.253427893</v>
      </c>
      <c r="AK261" s="4">
        <f t="shared" ca="1" si="136"/>
        <v>7118130.4710053578</v>
      </c>
      <c r="AL261" s="4">
        <f t="shared" ca="1" si="136"/>
        <v>7325445.1107967384</v>
      </c>
      <c r="AM261" s="4">
        <f t="shared" ca="1" si="136"/>
        <v>7509123.5872815708</v>
      </c>
      <c r="AN261" s="4">
        <f t="shared" ca="1" si="136"/>
        <v>7722503.5379408924</v>
      </c>
      <c r="AO261" s="4">
        <f t="shared" ca="1" si="136"/>
        <v>7936939.765232156</v>
      </c>
      <c r="AP261" s="4">
        <f t="shared" ca="1" si="136"/>
        <v>8153797.3604782317</v>
      </c>
      <c r="AQ261" s="4">
        <f t="shared" ca="1" si="136"/>
        <v>716674507.15698659</v>
      </c>
      <c r="AR261" s="4">
        <f t="shared" si="136"/>
        <v>0</v>
      </c>
      <c r="AS261" s="4">
        <f t="shared" si="136"/>
        <v>0</v>
      </c>
      <c r="AT261" s="4">
        <f t="shared" si="136"/>
        <v>0</v>
      </c>
      <c r="AU261" s="4">
        <f t="shared" si="136"/>
        <v>0</v>
      </c>
      <c r="AV261" s="4">
        <f t="shared" si="136"/>
        <v>0</v>
      </c>
      <c r="AW261" s="4">
        <f t="shared" si="136"/>
        <v>0</v>
      </c>
      <c r="AX261" s="4">
        <f t="shared" si="136"/>
        <v>0</v>
      </c>
      <c r="AY261" s="4">
        <f t="shared" si="137"/>
        <v>0</v>
      </c>
      <c r="AZ261" s="4">
        <f t="shared" si="137"/>
        <v>0</v>
      </c>
      <c r="BA261" s="4">
        <f t="shared" si="137"/>
        <v>0</v>
      </c>
      <c r="BB261" s="4">
        <f t="shared" si="137"/>
        <v>0</v>
      </c>
      <c r="BC261" s="4">
        <f t="shared" si="137"/>
        <v>0</v>
      </c>
      <c r="BD261" s="4">
        <f t="shared" si="137"/>
        <v>0</v>
      </c>
      <c r="BE261" s="4">
        <f t="shared" si="137"/>
        <v>0</v>
      </c>
      <c r="BF261" s="4">
        <f t="shared" si="137"/>
        <v>0</v>
      </c>
      <c r="BG261" s="4">
        <f t="shared" si="137"/>
        <v>0</v>
      </c>
      <c r="BH261" s="4">
        <f t="shared" si="137"/>
        <v>0</v>
      </c>
      <c r="BI261" s="4">
        <f t="shared" si="137"/>
        <v>0</v>
      </c>
      <c r="BK261" s="7">
        <f t="shared" ca="1" si="140"/>
        <v>0.1210262702866205</v>
      </c>
    </row>
    <row r="262" spans="1:64" x14ac:dyDescent="0.25">
      <c r="A262">
        <f t="shared" si="128"/>
        <v>42</v>
      </c>
      <c r="C262" s="4">
        <f t="shared" ca="1" si="139"/>
        <v>-283800009.9205274</v>
      </c>
      <c r="D262" s="4">
        <f t="shared" ca="1" si="139"/>
        <v>3883821.0390749695</v>
      </c>
      <c r="E262" s="4">
        <f t="shared" ca="1" si="139"/>
        <v>3764172.2091219649</v>
      </c>
      <c r="F262" s="4">
        <f t="shared" ca="1" si="139"/>
        <v>3933403.209623096</v>
      </c>
      <c r="G262" s="4">
        <f t="shared" ca="1" si="139"/>
        <v>4085232.1937469365</v>
      </c>
      <c r="H262" s="4">
        <f t="shared" ca="1" si="139"/>
        <v>4259663.1682297355</v>
      </c>
      <c r="I262" s="4">
        <f t="shared" ca="1" si="139"/>
        <v>4435218.0753250681</v>
      </c>
      <c r="J262" s="4">
        <f t="shared" ca="1" si="139"/>
        <v>4612924.7790759318</v>
      </c>
      <c r="K262" s="4">
        <f t="shared" ca="1" si="139"/>
        <v>4772732.6149032284</v>
      </c>
      <c r="L262" s="4">
        <f t="shared" ca="1" si="139"/>
        <v>3686787.0893980404</v>
      </c>
      <c r="M262" s="4">
        <f t="shared" ca="1" si="139"/>
        <v>3871083.6060925322</v>
      </c>
      <c r="N262" s="4">
        <f t="shared" ca="1" si="139"/>
        <v>4057622.2473876677</v>
      </c>
      <c r="O262" s="4">
        <f t="shared" ca="1" si="139"/>
        <v>4388105.3443871168</v>
      </c>
      <c r="P262" s="4">
        <f t="shared" ca="1" si="139"/>
        <v>4632874.2819997491</v>
      </c>
      <c r="Q262" s="4">
        <f t="shared" ca="1" si="139"/>
        <v>4795463.7644945243</v>
      </c>
      <c r="R262" s="4">
        <f t="shared" ca="1" si="138"/>
        <v>4959920.2405808</v>
      </c>
      <c r="S262" s="4">
        <f t="shared" ca="1" si="135"/>
        <v>5104967.0928913327</v>
      </c>
      <c r="T262" s="4">
        <f t="shared" ca="1" si="135"/>
        <v>5274313.0614177156</v>
      </c>
      <c r="U262" s="4">
        <f t="shared" ca="1" si="135"/>
        <v>5444483.7259574626</v>
      </c>
      <c r="V262" s="4">
        <f t="shared" ca="1" si="135"/>
        <v>-52872399.79227943</v>
      </c>
      <c r="W262" s="4">
        <f t="shared" ca="1" si="135"/>
        <v>6072357.3201898886</v>
      </c>
      <c r="X262" s="4">
        <f t="shared" ca="1" si="135"/>
        <v>6258873.5818153303</v>
      </c>
      <c r="Y262" s="4">
        <f t="shared" ca="1" si="135"/>
        <v>6446305.5681028711</v>
      </c>
      <c r="Z262" s="4">
        <f t="shared" ca="1" si="135"/>
        <v>6635865.9761739997</v>
      </c>
      <c r="AA262" s="4">
        <f t="shared" ca="1" si="135"/>
        <v>6803794.7460429464</v>
      </c>
      <c r="AB262" s="4">
        <f t="shared" ca="1" si="135"/>
        <v>6998903.3628759412</v>
      </c>
      <c r="AC262" s="4">
        <f t="shared" ca="1" si="135"/>
        <v>7194977.4040912185</v>
      </c>
      <c r="AD262" s="4">
        <f t="shared" ca="1" si="135"/>
        <v>7393266.1125904033</v>
      </c>
      <c r="AE262" s="4">
        <f t="shared" ca="1" si="135"/>
        <v>7569296.7926775496</v>
      </c>
      <c r="AF262" s="4">
        <f t="shared" ca="1" si="135"/>
        <v>7125733.7714531822</v>
      </c>
      <c r="AG262" s="4">
        <f t="shared" ca="1" si="135"/>
        <v>6827975.1992687797</v>
      </c>
      <c r="AH262" s="4">
        <f t="shared" ca="1" si="135"/>
        <v>6932602.3369043767</v>
      </c>
      <c r="AI262" s="4">
        <f t="shared" ca="1" si="136"/>
        <v>6709157.2932581669</v>
      </c>
      <c r="AJ262" s="4">
        <f t="shared" ca="1" si="136"/>
        <v>-85837565.253427893</v>
      </c>
      <c r="AK262" s="4">
        <f t="shared" ca="1" si="136"/>
        <v>7118130.4710053578</v>
      </c>
      <c r="AL262" s="4">
        <f t="shared" ca="1" si="136"/>
        <v>7325445.1107967384</v>
      </c>
      <c r="AM262" s="4">
        <f t="shared" ca="1" si="136"/>
        <v>7509123.5872815708</v>
      </c>
      <c r="AN262" s="4">
        <f t="shared" ca="1" si="136"/>
        <v>7722503.5379408924</v>
      </c>
      <c r="AO262" s="4">
        <f t="shared" ca="1" si="136"/>
        <v>7936939.765232156</v>
      </c>
      <c r="AP262" s="4">
        <f t="shared" ca="1" si="136"/>
        <v>8153797.3604782317</v>
      </c>
      <c r="AQ262" s="4">
        <f t="shared" ca="1" si="136"/>
        <v>8533655.0558209065</v>
      </c>
      <c r="AR262" s="4">
        <f t="shared" ca="1" si="136"/>
        <v>725416899.28800869</v>
      </c>
      <c r="AS262" s="4">
        <f t="shared" si="136"/>
        <v>0</v>
      </c>
      <c r="AT262" s="4">
        <f t="shared" si="136"/>
        <v>0</v>
      </c>
      <c r="AU262" s="4">
        <f t="shared" si="136"/>
        <v>0</v>
      </c>
      <c r="AV262" s="4">
        <f t="shared" si="136"/>
        <v>0</v>
      </c>
      <c r="AW262" s="4">
        <f t="shared" si="136"/>
        <v>0</v>
      </c>
      <c r="AX262" s="4">
        <f t="shared" si="136"/>
        <v>0</v>
      </c>
      <c r="AY262" s="4">
        <f t="shared" si="137"/>
        <v>0</v>
      </c>
      <c r="AZ262" s="4">
        <f t="shared" si="137"/>
        <v>0</v>
      </c>
      <c r="BA262" s="4">
        <f t="shared" si="137"/>
        <v>0</v>
      </c>
      <c r="BB262" s="4">
        <f t="shared" si="137"/>
        <v>0</v>
      </c>
      <c r="BC262" s="4">
        <f t="shared" si="137"/>
        <v>0</v>
      </c>
      <c r="BD262" s="4">
        <f t="shared" si="137"/>
        <v>0</v>
      </c>
      <c r="BE262" s="4">
        <f t="shared" si="137"/>
        <v>0</v>
      </c>
      <c r="BF262" s="4">
        <f t="shared" si="137"/>
        <v>0</v>
      </c>
      <c r="BG262" s="4">
        <f t="shared" si="137"/>
        <v>0</v>
      </c>
      <c r="BH262" s="4">
        <f t="shared" si="137"/>
        <v>0</v>
      </c>
      <c r="BI262" s="4">
        <f t="shared" si="137"/>
        <v>0</v>
      </c>
      <c r="BK262" s="7">
        <f t="shared" ca="1" si="140"/>
        <v>0.12057134230928401</v>
      </c>
    </row>
    <row r="263" spans="1:64" x14ac:dyDescent="0.25">
      <c r="A263">
        <f t="shared" si="128"/>
        <v>43</v>
      </c>
      <c r="C263" s="4">
        <f t="shared" ca="1" si="139"/>
        <v>-283800009.9205274</v>
      </c>
      <c r="D263" s="4">
        <f t="shared" ca="1" si="139"/>
        <v>3883821.0390749695</v>
      </c>
      <c r="E263" s="4">
        <f t="shared" ca="1" si="139"/>
        <v>3764172.2091219649</v>
      </c>
      <c r="F263" s="4">
        <f t="shared" ca="1" si="139"/>
        <v>3933403.209623096</v>
      </c>
      <c r="G263" s="4">
        <f t="shared" ca="1" si="139"/>
        <v>4085232.1937469365</v>
      </c>
      <c r="H263" s="4">
        <f t="shared" ca="1" si="139"/>
        <v>4259663.1682297355</v>
      </c>
      <c r="I263" s="4">
        <f t="shared" ca="1" si="139"/>
        <v>4435218.0753250681</v>
      </c>
      <c r="J263" s="4">
        <f t="shared" ca="1" si="139"/>
        <v>4612924.7790759318</v>
      </c>
      <c r="K263" s="4">
        <f t="shared" ca="1" si="139"/>
        <v>4772732.6149032284</v>
      </c>
      <c r="L263" s="4">
        <f t="shared" ca="1" si="139"/>
        <v>3686787.0893980404</v>
      </c>
      <c r="M263" s="4">
        <f t="shared" ca="1" si="139"/>
        <v>3871083.6060925322</v>
      </c>
      <c r="N263" s="4">
        <f t="shared" ca="1" si="139"/>
        <v>4057622.2473876677</v>
      </c>
      <c r="O263" s="4">
        <f t="shared" ca="1" si="139"/>
        <v>4388105.3443871168</v>
      </c>
      <c r="P263" s="4">
        <f t="shared" ca="1" si="139"/>
        <v>4632874.2819997491</v>
      </c>
      <c r="Q263" s="4">
        <f t="shared" ca="1" si="139"/>
        <v>4795463.7644945243</v>
      </c>
      <c r="R263" s="4">
        <f t="shared" ca="1" si="138"/>
        <v>4959920.2405808</v>
      </c>
      <c r="S263" s="4">
        <f t="shared" ca="1" si="135"/>
        <v>5104967.0928913327</v>
      </c>
      <c r="T263" s="4">
        <f t="shared" ca="1" si="135"/>
        <v>5274313.0614177156</v>
      </c>
      <c r="U263" s="4">
        <f t="shared" ca="1" si="135"/>
        <v>5444483.7259574626</v>
      </c>
      <c r="V263" s="4">
        <f t="shared" ca="1" si="135"/>
        <v>-52872399.79227943</v>
      </c>
      <c r="W263" s="4">
        <f t="shared" ca="1" si="135"/>
        <v>6072357.3201898886</v>
      </c>
      <c r="X263" s="4">
        <f t="shared" ca="1" si="135"/>
        <v>6258873.5818153303</v>
      </c>
      <c r="Y263" s="4">
        <f t="shared" ca="1" si="135"/>
        <v>6446305.5681028711</v>
      </c>
      <c r="Z263" s="4">
        <f t="shared" ca="1" si="135"/>
        <v>6635865.9761739997</v>
      </c>
      <c r="AA263" s="4">
        <f t="shared" ca="1" si="135"/>
        <v>6803794.7460429464</v>
      </c>
      <c r="AB263" s="4">
        <f t="shared" ca="1" si="135"/>
        <v>6998903.3628759412</v>
      </c>
      <c r="AC263" s="4">
        <f t="shared" ca="1" si="135"/>
        <v>7194977.4040912185</v>
      </c>
      <c r="AD263" s="4">
        <f t="shared" ca="1" si="135"/>
        <v>7393266.1125904033</v>
      </c>
      <c r="AE263" s="4">
        <f t="shared" ca="1" si="135"/>
        <v>7569296.7926775496</v>
      </c>
      <c r="AF263" s="4">
        <f t="shared" ca="1" si="135"/>
        <v>7125733.7714531822</v>
      </c>
      <c r="AG263" s="4">
        <f t="shared" ca="1" si="135"/>
        <v>6827975.1992687797</v>
      </c>
      <c r="AH263" s="4">
        <f t="shared" ca="1" si="135"/>
        <v>6932602.3369043767</v>
      </c>
      <c r="AI263" s="4">
        <f t="shared" ca="1" si="136"/>
        <v>6709157.2932581669</v>
      </c>
      <c r="AJ263" s="4">
        <f t="shared" ca="1" si="136"/>
        <v>-85837565.253427893</v>
      </c>
      <c r="AK263" s="4">
        <f t="shared" ca="1" si="136"/>
        <v>7118130.4710053578</v>
      </c>
      <c r="AL263" s="4">
        <f t="shared" ca="1" si="136"/>
        <v>7325445.1107967384</v>
      </c>
      <c r="AM263" s="4">
        <f t="shared" ca="1" si="136"/>
        <v>7509123.5872815708</v>
      </c>
      <c r="AN263" s="4">
        <f t="shared" ca="1" si="136"/>
        <v>7722503.5379408924</v>
      </c>
      <c r="AO263" s="4">
        <f t="shared" ca="1" si="136"/>
        <v>7936939.765232156</v>
      </c>
      <c r="AP263" s="4">
        <f t="shared" ca="1" si="136"/>
        <v>8153797.3604782317</v>
      </c>
      <c r="AQ263" s="4">
        <f t="shared" ca="1" si="136"/>
        <v>8533655.0558209065</v>
      </c>
      <c r="AR263" s="4">
        <f t="shared" ca="1" si="136"/>
        <v>8902250.6337223649</v>
      </c>
      <c r="AS263" s="4">
        <f t="shared" ca="1" si="136"/>
        <v>734010251.46912384</v>
      </c>
      <c r="AT263" s="4">
        <f t="shared" si="136"/>
        <v>0</v>
      </c>
      <c r="AU263" s="4">
        <f t="shared" si="136"/>
        <v>0</v>
      </c>
      <c r="AV263" s="4">
        <f t="shared" si="136"/>
        <v>0</v>
      </c>
      <c r="AW263" s="4">
        <f t="shared" si="136"/>
        <v>0</v>
      </c>
      <c r="AX263" s="4">
        <f t="shared" si="136"/>
        <v>0</v>
      </c>
      <c r="AY263" s="4">
        <f t="shared" si="137"/>
        <v>0</v>
      </c>
      <c r="AZ263" s="4">
        <f t="shared" si="137"/>
        <v>0</v>
      </c>
      <c r="BA263" s="4">
        <f t="shared" si="137"/>
        <v>0</v>
      </c>
      <c r="BB263" s="4">
        <f t="shared" si="137"/>
        <v>0</v>
      </c>
      <c r="BC263" s="4">
        <f t="shared" si="137"/>
        <v>0</v>
      </c>
      <c r="BD263" s="4">
        <f t="shared" si="137"/>
        <v>0</v>
      </c>
      <c r="BE263" s="4">
        <f t="shared" si="137"/>
        <v>0</v>
      </c>
      <c r="BF263" s="4">
        <f t="shared" si="137"/>
        <v>0</v>
      </c>
      <c r="BG263" s="4">
        <f t="shared" si="137"/>
        <v>0</v>
      </c>
      <c r="BH263" s="4">
        <f t="shared" si="137"/>
        <v>0</v>
      </c>
      <c r="BI263" s="4">
        <f t="shared" si="137"/>
        <v>0</v>
      </c>
      <c r="BK263" s="7">
        <f t="shared" ca="1" si="140"/>
        <v>0.1201441774754648</v>
      </c>
    </row>
    <row r="264" spans="1:64" x14ac:dyDescent="0.25">
      <c r="A264">
        <f t="shared" si="128"/>
        <v>44</v>
      </c>
      <c r="C264" s="4">
        <f t="shared" ca="1" si="139"/>
        <v>-283800009.9205274</v>
      </c>
      <c r="D264" s="4">
        <f t="shared" ca="1" si="139"/>
        <v>3883821.0390749695</v>
      </c>
      <c r="E264" s="4">
        <f t="shared" ca="1" si="139"/>
        <v>3764172.2091219649</v>
      </c>
      <c r="F264" s="4">
        <f t="shared" ca="1" si="139"/>
        <v>3933403.209623096</v>
      </c>
      <c r="G264" s="4">
        <f t="shared" ca="1" si="139"/>
        <v>4085232.1937469365</v>
      </c>
      <c r="H264" s="4">
        <f t="shared" ca="1" si="139"/>
        <v>4259663.1682297355</v>
      </c>
      <c r="I264" s="4">
        <f t="shared" ca="1" si="139"/>
        <v>4435218.0753250681</v>
      </c>
      <c r="J264" s="4">
        <f t="shared" ca="1" si="139"/>
        <v>4612924.7790759318</v>
      </c>
      <c r="K264" s="4">
        <f t="shared" ca="1" si="139"/>
        <v>4772732.6149032284</v>
      </c>
      <c r="L264" s="4">
        <f t="shared" ca="1" si="139"/>
        <v>3686787.0893980404</v>
      </c>
      <c r="M264" s="4">
        <f t="shared" ca="1" si="139"/>
        <v>3871083.6060925322</v>
      </c>
      <c r="N264" s="4">
        <f t="shared" ca="1" si="139"/>
        <v>4057622.2473876677</v>
      </c>
      <c r="O264" s="4">
        <f t="shared" ca="1" si="139"/>
        <v>4388105.3443871168</v>
      </c>
      <c r="P264" s="4">
        <f t="shared" ca="1" si="139"/>
        <v>4632874.2819997491</v>
      </c>
      <c r="Q264" s="4">
        <f t="shared" ca="1" si="139"/>
        <v>4795463.7644945243</v>
      </c>
      <c r="R264" s="4">
        <f t="shared" ca="1" si="138"/>
        <v>4959920.2405808</v>
      </c>
      <c r="S264" s="4">
        <f t="shared" ca="1" si="135"/>
        <v>5104967.0928913327</v>
      </c>
      <c r="T264" s="4">
        <f t="shared" ca="1" si="135"/>
        <v>5274313.0614177156</v>
      </c>
      <c r="U264" s="4">
        <f t="shared" ca="1" si="135"/>
        <v>5444483.7259574626</v>
      </c>
      <c r="V264" s="4">
        <f t="shared" ca="1" si="135"/>
        <v>-52872399.79227943</v>
      </c>
      <c r="W264" s="4">
        <f t="shared" ca="1" si="135"/>
        <v>6072357.3201898886</v>
      </c>
      <c r="X264" s="4">
        <f t="shared" ca="1" si="135"/>
        <v>6258873.5818153303</v>
      </c>
      <c r="Y264" s="4">
        <f t="shared" ca="1" si="135"/>
        <v>6446305.5681028711</v>
      </c>
      <c r="Z264" s="4">
        <f t="shared" ca="1" si="135"/>
        <v>6635865.9761739997</v>
      </c>
      <c r="AA264" s="4">
        <f t="shared" ca="1" si="135"/>
        <v>6803794.7460429464</v>
      </c>
      <c r="AB264" s="4">
        <f t="shared" ca="1" si="135"/>
        <v>6998903.3628759412</v>
      </c>
      <c r="AC264" s="4">
        <f t="shared" ca="1" si="135"/>
        <v>7194977.4040912185</v>
      </c>
      <c r="AD264" s="4">
        <f t="shared" ca="1" si="135"/>
        <v>7393266.1125904033</v>
      </c>
      <c r="AE264" s="4">
        <f t="shared" ca="1" si="135"/>
        <v>7569296.7926775496</v>
      </c>
      <c r="AF264" s="4">
        <f t="shared" ca="1" si="135"/>
        <v>7125733.7714531822</v>
      </c>
      <c r="AG264" s="4">
        <f t="shared" ca="1" si="135"/>
        <v>6827975.1992687797</v>
      </c>
      <c r="AH264" s="4">
        <f t="shared" ca="1" si="135"/>
        <v>6932602.3369043767</v>
      </c>
      <c r="AI264" s="4">
        <f t="shared" ca="1" si="136"/>
        <v>6709157.2932581669</v>
      </c>
      <c r="AJ264" s="4">
        <f t="shared" ca="1" si="136"/>
        <v>-85837565.253427893</v>
      </c>
      <c r="AK264" s="4">
        <f t="shared" ca="1" si="136"/>
        <v>7118130.4710053578</v>
      </c>
      <c r="AL264" s="4">
        <f t="shared" ca="1" si="136"/>
        <v>7325445.1107967384</v>
      </c>
      <c r="AM264" s="4">
        <f t="shared" ca="1" si="136"/>
        <v>7509123.5872815708</v>
      </c>
      <c r="AN264" s="4">
        <f t="shared" ca="1" si="136"/>
        <v>7722503.5379408924</v>
      </c>
      <c r="AO264" s="4">
        <f t="shared" ca="1" si="136"/>
        <v>7936939.765232156</v>
      </c>
      <c r="AP264" s="4">
        <f t="shared" ca="1" si="136"/>
        <v>8153797.3604782317</v>
      </c>
      <c r="AQ264" s="4">
        <f t="shared" ca="1" si="136"/>
        <v>8533655.0558209065</v>
      </c>
      <c r="AR264" s="4">
        <f t="shared" ca="1" si="136"/>
        <v>8902250.6337223649</v>
      </c>
      <c r="AS264" s="4">
        <f t="shared" ca="1" si="136"/>
        <v>9156236.2136898842</v>
      </c>
      <c r="AT264" s="4">
        <f t="shared" ca="1" si="136"/>
        <v>742556040.82287157</v>
      </c>
      <c r="AU264" s="4">
        <f t="shared" si="136"/>
        <v>0</v>
      </c>
      <c r="AV264" s="4">
        <f t="shared" si="136"/>
        <v>0</v>
      </c>
      <c r="AW264" s="4">
        <f t="shared" si="136"/>
        <v>0</v>
      </c>
      <c r="AX264" s="4">
        <f t="shared" si="136"/>
        <v>0</v>
      </c>
      <c r="AY264" s="4">
        <f t="shared" si="137"/>
        <v>0</v>
      </c>
      <c r="AZ264" s="4">
        <f t="shared" si="137"/>
        <v>0</v>
      </c>
      <c r="BA264" s="4">
        <f t="shared" si="137"/>
        <v>0</v>
      </c>
      <c r="BB264" s="4">
        <f t="shared" si="137"/>
        <v>0</v>
      </c>
      <c r="BC264" s="4">
        <f t="shared" si="137"/>
        <v>0</v>
      </c>
      <c r="BD264" s="4">
        <f t="shared" si="137"/>
        <v>0</v>
      </c>
      <c r="BE264" s="4">
        <f t="shared" si="137"/>
        <v>0</v>
      </c>
      <c r="BF264" s="4">
        <f t="shared" si="137"/>
        <v>0</v>
      </c>
      <c r="BG264" s="4">
        <f t="shared" si="137"/>
        <v>0</v>
      </c>
      <c r="BH264" s="4">
        <f t="shared" si="137"/>
        <v>0</v>
      </c>
      <c r="BI264" s="4">
        <f t="shared" si="137"/>
        <v>0</v>
      </c>
      <c r="BK264" s="7">
        <f t="shared" ca="1" si="140"/>
        <v>0.1197409781389589</v>
      </c>
    </row>
    <row r="265" spans="1:64" x14ac:dyDescent="0.25">
      <c r="A265">
        <f t="shared" si="128"/>
        <v>45</v>
      </c>
      <c r="C265" s="4">
        <f t="shared" ca="1" si="139"/>
        <v>-283800009.9205274</v>
      </c>
      <c r="D265" s="4">
        <f t="shared" ca="1" si="139"/>
        <v>3883821.0390749695</v>
      </c>
      <c r="E265" s="4">
        <f t="shared" ca="1" si="139"/>
        <v>3764172.2091219649</v>
      </c>
      <c r="F265" s="4">
        <f t="shared" ca="1" si="139"/>
        <v>3933403.209623096</v>
      </c>
      <c r="G265" s="4">
        <f t="shared" ca="1" si="139"/>
        <v>4085232.1937469365</v>
      </c>
      <c r="H265" s="4">
        <f t="shared" ca="1" si="139"/>
        <v>4259663.1682297355</v>
      </c>
      <c r="I265" s="4">
        <f t="shared" ca="1" si="139"/>
        <v>4435218.0753250681</v>
      </c>
      <c r="J265" s="4">
        <f t="shared" ca="1" si="139"/>
        <v>4612924.7790759318</v>
      </c>
      <c r="K265" s="4">
        <f t="shared" ca="1" si="139"/>
        <v>4772732.6149032284</v>
      </c>
      <c r="L265" s="4">
        <f t="shared" ca="1" si="139"/>
        <v>3686787.0893980404</v>
      </c>
      <c r="M265" s="4">
        <f t="shared" ca="1" si="139"/>
        <v>3871083.6060925322</v>
      </c>
      <c r="N265" s="4">
        <f t="shared" ca="1" si="139"/>
        <v>4057622.2473876677</v>
      </c>
      <c r="O265" s="4">
        <f t="shared" ca="1" si="139"/>
        <v>4388105.3443871168</v>
      </c>
      <c r="P265" s="4">
        <f t="shared" ca="1" si="139"/>
        <v>4632874.2819997491</v>
      </c>
      <c r="Q265" s="4">
        <f t="shared" ca="1" si="139"/>
        <v>4795463.7644945243</v>
      </c>
      <c r="R265" s="4">
        <f t="shared" ca="1" si="138"/>
        <v>4959920.2405808</v>
      </c>
      <c r="S265" s="4">
        <f t="shared" ca="1" si="135"/>
        <v>5104967.0928913327</v>
      </c>
      <c r="T265" s="4">
        <f t="shared" ca="1" si="135"/>
        <v>5274313.0614177156</v>
      </c>
      <c r="U265" s="4">
        <f t="shared" ca="1" si="135"/>
        <v>5444483.7259574626</v>
      </c>
      <c r="V265" s="4">
        <f t="shared" ca="1" si="135"/>
        <v>-52872399.79227943</v>
      </c>
      <c r="W265" s="4">
        <f t="shared" ca="1" si="135"/>
        <v>6072357.3201898886</v>
      </c>
      <c r="X265" s="4">
        <f t="shared" ca="1" si="135"/>
        <v>6258873.5818153303</v>
      </c>
      <c r="Y265" s="4">
        <f t="shared" ca="1" si="135"/>
        <v>6446305.5681028711</v>
      </c>
      <c r="Z265" s="4">
        <f t="shared" ca="1" si="135"/>
        <v>6635865.9761739997</v>
      </c>
      <c r="AA265" s="4">
        <f t="shared" ca="1" si="135"/>
        <v>6803794.7460429464</v>
      </c>
      <c r="AB265" s="4">
        <f t="shared" ca="1" si="135"/>
        <v>6998903.3628759412</v>
      </c>
      <c r="AC265" s="4">
        <f t="shared" ca="1" si="135"/>
        <v>7194977.4040912185</v>
      </c>
      <c r="AD265" s="4">
        <f t="shared" ca="1" si="135"/>
        <v>7393266.1125904033</v>
      </c>
      <c r="AE265" s="4">
        <f t="shared" ca="1" si="135"/>
        <v>7569296.7926775496</v>
      </c>
      <c r="AF265" s="4">
        <f t="shared" ca="1" si="135"/>
        <v>7125733.7714531822</v>
      </c>
      <c r="AG265" s="4">
        <f t="shared" ca="1" si="135"/>
        <v>6827975.1992687797</v>
      </c>
      <c r="AH265" s="4">
        <f t="shared" ca="1" si="135"/>
        <v>6932602.3369043767</v>
      </c>
      <c r="AI265" s="4">
        <f t="shared" ca="1" si="136"/>
        <v>6709157.2932581669</v>
      </c>
      <c r="AJ265" s="4">
        <f t="shared" ca="1" si="136"/>
        <v>-85837565.253427893</v>
      </c>
      <c r="AK265" s="4">
        <f t="shared" ca="1" si="136"/>
        <v>7118130.4710053578</v>
      </c>
      <c r="AL265" s="4">
        <f t="shared" ca="1" si="136"/>
        <v>7325445.1107967384</v>
      </c>
      <c r="AM265" s="4">
        <f t="shared" ca="1" si="136"/>
        <v>7509123.5872815708</v>
      </c>
      <c r="AN265" s="4">
        <f t="shared" ca="1" si="136"/>
        <v>7722503.5379408924</v>
      </c>
      <c r="AO265" s="4">
        <f t="shared" ca="1" si="136"/>
        <v>7936939.765232156</v>
      </c>
      <c r="AP265" s="4">
        <f t="shared" ca="1" si="136"/>
        <v>8153797.3604782317</v>
      </c>
      <c r="AQ265" s="4">
        <f t="shared" ca="1" si="136"/>
        <v>8533655.0558209065</v>
      </c>
      <c r="AR265" s="4">
        <f t="shared" ca="1" si="136"/>
        <v>8902250.6337223649</v>
      </c>
      <c r="AS265" s="4">
        <f t="shared" ca="1" si="136"/>
        <v>9156236.2136898842</v>
      </c>
      <c r="AT265" s="4">
        <f t="shared" ca="1" si="136"/>
        <v>9385711.3000040483</v>
      </c>
      <c r="AU265" s="4">
        <f t="shared" ca="1" si="136"/>
        <v>750266350.4266088</v>
      </c>
      <c r="AV265" s="4">
        <f t="shared" si="136"/>
        <v>0</v>
      </c>
      <c r="AW265" s="4">
        <f t="shared" si="136"/>
        <v>0</v>
      </c>
      <c r="AX265" s="4">
        <f t="shared" si="136"/>
        <v>0</v>
      </c>
      <c r="AY265" s="4">
        <f t="shared" si="137"/>
        <v>0</v>
      </c>
      <c r="AZ265" s="4">
        <f t="shared" si="137"/>
        <v>0</v>
      </c>
      <c r="BA265" s="4">
        <f t="shared" si="137"/>
        <v>0</v>
      </c>
      <c r="BB265" s="4">
        <f t="shared" si="137"/>
        <v>0</v>
      </c>
      <c r="BC265" s="4">
        <f t="shared" si="137"/>
        <v>0</v>
      </c>
      <c r="BD265" s="4">
        <f t="shared" si="137"/>
        <v>0</v>
      </c>
      <c r="BE265" s="4">
        <f t="shared" si="137"/>
        <v>0</v>
      </c>
      <c r="BF265" s="4">
        <f t="shared" si="137"/>
        <v>0</v>
      </c>
      <c r="BG265" s="4">
        <f t="shared" si="137"/>
        <v>0</v>
      </c>
      <c r="BH265" s="4">
        <f t="shared" si="137"/>
        <v>0</v>
      </c>
      <c r="BI265" s="4">
        <f t="shared" si="137"/>
        <v>0</v>
      </c>
      <c r="BK265" s="7">
        <f t="shared" ca="1" si="140"/>
        <v>0.11926045799699603</v>
      </c>
    </row>
    <row r="266" spans="1:64" x14ac:dyDescent="0.25">
      <c r="A266">
        <f t="shared" si="128"/>
        <v>46</v>
      </c>
      <c r="C266" s="4">
        <f t="shared" ca="1" si="139"/>
        <v>-283800009.9205274</v>
      </c>
      <c r="D266" s="4">
        <f t="shared" ca="1" si="139"/>
        <v>3883821.0390749695</v>
      </c>
      <c r="E266" s="4">
        <f t="shared" ca="1" si="139"/>
        <v>3764172.2091219649</v>
      </c>
      <c r="F266" s="4">
        <f t="shared" ca="1" si="139"/>
        <v>3933403.209623096</v>
      </c>
      <c r="G266" s="4">
        <f t="shared" ca="1" si="139"/>
        <v>4085232.1937469365</v>
      </c>
      <c r="H266" s="4">
        <f t="shared" ca="1" si="139"/>
        <v>4259663.1682297355</v>
      </c>
      <c r="I266" s="4">
        <f t="shared" ca="1" si="139"/>
        <v>4435218.0753250681</v>
      </c>
      <c r="J266" s="4">
        <f t="shared" ca="1" si="139"/>
        <v>4612924.7790759318</v>
      </c>
      <c r="K266" s="4">
        <f t="shared" ca="1" si="139"/>
        <v>4772732.6149032284</v>
      </c>
      <c r="L266" s="4">
        <f t="shared" ca="1" si="139"/>
        <v>3686787.0893980404</v>
      </c>
      <c r="M266" s="4">
        <f t="shared" ca="1" si="139"/>
        <v>3871083.6060925322</v>
      </c>
      <c r="N266" s="4">
        <f t="shared" ca="1" si="139"/>
        <v>4057622.2473876677</v>
      </c>
      <c r="O266" s="4">
        <f t="shared" ca="1" si="139"/>
        <v>4388105.3443871168</v>
      </c>
      <c r="P266" s="4">
        <f t="shared" ca="1" si="139"/>
        <v>4632874.2819997491</v>
      </c>
      <c r="Q266" s="4">
        <f t="shared" ca="1" si="139"/>
        <v>4795463.7644945243</v>
      </c>
      <c r="R266" s="4">
        <f t="shared" ca="1" si="138"/>
        <v>4959920.2405808</v>
      </c>
      <c r="S266" s="4">
        <f t="shared" ca="1" si="135"/>
        <v>5104967.0928913327</v>
      </c>
      <c r="T266" s="4">
        <f t="shared" ca="1" si="135"/>
        <v>5274313.0614177156</v>
      </c>
      <c r="U266" s="4">
        <f t="shared" ca="1" si="135"/>
        <v>5444483.7259574626</v>
      </c>
      <c r="V266" s="4">
        <f t="shared" ca="1" si="135"/>
        <v>-52872399.79227943</v>
      </c>
      <c r="W266" s="4">
        <f t="shared" ca="1" si="135"/>
        <v>6072357.3201898886</v>
      </c>
      <c r="X266" s="4">
        <f t="shared" ca="1" si="135"/>
        <v>6258873.5818153303</v>
      </c>
      <c r="Y266" s="4">
        <f t="shared" ca="1" si="135"/>
        <v>6446305.5681028711</v>
      </c>
      <c r="Z266" s="4">
        <f t="shared" ca="1" si="135"/>
        <v>6635865.9761739997</v>
      </c>
      <c r="AA266" s="4">
        <f t="shared" ca="1" si="135"/>
        <v>6803794.7460429464</v>
      </c>
      <c r="AB266" s="4">
        <f t="shared" ca="1" si="135"/>
        <v>6998903.3628759412</v>
      </c>
      <c r="AC266" s="4">
        <f t="shared" ca="1" si="135"/>
        <v>7194977.4040912185</v>
      </c>
      <c r="AD266" s="4">
        <f t="shared" ca="1" si="135"/>
        <v>7393266.1125904033</v>
      </c>
      <c r="AE266" s="4">
        <f t="shared" ca="1" si="135"/>
        <v>7569296.7926775496</v>
      </c>
      <c r="AF266" s="4">
        <f t="shared" ca="1" si="135"/>
        <v>7125733.7714531822</v>
      </c>
      <c r="AG266" s="4">
        <f t="shared" ca="1" si="135"/>
        <v>6827975.1992687797</v>
      </c>
      <c r="AH266" s="4">
        <f t="shared" ca="1" si="135"/>
        <v>6932602.3369043767</v>
      </c>
      <c r="AI266" s="4">
        <f t="shared" ca="1" si="136"/>
        <v>6709157.2932581669</v>
      </c>
      <c r="AJ266" s="4">
        <f t="shared" ca="1" si="136"/>
        <v>-85837565.253427893</v>
      </c>
      <c r="AK266" s="4">
        <f t="shared" ca="1" si="136"/>
        <v>7118130.4710053578</v>
      </c>
      <c r="AL266" s="4">
        <f t="shared" ca="1" si="136"/>
        <v>7325445.1107967384</v>
      </c>
      <c r="AM266" s="4">
        <f t="shared" ca="1" si="136"/>
        <v>7509123.5872815708</v>
      </c>
      <c r="AN266" s="4">
        <f t="shared" ca="1" si="136"/>
        <v>7722503.5379408924</v>
      </c>
      <c r="AO266" s="4">
        <f t="shared" ca="1" si="136"/>
        <v>7936939.765232156</v>
      </c>
      <c r="AP266" s="4">
        <f t="shared" ca="1" si="136"/>
        <v>8153797.3604782317</v>
      </c>
      <c r="AQ266" s="4">
        <f t="shared" ca="1" si="136"/>
        <v>8533655.0558209065</v>
      </c>
      <c r="AR266" s="4">
        <f t="shared" ca="1" si="136"/>
        <v>8902250.6337223649</v>
      </c>
      <c r="AS266" s="4">
        <f t="shared" ca="1" si="136"/>
        <v>9156236.2136898842</v>
      </c>
      <c r="AT266" s="4">
        <f t="shared" ca="1" si="136"/>
        <v>9385711.3000040483</v>
      </c>
      <c r="AU266" s="4">
        <f t="shared" ca="1" si="136"/>
        <v>9590181.502334144</v>
      </c>
      <c r="AV266" s="4">
        <f t="shared" ca="1" si="136"/>
        <v>758782149.24027669</v>
      </c>
      <c r="AW266" s="4">
        <f t="shared" si="136"/>
        <v>0</v>
      </c>
      <c r="AX266" s="4">
        <f t="shared" si="136"/>
        <v>0</v>
      </c>
      <c r="AY266" s="4">
        <f t="shared" si="137"/>
        <v>0</v>
      </c>
      <c r="AZ266" s="4">
        <f t="shared" si="137"/>
        <v>0</v>
      </c>
      <c r="BA266" s="4">
        <f t="shared" si="137"/>
        <v>0</v>
      </c>
      <c r="BB266" s="4">
        <f t="shared" si="137"/>
        <v>0</v>
      </c>
      <c r="BC266" s="4">
        <f t="shared" si="137"/>
        <v>0</v>
      </c>
      <c r="BD266" s="4">
        <f t="shared" si="137"/>
        <v>0</v>
      </c>
      <c r="BE266" s="4">
        <f t="shared" si="137"/>
        <v>0</v>
      </c>
      <c r="BF266" s="4">
        <f t="shared" si="137"/>
        <v>0</v>
      </c>
      <c r="BG266" s="4">
        <f t="shared" si="137"/>
        <v>0</v>
      </c>
      <c r="BH266" s="4">
        <f t="shared" si="137"/>
        <v>0</v>
      </c>
      <c r="BI266" s="4">
        <f t="shared" si="137"/>
        <v>0</v>
      </c>
      <c r="BK266" s="7">
        <f t="shared" ca="1" si="140"/>
        <v>0.11890329258618659</v>
      </c>
    </row>
    <row r="267" spans="1:64" x14ac:dyDescent="0.25">
      <c r="A267">
        <f t="shared" si="128"/>
        <v>47</v>
      </c>
      <c r="C267" s="4">
        <f t="shared" ca="1" si="139"/>
        <v>-283800009.9205274</v>
      </c>
      <c r="D267" s="4">
        <f t="shared" ca="1" si="139"/>
        <v>3883821.0390749695</v>
      </c>
      <c r="E267" s="4">
        <f t="shared" ca="1" si="139"/>
        <v>3764172.2091219649</v>
      </c>
      <c r="F267" s="4">
        <f t="shared" ca="1" si="139"/>
        <v>3933403.209623096</v>
      </c>
      <c r="G267" s="4">
        <f t="shared" ca="1" si="139"/>
        <v>4085232.1937469365</v>
      </c>
      <c r="H267" s="4">
        <f t="shared" ca="1" si="139"/>
        <v>4259663.1682297355</v>
      </c>
      <c r="I267" s="4">
        <f t="shared" ca="1" si="139"/>
        <v>4435218.0753250681</v>
      </c>
      <c r="J267" s="4">
        <f t="shared" ca="1" si="139"/>
        <v>4612924.7790759318</v>
      </c>
      <c r="K267" s="4">
        <f t="shared" ca="1" si="139"/>
        <v>4772732.6149032284</v>
      </c>
      <c r="L267" s="4">
        <f t="shared" ca="1" si="139"/>
        <v>3686787.0893980404</v>
      </c>
      <c r="M267" s="4">
        <f t="shared" ca="1" si="139"/>
        <v>3871083.6060925322</v>
      </c>
      <c r="N267" s="4">
        <f t="shared" ca="1" si="139"/>
        <v>4057622.2473876677</v>
      </c>
      <c r="O267" s="4">
        <f t="shared" ca="1" si="139"/>
        <v>4388105.3443871168</v>
      </c>
      <c r="P267" s="4">
        <f t="shared" ca="1" si="139"/>
        <v>4632874.2819997491</v>
      </c>
      <c r="Q267" s="4">
        <f t="shared" ca="1" si="139"/>
        <v>4795463.7644945243</v>
      </c>
      <c r="R267" s="4">
        <f t="shared" ca="1" si="138"/>
        <v>4959920.2405808</v>
      </c>
      <c r="S267" s="4">
        <f t="shared" ca="1" si="135"/>
        <v>5104967.0928913327</v>
      </c>
      <c r="T267" s="4">
        <f t="shared" ca="1" si="135"/>
        <v>5274313.0614177156</v>
      </c>
      <c r="U267" s="4">
        <f t="shared" ca="1" si="135"/>
        <v>5444483.7259574626</v>
      </c>
      <c r="V267" s="4">
        <f t="shared" ca="1" si="135"/>
        <v>-52872399.79227943</v>
      </c>
      <c r="W267" s="4">
        <f t="shared" ca="1" si="135"/>
        <v>6072357.3201898886</v>
      </c>
      <c r="X267" s="4">
        <f t="shared" ca="1" si="135"/>
        <v>6258873.5818153303</v>
      </c>
      <c r="Y267" s="4">
        <f t="shared" ca="1" si="135"/>
        <v>6446305.5681028711</v>
      </c>
      <c r="Z267" s="4">
        <f t="shared" ca="1" si="135"/>
        <v>6635865.9761739997</v>
      </c>
      <c r="AA267" s="4">
        <f t="shared" ca="1" si="135"/>
        <v>6803794.7460429464</v>
      </c>
      <c r="AB267" s="4">
        <f t="shared" ca="1" si="135"/>
        <v>6998903.3628759412</v>
      </c>
      <c r="AC267" s="4">
        <f t="shared" ca="1" si="135"/>
        <v>7194977.4040912185</v>
      </c>
      <c r="AD267" s="4">
        <f t="shared" ca="1" si="135"/>
        <v>7393266.1125904033</v>
      </c>
      <c r="AE267" s="4">
        <f t="shared" ca="1" si="135"/>
        <v>7569296.7926775496</v>
      </c>
      <c r="AF267" s="4">
        <f t="shared" ca="1" si="135"/>
        <v>7125733.7714531822</v>
      </c>
      <c r="AG267" s="4">
        <f t="shared" ca="1" si="135"/>
        <v>6827975.1992687797</v>
      </c>
      <c r="AH267" s="4">
        <f t="shared" ca="1" si="135"/>
        <v>6932602.3369043767</v>
      </c>
      <c r="AI267" s="4">
        <f t="shared" ca="1" si="136"/>
        <v>6709157.2932581669</v>
      </c>
      <c r="AJ267" s="4">
        <f t="shared" ca="1" si="136"/>
        <v>-85837565.253427893</v>
      </c>
      <c r="AK267" s="4">
        <f t="shared" ca="1" si="136"/>
        <v>7118130.4710053578</v>
      </c>
      <c r="AL267" s="4">
        <f t="shared" ca="1" si="136"/>
        <v>7325445.1107967384</v>
      </c>
      <c r="AM267" s="4">
        <f t="shared" ca="1" si="136"/>
        <v>7509123.5872815708</v>
      </c>
      <c r="AN267" s="4">
        <f t="shared" ca="1" si="136"/>
        <v>7722503.5379408924</v>
      </c>
      <c r="AO267" s="4">
        <f t="shared" ca="1" si="136"/>
        <v>7936939.765232156</v>
      </c>
      <c r="AP267" s="4">
        <f t="shared" ca="1" si="136"/>
        <v>8153797.3604782317</v>
      </c>
      <c r="AQ267" s="4">
        <f t="shared" ca="1" si="136"/>
        <v>8533655.0558209065</v>
      </c>
      <c r="AR267" s="4">
        <f t="shared" ca="1" si="136"/>
        <v>8902250.6337223649</v>
      </c>
      <c r="AS267" s="4">
        <f t="shared" ca="1" si="136"/>
        <v>9156236.2136898842</v>
      </c>
      <c r="AT267" s="4">
        <f t="shared" ca="1" si="136"/>
        <v>9385711.3000040483</v>
      </c>
      <c r="AU267" s="4">
        <f t="shared" ca="1" si="136"/>
        <v>9590181.502334144</v>
      </c>
      <c r="AV267" s="4">
        <f t="shared" ca="1" si="136"/>
        <v>9826233.2448314987</v>
      </c>
      <c r="AW267" s="4">
        <f t="shared" ca="1" si="136"/>
        <v>767269242.69922221</v>
      </c>
      <c r="AX267" s="4">
        <f t="shared" si="136"/>
        <v>0</v>
      </c>
      <c r="AY267" s="4">
        <f t="shared" si="137"/>
        <v>0</v>
      </c>
      <c r="AZ267" s="4">
        <f t="shared" si="137"/>
        <v>0</v>
      </c>
      <c r="BA267" s="4">
        <f t="shared" si="137"/>
        <v>0</v>
      </c>
      <c r="BB267" s="4">
        <f t="shared" si="137"/>
        <v>0</v>
      </c>
      <c r="BC267" s="4">
        <f t="shared" si="137"/>
        <v>0</v>
      </c>
      <c r="BD267" s="4">
        <f t="shared" si="137"/>
        <v>0</v>
      </c>
      <c r="BE267" s="4">
        <f t="shared" si="137"/>
        <v>0</v>
      </c>
      <c r="BF267" s="4">
        <f t="shared" si="137"/>
        <v>0</v>
      </c>
      <c r="BG267" s="4">
        <f t="shared" si="137"/>
        <v>0</v>
      </c>
      <c r="BH267" s="4">
        <f t="shared" si="137"/>
        <v>0</v>
      </c>
      <c r="BI267" s="4">
        <f t="shared" si="137"/>
        <v>0</v>
      </c>
      <c r="BK267" s="7">
        <f t="shared" ca="1" si="140"/>
        <v>0.11856516811414797</v>
      </c>
    </row>
    <row r="268" spans="1:64" x14ac:dyDescent="0.25">
      <c r="A268">
        <f t="shared" si="128"/>
        <v>48</v>
      </c>
      <c r="C268" s="4">
        <f t="shared" ca="1" si="139"/>
        <v>-283800009.9205274</v>
      </c>
      <c r="D268" s="4">
        <f t="shared" ca="1" si="139"/>
        <v>3883821.0390749695</v>
      </c>
      <c r="E268" s="4">
        <f t="shared" ca="1" si="139"/>
        <v>3764172.2091219649</v>
      </c>
      <c r="F268" s="4">
        <f t="shared" ca="1" si="139"/>
        <v>3933403.209623096</v>
      </c>
      <c r="G268" s="4">
        <f t="shared" ca="1" si="139"/>
        <v>4085232.1937469365</v>
      </c>
      <c r="H268" s="4">
        <f t="shared" ca="1" si="139"/>
        <v>4259663.1682297355</v>
      </c>
      <c r="I268" s="4">
        <f t="shared" ca="1" si="139"/>
        <v>4435218.0753250681</v>
      </c>
      <c r="J268" s="4">
        <f t="shared" ca="1" si="139"/>
        <v>4612924.7790759318</v>
      </c>
      <c r="K268" s="4">
        <f t="shared" ca="1" si="139"/>
        <v>4772732.6149032284</v>
      </c>
      <c r="L268" s="4">
        <f t="shared" ca="1" si="139"/>
        <v>3686787.0893980404</v>
      </c>
      <c r="M268" s="4">
        <f t="shared" ca="1" si="139"/>
        <v>3871083.6060925322</v>
      </c>
      <c r="N268" s="4">
        <f t="shared" ca="1" si="139"/>
        <v>4057622.2473876677</v>
      </c>
      <c r="O268" s="4">
        <f t="shared" ca="1" si="139"/>
        <v>4388105.3443871168</v>
      </c>
      <c r="P268" s="4">
        <f t="shared" ca="1" si="139"/>
        <v>4632874.2819997491</v>
      </c>
      <c r="Q268" s="4">
        <f t="shared" ca="1" si="139"/>
        <v>4795463.7644945243</v>
      </c>
      <c r="R268" s="4">
        <f t="shared" ca="1" si="138"/>
        <v>4959920.2405808</v>
      </c>
      <c r="S268" s="4">
        <f t="shared" ca="1" si="135"/>
        <v>5104967.0928913327</v>
      </c>
      <c r="T268" s="4">
        <f t="shared" ca="1" si="135"/>
        <v>5274313.0614177156</v>
      </c>
      <c r="U268" s="4">
        <f t="shared" ca="1" si="135"/>
        <v>5444483.7259574626</v>
      </c>
      <c r="V268" s="4">
        <f t="shared" ca="1" si="135"/>
        <v>-52872399.79227943</v>
      </c>
      <c r="W268" s="4">
        <f t="shared" ca="1" si="135"/>
        <v>6072357.3201898886</v>
      </c>
      <c r="X268" s="4">
        <f t="shared" ca="1" si="135"/>
        <v>6258873.5818153303</v>
      </c>
      <c r="Y268" s="4">
        <f t="shared" ca="1" si="135"/>
        <v>6446305.5681028711</v>
      </c>
      <c r="Z268" s="4">
        <f t="shared" ca="1" si="135"/>
        <v>6635865.9761739997</v>
      </c>
      <c r="AA268" s="4">
        <f t="shared" ca="1" si="135"/>
        <v>6803794.7460429464</v>
      </c>
      <c r="AB268" s="4">
        <f t="shared" ca="1" si="135"/>
        <v>6998903.3628759412</v>
      </c>
      <c r="AC268" s="4">
        <f t="shared" ca="1" si="135"/>
        <v>7194977.4040912185</v>
      </c>
      <c r="AD268" s="4">
        <f t="shared" ca="1" si="135"/>
        <v>7393266.1125904033</v>
      </c>
      <c r="AE268" s="4">
        <f t="shared" ca="1" si="135"/>
        <v>7569296.7926775496</v>
      </c>
      <c r="AF268" s="4">
        <f t="shared" ca="1" si="135"/>
        <v>7125733.7714531822</v>
      </c>
      <c r="AG268" s="4">
        <f t="shared" ca="1" si="135"/>
        <v>6827975.1992687797</v>
      </c>
      <c r="AH268" s="4">
        <f t="shared" ref="AH268:AW279" ca="1" si="141">IF(AH$220&lt;=$A268,AH$216,0)+IF(AH$220=$A268,AH$217)</f>
        <v>6932602.3369043767</v>
      </c>
      <c r="AI268" s="4">
        <f t="shared" ca="1" si="136"/>
        <v>6709157.2932581669</v>
      </c>
      <c r="AJ268" s="4">
        <f t="shared" ca="1" si="136"/>
        <v>-85837565.253427893</v>
      </c>
      <c r="AK268" s="4">
        <f t="shared" ca="1" si="136"/>
        <v>7118130.4710053578</v>
      </c>
      <c r="AL268" s="4">
        <f t="shared" ca="1" si="136"/>
        <v>7325445.1107967384</v>
      </c>
      <c r="AM268" s="4">
        <f t="shared" ca="1" si="136"/>
        <v>7509123.5872815708</v>
      </c>
      <c r="AN268" s="4">
        <f t="shared" ca="1" si="136"/>
        <v>7722503.5379408924</v>
      </c>
      <c r="AO268" s="4">
        <f t="shared" ca="1" si="136"/>
        <v>7936939.765232156</v>
      </c>
      <c r="AP268" s="4">
        <f t="shared" ca="1" si="136"/>
        <v>8153797.3604782317</v>
      </c>
      <c r="AQ268" s="4">
        <f t="shared" ca="1" si="136"/>
        <v>8533655.0558209065</v>
      </c>
      <c r="AR268" s="4">
        <f t="shared" ca="1" si="136"/>
        <v>8902250.6337223649</v>
      </c>
      <c r="AS268" s="4">
        <f t="shared" ca="1" si="136"/>
        <v>9156236.2136898842</v>
      </c>
      <c r="AT268" s="4">
        <f t="shared" ca="1" si="136"/>
        <v>9385711.3000040483</v>
      </c>
      <c r="AU268" s="4">
        <f t="shared" ca="1" si="136"/>
        <v>9590181.502334144</v>
      </c>
      <c r="AV268" s="4">
        <f t="shared" ca="1" si="136"/>
        <v>9826233.2448314987</v>
      </c>
      <c r="AW268" s="4">
        <f t="shared" ca="1" si="136"/>
        <v>10063477.365861498</v>
      </c>
      <c r="AX268" s="4">
        <f t="shared" ref="AX268:BI279" ca="1" si="142">IF(AX$220&lt;=$A268,AX$216,0)+IF(AX$220=$A268,AX$217)</f>
        <v>775726589.08143198</v>
      </c>
      <c r="AY268" s="4">
        <f t="shared" si="137"/>
        <v>0</v>
      </c>
      <c r="AZ268" s="4">
        <f t="shared" si="137"/>
        <v>0</v>
      </c>
      <c r="BA268" s="4">
        <f t="shared" si="137"/>
        <v>0</v>
      </c>
      <c r="BB268" s="4">
        <f t="shared" si="137"/>
        <v>0</v>
      </c>
      <c r="BC268" s="4">
        <f t="shared" si="137"/>
        <v>0</v>
      </c>
      <c r="BD268" s="4">
        <f t="shared" si="137"/>
        <v>0</v>
      </c>
      <c r="BE268" s="4">
        <f t="shared" si="137"/>
        <v>0</v>
      </c>
      <c r="BF268" s="4">
        <f t="shared" si="137"/>
        <v>0</v>
      </c>
      <c r="BG268" s="4">
        <f t="shared" si="137"/>
        <v>0</v>
      </c>
      <c r="BH268" s="4">
        <f t="shared" si="137"/>
        <v>0</v>
      </c>
      <c r="BI268" s="4">
        <f t="shared" si="137"/>
        <v>0</v>
      </c>
      <c r="BK268" s="7">
        <f t="shared" ca="1" si="140"/>
        <v>0.1182448122006925</v>
      </c>
    </row>
    <row r="269" spans="1:64" x14ac:dyDescent="0.25">
      <c r="A269">
        <f t="shared" si="128"/>
        <v>49</v>
      </c>
      <c r="C269" s="4">
        <f t="shared" ca="1" si="139"/>
        <v>-283800009.9205274</v>
      </c>
      <c r="D269" s="4">
        <f t="shared" ca="1" si="139"/>
        <v>3883821.0390749695</v>
      </c>
      <c r="E269" s="4">
        <f t="shared" ca="1" si="139"/>
        <v>3764172.2091219649</v>
      </c>
      <c r="F269" s="4">
        <f t="shared" ca="1" si="139"/>
        <v>3933403.209623096</v>
      </c>
      <c r="G269" s="4">
        <f t="shared" ca="1" si="139"/>
        <v>4085232.1937469365</v>
      </c>
      <c r="H269" s="4">
        <f t="shared" ca="1" si="139"/>
        <v>4259663.1682297355</v>
      </c>
      <c r="I269" s="4">
        <f t="shared" ca="1" si="139"/>
        <v>4435218.0753250681</v>
      </c>
      <c r="J269" s="4">
        <f t="shared" ca="1" si="139"/>
        <v>4612924.7790759318</v>
      </c>
      <c r="K269" s="4">
        <f t="shared" ca="1" si="139"/>
        <v>4772732.6149032284</v>
      </c>
      <c r="L269" s="4">
        <f t="shared" ca="1" si="139"/>
        <v>3686787.0893980404</v>
      </c>
      <c r="M269" s="4">
        <f t="shared" ca="1" si="139"/>
        <v>3871083.6060925322</v>
      </c>
      <c r="N269" s="4">
        <f t="shared" ca="1" si="139"/>
        <v>4057622.2473876677</v>
      </c>
      <c r="O269" s="4">
        <f t="shared" ca="1" si="139"/>
        <v>4388105.3443871168</v>
      </c>
      <c r="P269" s="4">
        <f t="shared" ca="1" si="139"/>
        <v>4632874.2819997491</v>
      </c>
      <c r="Q269" s="4">
        <f t="shared" ca="1" si="139"/>
        <v>4795463.7644945243</v>
      </c>
      <c r="R269" s="4">
        <f t="shared" ca="1" si="138"/>
        <v>4959920.2405808</v>
      </c>
      <c r="S269" s="4">
        <f t="shared" ca="1" si="138"/>
        <v>5104967.0928913327</v>
      </c>
      <c r="T269" s="4">
        <f t="shared" ca="1" si="138"/>
        <v>5274313.0614177156</v>
      </c>
      <c r="U269" s="4">
        <f t="shared" ca="1" si="138"/>
        <v>5444483.7259574626</v>
      </c>
      <c r="V269" s="4">
        <f t="shared" ca="1" si="138"/>
        <v>-52872399.79227943</v>
      </c>
      <c r="W269" s="4">
        <f t="shared" ca="1" si="138"/>
        <v>6072357.3201898886</v>
      </c>
      <c r="X269" s="4">
        <f t="shared" ca="1" si="138"/>
        <v>6258873.5818153303</v>
      </c>
      <c r="Y269" s="4">
        <f t="shared" ca="1" si="138"/>
        <v>6446305.5681028711</v>
      </c>
      <c r="Z269" s="4">
        <f t="shared" ca="1" si="138"/>
        <v>6635865.9761739997</v>
      </c>
      <c r="AA269" s="4">
        <f t="shared" ca="1" si="138"/>
        <v>6803794.7460429464</v>
      </c>
      <c r="AB269" s="4">
        <f t="shared" ca="1" si="138"/>
        <v>6998903.3628759412</v>
      </c>
      <c r="AC269" s="4">
        <f t="shared" ca="1" si="138"/>
        <v>7194977.4040912185</v>
      </c>
      <c r="AD269" s="4">
        <f t="shared" ca="1" si="138"/>
        <v>7393266.1125904033</v>
      </c>
      <c r="AE269" s="4">
        <f t="shared" ca="1" si="138"/>
        <v>7569296.7926775496</v>
      </c>
      <c r="AF269" s="4">
        <f t="shared" ca="1" si="138"/>
        <v>7125733.7714531822</v>
      </c>
      <c r="AG269" s="4">
        <f t="shared" ca="1" si="138"/>
        <v>6827975.1992687797</v>
      </c>
      <c r="AH269" s="4">
        <f t="shared" ca="1" si="141"/>
        <v>6932602.3369043767</v>
      </c>
      <c r="AI269" s="4">
        <f t="shared" ca="1" si="141"/>
        <v>6709157.2932581669</v>
      </c>
      <c r="AJ269" s="4">
        <f t="shared" ca="1" si="141"/>
        <v>-85837565.253427893</v>
      </c>
      <c r="AK269" s="4">
        <f t="shared" ca="1" si="141"/>
        <v>7118130.4710053578</v>
      </c>
      <c r="AL269" s="4">
        <f t="shared" ca="1" si="141"/>
        <v>7325445.1107967384</v>
      </c>
      <c r="AM269" s="4">
        <f t="shared" ca="1" si="141"/>
        <v>7509123.5872815708</v>
      </c>
      <c r="AN269" s="4">
        <f t="shared" ca="1" si="141"/>
        <v>7722503.5379408924</v>
      </c>
      <c r="AO269" s="4">
        <f t="shared" ca="1" si="141"/>
        <v>7936939.765232156</v>
      </c>
      <c r="AP269" s="4">
        <f t="shared" ca="1" si="141"/>
        <v>8153797.3604782317</v>
      </c>
      <c r="AQ269" s="4">
        <f t="shared" ca="1" si="141"/>
        <v>8533655.0558209065</v>
      </c>
      <c r="AR269" s="4">
        <f t="shared" ca="1" si="141"/>
        <v>8902250.6337223649</v>
      </c>
      <c r="AS269" s="4">
        <f t="shared" ca="1" si="141"/>
        <v>9156236.2136898842</v>
      </c>
      <c r="AT269" s="4">
        <f t="shared" ca="1" si="141"/>
        <v>9385711.3000040483</v>
      </c>
      <c r="AU269" s="4">
        <f t="shared" ca="1" si="141"/>
        <v>9590181.502334144</v>
      </c>
      <c r="AV269" s="4">
        <f t="shared" ca="1" si="141"/>
        <v>9826233.2448314987</v>
      </c>
      <c r="AW269" s="4">
        <f t="shared" ca="1" si="141"/>
        <v>10063477.365861498</v>
      </c>
      <c r="AX269" s="4">
        <f t="shared" ca="1" si="142"/>
        <v>10303362.623166338</v>
      </c>
      <c r="AY269" s="4">
        <f t="shared" ca="1" si="142"/>
        <v>783326877.63743913</v>
      </c>
      <c r="AZ269" s="4">
        <f t="shared" si="142"/>
        <v>0</v>
      </c>
      <c r="BA269" s="4">
        <f t="shared" si="142"/>
        <v>0</v>
      </c>
      <c r="BB269" s="4">
        <f t="shared" si="142"/>
        <v>0</v>
      </c>
      <c r="BC269" s="4">
        <f t="shared" si="142"/>
        <v>0</v>
      </c>
      <c r="BD269" s="4">
        <f t="shared" si="142"/>
        <v>0</v>
      </c>
      <c r="BE269" s="4">
        <f t="shared" si="142"/>
        <v>0</v>
      </c>
      <c r="BF269" s="4">
        <f t="shared" si="142"/>
        <v>0</v>
      </c>
      <c r="BG269" s="4">
        <f t="shared" si="142"/>
        <v>0</v>
      </c>
      <c r="BH269" s="4">
        <f t="shared" si="142"/>
        <v>0</v>
      </c>
      <c r="BI269" s="4">
        <f t="shared" si="142"/>
        <v>0</v>
      </c>
      <c r="BK269" s="7">
        <f t="shared" ca="1" si="140"/>
        <v>0.11785623721205063</v>
      </c>
    </row>
    <row r="270" spans="1:64" x14ac:dyDescent="0.25">
      <c r="A270">
        <f t="shared" si="128"/>
        <v>50</v>
      </c>
      <c r="C270" s="4">
        <f t="shared" ca="1" si="139"/>
        <v>-283800009.9205274</v>
      </c>
      <c r="D270" s="4">
        <f t="shared" ca="1" si="139"/>
        <v>3883821.0390749695</v>
      </c>
      <c r="E270" s="4">
        <f t="shared" ca="1" si="139"/>
        <v>3764172.2091219649</v>
      </c>
      <c r="F270" s="4">
        <f t="shared" ca="1" si="139"/>
        <v>3933403.209623096</v>
      </c>
      <c r="G270" s="4">
        <f t="shared" ca="1" si="139"/>
        <v>4085232.1937469365</v>
      </c>
      <c r="H270" s="4">
        <f t="shared" ca="1" si="139"/>
        <v>4259663.1682297355</v>
      </c>
      <c r="I270" s="4">
        <f t="shared" ca="1" si="139"/>
        <v>4435218.0753250681</v>
      </c>
      <c r="J270" s="4">
        <f t="shared" ca="1" si="139"/>
        <v>4612924.7790759318</v>
      </c>
      <c r="K270" s="4">
        <f t="shared" ca="1" si="139"/>
        <v>4772732.6149032284</v>
      </c>
      <c r="L270" s="4">
        <f t="shared" ca="1" si="139"/>
        <v>3686787.0893980404</v>
      </c>
      <c r="M270" s="4">
        <f t="shared" ca="1" si="139"/>
        <v>3871083.6060925322</v>
      </c>
      <c r="N270" s="4">
        <f t="shared" ca="1" si="139"/>
        <v>4057622.2473876677</v>
      </c>
      <c r="O270" s="4">
        <f t="shared" ca="1" si="139"/>
        <v>4388105.3443871168</v>
      </c>
      <c r="P270" s="4">
        <f t="shared" ca="1" si="139"/>
        <v>4632874.2819997491</v>
      </c>
      <c r="Q270" s="4">
        <f t="shared" ca="1" si="139"/>
        <v>4795463.7644945243</v>
      </c>
      <c r="R270" s="4">
        <f t="shared" ca="1" si="139"/>
        <v>4959920.2405808</v>
      </c>
      <c r="S270" s="4">
        <f t="shared" ref="S270:AG279" ca="1" si="143">IF(S$220&lt;=$A270,S$216,0)+IF(S$220=$A270,S$217)</f>
        <v>5104967.0928913327</v>
      </c>
      <c r="T270" s="4">
        <f t="shared" ca="1" si="143"/>
        <v>5274313.0614177156</v>
      </c>
      <c r="U270" s="4">
        <f t="shared" ca="1" si="143"/>
        <v>5444483.7259574626</v>
      </c>
      <c r="V270" s="4">
        <f t="shared" ca="1" si="143"/>
        <v>-52872399.79227943</v>
      </c>
      <c r="W270" s="4">
        <f t="shared" ca="1" si="143"/>
        <v>6072357.3201898886</v>
      </c>
      <c r="X270" s="4">
        <f t="shared" ca="1" si="143"/>
        <v>6258873.5818153303</v>
      </c>
      <c r="Y270" s="4">
        <f t="shared" ca="1" si="143"/>
        <v>6446305.5681028711</v>
      </c>
      <c r="Z270" s="4">
        <f t="shared" ca="1" si="143"/>
        <v>6635865.9761739997</v>
      </c>
      <c r="AA270" s="4">
        <f t="shared" ca="1" si="143"/>
        <v>6803794.7460429464</v>
      </c>
      <c r="AB270" s="4">
        <f t="shared" ca="1" si="143"/>
        <v>6998903.3628759412</v>
      </c>
      <c r="AC270" s="4">
        <f t="shared" ca="1" si="143"/>
        <v>7194977.4040912185</v>
      </c>
      <c r="AD270" s="4">
        <f t="shared" ca="1" si="143"/>
        <v>7393266.1125904033</v>
      </c>
      <c r="AE270" s="4">
        <f t="shared" ca="1" si="143"/>
        <v>7569296.7926775496</v>
      </c>
      <c r="AF270" s="4">
        <f t="shared" ca="1" si="143"/>
        <v>7125733.7714531822</v>
      </c>
      <c r="AG270" s="4">
        <f t="shared" ca="1" si="143"/>
        <v>6827975.1992687797</v>
      </c>
      <c r="AH270" s="4">
        <f t="shared" ca="1" si="141"/>
        <v>6932602.3369043767</v>
      </c>
      <c r="AI270" s="4">
        <f t="shared" ca="1" si="141"/>
        <v>6709157.2932581669</v>
      </c>
      <c r="AJ270" s="4">
        <f t="shared" ca="1" si="141"/>
        <v>-85837565.253427893</v>
      </c>
      <c r="AK270" s="4">
        <f t="shared" ca="1" si="141"/>
        <v>7118130.4710053578</v>
      </c>
      <c r="AL270" s="4">
        <f t="shared" ca="1" si="141"/>
        <v>7325445.1107967384</v>
      </c>
      <c r="AM270" s="4">
        <f t="shared" ca="1" si="141"/>
        <v>7509123.5872815708</v>
      </c>
      <c r="AN270" s="4">
        <f t="shared" ca="1" si="141"/>
        <v>7722503.5379408924</v>
      </c>
      <c r="AO270" s="4">
        <f t="shared" ca="1" si="141"/>
        <v>7936939.765232156</v>
      </c>
      <c r="AP270" s="4">
        <f t="shared" ca="1" si="141"/>
        <v>8153797.3604782317</v>
      </c>
      <c r="AQ270" s="4">
        <f t="shared" ca="1" si="141"/>
        <v>8533655.0558209065</v>
      </c>
      <c r="AR270" s="4">
        <f t="shared" ca="1" si="141"/>
        <v>8902250.6337223649</v>
      </c>
      <c r="AS270" s="4">
        <f t="shared" ca="1" si="141"/>
        <v>9156236.2136898842</v>
      </c>
      <c r="AT270" s="4">
        <f t="shared" ca="1" si="141"/>
        <v>9385711.3000040483</v>
      </c>
      <c r="AU270" s="4">
        <f t="shared" ca="1" si="141"/>
        <v>9590181.502334144</v>
      </c>
      <c r="AV270" s="4">
        <f t="shared" ca="1" si="141"/>
        <v>9826233.2448314987</v>
      </c>
      <c r="AW270" s="4">
        <f t="shared" ca="1" si="141"/>
        <v>10063477.365861498</v>
      </c>
      <c r="AX270" s="4">
        <f t="shared" ca="1" si="142"/>
        <v>10303362.623166338</v>
      </c>
      <c r="AY270" s="4">
        <f t="shared" ca="1" si="142"/>
        <v>10517519.001957426</v>
      </c>
      <c r="AZ270" s="4">
        <f t="shared" ca="1" si="142"/>
        <v>791735430.95509183</v>
      </c>
      <c r="BA270" s="4">
        <f t="shared" si="142"/>
        <v>0</v>
      </c>
      <c r="BB270" s="4">
        <f t="shared" si="142"/>
        <v>0</v>
      </c>
      <c r="BC270" s="4">
        <f t="shared" si="142"/>
        <v>0</v>
      </c>
      <c r="BD270" s="4">
        <f t="shared" si="142"/>
        <v>0</v>
      </c>
      <c r="BE270" s="4">
        <f t="shared" si="142"/>
        <v>0</v>
      </c>
      <c r="BF270" s="4">
        <f t="shared" si="142"/>
        <v>0</v>
      </c>
      <c r="BG270" s="4">
        <f t="shared" si="142"/>
        <v>0</v>
      </c>
      <c r="BH270" s="4">
        <f t="shared" si="142"/>
        <v>0</v>
      </c>
      <c r="BI270" s="4">
        <f t="shared" si="142"/>
        <v>0</v>
      </c>
      <c r="BK270" s="7">
        <f t="shared" ca="1" si="140"/>
        <v>0.11757050759062082</v>
      </c>
    </row>
    <row r="271" spans="1:64" x14ac:dyDescent="0.25">
      <c r="A271">
        <f t="shared" si="128"/>
        <v>51</v>
      </c>
      <c r="C271" s="4">
        <f t="shared" ref="C271:R279" ca="1" si="144">IF(C$220&lt;=$A271,C$216,0)+IF(C$220=$A271,C$217)</f>
        <v>-283800009.9205274</v>
      </c>
      <c r="D271" s="4">
        <f t="shared" ca="1" si="144"/>
        <v>3883821.0390749695</v>
      </c>
      <c r="E271" s="4">
        <f t="shared" ca="1" si="144"/>
        <v>3764172.2091219649</v>
      </c>
      <c r="F271" s="4">
        <f t="shared" ca="1" si="144"/>
        <v>3933403.209623096</v>
      </c>
      <c r="G271" s="4">
        <f t="shared" ca="1" si="144"/>
        <v>4085232.1937469365</v>
      </c>
      <c r="H271" s="4">
        <f t="shared" ca="1" si="144"/>
        <v>4259663.1682297355</v>
      </c>
      <c r="I271" s="4">
        <f t="shared" ca="1" si="144"/>
        <v>4435218.0753250681</v>
      </c>
      <c r="J271" s="4">
        <f t="shared" ca="1" si="144"/>
        <v>4612924.7790759318</v>
      </c>
      <c r="K271" s="4">
        <f t="shared" ca="1" si="144"/>
        <v>4772732.6149032284</v>
      </c>
      <c r="L271" s="4">
        <f t="shared" ca="1" si="144"/>
        <v>3686787.0893980404</v>
      </c>
      <c r="M271" s="4">
        <f t="shared" ca="1" si="144"/>
        <v>3871083.6060925322</v>
      </c>
      <c r="N271" s="4">
        <f t="shared" ca="1" si="144"/>
        <v>4057622.2473876677</v>
      </c>
      <c r="O271" s="4">
        <f t="shared" ca="1" si="144"/>
        <v>4388105.3443871168</v>
      </c>
      <c r="P271" s="4">
        <f t="shared" ca="1" si="144"/>
        <v>4632874.2819997491</v>
      </c>
      <c r="Q271" s="4">
        <f t="shared" ca="1" si="144"/>
        <v>4795463.7644945243</v>
      </c>
      <c r="R271" s="4">
        <f t="shared" ca="1" si="144"/>
        <v>4959920.2405808</v>
      </c>
      <c r="S271" s="4">
        <f t="shared" ca="1" si="143"/>
        <v>5104967.0928913327</v>
      </c>
      <c r="T271" s="4">
        <f t="shared" ca="1" si="143"/>
        <v>5274313.0614177156</v>
      </c>
      <c r="U271" s="4">
        <f t="shared" ca="1" si="143"/>
        <v>5444483.7259574626</v>
      </c>
      <c r="V271" s="4">
        <f t="shared" ca="1" si="143"/>
        <v>-52872399.79227943</v>
      </c>
      <c r="W271" s="4">
        <f t="shared" ca="1" si="143"/>
        <v>6072357.3201898886</v>
      </c>
      <c r="X271" s="4">
        <f t="shared" ca="1" si="143"/>
        <v>6258873.5818153303</v>
      </c>
      <c r="Y271" s="4">
        <f t="shared" ca="1" si="143"/>
        <v>6446305.5681028711</v>
      </c>
      <c r="Z271" s="4">
        <f t="shared" ca="1" si="143"/>
        <v>6635865.9761739997</v>
      </c>
      <c r="AA271" s="4">
        <f t="shared" ca="1" si="143"/>
        <v>6803794.7460429464</v>
      </c>
      <c r="AB271" s="4">
        <f t="shared" ca="1" si="143"/>
        <v>6998903.3628759412</v>
      </c>
      <c r="AC271" s="4">
        <f t="shared" ca="1" si="143"/>
        <v>7194977.4040912185</v>
      </c>
      <c r="AD271" s="4">
        <f t="shared" ca="1" si="143"/>
        <v>7393266.1125904033</v>
      </c>
      <c r="AE271" s="4">
        <f t="shared" ca="1" si="143"/>
        <v>7569296.7926775496</v>
      </c>
      <c r="AF271" s="4">
        <f t="shared" ca="1" si="143"/>
        <v>7125733.7714531822</v>
      </c>
      <c r="AG271" s="4">
        <f t="shared" ca="1" si="143"/>
        <v>6827975.1992687797</v>
      </c>
      <c r="AH271" s="4">
        <f t="shared" ca="1" si="141"/>
        <v>6932602.3369043767</v>
      </c>
      <c r="AI271" s="4">
        <f t="shared" ca="1" si="141"/>
        <v>6709157.2932581669</v>
      </c>
      <c r="AJ271" s="4">
        <f t="shared" ca="1" si="141"/>
        <v>-85837565.253427893</v>
      </c>
      <c r="AK271" s="4">
        <f t="shared" ca="1" si="141"/>
        <v>7118130.4710053578</v>
      </c>
      <c r="AL271" s="4">
        <f t="shared" ca="1" si="141"/>
        <v>7325445.1107967384</v>
      </c>
      <c r="AM271" s="4">
        <f t="shared" ca="1" si="141"/>
        <v>7509123.5872815708</v>
      </c>
      <c r="AN271" s="4">
        <f t="shared" ca="1" si="141"/>
        <v>7722503.5379408924</v>
      </c>
      <c r="AO271" s="4">
        <f t="shared" ca="1" si="141"/>
        <v>7936939.765232156</v>
      </c>
      <c r="AP271" s="4">
        <f t="shared" ca="1" si="141"/>
        <v>8153797.3604782317</v>
      </c>
      <c r="AQ271" s="4">
        <f t="shared" ca="1" si="141"/>
        <v>8533655.0558209065</v>
      </c>
      <c r="AR271" s="4">
        <f t="shared" ca="1" si="141"/>
        <v>8902250.6337223649</v>
      </c>
      <c r="AS271" s="4">
        <f t="shared" ca="1" si="141"/>
        <v>9156236.2136898842</v>
      </c>
      <c r="AT271" s="4">
        <f t="shared" ca="1" si="141"/>
        <v>9385711.3000040483</v>
      </c>
      <c r="AU271" s="4">
        <f t="shared" ca="1" si="141"/>
        <v>9590181.502334144</v>
      </c>
      <c r="AV271" s="4">
        <f t="shared" ca="1" si="141"/>
        <v>9826233.2448314987</v>
      </c>
      <c r="AW271" s="4">
        <f t="shared" ca="1" si="141"/>
        <v>10063477.365861498</v>
      </c>
      <c r="AX271" s="4">
        <f t="shared" ca="1" si="142"/>
        <v>10303362.623166338</v>
      </c>
      <c r="AY271" s="4">
        <f t="shared" ca="1" si="142"/>
        <v>10517519.001957426</v>
      </c>
      <c r="AZ271" s="4">
        <f t="shared" ca="1" si="142"/>
        <v>10764230.713081859</v>
      </c>
      <c r="BA271" s="4">
        <f t="shared" ca="1" si="142"/>
        <v>800105218.42936552</v>
      </c>
      <c r="BB271" s="4">
        <f t="shared" si="142"/>
        <v>0</v>
      </c>
      <c r="BC271" s="4">
        <f t="shared" si="142"/>
        <v>0</v>
      </c>
      <c r="BD271" s="4">
        <f t="shared" si="142"/>
        <v>0</v>
      </c>
      <c r="BE271" s="4">
        <f t="shared" si="142"/>
        <v>0</v>
      </c>
      <c r="BF271" s="4">
        <f t="shared" si="142"/>
        <v>0</v>
      </c>
      <c r="BG271" s="4">
        <f t="shared" si="142"/>
        <v>0</v>
      </c>
      <c r="BH271" s="4">
        <f t="shared" si="142"/>
        <v>0</v>
      </c>
      <c r="BI271" s="4">
        <f t="shared" si="142"/>
        <v>0</v>
      </c>
      <c r="BK271" s="7">
        <f t="shared" ca="1" si="140"/>
        <v>0.11729921882236205</v>
      </c>
    </row>
    <row r="272" spans="1:64" x14ac:dyDescent="0.25">
      <c r="A272">
        <f t="shared" si="128"/>
        <v>52</v>
      </c>
      <c r="C272" s="4">
        <f t="shared" ca="1" si="144"/>
        <v>-283800009.9205274</v>
      </c>
      <c r="D272" s="4">
        <f t="shared" ca="1" si="144"/>
        <v>3883821.0390749695</v>
      </c>
      <c r="E272" s="4">
        <f t="shared" ca="1" si="144"/>
        <v>3764172.2091219649</v>
      </c>
      <c r="F272" s="4">
        <f t="shared" ca="1" si="144"/>
        <v>3933403.209623096</v>
      </c>
      <c r="G272" s="4">
        <f t="shared" ca="1" si="144"/>
        <v>4085232.1937469365</v>
      </c>
      <c r="H272" s="4">
        <f t="shared" ca="1" si="144"/>
        <v>4259663.1682297355</v>
      </c>
      <c r="I272" s="4">
        <f t="shared" ca="1" si="144"/>
        <v>4435218.0753250681</v>
      </c>
      <c r="J272" s="4">
        <f t="shared" ca="1" si="144"/>
        <v>4612924.7790759318</v>
      </c>
      <c r="K272" s="4">
        <f t="shared" ca="1" si="144"/>
        <v>4772732.6149032284</v>
      </c>
      <c r="L272" s="4">
        <f t="shared" ca="1" si="144"/>
        <v>3686787.0893980404</v>
      </c>
      <c r="M272" s="4">
        <f t="shared" ca="1" si="144"/>
        <v>3871083.6060925322</v>
      </c>
      <c r="N272" s="4">
        <f t="shared" ca="1" si="144"/>
        <v>4057622.2473876677</v>
      </c>
      <c r="O272" s="4">
        <f t="shared" ca="1" si="144"/>
        <v>4388105.3443871168</v>
      </c>
      <c r="P272" s="4">
        <f t="shared" ca="1" si="144"/>
        <v>4632874.2819997491</v>
      </c>
      <c r="Q272" s="4">
        <f t="shared" ca="1" si="144"/>
        <v>4795463.7644945243</v>
      </c>
      <c r="R272" s="4">
        <f t="shared" ca="1" si="144"/>
        <v>4959920.2405808</v>
      </c>
      <c r="S272" s="4">
        <f t="shared" ca="1" si="143"/>
        <v>5104967.0928913327</v>
      </c>
      <c r="T272" s="4">
        <f t="shared" ca="1" si="143"/>
        <v>5274313.0614177156</v>
      </c>
      <c r="U272" s="4">
        <f t="shared" ca="1" si="143"/>
        <v>5444483.7259574626</v>
      </c>
      <c r="V272" s="4">
        <f t="shared" ca="1" si="143"/>
        <v>-52872399.79227943</v>
      </c>
      <c r="W272" s="4">
        <f t="shared" ca="1" si="143"/>
        <v>6072357.3201898886</v>
      </c>
      <c r="X272" s="4">
        <f t="shared" ca="1" si="143"/>
        <v>6258873.5818153303</v>
      </c>
      <c r="Y272" s="4">
        <f t="shared" ca="1" si="143"/>
        <v>6446305.5681028711</v>
      </c>
      <c r="Z272" s="4">
        <f t="shared" ca="1" si="143"/>
        <v>6635865.9761739997</v>
      </c>
      <c r="AA272" s="4">
        <f t="shared" ca="1" si="143"/>
        <v>6803794.7460429464</v>
      </c>
      <c r="AB272" s="4">
        <f t="shared" ca="1" si="143"/>
        <v>6998903.3628759412</v>
      </c>
      <c r="AC272" s="4">
        <f t="shared" ca="1" si="143"/>
        <v>7194977.4040912185</v>
      </c>
      <c r="AD272" s="4">
        <f t="shared" ca="1" si="143"/>
        <v>7393266.1125904033</v>
      </c>
      <c r="AE272" s="4">
        <f t="shared" ca="1" si="143"/>
        <v>7569296.7926775496</v>
      </c>
      <c r="AF272" s="4">
        <f t="shared" ca="1" si="143"/>
        <v>7125733.7714531822</v>
      </c>
      <c r="AG272" s="4">
        <f t="shared" ca="1" si="143"/>
        <v>6827975.1992687797</v>
      </c>
      <c r="AH272" s="4">
        <f t="shared" ca="1" si="141"/>
        <v>6932602.3369043767</v>
      </c>
      <c r="AI272" s="4">
        <f t="shared" ca="1" si="141"/>
        <v>6709157.2932581669</v>
      </c>
      <c r="AJ272" s="4">
        <f t="shared" ca="1" si="141"/>
        <v>-85837565.253427893</v>
      </c>
      <c r="AK272" s="4">
        <f t="shared" ca="1" si="141"/>
        <v>7118130.4710053578</v>
      </c>
      <c r="AL272" s="4">
        <f t="shared" ca="1" si="141"/>
        <v>7325445.1107967384</v>
      </c>
      <c r="AM272" s="4">
        <f t="shared" ca="1" si="141"/>
        <v>7509123.5872815708</v>
      </c>
      <c r="AN272" s="4">
        <f t="shared" ca="1" si="141"/>
        <v>7722503.5379408924</v>
      </c>
      <c r="AO272" s="4">
        <f t="shared" ca="1" si="141"/>
        <v>7936939.765232156</v>
      </c>
      <c r="AP272" s="4">
        <f t="shared" ca="1" si="141"/>
        <v>8153797.3604782317</v>
      </c>
      <c r="AQ272" s="4">
        <f t="shared" ca="1" si="141"/>
        <v>8533655.0558209065</v>
      </c>
      <c r="AR272" s="4">
        <f t="shared" ca="1" si="141"/>
        <v>8902250.6337223649</v>
      </c>
      <c r="AS272" s="4">
        <f t="shared" ca="1" si="141"/>
        <v>9156236.2136898842</v>
      </c>
      <c r="AT272" s="4">
        <f t="shared" ca="1" si="141"/>
        <v>9385711.3000040483</v>
      </c>
      <c r="AU272" s="4">
        <f t="shared" ca="1" si="141"/>
        <v>9590181.502334144</v>
      </c>
      <c r="AV272" s="4">
        <f t="shared" ca="1" si="141"/>
        <v>9826233.2448314987</v>
      </c>
      <c r="AW272" s="4">
        <f t="shared" ca="1" si="141"/>
        <v>10063477.365861498</v>
      </c>
      <c r="AX272" s="4">
        <f t="shared" ca="1" si="142"/>
        <v>10303362.623166338</v>
      </c>
      <c r="AY272" s="4">
        <f t="shared" ca="1" si="142"/>
        <v>10517519.001957426</v>
      </c>
      <c r="AZ272" s="4">
        <f t="shared" ca="1" si="142"/>
        <v>10764230.713081859</v>
      </c>
      <c r="BA272" s="4">
        <f t="shared" ca="1" si="142"/>
        <v>11012197.115465866</v>
      </c>
      <c r="BB272" s="4">
        <f t="shared" ca="1" si="142"/>
        <v>808434965.11101806</v>
      </c>
      <c r="BC272" s="4">
        <f t="shared" si="142"/>
        <v>0</v>
      </c>
      <c r="BD272" s="4">
        <f t="shared" si="142"/>
        <v>0</v>
      </c>
      <c r="BE272" s="4">
        <f t="shared" si="142"/>
        <v>0</v>
      </c>
      <c r="BF272" s="4">
        <f t="shared" si="142"/>
        <v>0</v>
      </c>
      <c r="BG272" s="4">
        <f t="shared" si="142"/>
        <v>0</v>
      </c>
      <c r="BH272" s="4">
        <f t="shared" si="142"/>
        <v>0</v>
      </c>
      <c r="BI272" s="4">
        <f t="shared" si="142"/>
        <v>0</v>
      </c>
      <c r="BK272" s="7">
        <f t="shared" ca="1" si="140"/>
        <v>0.11704149814191833</v>
      </c>
    </row>
    <row r="273" spans="1:63" x14ac:dyDescent="0.25">
      <c r="A273">
        <f t="shared" si="128"/>
        <v>53</v>
      </c>
      <c r="C273" s="4">
        <f t="shared" ca="1" si="144"/>
        <v>-283800009.9205274</v>
      </c>
      <c r="D273" s="4">
        <f t="shared" ca="1" si="144"/>
        <v>3883821.0390749695</v>
      </c>
      <c r="E273" s="4">
        <f t="shared" ca="1" si="144"/>
        <v>3764172.2091219649</v>
      </c>
      <c r="F273" s="4">
        <f t="shared" ca="1" si="144"/>
        <v>3933403.209623096</v>
      </c>
      <c r="G273" s="4">
        <f t="shared" ca="1" si="144"/>
        <v>4085232.1937469365</v>
      </c>
      <c r="H273" s="4">
        <f t="shared" ca="1" si="144"/>
        <v>4259663.1682297355</v>
      </c>
      <c r="I273" s="4">
        <f t="shared" ca="1" si="144"/>
        <v>4435218.0753250681</v>
      </c>
      <c r="J273" s="4">
        <f t="shared" ca="1" si="144"/>
        <v>4612924.7790759318</v>
      </c>
      <c r="K273" s="4">
        <f t="shared" ca="1" si="144"/>
        <v>4772732.6149032284</v>
      </c>
      <c r="L273" s="4">
        <f t="shared" ca="1" si="144"/>
        <v>3686787.0893980404</v>
      </c>
      <c r="M273" s="4">
        <f t="shared" ca="1" si="144"/>
        <v>3871083.6060925322</v>
      </c>
      <c r="N273" s="4">
        <f t="shared" ca="1" si="144"/>
        <v>4057622.2473876677</v>
      </c>
      <c r="O273" s="4">
        <f t="shared" ca="1" si="144"/>
        <v>4388105.3443871168</v>
      </c>
      <c r="P273" s="4">
        <f t="shared" ca="1" si="144"/>
        <v>4632874.2819997491</v>
      </c>
      <c r="Q273" s="4">
        <f t="shared" ca="1" si="144"/>
        <v>4795463.7644945243</v>
      </c>
      <c r="R273" s="4">
        <f t="shared" ca="1" si="144"/>
        <v>4959920.2405808</v>
      </c>
      <c r="S273" s="4">
        <f t="shared" ca="1" si="143"/>
        <v>5104967.0928913327</v>
      </c>
      <c r="T273" s="4">
        <f t="shared" ca="1" si="143"/>
        <v>5274313.0614177156</v>
      </c>
      <c r="U273" s="4">
        <f t="shared" ca="1" si="143"/>
        <v>5444483.7259574626</v>
      </c>
      <c r="V273" s="4">
        <f t="shared" ca="1" si="143"/>
        <v>-52872399.79227943</v>
      </c>
      <c r="W273" s="4">
        <f t="shared" ca="1" si="143"/>
        <v>6072357.3201898886</v>
      </c>
      <c r="X273" s="4">
        <f t="shared" ca="1" si="143"/>
        <v>6258873.5818153303</v>
      </c>
      <c r="Y273" s="4">
        <f t="shared" ca="1" si="143"/>
        <v>6446305.5681028711</v>
      </c>
      <c r="Z273" s="4">
        <f t="shared" ca="1" si="143"/>
        <v>6635865.9761739997</v>
      </c>
      <c r="AA273" s="4">
        <f t="shared" ca="1" si="143"/>
        <v>6803794.7460429464</v>
      </c>
      <c r="AB273" s="4">
        <f t="shared" ca="1" si="143"/>
        <v>6998903.3628759412</v>
      </c>
      <c r="AC273" s="4">
        <f t="shared" ca="1" si="143"/>
        <v>7194977.4040912185</v>
      </c>
      <c r="AD273" s="4">
        <f t="shared" ca="1" si="143"/>
        <v>7393266.1125904033</v>
      </c>
      <c r="AE273" s="4">
        <f t="shared" ca="1" si="143"/>
        <v>7569296.7926775496</v>
      </c>
      <c r="AF273" s="4">
        <f t="shared" ca="1" si="143"/>
        <v>7125733.7714531822</v>
      </c>
      <c r="AG273" s="4">
        <f t="shared" ca="1" si="143"/>
        <v>6827975.1992687797</v>
      </c>
      <c r="AH273" s="4">
        <f t="shared" ca="1" si="141"/>
        <v>6932602.3369043767</v>
      </c>
      <c r="AI273" s="4">
        <f t="shared" ca="1" si="141"/>
        <v>6709157.2932581669</v>
      </c>
      <c r="AJ273" s="4">
        <f t="shared" ca="1" si="141"/>
        <v>-85837565.253427893</v>
      </c>
      <c r="AK273" s="4">
        <f t="shared" ca="1" si="141"/>
        <v>7118130.4710053578</v>
      </c>
      <c r="AL273" s="4">
        <f t="shared" ca="1" si="141"/>
        <v>7325445.1107967384</v>
      </c>
      <c r="AM273" s="4">
        <f t="shared" ca="1" si="141"/>
        <v>7509123.5872815708</v>
      </c>
      <c r="AN273" s="4">
        <f t="shared" ca="1" si="141"/>
        <v>7722503.5379408924</v>
      </c>
      <c r="AO273" s="4">
        <f t="shared" ca="1" si="141"/>
        <v>7936939.765232156</v>
      </c>
      <c r="AP273" s="4">
        <f t="shared" ca="1" si="141"/>
        <v>8153797.3604782317</v>
      </c>
      <c r="AQ273" s="4">
        <f t="shared" ca="1" si="141"/>
        <v>8533655.0558209065</v>
      </c>
      <c r="AR273" s="4">
        <f t="shared" ca="1" si="141"/>
        <v>8902250.6337223649</v>
      </c>
      <c r="AS273" s="4">
        <f t="shared" ca="1" si="141"/>
        <v>9156236.2136898842</v>
      </c>
      <c r="AT273" s="4">
        <f t="shared" ca="1" si="141"/>
        <v>9385711.3000040483</v>
      </c>
      <c r="AU273" s="4">
        <f t="shared" ca="1" si="141"/>
        <v>9590181.502334144</v>
      </c>
      <c r="AV273" s="4">
        <f t="shared" ca="1" si="141"/>
        <v>9826233.2448314987</v>
      </c>
      <c r="AW273" s="4">
        <f t="shared" ca="1" si="141"/>
        <v>10063477.365861498</v>
      </c>
      <c r="AX273" s="4">
        <f t="shared" ca="1" si="142"/>
        <v>10303362.623166338</v>
      </c>
      <c r="AY273" s="4">
        <f t="shared" ca="1" si="142"/>
        <v>10517519.001957426</v>
      </c>
      <c r="AZ273" s="4">
        <f t="shared" ca="1" si="142"/>
        <v>10764230.713081859</v>
      </c>
      <c r="BA273" s="4">
        <f t="shared" ca="1" si="142"/>
        <v>11012197.115465866</v>
      </c>
      <c r="BB273" s="4">
        <f t="shared" ca="1" si="142"/>
        <v>11262910.626443114</v>
      </c>
      <c r="BC273" s="4">
        <f t="shared" ca="1" si="142"/>
        <v>815884625.99021316</v>
      </c>
      <c r="BD273" s="4">
        <f t="shared" si="142"/>
        <v>0</v>
      </c>
      <c r="BE273" s="4">
        <f t="shared" si="142"/>
        <v>0</v>
      </c>
      <c r="BF273" s="4">
        <f t="shared" si="142"/>
        <v>0</v>
      </c>
      <c r="BG273" s="4">
        <f t="shared" si="142"/>
        <v>0</v>
      </c>
      <c r="BH273" s="4">
        <f t="shared" si="142"/>
        <v>0</v>
      </c>
      <c r="BI273" s="4">
        <f t="shared" si="142"/>
        <v>0</v>
      </c>
      <c r="BK273" s="7">
        <f t="shared" ca="1" si="140"/>
        <v>0.1167236044525326</v>
      </c>
    </row>
    <row r="274" spans="1:63" x14ac:dyDescent="0.25">
      <c r="A274">
        <f t="shared" si="128"/>
        <v>54</v>
      </c>
      <c r="C274" s="4">
        <f t="shared" ca="1" si="144"/>
        <v>-283800009.9205274</v>
      </c>
      <c r="D274" s="4">
        <f t="shared" ca="1" si="144"/>
        <v>3883821.0390749695</v>
      </c>
      <c r="E274" s="4">
        <f t="shared" ca="1" si="144"/>
        <v>3764172.2091219649</v>
      </c>
      <c r="F274" s="4">
        <f t="shared" ca="1" si="144"/>
        <v>3933403.209623096</v>
      </c>
      <c r="G274" s="4">
        <f t="shared" ca="1" si="144"/>
        <v>4085232.1937469365</v>
      </c>
      <c r="H274" s="4">
        <f t="shared" ca="1" si="144"/>
        <v>4259663.1682297355</v>
      </c>
      <c r="I274" s="4">
        <f t="shared" ca="1" si="144"/>
        <v>4435218.0753250681</v>
      </c>
      <c r="J274" s="4">
        <f t="shared" ca="1" si="144"/>
        <v>4612924.7790759318</v>
      </c>
      <c r="K274" s="4">
        <f t="shared" ca="1" si="144"/>
        <v>4772732.6149032284</v>
      </c>
      <c r="L274" s="4">
        <f t="shared" ca="1" si="144"/>
        <v>3686787.0893980404</v>
      </c>
      <c r="M274" s="4">
        <f t="shared" ca="1" si="144"/>
        <v>3871083.6060925322</v>
      </c>
      <c r="N274" s="4">
        <f t="shared" ca="1" si="144"/>
        <v>4057622.2473876677</v>
      </c>
      <c r="O274" s="4">
        <f t="shared" ca="1" si="144"/>
        <v>4388105.3443871168</v>
      </c>
      <c r="P274" s="4">
        <f t="shared" ca="1" si="144"/>
        <v>4632874.2819997491</v>
      </c>
      <c r="Q274" s="4">
        <f t="shared" ca="1" si="144"/>
        <v>4795463.7644945243</v>
      </c>
      <c r="R274" s="4">
        <f t="shared" ca="1" si="144"/>
        <v>4959920.2405808</v>
      </c>
      <c r="S274" s="4">
        <f t="shared" ca="1" si="143"/>
        <v>5104967.0928913327</v>
      </c>
      <c r="T274" s="4">
        <f t="shared" ca="1" si="143"/>
        <v>5274313.0614177156</v>
      </c>
      <c r="U274" s="4">
        <f t="shared" ca="1" si="143"/>
        <v>5444483.7259574626</v>
      </c>
      <c r="V274" s="4">
        <f t="shared" ca="1" si="143"/>
        <v>-52872399.79227943</v>
      </c>
      <c r="W274" s="4">
        <f t="shared" ca="1" si="143"/>
        <v>6072357.3201898886</v>
      </c>
      <c r="X274" s="4">
        <f t="shared" ca="1" si="143"/>
        <v>6258873.5818153303</v>
      </c>
      <c r="Y274" s="4">
        <f t="shared" ca="1" si="143"/>
        <v>6446305.5681028711</v>
      </c>
      <c r="Z274" s="4">
        <f t="shared" ca="1" si="143"/>
        <v>6635865.9761739997</v>
      </c>
      <c r="AA274" s="4">
        <f t="shared" ca="1" si="143"/>
        <v>6803794.7460429464</v>
      </c>
      <c r="AB274" s="4">
        <f t="shared" ca="1" si="143"/>
        <v>6998903.3628759412</v>
      </c>
      <c r="AC274" s="4">
        <f t="shared" ca="1" si="143"/>
        <v>7194977.4040912185</v>
      </c>
      <c r="AD274" s="4">
        <f t="shared" ca="1" si="143"/>
        <v>7393266.1125904033</v>
      </c>
      <c r="AE274" s="4">
        <f t="shared" ca="1" si="143"/>
        <v>7569296.7926775496</v>
      </c>
      <c r="AF274" s="4">
        <f t="shared" ca="1" si="143"/>
        <v>7125733.7714531822</v>
      </c>
      <c r="AG274" s="4">
        <f t="shared" ca="1" si="143"/>
        <v>6827975.1992687797</v>
      </c>
      <c r="AH274" s="4">
        <f t="shared" ca="1" si="141"/>
        <v>6932602.3369043767</v>
      </c>
      <c r="AI274" s="4">
        <f t="shared" ca="1" si="141"/>
        <v>6709157.2932581669</v>
      </c>
      <c r="AJ274" s="4">
        <f t="shared" ca="1" si="141"/>
        <v>-85837565.253427893</v>
      </c>
      <c r="AK274" s="4">
        <f t="shared" ca="1" si="141"/>
        <v>7118130.4710053578</v>
      </c>
      <c r="AL274" s="4">
        <f t="shared" ca="1" si="141"/>
        <v>7325445.1107967384</v>
      </c>
      <c r="AM274" s="4">
        <f t="shared" ca="1" si="141"/>
        <v>7509123.5872815708</v>
      </c>
      <c r="AN274" s="4">
        <f t="shared" ca="1" si="141"/>
        <v>7722503.5379408924</v>
      </c>
      <c r="AO274" s="4">
        <f t="shared" ca="1" si="141"/>
        <v>7936939.765232156</v>
      </c>
      <c r="AP274" s="4">
        <f t="shared" ca="1" si="141"/>
        <v>8153797.3604782317</v>
      </c>
      <c r="AQ274" s="4">
        <f t="shared" ca="1" si="141"/>
        <v>8533655.0558209065</v>
      </c>
      <c r="AR274" s="4">
        <f t="shared" ca="1" si="141"/>
        <v>8902250.6337223649</v>
      </c>
      <c r="AS274" s="4">
        <f t="shared" ca="1" si="141"/>
        <v>9156236.2136898842</v>
      </c>
      <c r="AT274" s="4">
        <f t="shared" ca="1" si="141"/>
        <v>9385711.3000040483</v>
      </c>
      <c r="AU274" s="4">
        <f t="shared" ca="1" si="141"/>
        <v>9590181.502334144</v>
      </c>
      <c r="AV274" s="4">
        <f t="shared" ca="1" si="141"/>
        <v>9826233.2448314987</v>
      </c>
      <c r="AW274" s="4">
        <f t="shared" ca="1" si="141"/>
        <v>10063477.365861498</v>
      </c>
      <c r="AX274" s="4">
        <f t="shared" ca="1" si="142"/>
        <v>10303362.623166338</v>
      </c>
      <c r="AY274" s="4">
        <f t="shared" ca="1" si="142"/>
        <v>10517519.001957426</v>
      </c>
      <c r="AZ274" s="4">
        <f t="shared" ca="1" si="142"/>
        <v>10764230.713081859</v>
      </c>
      <c r="BA274" s="4">
        <f t="shared" ca="1" si="142"/>
        <v>11012197.115465866</v>
      </c>
      <c r="BB274" s="4">
        <f t="shared" ca="1" si="142"/>
        <v>11262910.626443114</v>
      </c>
      <c r="BC274" s="4">
        <f t="shared" ca="1" si="142"/>
        <v>11487150.32910081</v>
      </c>
      <c r="BD274" s="4">
        <f t="shared" ca="1" si="142"/>
        <v>821183798.60241795</v>
      </c>
      <c r="BE274" s="4">
        <f t="shared" si="142"/>
        <v>0</v>
      </c>
      <c r="BF274" s="4">
        <f t="shared" si="142"/>
        <v>0</v>
      </c>
      <c r="BG274" s="4">
        <f t="shared" si="142"/>
        <v>0</v>
      </c>
      <c r="BH274" s="4">
        <f t="shared" si="142"/>
        <v>0</v>
      </c>
      <c r="BI274" s="4">
        <f t="shared" si="142"/>
        <v>0</v>
      </c>
      <c r="BK274" s="7">
        <f t="shared" ca="1" si="140"/>
        <v>0.11624447289980355</v>
      </c>
    </row>
    <row r="275" spans="1:63" x14ac:dyDescent="0.25">
      <c r="A275">
        <f t="shared" si="128"/>
        <v>55</v>
      </c>
      <c r="C275" s="4">
        <f t="shared" ca="1" si="144"/>
        <v>-283800009.9205274</v>
      </c>
      <c r="D275" s="4">
        <f t="shared" ca="1" si="144"/>
        <v>3883821.0390749695</v>
      </c>
      <c r="E275" s="4">
        <f t="shared" ca="1" si="144"/>
        <v>3764172.2091219649</v>
      </c>
      <c r="F275" s="4">
        <f t="shared" ca="1" si="144"/>
        <v>3933403.209623096</v>
      </c>
      <c r="G275" s="4">
        <f t="shared" ca="1" si="144"/>
        <v>4085232.1937469365</v>
      </c>
      <c r="H275" s="4">
        <f t="shared" ca="1" si="144"/>
        <v>4259663.1682297355</v>
      </c>
      <c r="I275" s="4">
        <f t="shared" ca="1" si="144"/>
        <v>4435218.0753250681</v>
      </c>
      <c r="J275" s="4">
        <f t="shared" ca="1" si="144"/>
        <v>4612924.7790759318</v>
      </c>
      <c r="K275" s="4">
        <f t="shared" ca="1" si="144"/>
        <v>4772732.6149032284</v>
      </c>
      <c r="L275" s="4">
        <f t="shared" ca="1" si="144"/>
        <v>3686787.0893980404</v>
      </c>
      <c r="M275" s="4">
        <f t="shared" ca="1" si="144"/>
        <v>3871083.6060925322</v>
      </c>
      <c r="N275" s="4">
        <f t="shared" ca="1" si="144"/>
        <v>4057622.2473876677</v>
      </c>
      <c r="O275" s="4">
        <f t="shared" ca="1" si="144"/>
        <v>4388105.3443871168</v>
      </c>
      <c r="P275" s="4">
        <f t="shared" ca="1" si="144"/>
        <v>4632874.2819997491</v>
      </c>
      <c r="Q275" s="4">
        <f t="shared" ca="1" si="144"/>
        <v>4795463.7644945243</v>
      </c>
      <c r="R275" s="4">
        <f t="shared" ca="1" si="144"/>
        <v>4959920.2405808</v>
      </c>
      <c r="S275" s="4">
        <f t="shared" ca="1" si="143"/>
        <v>5104967.0928913327</v>
      </c>
      <c r="T275" s="4">
        <f t="shared" ca="1" si="143"/>
        <v>5274313.0614177156</v>
      </c>
      <c r="U275" s="4">
        <f t="shared" ca="1" si="143"/>
        <v>5444483.7259574626</v>
      </c>
      <c r="V275" s="4">
        <f t="shared" ca="1" si="143"/>
        <v>-52872399.79227943</v>
      </c>
      <c r="W275" s="4">
        <f t="shared" ca="1" si="143"/>
        <v>6072357.3201898886</v>
      </c>
      <c r="X275" s="4">
        <f t="shared" ca="1" si="143"/>
        <v>6258873.5818153303</v>
      </c>
      <c r="Y275" s="4">
        <f t="shared" ca="1" si="143"/>
        <v>6446305.5681028711</v>
      </c>
      <c r="Z275" s="4">
        <f t="shared" ca="1" si="143"/>
        <v>6635865.9761739997</v>
      </c>
      <c r="AA275" s="4">
        <f t="shared" ca="1" si="143"/>
        <v>6803794.7460429464</v>
      </c>
      <c r="AB275" s="4">
        <f t="shared" ca="1" si="143"/>
        <v>6998903.3628759412</v>
      </c>
      <c r="AC275" s="4">
        <f t="shared" ca="1" si="143"/>
        <v>7194977.4040912185</v>
      </c>
      <c r="AD275" s="4">
        <f t="shared" ca="1" si="143"/>
        <v>7393266.1125904033</v>
      </c>
      <c r="AE275" s="4">
        <f t="shared" ca="1" si="143"/>
        <v>7569296.7926775496</v>
      </c>
      <c r="AF275" s="4">
        <f t="shared" ca="1" si="143"/>
        <v>7125733.7714531822</v>
      </c>
      <c r="AG275" s="4">
        <f t="shared" ca="1" si="143"/>
        <v>6827975.1992687797</v>
      </c>
      <c r="AH275" s="4">
        <f t="shared" ca="1" si="141"/>
        <v>6932602.3369043767</v>
      </c>
      <c r="AI275" s="4">
        <f t="shared" ca="1" si="141"/>
        <v>6709157.2932581669</v>
      </c>
      <c r="AJ275" s="4">
        <f t="shared" ca="1" si="141"/>
        <v>-85837565.253427893</v>
      </c>
      <c r="AK275" s="4">
        <f t="shared" ca="1" si="141"/>
        <v>7118130.4710053578</v>
      </c>
      <c r="AL275" s="4">
        <f t="shared" ca="1" si="141"/>
        <v>7325445.1107967384</v>
      </c>
      <c r="AM275" s="4">
        <f t="shared" ca="1" si="141"/>
        <v>7509123.5872815708</v>
      </c>
      <c r="AN275" s="4">
        <f t="shared" ca="1" si="141"/>
        <v>7722503.5379408924</v>
      </c>
      <c r="AO275" s="4">
        <f t="shared" ca="1" si="141"/>
        <v>7936939.765232156</v>
      </c>
      <c r="AP275" s="4">
        <f t="shared" ca="1" si="141"/>
        <v>8153797.3604782317</v>
      </c>
      <c r="AQ275" s="4">
        <f t="shared" ca="1" si="141"/>
        <v>8533655.0558209065</v>
      </c>
      <c r="AR275" s="4">
        <f t="shared" ca="1" si="141"/>
        <v>8902250.6337223649</v>
      </c>
      <c r="AS275" s="4">
        <f t="shared" ca="1" si="141"/>
        <v>9156236.2136898842</v>
      </c>
      <c r="AT275" s="4">
        <f t="shared" ca="1" si="141"/>
        <v>9385711.3000040483</v>
      </c>
      <c r="AU275" s="4">
        <f t="shared" ca="1" si="141"/>
        <v>9590181.502334144</v>
      </c>
      <c r="AV275" s="4">
        <f t="shared" ca="1" si="141"/>
        <v>9826233.2448314987</v>
      </c>
      <c r="AW275" s="4">
        <f t="shared" ca="1" si="141"/>
        <v>10063477.365861498</v>
      </c>
      <c r="AX275" s="4">
        <f t="shared" ca="1" si="142"/>
        <v>10303362.623166338</v>
      </c>
      <c r="AY275" s="4">
        <f t="shared" ca="1" si="142"/>
        <v>10517519.001957426</v>
      </c>
      <c r="AZ275" s="4">
        <f t="shared" ca="1" si="142"/>
        <v>10764230.713081859</v>
      </c>
      <c r="BA275" s="4">
        <f t="shared" ca="1" si="142"/>
        <v>11012197.115465866</v>
      </c>
      <c r="BB275" s="4">
        <f t="shared" ca="1" si="142"/>
        <v>11262910.626443114</v>
      </c>
      <c r="BC275" s="4">
        <f t="shared" ca="1" si="142"/>
        <v>11487150.32910081</v>
      </c>
      <c r="BD275" s="4">
        <f t="shared" ca="1" si="142"/>
        <v>11744949.160401674</v>
      </c>
      <c r="BE275" s="4">
        <f t="shared" ca="1" si="142"/>
        <v>828157887.61692047</v>
      </c>
      <c r="BF275" s="4">
        <f t="shared" si="142"/>
        <v>0</v>
      </c>
      <c r="BG275" s="4">
        <f t="shared" si="142"/>
        <v>0</v>
      </c>
      <c r="BH275" s="4">
        <f t="shared" si="142"/>
        <v>0</v>
      </c>
      <c r="BI275" s="4">
        <f t="shared" si="142"/>
        <v>0</v>
      </c>
      <c r="BK275" s="7">
        <f t="shared" ca="1" si="140"/>
        <v>0.1159347772179784</v>
      </c>
    </row>
    <row r="276" spans="1:63" x14ac:dyDescent="0.25">
      <c r="A276">
        <f t="shared" si="128"/>
        <v>56</v>
      </c>
      <c r="C276" s="4">
        <f t="shared" ca="1" si="144"/>
        <v>-283800009.9205274</v>
      </c>
      <c r="D276" s="4">
        <f t="shared" ca="1" si="144"/>
        <v>3883821.0390749695</v>
      </c>
      <c r="E276" s="4">
        <f t="shared" ca="1" si="144"/>
        <v>3764172.2091219649</v>
      </c>
      <c r="F276" s="4">
        <f t="shared" ca="1" si="144"/>
        <v>3933403.209623096</v>
      </c>
      <c r="G276" s="4">
        <f t="shared" ca="1" si="144"/>
        <v>4085232.1937469365</v>
      </c>
      <c r="H276" s="4">
        <f t="shared" ca="1" si="144"/>
        <v>4259663.1682297355</v>
      </c>
      <c r="I276" s="4">
        <f t="shared" ca="1" si="144"/>
        <v>4435218.0753250681</v>
      </c>
      <c r="J276" s="4">
        <f t="shared" ca="1" si="144"/>
        <v>4612924.7790759318</v>
      </c>
      <c r="K276" s="4">
        <f t="shared" ca="1" si="144"/>
        <v>4772732.6149032284</v>
      </c>
      <c r="L276" s="4">
        <f t="shared" ca="1" si="144"/>
        <v>3686787.0893980404</v>
      </c>
      <c r="M276" s="4">
        <f t="shared" ca="1" si="144"/>
        <v>3871083.6060925322</v>
      </c>
      <c r="N276" s="4">
        <f t="shared" ca="1" si="144"/>
        <v>4057622.2473876677</v>
      </c>
      <c r="O276" s="4">
        <f t="shared" ca="1" si="144"/>
        <v>4388105.3443871168</v>
      </c>
      <c r="P276" s="4">
        <f t="shared" ca="1" si="144"/>
        <v>4632874.2819997491</v>
      </c>
      <c r="Q276" s="4">
        <f t="shared" ca="1" si="144"/>
        <v>4795463.7644945243</v>
      </c>
      <c r="R276" s="4">
        <f t="shared" ca="1" si="144"/>
        <v>4959920.2405808</v>
      </c>
      <c r="S276" s="4">
        <f t="shared" ca="1" si="143"/>
        <v>5104967.0928913327</v>
      </c>
      <c r="T276" s="4">
        <f t="shared" ca="1" si="143"/>
        <v>5274313.0614177156</v>
      </c>
      <c r="U276" s="4">
        <f t="shared" ca="1" si="143"/>
        <v>5444483.7259574626</v>
      </c>
      <c r="V276" s="4">
        <f t="shared" ca="1" si="143"/>
        <v>-52872399.79227943</v>
      </c>
      <c r="W276" s="4">
        <f t="shared" ca="1" si="143"/>
        <v>6072357.3201898886</v>
      </c>
      <c r="X276" s="4">
        <f t="shared" ca="1" si="143"/>
        <v>6258873.5818153303</v>
      </c>
      <c r="Y276" s="4">
        <f t="shared" ca="1" si="143"/>
        <v>6446305.5681028711</v>
      </c>
      <c r="Z276" s="4">
        <f t="shared" ca="1" si="143"/>
        <v>6635865.9761739997</v>
      </c>
      <c r="AA276" s="4">
        <f t="shared" ca="1" si="143"/>
        <v>6803794.7460429464</v>
      </c>
      <c r="AB276" s="4">
        <f t="shared" ca="1" si="143"/>
        <v>6998903.3628759412</v>
      </c>
      <c r="AC276" s="4">
        <f t="shared" ca="1" si="143"/>
        <v>7194977.4040912185</v>
      </c>
      <c r="AD276" s="4">
        <f t="shared" ca="1" si="143"/>
        <v>7393266.1125904033</v>
      </c>
      <c r="AE276" s="4">
        <f t="shared" ca="1" si="143"/>
        <v>7569296.7926775496</v>
      </c>
      <c r="AF276" s="4">
        <f t="shared" ca="1" si="143"/>
        <v>7125733.7714531822</v>
      </c>
      <c r="AG276" s="4">
        <f t="shared" ca="1" si="143"/>
        <v>6827975.1992687797</v>
      </c>
      <c r="AH276" s="4">
        <f t="shared" ca="1" si="141"/>
        <v>6932602.3369043767</v>
      </c>
      <c r="AI276" s="4">
        <f t="shared" ca="1" si="141"/>
        <v>6709157.2932581669</v>
      </c>
      <c r="AJ276" s="4">
        <f t="shared" ca="1" si="141"/>
        <v>-85837565.253427893</v>
      </c>
      <c r="AK276" s="4">
        <f t="shared" ca="1" si="141"/>
        <v>7118130.4710053578</v>
      </c>
      <c r="AL276" s="4">
        <f t="shared" ca="1" si="141"/>
        <v>7325445.1107967384</v>
      </c>
      <c r="AM276" s="4">
        <f t="shared" ca="1" si="141"/>
        <v>7509123.5872815708</v>
      </c>
      <c r="AN276" s="4">
        <f t="shared" ca="1" si="141"/>
        <v>7722503.5379408924</v>
      </c>
      <c r="AO276" s="4">
        <f t="shared" ca="1" si="141"/>
        <v>7936939.765232156</v>
      </c>
      <c r="AP276" s="4">
        <f t="shared" ca="1" si="141"/>
        <v>8153797.3604782317</v>
      </c>
      <c r="AQ276" s="4">
        <f t="shared" ca="1" si="141"/>
        <v>8533655.0558209065</v>
      </c>
      <c r="AR276" s="4">
        <f t="shared" ca="1" si="141"/>
        <v>8902250.6337223649</v>
      </c>
      <c r="AS276" s="4">
        <f t="shared" ca="1" si="141"/>
        <v>9156236.2136898842</v>
      </c>
      <c r="AT276" s="4">
        <f t="shared" ca="1" si="141"/>
        <v>9385711.3000040483</v>
      </c>
      <c r="AU276" s="4">
        <f t="shared" ca="1" si="141"/>
        <v>9590181.502334144</v>
      </c>
      <c r="AV276" s="4">
        <f t="shared" ca="1" si="141"/>
        <v>9826233.2448314987</v>
      </c>
      <c r="AW276" s="4">
        <f t="shared" ca="1" si="141"/>
        <v>10063477.365861498</v>
      </c>
      <c r="AX276" s="4">
        <f t="shared" ca="1" si="142"/>
        <v>10303362.623166338</v>
      </c>
      <c r="AY276" s="4">
        <f t="shared" ca="1" si="142"/>
        <v>10517519.001957426</v>
      </c>
      <c r="AZ276" s="4">
        <f t="shared" ca="1" si="142"/>
        <v>10764230.713081859</v>
      </c>
      <c r="BA276" s="4">
        <f t="shared" ca="1" si="142"/>
        <v>11012197.115465866</v>
      </c>
      <c r="BB276" s="4">
        <f t="shared" ca="1" si="142"/>
        <v>11262910.626443114</v>
      </c>
      <c r="BC276" s="4">
        <f t="shared" ca="1" si="142"/>
        <v>11487150.32910081</v>
      </c>
      <c r="BD276" s="4">
        <f t="shared" ca="1" si="142"/>
        <v>11744949.160401674</v>
      </c>
      <c r="BE276" s="4">
        <f t="shared" ca="1" si="142"/>
        <v>12004067.661311977</v>
      </c>
      <c r="BF276" s="4">
        <f t="shared" ca="1" si="142"/>
        <v>828580630.59243309</v>
      </c>
      <c r="BG276" s="4">
        <f t="shared" si="142"/>
        <v>0</v>
      </c>
      <c r="BH276" s="4">
        <f t="shared" si="142"/>
        <v>0</v>
      </c>
      <c r="BI276" s="4">
        <f t="shared" si="142"/>
        <v>0</v>
      </c>
      <c r="BK276" s="7">
        <f t="shared" ca="1" si="140"/>
        <v>0.11513643366754667</v>
      </c>
    </row>
    <row r="277" spans="1:63" x14ac:dyDescent="0.25">
      <c r="A277">
        <f t="shared" si="128"/>
        <v>57</v>
      </c>
      <c r="C277" s="4">
        <f t="shared" ca="1" si="144"/>
        <v>-283800009.9205274</v>
      </c>
      <c r="D277" s="4">
        <f t="shared" ca="1" si="144"/>
        <v>3883821.0390749695</v>
      </c>
      <c r="E277" s="4">
        <f t="shared" ca="1" si="144"/>
        <v>3764172.2091219649</v>
      </c>
      <c r="F277" s="4">
        <f t="shared" ca="1" si="144"/>
        <v>3933403.209623096</v>
      </c>
      <c r="G277" s="4">
        <f t="shared" ca="1" si="144"/>
        <v>4085232.1937469365</v>
      </c>
      <c r="H277" s="4">
        <f t="shared" ca="1" si="144"/>
        <v>4259663.1682297355</v>
      </c>
      <c r="I277" s="4">
        <f t="shared" ca="1" si="144"/>
        <v>4435218.0753250681</v>
      </c>
      <c r="J277" s="4">
        <f t="shared" ca="1" si="144"/>
        <v>4612924.7790759318</v>
      </c>
      <c r="K277" s="4">
        <f t="shared" ca="1" si="144"/>
        <v>4772732.6149032284</v>
      </c>
      <c r="L277" s="4">
        <f t="shared" ca="1" si="144"/>
        <v>3686787.0893980404</v>
      </c>
      <c r="M277" s="4">
        <f t="shared" ca="1" si="144"/>
        <v>3871083.6060925322</v>
      </c>
      <c r="N277" s="4">
        <f t="shared" ca="1" si="144"/>
        <v>4057622.2473876677</v>
      </c>
      <c r="O277" s="4">
        <f t="shared" ca="1" si="144"/>
        <v>4388105.3443871168</v>
      </c>
      <c r="P277" s="4">
        <f t="shared" ca="1" si="144"/>
        <v>4632874.2819997491</v>
      </c>
      <c r="Q277" s="4">
        <f t="shared" ca="1" si="144"/>
        <v>4795463.7644945243</v>
      </c>
      <c r="R277" s="4">
        <f t="shared" ca="1" si="144"/>
        <v>4959920.2405808</v>
      </c>
      <c r="S277" s="4">
        <f t="shared" ca="1" si="143"/>
        <v>5104967.0928913327</v>
      </c>
      <c r="T277" s="4">
        <f t="shared" ca="1" si="143"/>
        <v>5274313.0614177156</v>
      </c>
      <c r="U277" s="4">
        <f t="shared" ca="1" si="143"/>
        <v>5444483.7259574626</v>
      </c>
      <c r="V277" s="4">
        <f t="shared" ca="1" si="143"/>
        <v>-52872399.79227943</v>
      </c>
      <c r="W277" s="4">
        <f t="shared" ca="1" si="143"/>
        <v>6072357.3201898886</v>
      </c>
      <c r="X277" s="4">
        <f t="shared" ca="1" si="143"/>
        <v>6258873.5818153303</v>
      </c>
      <c r="Y277" s="4">
        <f t="shared" ca="1" si="143"/>
        <v>6446305.5681028711</v>
      </c>
      <c r="Z277" s="4">
        <f t="shared" ca="1" si="143"/>
        <v>6635865.9761739997</v>
      </c>
      <c r="AA277" s="4">
        <f t="shared" ca="1" si="143"/>
        <v>6803794.7460429464</v>
      </c>
      <c r="AB277" s="4">
        <f t="shared" ca="1" si="143"/>
        <v>6998903.3628759412</v>
      </c>
      <c r="AC277" s="4">
        <f t="shared" ca="1" si="143"/>
        <v>7194977.4040912185</v>
      </c>
      <c r="AD277" s="4">
        <f t="shared" ca="1" si="143"/>
        <v>7393266.1125904033</v>
      </c>
      <c r="AE277" s="4">
        <f t="shared" ca="1" si="143"/>
        <v>7569296.7926775496</v>
      </c>
      <c r="AF277" s="4">
        <f t="shared" ca="1" si="143"/>
        <v>7125733.7714531822</v>
      </c>
      <c r="AG277" s="4">
        <f t="shared" ca="1" si="143"/>
        <v>6827975.1992687797</v>
      </c>
      <c r="AH277" s="4">
        <f t="shared" ca="1" si="141"/>
        <v>6932602.3369043767</v>
      </c>
      <c r="AI277" s="4">
        <f t="shared" ca="1" si="141"/>
        <v>6709157.2932581669</v>
      </c>
      <c r="AJ277" s="4">
        <f t="shared" ca="1" si="141"/>
        <v>-85837565.253427893</v>
      </c>
      <c r="AK277" s="4">
        <f t="shared" ca="1" si="141"/>
        <v>7118130.4710053578</v>
      </c>
      <c r="AL277" s="4">
        <f t="shared" ca="1" si="141"/>
        <v>7325445.1107967384</v>
      </c>
      <c r="AM277" s="4">
        <f t="shared" ca="1" si="141"/>
        <v>7509123.5872815708</v>
      </c>
      <c r="AN277" s="4">
        <f t="shared" ca="1" si="141"/>
        <v>7722503.5379408924</v>
      </c>
      <c r="AO277" s="4">
        <f t="shared" ca="1" si="141"/>
        <v>7936939.765232156</v>
      </c>
      <c r="AP277" s="4">
        <f t="shared" ca="1" si="141"/>
        <v>8153797.3604782317</v>
      </c>
      <c r="AQ277" s="4">
        <f t="shared" ca="1" si="141"/>
        <v>8533655.0558209065</v>
      </c>
      <c r="AR277" s="4">
        <f t="shared" ca="1" si="141"/>
        <v>8902250.6337223649</v>
      </c>
      <c r="AS277" s="4">
        <f t="shared" ca="1" si="141"/>
        <v>9156236.2136898842</v>
      </c>
      <c r="AT277" s="4">
        <f t="shared" ca="1" si="141"/>
        <v>9385711.3000040483</v>
      </c>
      <c r="AU277" s="4">
        <f t="shared" ca="1" si="141"/>
        <v>9590181.502334144</v>
      </c>
      <c r="AV277" s="4">
        <f t="shared" ca="1" si="141"/>
        <v>9826233.2448314987</v>
      </c>
      <c r="AW277" s="4">
        <f t="shared" ca="1" si="141"/>
        <v>10063477.365861498</v>
      </c>
      <c r="AX277" s="4">
        <f t="shared" ca="1" si="142"/>
        <v>10303362.623166338</v>
      </c>
      <c r="AY277" s="4">
        <f t="shared" ca="1" si="142"/>
        <v>10517519.001957426</v>
      </c>
      <c r="AZ277" s="4">
        <f t="shared" ca="1" si="142"/>
        <v>10764230.713081859</v>
      </c>
      <c r="BA277" s="4">
        <f t="shared" ca="1" si="142"/>
        <v>11012197.115465866</v>
      </c>
      <c r="BB277" s="4">
        <f t="shared" ca="1" si="142"/>
        <v>11262910.626443114</v>
      </c>
      <c r="BC277" s="4">
        <f t="shared" ca="1" si="142"/>
        <v>11487150.32910081</v>
      </c>
      <c r="BD277" s="4">
        <f t="shared" ca="1" si="142"/>
        <v>11744949.160401674</v>
      </c>
      <c r="BE277" s="4">
        <f t="shared" ca="1" si="142"/>
        <v>12004067.661311977</v>
      </c>
      <c r="BF277" s="4">
        <f t="shared" ca="1" si="142"/>
        <v>12266043.224450434</v>
      </c>
      <c r="BG277" s="4">
        <f t="shared" ca="1" si="142"/>
        <v>828905826.02834153</v>
      </c>
      <c r="BH277" s="4">
        <f t="shared" si="142"/>
        <v>0</v>
      </c>
      <c r="BI277" s="4">
        <f t="shared" si="142"/>
        <v>0</v>
      </c>
      <c r="BK277" s="7">
        <f t="shared" ca="1" si="140"/>
        <v>0.11438658738483398</v>
      </c>
    </row>
    <row r="278" spans="1:63" x14ac:dyDescent="0.25">
      <c r="A278">
        <f>A277+1</f>
        <v>58</v>
      </c>
      <c r="C278" s="4">
        <f t="shared" ca="1" si="144"/>
        <v>-283800009.9205274</v>
      </c>
      <c r="D278" s="4">
        <f t="shared" ca="1" si="144"/>
        <v>3883821.0390749695</v>
      </c>
      <c r="E278" s="4">
        <f t="shared" ca="1" si="144"/>
        <v>3764172.2091219649</v>
      </c>
      <c r="F278" s="4">
        <f t="shared" ca="1" si="144"/>
        <v>3933403.209623096</v>
      </c>
      <c r="G278" s="4">
        <f t="shared" ca="1" si="144"/>
        <v>4085232.1937469365</v>
      </c>
      <c r="H278" s="4">
        <f t="shared" ca="1" si="144"/>
        <v>4259663.1682297355</v>
      </c>
      <c r="I278" s="4">
        <f t="shared" ca="1" si="144"/>
        <v>4435218.0753250681</v>
      </c>
      <c r="J278" s="4">
        <f t="shared" ca="1" si="144"/>
        <v>4612924.7790759318</v>
      </c>
      <c r="K278" s="4">
        <f t="shared" ca="1" si="144"/>
        <v>4772732.6149032284</v>
      </c>
      <c r="L278" s="4">
        <f t="shared" ca="1" si="144"/>
        <v>3686787.0893980404</v>
      </c>
      <c r="M278" s="4">
        <f t="shared" ca="1" si="144"/>
        <v>3871083.6060925322</v>
      </c>
      <c r="N278" s="4">
        <f t="shared" ca="1" si="144"/>
        <v>4057622.2473876677</v>
      </c>
      <c r="O278" s="4">
        <f t="shared" ca="1" si="144"/>
        <v>4388105.3443871168</v>
      </c>
      <c r="P278" s="4">
        <f t="shared" ca="1" si="144"/>
        <v>4632874.2819997491</v>
      </c>
      <c r="Q278" s="4">
        <f t="shared" ca="1" si="144"/>
        <v>4795463.7644945243</v>
      </c>
      <c r="R278" s="4">
        <f t="shared" ca="1" si="144"/>
        <v>4959920.2405808</v>
      </c>
      <c r="S278" s="4">
        <f t="shared" ca="1" si="143"/>
        <v>5104967.0928913327</v>
      </c>
      <c r="T278" s="4">
        <f t="shared" ca="1" si="143"/>
        <v>5274313.0614177156</v>
      </c>
      <c r="U278" s="4">
        <f t="shared" ca="1" si="143"/>
        <v>5444483.7259574626</v>
      </c>
      <c r="V278" s="4">
        <f t="shared" ca="1" si="143"/>
        <v>-52872399.79227943</v>
      </c>
      <c r="W278" s="4">
        <f t="shared" ca="1" si="143"/>
        <v>6072357.3201898886</v>
      </c>
      <c r="X278" s="4">
        <f t="shared" ca="1" si="143"/>
        <v>6258873.5818153303</v>
      </c>
      <c r="Y278" s="4">
        <f t="shared" ca="1" si="143"/>
        <v>6446305.5681028711</v>
      </c>
      <c r="Z278" s="4">
        <f t="shared" ca="1" si="143"/>
        <v>6635865.9761739997</v>
      </c>
      <c r="AA278" s="4">
        <f t="shared" ca="1" si="143"/>
        <v>6803794.7460429464</v>
      </c>
      <c r="AB278" s="4">
        <f t="shared" ca="1" si="143"/>
        <v>6998903.3628759412</v>
      </c>
      <c r="AC278" s="4">
        <f t="shared" ca="1" si="143"/>
        <v>7194977.4040912185</v>
      </c>
      <c r="AD278" s="4">
        <f t="shared" ca="1" si="143"/>
        <v>7393266.1125904033</v>
      </c>
      <c r="AE278" s="4">
        <f t="shared" ca="1" si="143"/>
        <v>7569296.7926775496</v>
      </c>
      <c r="AF278" s="4">
        <f t="shared" ca="1" si="143"/>
        <v>7125733.7714531822</v>
      </c>
      <c r="AG278" s="4">
        <f t="shared" ca="1" si="143"/>
        <v>6827975.1992687797</v>
      </c>
      <c r="AH278" s="4">
        <f t="shared" ca="1" si="141"/>
        <v>6932602.3369043767</v>
      </c>
      <c r="AI278" s="4">
        <f t="shared" ca="1" si="141"/>
        <v>6709157.2932581669</v>
      </c>
      <c r="AJ278" s="4">
        <f t="shared" ca="1" si="141"/>
        <v>-85837565.253427893</v>
      </c>
      <c r="AK278" s="4">
        <f t="shared" ca="1" si="141"/>
        <v>7118130.4710053578</v>
      </c>
      <c r="AL278" s="4">
        <f t="shared" ca="1" si="141"/>
        <v>7325445.1107967384</v>
      </c>
      <c r="AM278" s="4">
        <f t="shared" ca="1" si="141"/>
        <v>7509123.5872815708</v>
      </c>
      <c r="AN278" s="4">
        <f t="shared" ca="1" si="141"/>
        <v>7722503.5379408924</v>
      </c>
      <c r="AO278" s="4">
        <f t="shared" ca="1" si="141"/>
        <v>7936939.765232156</v>
      </c>
      <c r="AP278" s="4">
        <f t="shared" ca="1" si="141"/>
        <v>8153797.3604782317</v>
      </c>
      <c r="AQ278" s="4">
        <f t="shared" ca="1" si="141"/>
        <v>8533655.0558209065</v>
      </c>
      <c r="AR278" s="4">
        <f t="shared" ca="1" si="141"/>
        <v>8902250.6337223649</v>
      </c>
      <c r="AS278" s="4">
        <f t="shared" ca="1" si="141"/>
        <v>9156236.2136898842</v>
      </c>
      <c r="AT278" s="4">
        <f t="shared" ca="1" si="141"/>
        <v>9385711.3000040483</v>
      </c>
      <c r="AU278" s="4">
        <f t="shared" ca="1" si="141"/>
        <v>9590181.502334144</v>
      </c>
      <c r="AV278" s="4">
        <f t="shared" ca="1" si="141"/>
        <v>9826233.2448314987</v>
      </c>
      <c r="AW278" s="4">
        <f t="shared" ca="1" si="141"/>
        <v>10063477.365861498</v>
      </c>
      <c r="AX278" s="4">
        <f t="shared" ca="1" si="142"/>
        <v>10303362.623166338</v>
      </c>
      <c r="AY278" s="4">
        <f t="shared" ca="1" si="142"/>
        <v>10517519.001957426</v>
      </c>
      <c r="AZ278" s="4">
        <f t="shared" ca="1" si="142"/>
        <v>10764230.713081859</v>
      </c>
      <c r="BA278" s="4">
        <f t="shared" ca="1" si="142"/>
        <v>11012197.115465866</v>
      </c>
      <c r="BB278" s="4">
        <f t="shared" ca="1" si="142"/>
        <v>11262910.626443114</v>
      </c>
      <c r="BC278" s="4">
        <f t="shared" ca="1" si="142"/>
        <v>11487150.32910081</v>
      </c>
      <c r="BD278" s="4">
        <f t="shared" ca="1" si="142"/>
        <v>11744949.160401674</v>
      </c>
      <c r="BE278" s="4">
        <f t="shared" ca="1" si="142"/>
        <v>12004067.661311977</v>
      </c>
      <c r="BF278" s="4">
        <f t="shared" ca="1" si="142"/>
        <v>12266043.224450434</v>
      </c>
      <c r="BG278" s="4">
        <f t="shared" ca="1" si="142"/>
        <v>12500778.50966578</v>
      </c>
      <c r="BH278" s="4">
        <f t="shared" ca="1" si="142"/>
        <v>828876485.6607815</v>
      </c>
      <c r="BI278" s="4">
        <f t="shared" si="142"/>
        <v>0</v>
      </c>
      <c r="BK278" s="7">
        <f t="shared" ca="1" si="140"/>
        <v>0.11366146214129058</v>
      </c>
    </row>
    <row r="279" spans="1:63" x14ac:dyDescent="0.25">
      <c r="A279">
        <f>A278+1</f>
        <v>59</v>
      </c>
      <c r="C279" s="4">
        <f t="shared" ca="1" si="144"/>
        <v>-283800009.9205274</v>
      </c>
      <c r="D279" s="4">
        <f t="shared" ca="1" si="144"/>
        <v>3883821.0390749695</v>
      </c>
      <c r="E279" s="4">
        <f t="shared" ca="1" si="144"/>
        <v>3764172.2091219649</v>
      </c>
      <c r="F279" s="4">
        <f t="shared" ca="1" si="144"/>
        <v>3933403.209623096</v>
      </c>
      <c r="G279" s="4">
        <f t="shared" ca="1" si="144"/>
        <v>4085232.1937469365</v>
      </c>
      <c r="H279" s="4">
        <f t="shared" ca="1" si="144"/>
        <v>4259663.1682297355</v>
      </c>
      <c r="I279" s="4">
        <f t="shared" ca="1" si="144"/>
        <v>4435218.0753250681</v>
      </c>
      <c r="J279" s="4">
        <f t="shared" ca="1" si="144"/>
        <v>4612924.7790759318</v>
      </c>
      <c r="K279" s="4">
        <f t="shared" ca="1" si="144"/>
        <v>4772732.6149032284</v>
      </c>
      <c r="L279" s="4">
        <f t="shared" ca="1" si="144"/>
        <v>3686787.0893980404</v>
      </c>
      <c r="M279" s="4">
        <f t="shared" ca="1" si="144"/>
        <v>3871083.6060925322</v>
      </c>
      <c r="N279" s="4">
        <f t="shared" ca="1" si="144"/>
        <v>4057622.2473876677</v>
      </c>
      <c r="O279" s="4">
        <f t="shared" ca="1" si="144"/>
        <v>4388105.3443871168</v>
      </c>
      <c r="P279" s="4">
        <f t="shared" ca="1" si="144"/>
        <v>4632874.2819997491</v>
      </c>
      <c r="Q279" s="4">
        <f t="shared" ca="1" si="144"/>
        <v>4795463.7644945243</v>
      </c>
      <c r="R279" s="4">
        <f t="shared" ca="1" si="144"/>
        <v>4959920.2405808</v>
      </c>
      <c r="S279" s="4">
        <f t="shared" ca="1" si="143"/>
        <v>5104967.0928913327</v>
      </c>
      <c r="T279" s="4">
        <f t="shared" ca="1" si="143"/>
        <v>5274313.0614177156</v>
      </c>
      <c r="U279" s="4">
        <f t="shared" ca="1" si="143"/>
        <v>5444483.7259574626</v>
      </c>
      <c r="V279" s="4">
        <f t="shared" ca="1" si="143"/>
        <v>-52872399.79227943</v>
      </c>
      <c r="W279" s="4">
        <f t="shared" ca="1" si="143"/>
        <v>6072357.3201898886</v>
      </c>
      <c r="X279" s="4">
        <f t="shared" ca="1" si="143"/>
        <v>6258873.5818153303</v>
      </c>
      <c r="Y279" s="4">
        <f t="shared" ca="1" si="143"/>
        <v>6446305.5681028711</v>
      </c>
      <c r="Z279" s="4">
        <f t="shared" ca="1" si="143"/>
        <v>6635865.9761739997</v>
      </c>
      <c r="AA279" s="4">
        <f t="shared" ca="1" si="143"/>
        <v>6803794.7460429464</v>
      </c>
      <c r="AB279" s="4">
        <f t="shared" ca="1" si="143"/>
        <v>6998903.3628759412</v>
      </c>
      <c r="AC279" s="4">
        <f t="shared" ca="1" si="143"/>
        <v>7194977.4040912185</v>
      </c>
      <c r="AD279" s="4">
        <f t="shared" ca="1" si="143"/>
        <v>7393266.1125904033</v>
      </c>
      <c r="AE279" s="4">
        <f t="shared" ca="1" si="143"/>
        <v>7569296.7926775496</v>
      </c>
      <c r="AF279" s="4">
        <f t="shared" ca="1" si="143"/>
        <v>7125733.7714531822</v>
      </c>
      <c r="AG279" s="4">
        <f t="shared" ca="1" si="143"/>
        <v>6827975.1992687797</v>
      </c>
      <c r="AH279" s="4">
        <f t="shared" ca="1" si="141"/>
        <v>6932602.3369043767</v>
      </c>
      <c r="AI279" s="4">
        <f t="shared" ca="1" si="141"/>
        <v>6709157.2932581669</v>
      </c>
      <c r="AJ279" s="4">
        <f t="shared" ca="1" si="141"/>
        <v>-85837565.253427893</v>
      </c>
      <c r="AK279" s="4">
        <f t="shared" ca="1" si="141"/>
        <v>7118130.4710053578</v>
      </c>
      <c r="AL279" s="4">
        <f t="shared" ca="1" si="141"/>
        <v>7325445.1107967384</v>
      </c>
      <c r="AM279" s="4">
        <f t="shared" ca="1" si="141"/>
        <v>7509123.5872815708</v>
      </c>
      <c r="AN279" s="4">
        <f t="shared" ca="1" si="141"/>
        <v>7722503.5379408924</v>
      </c>
      <c r="AO279" s="4">
        <f t="shared" ca="1" si="141"/>
        <v>7936939.765232156</v>
      </c>
      <c r="AP279" s="4">
        <f t="shared" ca="1" si="141"/>
        <v>8153797.3604782317</v>
      </c>
      <c r="AQ279" s="4">
        <f t="shared" ca="1" si="141"/>
        <v>8533655.0558209065</v>
      </c>
      <c r="AR279" s="4">
        <f t="shared" ca="1" si="141"/>
        <v>8902250.6337223649</v>
      </c>
      <c r="AS279" s="4">
        <f t="shared" ca="1" si="141"/>
        <v>9156236.2136898842</v>
      </c>
      <c r="AT279" s="4">
        <f t="shared" ca="1" si="141"/>
        <v>9385711.3000040483</v>
      </c>
      <c r="AU279" s="4">
        <f t="shared" ca="1" si="141"/>
        <v>9590181.502334144</v>
      </c>
      <c r="AV279" s="4">
        <f t="shared" ca="1" si="141"/>
        <v>9826233.2448314987</v>
      </c>
      <c r="AW279" s="4">
        <f t="shared" ca="1" si="141"/>
        <v>10063477.365861498</v>
      </c>
      <c r="AX279" s="4">
        <f t="shared" ca="1" si="142"/>
        <v>10303362.623166338</v>
      </c>
      <c r="AY279" s="4">
        <f t="shared" ca="1" si="142"/>
        <v>10517519.001957426</v>
      </c>
      <c r="AZ279" s="4">
        <f t="shared" ca="1" si="142"/>
        <v>10764230.713081859</v>
      </c>
      <c r="BA279" s="4">
        <f t="shared" ca="1" si="142"/>
        <v>11012197.115465866</v>
      </c>
      <c r="BB279" s="4">
        <f t="shared" ca="1" si="142"/>
        <v>11262910.626443114</v>
      </c>
      <c r="BC279" s="4">
        <f t="shared" ca="1" si="142"/>
        <v>11487150.32910081</v>
      </c>
      <c r="BD279" s="4">
        <f t="shared" ca="1" si="142"/>
        <v>11744949.160401674</v>
      </c>
      <c r="BE279" s="4">
        <f t="shared" ca="1" si="142"/>
        <v>12004067.661311977</v>
      </c>
      <c r="BF279" s="4">
        <f t="shared" ca="1" si="142"/>
        <v>12266043.224450434</v>
      </c>
      <c r="BG279" s="4">
        <f t="shared" ca="1" si="142"/>
        <v>12500778.50966578</v>
      </c>
      <c r="BH279" s="4">
        <f t="shared" ca="1" si="142"/>
        <v>12172747.146959424</v>
      </c>
      <c r="BI279" s="4">
        <f t="shared" ca="1" si="142"/>
        <v>829013919.57217765</v>
      </c>
      <c r="BK279" s="7">
        <f t="shared" ca="1" si="140"/>
        <v>0.11295624076998645</v>
      </c>
    </row>
    <row r="281" spans="1:63" x14ac:dyDescent="0.25">
      <c r="A281" t="s">
        <v>107</v>
      </c>
      <c r="D281" s="7">
        <f ca="1">OFFSET($BK$220,D220,0)</f>
        <v>0.41752620179706113</v>
      </c>
      <c r="E281" s="7">
        <f t="shared" ref="E281:BI281" ca="1" si="145">OFFSET($BK$220,E220,0)</f>
        <v>0.26659151843352147</v>
      </c>
      <c r="F281" s="7">
        <f t="shared" ca="1" si="145"/>
        <v>0.21984959031135931</v>
      </c>
      <c r="G281" s="7">
        <f t="shared" ca="1" si="145"/>
        <v>0.19436847541113833</v>
      </c>
      <c r="H281" s="7">
        <f t="shared" ca="1" si="145"/>
        <v>0.18148644484791654</v>
      </c>
      <c r="I281" s="7">
        <f t="shared" ca="1" si="145"/>
        <v>0.17295787462749024</v>
      </c>
      <c r="J281" s="7">
        <f t="shared" ca="1" si="145"/>
        <v>0.16689279122225109</v>
      </c>
      <c r="K281" s="7">
        <f t="shared" ca="1" si="145"/>
        <v>0.16122621998439257</v>
      </c>
      <c r="L281" s="7">
        <f t="shared" ca="1" si="145"/>
        <v>0.15626245977012365</v>
      </c>
      <c r="M281" s="7">
        <f t="shared" ca="1" si="145"/>
        <v>0.15232313570496059</v>
      </c>
      <c r="N281" s="7">
        <f t="shared" ca="1" si="145"/>
        <v>0.1491290733683277</v>
      </c>
      <c r="O281" s="7">
        <f t="shared" ca="1" si="145"/>
        <v>0.14583746954967558</v>
      </c>
      <c r="P281" s="7">
        <f t="shared" ca="1" si="145"/>
        <v>0.14379837639610682</v>
      </c>
      <c r="Q281" s="7">
        <f t="shared" ca="1" si="145"/>
        <v>0.1420163931912799</v>
      </c>
      <c r="R281" s="7">
        <f t="shared" ca="1" si="145"/>
        <v>0.14042899533776398</v>
      </c>
      <c r="S281" s="7">
        <f t="shared" ca="1" si="145"/>
        <v>0.13849425462456355</v>
      </c>
      <c r="T281" s="7">
        <f t="shared" ca="1" si="145"/>
        <v>0.13731976489434072</v>
      </c>
      <c r="U281" s="7">
        <f t="shared" ca="1" si="145"/>
        <v>0.136282137057818</v>
      </c>
      <c r="V281" s="7">
        <f t="shared" ca="1" si="145"/>
        <v>0.13536024033666028</v>
      </c>
      <c r="W281" s="7">
        <f t="shared" ca="1" si="145"/>
        <v>0.13405491043563789</v>
      </c>
      <c r="X281" s="7">
        <f t="shared" ca="1" si="145"/>
        <v>0.1334356829262171</v>
      </c>
      <c r="Y281" s="7">
        <f t="shared" ca="1" si="145"/>
        <v>0.13287973690168808</v>
      </c>
      <c r="Z281" s="7">
        <f t="shared" ca="1" si="145"/>
        <v>0.13237860649001587</v>
      </c>
      <c r="AA281" s="7">
        <f t="shared" ca="1" si="145"/>
        <v>0.13149291311584976</v>
      </c>
      <c r="AB281" s="7">
        <f t="shared" ca="1" si="145"/>
        <v>0.12918674329412849</v>
      </c>
      <c r="AC281" s="7">
        <f t="shared" ca="1" si="145"/>
        <v>0.12823532869986654</v>
      </c>
      <c r="AD281" s="7">
        <f t="shared" ca="1" si="145"/>
        <v>0.12792423280351328</v>
      </c>
      <c r="AE281" s="7">
        <f t="shared" ca="1" si="145"/>
        <v>0.12730183178030807</v>
      </c>
      <c r="AF281" s="7">
        <f t="shared" ca="1" si="145"/>
        <v>0.12693052588483589</v>
      </c>
      <c r="AG281" s="7">
        <f t="shared" ca="1" si="145"/>
        <v>0.12649495504465014</v>
      </c>
      <c r="AH281" s="7">
        <f t="shared" ca="1" si="145"/>
        <v>0.12607944325840559</v>
      </c>
      <c r="AI281" s="7">
        <f t="shared" ca="1" si="145"/>
        <v>0.12535002808260409</v>
      </c>
      <c r="AJ281" s="7">
        <f t="shared" ca="1" si="145"/>
        <v>0.12544162401302428</v>
      </c>
      <c r="AK281" s="7">
        <f t="shared" ca="1" si="145"/>
        <v>0.12467421073277896</v>
      </c>
      <c r="AL281" s="7">
        <f t="shared" ca="1" si="145"/>
        <v>0.12395871423460414</v>
      </c>
      <c r="AM281" s="7">
        <f ca="1">OFFSET($BK$220,AM220,0)</f>
        <v>0.12332642204186084</v>
      </c>
      <c r="AN281" s="7">
        <f t="shared" ca="1" si="145"/>
        <v>0.12276505558953321</v>
      </c>
      <c r="AO281" s="7">
        <f t="shared" ca="1" si="145"/>
        <v>0.12218617394025988</v>
      </c>
      <c r="AP281" s="7">
        <f t="shared" ca="1" si="145"/>
        <v>0.12164230140877952</v>
      </c>
      <c r="AQ281" s="7">
        <f t="shared" ca="1" si="145"/>
        <v>0.1210262702866205</v>
      </c>
      <c r="AR281" s="7">
        <f t="shared" ca="1" si="145"/>
        <v>0.12057134230928401</v>
      </c>
      <c r="AS281" s="7">
        <f t="shared" ca="1" si="145"/>
        <v>0.1201441774754648</v>
      </c>
      <c r="AT281" s="7">
        <f t="shared" ca="1" si="145"/>
        <v>0.1197409781389589</v>
      </c>
      <c r="AU281" s="7">
        <f t="shared" ca="1" si="145"/>
        <v>0.11926045799699603</v>
      </c>
      <c r="AV281" s="7">
        <f t="shared" ca="1" si="145"/>
        <v>0.11890329258618659</v>
      </c>
      <c r="AW281" s="7">
        <f t="shared" ca="1" si="145"/>
        <v>0.11856516811414797</v>
      </c>
      <c r="AX281" s="7">
        <f t="shared" ca="1" si="145"/>
        <v>0.1182448122006925</v>
      </c>
      <c r="AY281" s="7">
        <f t="shared" ca="1" si="145"/>
        <v>0.11785623721205063</v>
      </c>
      <c r="AZ281" s="7">
        <f t="shared" ca="1" si="145"/>
        <v>0.11757050759062082</v>
      </c>
      <c r="BA281" s="7">
        <f t="shared" ca="1" si="145"/>
        <v>0.11729921882236205</v>
      </c>
      <c r="BB281" s="7">
        <f t="shared" ca="1" si="145"/>
        <v>0.11704149814191833</v>
      </c>
      <c r="BC281" s="7">
        <f t="shared" ca="1" si="145"/>
        <v>0.1167236044525326</v>
      </c>
      <c r="BD281" s="7">
        <f t="shared" ca="1" si="145"/>
        <v>0.11624447289980355</v>
      </c>
      <c r="BE281" s="7">
        <f t="shared" ca="1" si="145"/>
        <v>0.1159347772179784</v>
      </c>
      <c r="BF281" s="7">
        <f t="shared" ca="1" si="145"/>
        <v>0.11513643366754667</v>
      </c>
      <c r="BG281" s="7">
        <f t="shared" ca="1" si="145"/>
        <v>0.11438658738483398</v>
      </c>
      <c r="BH281" s="7">
        <f t="shared" ca="1" si="145"/>
        <v>0.11366146214129058</v>
      </c>
      <c r="BI281" s="7">
        <f t="shared" ca="1" si="145"/>
        <v>0.11295624076998645</v>
      </c>
    </row>
    <row r="289" spans="1:10" x14ac:dyDescent="0.25">
      <c r="A289">
        <v>1</v>
      </c>
      <c r="B289" t="s">
        <v>414</v>
      </c>
      <c r="C289">
        <v>1</v>
      </c>
    </row>
    <row r="290" spans="1:10" x14ac:dyDescent="0.25">
      <c r="A290">
        <v>2</v>
      </c>
      <c r="B290" t="s">
        <v>415</v>
      </c>
      <c r="C290">
        <v>0.5</v>
      </c>
    </row>
    <row r="291" spans="1:10" x14ac:dyDescent="0.25">
      <c r="A291">
        <v>3</v>
      </c>
      <c r="B291" t="s">
        <v>416</v>
      </c>
      <c r="C291">
        <v>0</v>
      </c>
    </row>
    <row r="294" spans="1:10" x14ac:dyDescent="0.25">
      <c r="J294" s="7"/>
    </row>
    <row r="296" spans="1:10" x14ac:dyDescent="0.25">
      <c r="G296" s="10"/>
    </row>
  </sheetData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CS274"/>
  <sheetViews>
    <sheetView zoomScale="80" zoomScaleNormal="80" workbookViewId="0">
      <selection activeCell="C174" sqref="C174"/>
    </sheetView>
  </sheetViews>
  <sheetFormatPr defaultRowHeight="15" outlineLevelRow="1" x14ac:dyDescent="0.25"/>
  <cols>
    <col min="1" max="1" width="35.5703125" style="154" customWidth="1"/>
    <col min="2" max="2" width="18.85546875" style="154" customWidth="1"/>
    <col min="3" max="3" width="16.28515625" style="154" bestFit="1" customWidth="1"/>
    <col min="4" max="4" width="16" style="154" customWidth="1"/>
    <col min="5" max="28" width="15.140625" style="154" bestFit="1" customWidth="1"/>
    <col min="29" max="32" width="12.5703125" style="154" bestFit="1" customWidth="1"/>
    <col min="33" max="35" width="15.140625" style="154" bestFit="1" customWidth="1"/>
    <col min="36" max="40" width="15.85546875" style="154" bestFit="1" customWidth="1"/>
    <col min="41" max="41" width="12.5703125" style="154" bestFit="1" customWidth="1"/>
    <col min="42" max="44" width="15.85546875" style="154" bestFit="1" customWidth="1"/>
    <col min="45" max="45" width="15.140625" style="154" bestFit="1" customWidth="1"/>
    <col min="46" max="61" width="12.5703125" style="154" bestFit="1" customWidth="1"/>
    <col min="62" max="16384" width="9.140625" style="154"/>
  </cols>
  <sheetData>
    <row r="1" spans="1:6" x14ac:dyDescent="0.25">
      <c r="A1" s="154" t="s">
        <v>658</v>
      </c>
    </row>
    <row r="2" spans="1:6" x14ac:dyDescent="0.25">
      <c r="A2" s="154" t="s">
        <v>666</v>
      </c>
      <c r="B2" s="120" t="b">
        <f>TRUE()</f>
        <v>1</v>
      </c>
    </row>
    <row r="3" spans="1:6" x14ac:dyDescent="0.25">
      <c r="A3" s="154" t="s">
        <v>667</v>
      </c>
      <c r="B3" s="120">
        <v>5</v>
      </c>
      <c r="C3" s="154" t="s">
        <v>412</v>
      </c>
    </row>
    <row r="4" spans="1:6" x14ac:dyDescent="0.25">
      <c r="A4" s="154" t="s">
        <v>690</v>
      </c>
      <c r="B4" s="121">
        <v>0.05</v>
      </c>
    </row>
    <row r="6" spans="1:6" x14ac:dyDescent="0.25">
      <c r="A6" s="9" t="s">
        <v>330</v>
      </c>
    </row>
    <row r="7" spans="1:6" x14ac:dyDescent="0.25">
      <c r="A7" s="154" t="s">
        <v>111</v>
      </c>
      <c r="B7" s="18">
        <v>0.1</v>
      </c>
      <c r="C7" s="105">
        <f>-1+(1+B7/4)^4</f>
        <v>0.10381289062499977</v>
      </c>
      <c r="D7" s="154" t="s">
        <v>619</v>
      </c>
    </row>
    <row r="8" spans="1:6" outlineLevel="1" x14ac:dyDescent="0.25">
      <c r="A8" s="154" t="s">
        <v>113</v>
      </c>
      <c r="B8" s="14">
        <v>0.25</v>
      </c>
    </row>
    <row r="9" spans="1:6" outlineLevel="1" x14ac:dyDescent="0.25">
      <c r="B9" s="14"/>
    </row>
    <row r="10" spans="1:6" outlineLevel="1" x14ac:dyDescent="0.25">
      <c r="A10" s="154" t="s">
        <v>615</v>
      </c>
      <c r="B10" s="14" t="b">
        <f>TRUE()</f>
        <v>1</v>
      </c>
    </row>
    <row r="11" spans="1:6" outlineLevel="1" x14ac:dyDescent="0.25"/>
    <row r="12" spans="1:6" outlineLevel="1" x14ac:dyDescent="0.25">
      <c r="A12" s="9" t="s">
        <v>331</v>
      </c>
    </row>
    <row r="13" spans="1:6" outlineLevel="1" x14ac:dyDescent="0.25">
      <c r="A13" s="154" t="s">
        <v>111</v>
      </c>
      <c r="B13" s="18">
        <v>0.15</v>
      </c>
      <c r="C13" s="105">
        <f>-1+(1+B13/4)^4</f>
        <v>0.15865041503906308</v>
      </c>
      <c r="D13" s="154" t="s">
        <v>619</v>
      </c>
    </row>
    <row r="14" spans="1:6" ht="18.75" outlineLevel="1" x14ac:dyDescent="0.3">
      <c r="A14" s="154" t="s">
        <v>113</v>
      </c>
      <c r="B14" s="14">
        <v>0.3</v>
      </c>
      <c r="C14" s="112" t="str">
        <f>IF(AND(B10,OR(B14&lt;=B8,B13&lt;=B7)),"  fix your parameters -- tier 2 active -- pref and carry need to be higher","")</f>
        <v/>
      </c>
    </row>
    <row r="15" spans="1:6" outlineLevel="1" x14ac:dyDescent="0.25">
      <c r="B15" s="14"/>
    </row>
    <row r="16" spans="1:6" ht="30" outlineLevel="1" x14ac:dyDescent="0.25">
      <c r="A16" s="27" t="s">
        <v>413</v>
      </c>
      <c r="B16" s="12" t="s">
        <v>519</v>
      </c>
      <c r="C16" s="154" t="e">
        <f>VLOOKUP($B$16,$A$267:$C$269,2)</f>
        <v>#N/A</v>
      </c>
      <c r="D16" s="154">
        <v>0</v>
      </c>
      <c r="E16" s="154" t="s">
        <v>665</v>
      </c>
      <c r="F16" s="154" t="str">
        <f>IF(NOT(D16=0),"Warning -- set this to zero to avoid multiple circular formulas in the workbook","")</f>
        <v/>
      </c>
    </row>
    <row r="17" spans="1:97" outlineLevel="1" x14ac:dyDescent="0.25">
      <c r="A17" s="27"/>
      <c r="B17" s="12"/>
    </row>
    <row r="18" spans="1:97" outlineLevel="1" x14ac:dyDescent="0.25">
      <c r="A18" s="27" t="s">
        <v>573</v>
      </c>
      <c r="B18" s="12" t="b">
        <v>1</v>
      </c>
      <c r="C18" s="154" t="s">
        <v>668</v>
      </c>
      <c r="E18" s="117" t="str">
        <f>IF(B18,"","Warning -- set this to TRUE")</f>
        <v/>
      </c>
    </row>
    <row r="19" spans="1:97" outlineLevel="1" x14ac:dyDescent="0.25">
      <c r="B19" s="14"/>
    </row>
    <row r="20" spans="1:97" outlineLevel="1" x14ac:dyDescent="0.25">
      <c r="A20" s="154" t="s">
        <v>717</v>
      </c>
      <c r="B20" s="101">
        <f>1-B4</f>
        <v>0.95</v>
      </c>
    </row>
    <row r="21" spans="1:97" outlineLevel="1" x14ac:dyDescent="0.25">
      <c r="A21" s="154" t="s">
        <v>718</v>
      </c>
      <c r="B21" s="101">
        <f>B20*(1-B8)</f>
        <v>0.71249999999999991</v>
      </c>
    </row>
    <row r="22" spans="1:97" outlineLevel="1" x14ac:dyDescent="0.25">
      <c r="A22" s="154" t="s">
        <v>719</v>
      </c>
      <c r="B22" s="101">
        <f>IF(B10,B20*(1-B14),B21)</f>
        <v>0.66499999999999992</v>
      </c>
    </row>
    <row r="23" spans="1:97" outlineLevel="1" x14ac:dyDescent="0.25">
      <c r="B23" s="10"/>
    </row>
    <row r="24" spans="1:97" outlineLevel="1" x14ac:dyDescent="0.25">
      <c r="A24" s="154" t="s">
        <v>657</v>
      </c>
      <c r="B24" s="10"/>
      <c r="C24" s="154" t="b">
        <f t="shared" ref="C24:AH24" si="0">AND($B$2,C29&lt;$C$29+$B$3)</f>
        <v>1</v>
      </c>
      <c r="D24" s="154" t="b">
        <f t="shared" si="0"/>
        <v>1</v>
      </c>
      <c r="E24" s="154" t="b">
        <f t="shared" si="0"/>
        <v>1</v>
      </c>
      <c r="F24" s="154" t="b">
        <f t="shared" si="0"/>
        <v>1</v>
      </c>
      <c r="G24" s="154" t="b">
        <f t="shared" si="0"/>
        <v>1</v>
      </c>
      <c r="H24" s="154" t="b">
        <f t="shared" si="0"/>
        <v>1</v>
      </c>
      <c r="I24" s="154" t="b">
        <f t="shared" si="0"/>
        <v>1</v>
      </c>
      <c r="J24" s="154" t="b">
        <f t="shared" si="0"/>
        <v>1</v>
      </c>
      <c r="K24" s="154" t="b">
        <f t="shared" si="0"/>
        <v>1</v>
      </c>
      <c r="L24" s="154" t="b">
        <f t="shared" si="0"/>
        <v>1</v>
      </c>
      <c r="M24" s="154" t="b">
        <f t="shared" si="0"/>
        <v>1</v>
      </c>
      <c r="N24" s="154" t="b">
        <f t="shared" si="0"/>
        <v>1</v>
      </c>
      <c r="O24" s="154" t="b">
        <f t="shared" si="0"/>
        <v>1</v>
      </c>
      <c r="P24" s="154" t="b">
        <f t="shared" si="0"/>
        <v>1</v>
      </c>
      <c r="Q24" s="154" t="b">
        <f t="shared" si="0"/>
        <v>1</v>
      </c>
      <c r="R24" s="154" t="b">
        <f t="shared" si="0"/>
        <v>1</v>
      </c>
      <c r="S24" s="154" t="b">
        <f t="shared" si="0"/>
        <v>1</v>
      </c>
      <c r="T24" s="154" t="b">
        <f t="shared" si="0"/>
        <v>1</v>
      </c>
      <c r="U24" s="154" t="b">
        <f t="shared" si="0"/>
        <v>1</v>
      </c>
      <c r="V24" s="154" t="b">
        <f t="shared" si="0"/>
        <v>1</v>
      </c>
      <c r="W24" s="154" t="b">
        <f t="shared" si="0"/>
        <v>0</v>
      </c>
      <c r="X24" s="154" t="b">
        <f t="shared" si="0"/>
        <v>0</v>
      </c>
      <c r="Y24" s="154" t="b">
        <f t="shared" si="0"/>
        <v>0</v>
      </c>
      <c r="Z24" s="154" t="b">
        <f t="shared" si="0"/>
        <v>0</v>
      </c>
      <c r="AA24" s="154" t="b">
        <f t="shared" si="0"/>
        <v>0</v>
      </c>
      <c r="AB24" s="154" t="b">
        <f t="shared" si="0"/>
        <v>0</v>
      </c>
      <c r="AC24" s="154" t="b">
        <f t="shared" si="0"/>
        <v>0</v>
      </c>
      <c r="AD24" s="154" t="b">
        <f t="shared" si="0"/>
        <v>0</v>
      </c>
      <c r="AE24" s="154" t="b">
        <f t="shared" si="0"/>
        <v>0</v>
      </c>
      <c r="AF24" s="154" t="b">
        <f t="shared" si="0"/>
        <v>0</v>
      </c>
      <c r="AG24" s="154" t="b">
        <f t="shared" si="0"/>
        <v>0</v>
      </c>
      <c r="AH24" s="154" t="b">
        <f t="shared" si="0"/>
        <v>0</v>
      </c>
      <c r="AI24" s="154" t="b">
        <f t="shared" ref="AI24:BI24" si="1">AND($B$2,AI29&lt;$C$29+$B$3)</f>
        <v>0</v>
      </c>
      <c r="AJ24" s="154" t="b">
        <f t="shared" si="1"/>
        <v>0</v>
      </c>
      <c r="AK24" s="154" t="b">
        <f t="shared" si="1"/>
        <v>0</v>
      </c>
      <c r="AL24" s="154" t="b">
        <f t="shared" si="1"/>
        <v>0</v>
      </c>
      <c r="AM24" s="154" t="b">
        <f t="shared" si="1"/>
        <v>0</v>
      </c>
      <c r="AN24" s="154" t="b">
        <f t="shared" si="1"/>
        <v>0</v>
      </c>
      <c r="AO24" s="154" t="b">
        <f t="shared" si="1"/>
        <v>0</v>
      </c>
      <c r="AP24" s="154" t="b">
        <f t="shared" si="1"/>
        <v>0</v>
      </c>
      <c r="AQ24" s="154" t="b">
        <f t="shared" si="1"/>
        <v>0</v>
      </c>
      <c r="AR24" s="154" t="b">
        <f t="shared" si="1"/>
        <v>0</v>
      </c>
      <c r="AS24" s="154" t="b">
        <f t="shared" si="1"/>
        <v>0</v>
      </c>
      <c r="AT24" s="154" t="b">
        <f t="shared" si="1"/>
        <v>0</v>
      </c>
      <c r="AU24" s="154" t="b">
        <f t="shared" si="1"/>
        <v>0</v>
      </c>
      <c r="AV24" s="154" t="b">
        <f t="shared" si="1"/>
        <v>0</v>
      </c>
      <c r="AW24" s="154" t="b">
        <f t="shared" si="1"/>
        <v>0</v>
      </c>
      <c r="AX24" s="154" t="b">
        <f t="shared" si="1"/>
        <v>0</v>
      </c>
      <c r="AY24" s="154" t="b">
        <f t="shared" si="1"/>
        <v>0</v>
      </c>
      <c r="AZ24" s="154" t="b">
        <f t="shared" si="1"/>
        <v>0</v>
      </c>
      <c r="BA24" s="154" t="b">
        <f t="shared" si="1"/>
        <v>0</v>
      </c>
      <c r="BB24" s="154" t="b">
        <f t="shared" si="1"/>
        <v>0</v>
      </c>
      <c r="BC24" s="154" t="b">
        <f t="shared" si="1"/>
        <v>0</v>
      </c>
      <c r="BD24" s="154" t="b">
        <f t="shared" si="1"/>
        <v>0</v>
      </c>
      <c r="BE24" s="154" t="b">
        <f t="shared" si="1"/>
        <v>0</v>
      </c>
      <c r="BF24" s="154" t="b">
        <f t="shared" si="1"/>
        <v>0</v>
      </c>
      <c r="BG24" s="154" t="b">
        <f t="shared" si="1"/>
        <v>0</v>
      </c>
      <c r="BH24" s="154" t="b">
        <f t="shared" si="1"/>
        <v>0</v>
      </c>
      <c r="BI24" s="154" t="b">
        <f t="shared" si="1"/>
        <v>0</v>
      </c>
    </row>
    <row r="25" spans="1:97" outlineLevel="1" x14ac:dyDescent="0.25">
      <c r="A25" s="154" t="s">
        <v>425</v>
      </c>
      <c r="B25" s="10"/>
      <c r="C25" s="154" t="b">
        <f>NOT(C24)</f>
        <v>0</v>
      </c>
      <c r="D25" s="154" t="b">
        <f t="shared" ref="D25:BI25" si="2">NOT(D24)</f>
        <v>0</v>
      </c>
      <c r="E25" s="154" t="b">
        <f t="shared" si="2"/>
        <v>0</v>
      </c>
      <c r="F25" s="154" t="b">
        <f t="shared" si="2"/>
        <v>0</v>
      </c>
      <c r="G25" s="154" t="b">
        <f t="shared" si="2"/>
        <v>0</v>
      </c>
      <c r="H25" s="154" t="b">
        <f t="shared" si="2"/>
        <v>0</v>
      </c>
      <c r="I25" s="154" t="b">
        <f t="shared" si="2"/>
        <v>0</v>
      </c>
      <c r="J25" s="154" t="b">
        <f t="shared" si="2"/>
        <v>0</v>
      </c>
      <c r="K25" s="154" t="b">
        <f t="shared" si="2"/>
        <v>0</v>
      </c>
      <c r="L25" s="154" t="b">
        <f t="shared" si="2"/>
        <v>0</v>
      </c>
      <c r="M25" s="154" t="b">
        <f t="shared" si="2"/>
        <v>0</v>
      </c>
      <c r="N25" s="154" t="b">
        <f t="shared" si="2"/>
        <v>0</v>
      </c>
      <c r="O25" s="154" t="b">
        <f t="shared" si="2"/>
        <v>0</v>
      </c>
      <c r="P25" s="154" t="b">
        <f t="shared" si="2"/>
        <v>0</v>
      </c>
      <c r="Q25" s="154" t="b">
        <f t="shared" si="2"/>
        <v>0</v>
      </c>
      <c r="R25" s="154" t="b">
        <f t="shared" si="2"/>
        <v>0</v>
      </c>
      <c r="S25" s="154" t="b">
        <f t="shared" si="2"/>
        <v>0</v>
      </c>
      <c r="T25" s="154" t="b">
        <f t="shared" si="2"/>
        <v>0</v>
      </c>
      <c r="U25" s="154" t="b">
        <f t="shared" si="2"/>
        <v>0</v>
      </c>
      <c r="V25" s="154" t="b">
        <f t="shared" si="2"/>
        <v>0</v>
      </c>
      <c r="W25" s="154" t="b">
        <f t="shared" si="2"/>
        <v>1</v>
      </c>
      <c r="X25" s="154" t="b">
        <f t="shared" si="2"/>
        <v>1</v>
      </c>
      <c r="Y25" s="154" t="b">
        <f t="shared" si="2"/>
        <v>1</v>
      </c>
      <c r="Z25" s="154" t="b">
        <f t="shared" si="2"/>
        <v>1</v>
      </c>
      <c r="AA25" s="154" t="b">
        <f t="shared" si="2"/>
        <v>1</v>
      </c>
      <c r="AB25" s="154" t="b">
        <f t="shared" si="2"/>
        <v>1</v>
      </c>
      <c r="AC25" s="154" t="b">
        <f t="shared" si="2"/>
        <v>1</v>
      </c>
      <c r="AD25" s="154" t="b">
        <f t="shared" si="2"/>
        <v>1</v>
      </c>
      <c r="AE25" s="154" t="b">
        <f t="shared" si="2"/>
        <v>1</v>
      </c>
      <c r="AF25" s="154" t="b">
        <f t="shared" si="2"/>
        <v>1</v>
      </c>
      <c r="AG25" s="154" t="b">
        <f t="shared" si="2"/>
        <v>1</v>
      </c>
      <c r="AH25" s="154" t="b">
        <f t="shared" si="2"/>
        <v>1</v>
      </c>
      <c r="AI25" s="154" t="b">
        <f t="shared" si="2"/>
        <v>1</v>
      </c>
      <c r="AJ25" s="154" t="b">
        <f t="shared" si="2"/>
        <v>1</v>
      </c>
      <c r="AK25" s="154" t="b">
        <f t="shared" si="2"/>
        <v>1</v>
      </c>
      <c r="AL25" s="154" t="b">
        <f t="shared" si="2"/>
        <v>1</v>
      </c>
      <c r="AM25" s="154" t="b">
        <f t="shared" si="2"/>
        <v>1</v>
      </c>
      <c r="AN25" s="154" t="b">
        <f t="shared" si="2"/>
        <v>1</v>
      </c>
      <c r="AO25" s="154" t="b">
        <f t="shared" si="2"/>
        <v>1</v>
      </c>
      <c r="AP25" s="154" t="b">
        <f t="shared" si="2"/>
        <v>1</v>
      </c>
      <c r="AQ25" s="154" t="b">
        <f t="shared" si="2"/>
        <v>1</v>
      </c>
      <c r="AR25" s="154" t="b">
        <f t="shared" si="2"/>
        <v>1</v>
      </c>
      <c r="AS25" s="154" t="b">
        <f t="shared" si="2"/>
        <v>1</v>
      </c>
      <c r="AT25" s="154" t="b">
        <f t="shared" si="2"/>
        <v>1</v>
      </c>
      <c r="AU25" s="154" t="b">
        <f t="shared" si="2"/>
        <v>1</v>
      </c>
      <c r="AV25" s="154" t="b">
        <f t="shared" si="2"/>
        <v>1</v>
      </c>
      <c r="AW25" s="154" t="b">
        <f t="shared" si="2"/>
        <v>1</v>
      </c>
      <c r="AX25" s="154" t="b">
        <f t="shared" si="2"/>
        <v>1</v>
      </c>
      <c r="AY25" s="154" t="b">
        <f t="shared" si="2"/>
        <v>1</v>
      </c>
      <c r="AZ25" s="154" t="b">
        <f t="shared" si="2"/>
        <v>1</v>
      </c>
      <c r="BA25" s="154" t="b">
        <f t="shared" si="2"/>
        <v>1</v>
      </c>
      <c r="BB25" s="154" t="b">
        <f t="shared" si="2"/>
        <v>1</v>
      </c>
      <c r="BC25" s="154" t="b">
        <f t="shared" si="2"/>
        <v>1</v>
      </c>
      <c r="BD25" s="154" t="b">
        <f t="shared" si="2"/>
        <v>1</v>
      </c>
      <c r="BE25" s="154" t="b">
        <f t="shared" si="2"/>
        <v>1</v>
      </c>
      <c r="BF25" s="154" t="b">
        <f t="shared" si="2"/>
        <v>1</v>
      </c>
      <c r="BG25" s="154" t="b">
        <f t="shared" si="2"/>
        <v>1</v>
      </c>
      <c r="BH25" s="154" t="b">
        <f t="shared" si="2"/>
        <v>1</v>
      </c>
      <c r="BI25" s="154" t="b">
        <f t="shared" si="2"/>
        <v>1</v>
      </c>
    </row>
    <row r="26" spans="1:97" outlineLevel="1" x14ac:dyDescent="0.25">
      <c r="A26" s="154" t="s">
        <v>691</v>
      </c>
      <c r="B26" s="101">
        <v>0</v>
      </c>
      <c r="C26" s="154" t="s">
        <v>692</v>
      </c>
      <c r="D26" s="117" t="str">
        <f>IF(NOT(B26=0),"WARNING -- this must be zero","")</f>
        <v/>
      </c>
    </row>
    <row r="27" spans="1:97" outlineLevel="1" x14ac:dyDescent="0.25">
      <c r="B27" s="10"/>
    </row>
    <row r="29" spans="1:97" x14ac:dyDescent="0.25">
      <c r="C29" s="2">
        <f>Timeline!C16</f>
        <v>2015</v>
      </c>
      <c r="D29" s="2">
        <f>Timeline!D16</f>
        <v>2015.25</v>
      </c>
      <c r="E29" s="2">
        <f>Timeline!E16</f>
        <v>2015.5</v>
      </c>
      <c r="F29" s="2">
        <f>Timeline!F16</f>
        <v>2015.75</v>
      </c>
      <c r="G29" s="2">
        <f>Timeline!G16</f>
        <v>2016</v>
      </c>
      <c r="H29" s="2">
        <f>Timeline!H16</f>
        <v>2016.25</v>
      </c>
      <c r="I29" s="2">
        <f>Timeline!I16</f>
        <v>2016.5</v>
      </c>
      <c r="J29" s="2">
        <f>Timeline!J16</f>
        <v>2016.75</v>
      </c>
      <c r="K29" s="2">
        <f>Timeline!K16</f>
        <v>2017</v>
      </c>
      <c r="L29" s="2">
        <f>Timeline!L16</f>
        <v>2017.25</v>
      </c>
      <c r="M29" s="2">
        <f>Timeline!M16</f>
        <v>2017.5</v>
      </c>
      <c r="N29" s="2">
        <f>Timeline!N16</f>
        <v>2017.75</v>
      </c>
      <c r="O29" s="2">
        <f>Timeline!O16</f>
        <v>2018</v>
      </c>
      <c r="P29" s="2">
        <f>Timeline!P16</f>
        <v>2018.25</v>
      </c>
      <c r="Q29" s="2">
        <f>Timeline!Q16</f>
        <v>2018.5</v>
      </c>
      <c r="R29" s="2">
        <f>Timeline!R16</f>
        <v>2018.75</v>
      </c>
      <c r="S29" s="2">
        <f>Timeline!S16</f>
        <v>2019</v>
      </c>
      <c r="T29" s="2">
        <f>Timeline!T16</f>
        <v>2019.25</v>
      </c>
      <c r="U29" s="2">
        <f>Timeline!U16</f>
        <v>2019.5</v>
      </c>
      <c r="V29" s="2">
        <f>Timeline!V16</f>
        <v>2019.75</v>
      </c>
      <c r="W29" s="2">
        <f>Timeline!W16</f>
        <v>2020</v>
      </c>
      <c r="X29" s="2">
        <f>Timeline!X16</f>
        <v>2020.25</v>
      </c>
      <c r="Y29" s="2">
        <f>Timeline!Y16</f>
        <v>2020.5</v>
      </c>
      <c r="Z29" s="2">
        <f>Timeline!Z16</f>
        <v>2020.75</v>
      </c>
      <c r="AA29" s="2">
        <f>Timeline!AA16</f>
        <v>2021</v>
      </c>
      <c r="AB29" s="2">
        <f>Timeline!AB16</f>
        <v>2021.25</v>
      </c>
      <c r="AC29" s="2">
        <f>Timeline!AC16</f>
        <v>2021.5</v>
      </c>
      <c r="AD29" s="2">
        <f>Timeline!AD16</f>
        <v>2021.75</v>
      </c>
      <c r="AE29" s="2">
        <f>Timeline!AE16</f>
        <v>2022</v>
      </c>
      <c r="AF29" s="2">
        <f>Timeline!AF16</f>
        <v>2022.25</v>
      </c>
      <c r="AG29" s="2">
        <f>Timeline!AG16</f>
        <v>2022.5</v>
      </c>
      <c r="AH29" s="2">
        <f>Timeline!AH16</f>
        <v>2022.75</v>
      </c>
      <c r="AI29" s="2">
        <f>Timeline!AI16</f>
        <v>2023</v>
      </c>
      <c r="AJ29" s="2">
        <f>Timeline!AJ16</f>
        <v>2023.25</v>
      </c>
      <c r="AK29" s="2">
        <f>Timeline!AK16</f>
        <v>2023.5</v>
      </c>
      <c r="AL29" s="2">
        <f>Timeline!AL16</f>
        <v>2023.75</v>
      </c>
      <c r="AM29" s="2">
        <f>Timeline!AM16</f>
        <v>2024</v>
      </c>
      <c r="AN29" s="2">
        <f>Timeline!AN16</f>
        <v>2024.25</v>
      </c>
      <c r="AO29" s="2">
        <f>Timeline!AO16</f>
        <v>2024.5</v>
      </c>
      <c r="AP29" s="2">
        <f>Timeline!AP16</f>
        <v>2024.75</v>
      </c>
      <c r="AQ29" s="2">
        <f>Timeline!AQ16</f>
        <v>2025</v>
      </c>
      <c r="AR29" s="2">
        <f>Timeline!AR16</f>
        <v>2025.25</v>
      </c>
      <c r="AS29" s="2">
        <f>Timeline!AS16</f>
        <v>2025.5</v>
      </c>
      <c r="AT29" s="2">
        <f>Timeline!AT16</f>
        <v>2025.75</v>
      </c>
      <c r="AU29" s="2">
        <f>Timeline!AU16</f>
        <v>2026</v>
      </c>
      <c r="AV29" s="2">
        <f>Timeline!AV16</f>
        <v>2026.25</v>
      </c>
      <c r="AW29" s="2">
        <f>Timeline!AW16</f>
        <v>2026.5</v>
      </c>
      <c r="AX29" s="2">
        <f>Timeline!AX16</f>
        <v>2026.75</v>
      </c>
      <c r="AY29" s="2">
        <f>Timeline!AY16</f>
        <v>2027</v>
      </c>
      <c r="AZ29" s="2">
        <f>Timeline!AZ16</f>
        <v>2027.25</v>
      </c>
      <c r="BA29" s="2">
        <f>Timeline!BA16</f>
        <v>2027.5</v>
      </c>
      <c r="BB29" s="2">
        <f>Timeline!BB16</f>
        <v>2027.75</v>
      </c>
      <c r="BC29" s="2">
        <f>Timeline!BC16</f>
        <v>2028</v>
      </c>
      <c r="BD29" s="2">
        <f>Timeline!BD16</f>
        <v>2028.25</v>
      </c>
      <c r="BE29" s="2">
        <f>Timeline!BE16</f>
        <v>2028.5</v>
      </c>
      <c r="BF29" s="2">
        <f>Timeline!BF16</f>
        <v>2028.75</v>
      </c>
      <c r="BG29" s="2">
        <f>Timeline!BG16</f>
        <v>2029</v>
      </c>
      <c r="BH29" s="2">
        <f>Timeline!BH16</f>
        <v>2029.25</v>
      </c>
      <c r="BI29" s="2">
        <f>Timeline!BI16</f>
        <v>2029.5</v>
      </c>
      <c r="BJ29" s="2">
        <f>Timeline!BJ16</f>
        <v>0</v>
      </c>
      <c r="BK29" s="2">
        <f>Timeline!BK16</f>
        <v>0</v>
      </c>
      <c r="BL29" s="2">
        <f>Timeline!BL16</f>
        <v>0</v>
      </c>
      <c r="BM29" s="2">
        <f>Timeline!BM16</f>
        <v>0</v>
      </c>
      <c r="BN29" s="2">
        <f>Timeline!BN16</f>
        <v>0</v>
      </c>
      <c r="BO29" s="2">
        <f>Timeline!BO16</f>
        <v>0</v>
      </c>
      <c r="BP29" s="2">
        <f>Timeline!BP16</f>
        <v>0</v>
      </c>
      <c r="BQ29" s="2">
        <f>Timeline!BQ16</f>
        <v>0</v>
      </c>
      <c r="BR29" s="2">
        <f>Timeline!BR16</f>
        <v>0</v>
      </c>
      <c r="BS29" s="2">
        <f>Timeline!BS16</f>
        <v>0</v>
      </c>
      <c r="BT29" s="2">
        <f>Timeline!BT16</f>
        <v>0</v>
      </c>
      <c r="BU29" s="2">
        <f>Timeline!BU16</f>
        <v>0</v>
      </c>
      <c r="BV29" s="2">
        <f>Timeline!BV16</f>
        <v>0</v>
      </c>
      <c r="BW29" s="2">
        <f>Timeline!BW16</f>
        <v>0</v>
      </c>
      <c r="BX29" s="2">
        <f>Timeline!BX16</f>
        <v>0</v>
      </c>
      <c r="BY29" s="2">
        <f>Timeline!BY16</f>
        <v>0</v>
      </c>
      <c r="BZ29" s="2">
        <f>Timeline!BZ16</f>
        <v>0</v>
      </c>
      <c r="CA29" s="2">
        <f>Timeline!CA16</f>
        <v>0</v>
      </c>
      <c r="CB29" s="2">
        <f>Timeline!CB16</f>
        <v>0</v>
      </c>
      <c r="CC29" s="2">
        <f>Timeline!CC16</f>
        <v>0</v>
      </c>
      <c r="CD29" s="2">
        <f>Timeline!CD16</f>
        <v>0</v>
      </c>
      <c r="CE29" s="2">
        <f>Timeline!CE16</f>
        <v>0</v>
      </c>
      <c r="CF29" s="2">
        <f>Timeline!CF16</f>
        <v>0</v>
      </c>
      <c r="CG29" s="2">
        <f>Timeline!CG16</f>
        <v>0</v>
      </c>
      <c r="CH29" s="2">
        <f>Timeline!CH16</f>
        <v>0</v>
      </c>
      <c r="CI29" s="2">
        <f>Timeline!CI16</f>
        <v>0</v>
      </c>
      <c r="CJ29" s="2">
        <f>Timeline!CJ16</f>
        <v>0</v>
      </c>
      <c r="CK29" s="2">
        <f>Timeline!CK16</f>
        <v>0</v>
      </c>
      <c r="CL29" s="2">
        <f>Timeline!CL16</f>
        <v>0</v>
      </c>
      <c r="CM29" s="2">
        <f>Timeline!CM16</f>
        <v>0</v>
      </c>
      <c r="CN29" s="2">
        <f>Timeline!CN16</f>
        <v>0</v>
      </c>
      <c r="CO29" s="2">
        <f>Timeline!CO16</f>
        <v>0</v>
      </c>
      <c r="CP29" s="2">
        <f>Timeline!CP16</f>
        <v>0</v>
      </c>
      <c r="CQ29" s="2">
        <f>Timeline!CQ16</f>
        <v>0</v>
      </c>
      <c r="CR29" s="2">
        <f>Timeline!CR16</f>
        <v>0</v>
      </c>
      <c r="CS29" s="2">
        <f>Timeline!CS16</f>
        <v>0</v>
      </c>
    </row>
    <row r="30" spans="1:97" x14ac:dyDescent="0.25">
      <c r="C30" s="2">
        <f>Timeline!C17</f>
        <v>2015</v>
      </c>
      <c r="D30" s="2">
        <f>Timeline!D17</f>
        <v>2015</v>
      </c>
      <c r="E30" s="2">
        <f>Timeline!E17</f>
        <v>2015</v>
      </c>
      <c r="F30" s="2">
        <f>Timeline!F17</f>
        <v>2015</v>
      </c>
      <c r="G30" s="2">
        <f>Timeline!G17</f>
        <v>2016</v>
      </c>
      <c r="H30" s="2">
        <f>Timeline!H17</f>
        <v>2016</v>
      </c>
      <c r="I30" s="2">
        <f>Timeline!I17</f>
        <v>2016</v>
      </c>
      <c r="J30" s="2">
        <f>Timeline!J17</f>
        <v>2016</v>
      </c>
      <c r="K30" s="2">
        <f>Timeline!K17</f>
        <v>2017</v>
      </c>
      <c r="L30" s="2">
        <f>Timeline!L17</f>
        <v>2017</v>
      </c>
      <c r="M30" s="2">
        <f>Timeline!M17</f>
        <v>2017</v>
      </c>
      <c r="N30" s="2">
        <f>Timeline!N17</f>
        <v>2017</v>
      </c>
      <c r="O30" s="2">
        <f>Timeline!O17</f>
        <v>2018</v>
      </c>
      <c r="P30" s="2">
        <f>Timeline!P17</f>
        <v>2018</v>
      </c>
      <c r="Q30" s="2">
        <f>Timeline!Q17</f>
        <v>2018</v>
      </c>
      <c r="R30" s="2">
        <f>Timeline!R17</f>
        <v>2018</v>
      </c>
      <c r="S30" s="2">
        <f>Timeline!S17</f>
        <v>2019</v>
      </c>
      <c r="T30" s="2">
        <f>Timeline!T17</f>
        <v>2019</v>
      </c>
      <c r="U30" s="2">
        <f>Timeline!U17</f>
        <v>2019</v>
      </c>
      <c r="V30" s="2">
        <f>Timeline!V17</f>
        <v>2019</v>
      </c>
      <c r="W30" s="2">
        <f>Timeline!W17</f>
        <v>2020</v>
      </c>
      <c r="X30" s="2">
        <f>Timeline!X17</f>
        <v>2020</v>
      </c>
      <c r="Y30" s="2">
        <f>Timeline!Y17</f>
        <v>2020</v>
      </c>
      <c r="Z30" s="2">
        <f>Timeline!Z17</f>
        <v>2020</v>
      </c>
      <c r="AA30" s="2">
        <f>Timeline!AA17</f>
        <v>2021</v>
      </c>
      <c r="AB30" s="2">
        <f>Timeline!AB17</f>
        <v>2021</v>
      </c>
      <c r="AC30" s="2">
        <f>Timeline!AC17</f>
        <v>2021</v>
      </c>
      <c r="AD30" s="2">
        <f>Timeline!AD17</f>
        <v>2021</v>
      </c>
      <c r="AE30" s="2">
        <f>Timeline!AE17</f>
        <v>2022</v>
      </c>
      <c r="AF30" s="2">
        <f>Timeline!AF17</f>
        <v>2022</v>
      </c>
      <c r="AG30" s="2">
        <f>Timeline!AG17</f>
        <v>2022</v>
      </c>
      <c r="AH30" s="2">
        <f>Timeline!AH17</f>
        <v>2022</v>
      </c>
      <c r="AI30" s="2">
        <f>Timeline!AI17</f>
        <v>2023</v>
      </c>
      <c r="AJ30" s="2">
        <f>Timeline!AJ17</f>
        <v>2023</v>
      </c>
      <c r="AK30" s="2">
        <f>Timeline!AK17</f>
        <v>2023</v>
      </c>
      <c r="AL30" s="2">
        <f>Timeline!AL17</f>
        <v>2023</v>
      </c>
      <c r="AM30" s="2">
        <f>Timeline!AM17</f>
        <v>2024</v>
      </c>
      <c r="AN30" s="2">
        <f>Timeline!AN17</f>
        <v>2024</v>
      </c>
      <c r="AO30" s="2">
        <f>Timeline!AO17</f>
        <v>2024</v>
      </c>
      <c r="AP30" s="2">
        <f>Timeline!AP17</f>
        <v>2024</v>
      </c>
      <c r="AQ30" s="2">
        <f>Timeline!AQ17</f>
        <v>2025</v>
      </c>
      <c r="AR30" s="2">
        <f>Timeline!AR17</f>
        <v>2025</v>
      </c>
      <c r="AS30" s="2">
        <f>Timeline!AS17</f>
        <v>2025</v>
      </c>
      <c r="AT30" s="2">
        <f>Timeline!AT17</f>
        <v>2025</v>
      </c>
      <c r="AU30" s="2">
        <f>Timeline!AU17</f>
        <v>2026</v>
      </c>
      <c r="AV30" s="2">
        <f>Timeline!AV17</f>
        <v>2026</v>
      </c>
      <c r="AW30" s="2">
        <f>Timeline!AW17</f>
        <v>2026</v>
      </c>
      <c r="AX30" s="2">
        <f>Timeline!AX17</f>
        <v>2026</v>
      </c>
      <c r="AY30" s="2">
        <f>Timeline!AY17</f>
        <v>2027</v>
      </c>
      <c r="AZ30" s="2">
        <f>Timeline!AZ17</f>
        <v>2027</v>
      </c>
      <c r="BA30" s="2">
        <f>Timeline!BA17</f>
        <v>2027</v>
      </c>
      <c r="BB30" s="2">
        <f>Timeline!BB17</f>
        <v>2027</v>
      </c>
      <c r="BC30" s="2">
        <f>Timeline!BC17</f>
        <v>2028</v>
      </c>
      <c r="BD30" s="2">
        <f>Timeline!BD17</f>
        <v>2028</v>
      </c>
      <c r="BE30" s="2">
        <f>Timeline!BE17</f>
        <v>2028</v>
      </c>
      <c r="BF30" s="2">
        <f>Timeline!BF17</f>
        <v>2028</v>
      </c>
      <c r="BG30" s="2">
        <f>Timeline!BG17</f>
        <v>2029</v>
      </c>
      <c r="BH30" s="2">
        <f>Timeline!BH17</f>
        <v>2029</v>
      </c>
      <c r="BI30" s="2">
        <f>Timeline!BI17</f>
        <v>2029</v>
      </c>
      <c r="BJ30" s="2">
        <f>Timeline!BJ17</f>
        <v>0</v>
      </c>
      <c r="BK30" s="2">
        <f>Timeline!BK17</f>
        <v>0</v>
      </c>
      <c r="BL30" s="2">
        <f>Timeline!BL17</f>
        <v>0</v>
      </c>
      <c r="BM30" s="2">
        <f>Timeline!BM17</f>
        <v>0</v>
      </c>
      <c r="BN30" s="2">
        <f>Timeline!BN17</f>
        <v>0</v>
      </c>
      <c r="BO30" s="2">
        <f>Timeline!BO17</f>
        <v>0</v>
      </c>
      <c r="BP30" s="2">
        <f>Timeline!BP17</f>
        <v>0</v>
      </c>
      <c r="BQ30" s="2">
        <f>Timeline!BQ17</f>
        <v>0</v>
      </c>
      <c r="BR30" s="2">
        <f>Timeline!BR17</f>
        <v>0</v>
      </c>
      <c r="BS30" s="2">
        <f>Timeline!BS17</f>
        <v>0</v>
      </c>
      <c r="BT30" s="2">
        <f>Timeline!BT17</f>
        <v>0</v>
      </c>
      <c r="BU30" s="2">
        <f>Timeline!BU17</f>
        <v>0</v>
      </c>
      <c r="BV30" s="2">
        <f>Timeline!BV17</f>
        <v>0</v>
      </c>
      <c r="BW30" s="2">
        <f>Timeline!BW17</f>
        <v>0</v>
      </c>
      <c r="BX30" s="2">
        <f>Timeline!BX17</f>
        <v>0</v>
      </c>
      <c r="BY30" s="2">
        <f>Timeline!BY17</f>
        <v>0</v>
      </c>
      <c r="BZ30" s="2">
        <f>Timeline!BZ17</f>
        <v>0</v>
      </c>
      <c r="CA30" s="2">
        <f>Timeline!CA17</f>
        <v>0</v>
      </c>
      <c r="CB30" s="2">
        <f>Timeline!CB17</f>
        <v>0</v>
      </c>
      <c r="CC30" s="2">
        <f>Timeline!CC17</f>
        <v>0</v>
      </c>
      <c r="CD30" s="2">
        <f>Timeline!CD17</f>
        <v>0</v>
      </c>
      <c r="CE30" s="2">
        <f>Timeline!CE17</f>
        <v>0</v>
      </c>
      <c r="CF30" s="2">
        <f>Timeline!CF17</f>
        <v>0</v>
      </c>
      <c r="CG30" s="2">
        <f>Timeline!CG17</f>
        <v>0</v>
      </c>
      <c r="CH30" s="2">
        <f>Timeline!CH17</f>
        <v>0</v>
      </c>
      <c r="CI30" s="2">
        <f>Timeline!CI17</f>
        <v>0</v>
      </c>
      <c r="CJ30" s="2">
        <f>Timeline!CJ17</f>
        <v>0</v>
      </c>
      <c r="CK30" s="2">
        <f>Timeline!CK17</f>
        <v>0</v>
      </c>
      <c r="CL30" s="2">
        <f>Timeline!CL17</f>
        <v>0</v>
      </c>
      <c r="CM30" s="2">
        <f>Timeline!CM17</f>
        <v>0</v>
      </c>
      <c r="CN30" s="2">
        <f>Timeline!CN17</f>
        <v>0</v>
      </c>
      <c r="CO30" s="2">
        <f>Timeline!CO17</f>
        <v>0</v>
      </c>
      <c r="CP30" s="2">
        <f>Timeline!CP17</f>
        <v>0</v>
      </c>
      <c r="CQ30" s="2">
        <f>Timeline!CQ17</f>
        <v>0</v>
      </c>
      <c r="CR30" s="2">
        <f>Timeline!CR17</f>
        <v>0</v>
      </c>
      <c r="CS30" s="2">
        <f>Timeline!CS17</f>
        <v>0</v>
      </c>
    </row>
    <row r="31" spans="1:97" x14ac:dyDescent="0.25">
      <c r="C31" s="2" t="str">
        <f>Timeline!C18</f>
        <v>Q1</v>
      </c>
      <c r="D31" s="2" t="str">
        <f>Timeline!D18</f>
        <v>Q2</v>
      </c>
      <c r="E31" s="2" t="str">
        <f>Timeline!E18</f>
        <v>Q3</v>
      </c>
      <c r="F31" s="2" t="str">
        <f>Timeline!F18</f>
        <v>Q4</v>
      </c>
      <c r="G31" s="2" t="str">
        <f>Timeline!G18</f>
        <v>Q1</v>
      </c>
      <c r="H31" s="2" t="str">
        <f>Timeline!H18</f>
        <v>Q2</v>
      </c>
      <c r="I31" s="2" t="str">
        <f>Timeline!I18</f>
        <v>Q3</v>
      </c>
      <c r="J31" s="2" t="str">
        <f>Timeline!J18</f>
        <v>Q4</v>
      </c>
      <c r="K31" s="2" t="str">
        <f>Timeline!K18</f>
        <v>Q1</v>
      </c>
      <c r="L31" s="2" t="str">
        <f>Timeline!L18</f>
        <v>Q2</v>
      </c>
      <c r="M31" s="2" t="str">
        <f>Timeline!M18</f>
        <v>Q3</v>
      </c>
      <c r="N31" s="2" t="str">
        <f>Timeline!N18</f>
        <v>Q4</v>
      </c>
      <c r="O31" s="2" t="str">
        <f>Timeline!O18</f>
        <v>Q1</v>
      </c>
      <c r="P31" s="2" t="str">
        <f>Timeline!P18</f>
        <v>Q2</v>
      </c>
      <c r="Q31" s="2" t="str">
        <f>Timeline!Q18</f>
        <v>Q3</v>
      </c>
      <c r="R31" s="2" t="str">
        <f>Timeline!R18</f>
        <v>Q4</v>
      </c>
      <c r="S31" s="2" t="str">
        <f>Timeline!S18</f>
        <v>Q1</v>
      </c>
      <c r="T31" s="2" t="str">
        <f>Timeline!T18</f>
        <v>Q2</v>
      </c>
      <c r="U31" s="2" t="str">
        <f>Timeline!U18</f>
        <v>Q3</v>
      </c>
      <c r="V31" s="2" t="str">
        <f>Timeline!V18</f>
        <v>Q4</v>
      </c>
      <c r="W31" s="2" t="str">
        <f>Timeline!W18</f>
        <v>Q1</v>
      </c>
      <c r="X31" s="2" t="str">
        <f>Timeline!X18</f>
        <v>Q2</v>
      </c>
      <c r="Y31" s="2" t="str">
        <f>Timeline!Y18</f>
        <v>Q3</v>
      </c>
      <c r="Z31" s="2" t="str">
        <f>Timeline!Z18</f>
        <v>Q4</v>
      </c>
      <c r="AA31" s="2" t="str">
        <f>Timeline!AA18</f>
        <v>Q1</v>
      </c>
      <c r="AB31" s="2" t="str">
        <f>Timeline!AB18</f>
        <v>Q2</v>
      </c>
      <c r="AC31" s="2" t="str">
        <f>Timeline!AC18</f>
        <v>Q3</v>
      </c>
      <c r="AD31" s="2" t="str">
        <f>Timeline!AD18</f>
        <v>Q4</v>
      </c>
      <c r="AE31" s="2" t="str">
        <f>Timeline!AE18</f>
        <v>Q1</v>
      </c>
      <c r="AF31" s="2" t="str">
        <f>Timeline!AF18</f>
        <v>Q2</v>
      </c>
      <c r="AG31" s="2" t="str">
        <f>Timeline!AG18</f>
        <v>Q3</v>
      </c>
      <c r="AH31" s="2" t="str">
        <f>Timeline!AH18</f>
        <v>Q4</v>
      </c>
      <c r="AI31" s="2" t="str">
        <f>Timeline!AI18</f>
        <v>Q1</v>
      </c>
      <c r="AJ31" s="2" t="str">
        <f>Timeline!AJ18</f>
        <v>Q2</v>
      </c>
      <c r="AK31" s="2" t="str">
        <f>Timeline!AK18</f>
        <v>Q3</v>
      </c>
      <c r="AL31" s="2" t="str">
        <f>Timeline!AL18</f>
        <v>Q4</v>
      </c>
      <c r="AM31" s="2" t="str">
        <f>Timeline!AM18</f>
        <v>Q1</v>
      </c>
      <c r="AN31" s="2" t="str">
        <f>Timeline!AN18</f>
        <v>Q2</v>
      </c>
      <c r="AO31" s="2" t="str">
        <f>Timeline!AO18</f>
        <v>Q3</v>
      </c>
      <c r="AP31" s="2" t="str">
        <f>Timeline!AP18</f>
        <v>Q4</v>
      </c>
      <c r="AQ31" s="2" t="str">
        <f>Timeline!AQ18</f>
        <v>Q1</v>
      </c>
      <c r="AR31" s="2" t="str">
        <f>Timeline!AR18</f>
        <v>Q2</v>
      </c>
      <c r="AS31" s="2" t="str">
        <f>Timeline!AS18</f>
        <v>Q3</v>
      </c>
      <c r="AT31" s="2" t="str">
        <f>Timeline!AT18</f>
        <v>Q4</v>
      </c>
      <c r="AU31" s="2" t="str">
        <f>Timeline!AU18</f>
        <v>Q1</v>
      </c>
      <c r="AV31" s="2" t="str">
        <f>Timeline!AV18</f>
        <v>Q2</v>
      </c>
      <c r="AW31" s="2" t="str">
        <f>Timeline!AW18</f>
        <v>Q3</v>
      </c>
      <c r="AX31" s="2" t="str">
        <f>Timeline!AX18</f>
        <v>Q4</v>
      </c>
      <c r="AY31" s="2" t="str">
        <f>Timeline!AY18</f>
        <v>Q1</v>
      </c>
      <c r="AZ31" s="2" t="str">
        <f>Timeline!AZ18</f>
        <v>Q2</v>
      </c>
      <c r="BA31" s="2" t="str">
        <f>Timeline!BA18</f>
        <v>Q3</v>
      </c>
      <c r="BB31" s="2" t="str">
        <f>Timeline!BB18</f>
        <v>Q4</v>
      </c>
      <c r="BC31" s="2" t="str">
        <f>Timeline!BC18</f>
        <v>Q1</v>
      </c>
      <c r="BD31" s="2" t="str">
        <f>Timeline!BD18</f>
        <v>Q2</v>
      </c>
      <c r="BE31" s="2" t="str">
        <f>Timeline!BE18</f>
        <v>Q3</v>
      </c>
      <c r="BF31" s="2" t="str">
        <f>Timeline!BF18</f>
        <v>Q4</v>
      </c>
      <c r="BG31" s="2" t="str">
        <f>Timeline!BG18</f>
        <v>Q1</v>
      </c>
      <c r="BH31" s="2" t="str">
        <f>Timeline!BH18</f>
        <v>Q2</v>
      </c>
      <c r="BI31" s="2" t="str">
        <f>Timeline!BI18</f>
        <v>Q3</v>
      </c>
      <c r="BJ31" s="2">
        <f>Timeline!BJ18</f>
        <v>0</v>
      </c>
      <c r="BK31" s="2">
        <f>Timeline!BK18</f>
        <v>0</v>
      </c>
      <c r="BL31" s="2">
        <f>Timeline!BL18</f>
        <v>0</v>
      </c>
      <c r="BM31" s="2">
        <f>Timeline!BM18</f>
        <v>0</v>
      </c>
      <c r="BN31" s="2">
        <f>Timeline!BN18</f>
        <v>0</v>
      </c>
      <c r="BO31" s="2">
        <f>Timeline!BO18</f>
        <v>0</v>
      </c>
      <c r="BP31" s="2">
        <f>Timeline!BP18</f>
        <v>0</v>
      </c>
      <c r="BQ31" s="2">
        <f>Timeline!BQ18</f>
        <v>0</v>
      </c>
      <c r="BR31" s="2">
        <f>Timeline!BR18</f>
        <v>0</v>
      </c>
      <c r="BS31" s="2">
        <f>Timeline!BS18</f>
        <v>0</v>
      </c>
      <c r="BT31" s="2">
        <f>Timeline!BT18</f>
        <v>0</v>
      </c>
      <c r="BU31" s="2">
        <f>Timeline!BU18</f>
        <v>0</v>
      </c>
      <c r="BV31" s="2">
        <f>Timeline!BV18</f>
        <v>0</v>
      </c>
      <c r="BW31" s="2">
        <f>Timeline!BW18</f>
        <v>0</v>
      </c>
      <c r="BX31" s="2">
        <f>Timeline!BX18</f>
        <v>0</v>
      </c>
      <c r="BY31" s="2">
        <f>Timeline!BY18</f>
        <v>0</v>
      </c>
      <c r="BZ31" s="2">
        <f>Timeline!BZ18</f>
        <v>0</v>
      </c>
      <c r="CA31" s="2">
        <f>Timeline!CA18</f>
        <v>0</v>
      </c>
      <c r="CB31" s="2">
        <f>Timeline!CB18</f>
        <v>0</v>
      </c>
      <c r="CC31" s="2">
        <f>Timeline!CC18</f>
        <v>0</v>
      </c>
      <c r="CD31" s="2">
        <f>Timeline!CD18</f>
        <v>0</v>
      </c>
      <c r="CE31" s="2">
        <f>Timeline!CE18</f>
        <v>0</v>
      </c>
      <c r="CF31" s="2">
        <f>Timeline!CF18</f>
        <v>0</v>
      </c>
      <c r="CG31" s="2">
        <f>Timeline!CG18</f>
        <v>0</v>
      </c>
      <c r="CH31" s="2">
        <f>Timeline!CH18</f>
        <v>0</v>
      </c>
      <c r="CI31" s="2">
        <f>Timeline!CI18</f>
        <v>0</v>
      </c>
      <c r="CJ31" s="2">
        <f>Timeline!CJ18</f>
        <v>0</v>
      </c>
      <c r="CK31" s="2">
        <f>Timeline!CK18</f>
        <v>0</v>
      </c>
      <c r="CL31" s="2">
        <f>Timeline!CL18</f>
        <v>0</v>
      </c>
      <c r="CM31" s="2">
        <f>Timeline!CM18</f>
        <v>0</v>
      </c>
      <c r="CN31" s="2">
        <f>Timeline!CN18</f>
        <v>0</v>
      </c>
      <c r="CO31" s="2">
        <f>Timeline!CO18</f>
        <v>0</v>
      </c>
      <c r="CP31" s="2">
        <f>Timeline!CP18</f>
        <v>0</v>
      </c>
      <c r="CQ31" s="2">
        <f>Timeline!CQ18</f>
        <v>0</v>
      </c>
      <c r="CR31" s="2">
        <f>Timeline!CR18</f>
        <v>0</v>
      </c>
      <c r="CS31" s="2">
        <f>Timeline!CS18</f>
        <v>0</v>
      </c>
    </row>
    <row r="32" spans="1:97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</row>
    <row r="33" spans="1:97" x14ac:dyDescent="0.25">
      <c r="A33" s="154" t="s">
        <v>731</v>
      </c>
      <c r="C33" s="86">
        <f ca="1">Valuation!C60+Valuation!C64-Valuation!C66-Financing!C52</f>
        <v>342774360.92599666</v>
      </c>
      <c r="D33" s="86">
        <f ca="1">Valuation!D60+Valuation!D64-Valuation!D66-Financing!D52</f>
        <v>342777214.64436316</v>
      </c>
      <c r="E33" s="86">
        <f ca="1">Valuation!E60+Valuation!E64-Valuation!E66-Financing!E52</f>
        <v>353147619.15815198</v>
      </c>
      <c r="F33" s="86">
        <f ca="1">Valuation!F60+Valuation!F64-Valuation!F66-Financing!F52</f>
        <v>363587231.70670128</v>
      </c>
      <c r="G33" s="86">
        <f ca="1">Valuation!G60+Valuation!G64-Valuation!G66-Financing!G52</f>
        <v>372667101.60355389</v>
      </c>
      <c r="H33" s="86">
        <f ca="1">Valuation!H60+Valuation!H64-Valuation!H66-Financing!H52</f>
        <v>383253729.16560161</v>
      </c>
      <c r="I33" s="86">
        <f ca="1">Valuation!I60+Valuation!I64-Valuation!I66-Financing!I52</f>
        <v>393911753.71521616</v>
      </c>
      <c r="J33" s="86">
        <f ca="1">Valuation!J60+Valuation!J64-Valuation!J66-Financing!J52</f>
        <v>404641929.83602989</v>
      </c>
      <c r="K33" s="86">
        <f ca="1">Valuation!K60+Valuation!K64-Valuation!K66-Financing!K52</f>
        <v>414098183.1035527</v>
      </c>
      <c r="L33" s="86">
        <f ca="1">Valuation!L60+Valuation!L64-Valuation!L66-Financing!L52</f>
        <v>424128099.36011982</v>
      </c>
      <c r="M33" s="86">
        <f ca="1">Valuation!M60+Valuation!M64-Valuation!M66-Financing!M52</f>
        <v>434230603.65849155</v>
      </c>
      <c r="N33" s="86">
        <f ca="1">Valuation!N60+Valuation!N64-Valuation!N66-Financing!N52</f>
        <v>444406393.18975586</v>
      </c>
      <c r="O33" s="86">
        <f ca="1">Valuation!O60+Valuation!O64-Valuation!O66-Financing!O52</f>
        <v>453191745.71175933</v>
      </c>
      <c r="P33" s="86">
        <f ca="1">Valuation!P60+Valuation!P64-Valuation!P66-Financing!P52</f>
        <v>463521016.41737431</v>
      </c>
      <c r="Q33" s="86">
        <f ca="1">Valuation!Q60+Valuation!Q64-Valuation!Q66-Financing!Q52</f>
        <v>473925611.18172276</v>
      </c>
      <c r="R33" s="86">
        <f ca="1">Valuation!R60+Valuation!R64-Valuation!R66-Financing!R52</f>
        <v>484406243.22764003</v>
      </c>
      <c r="S33" s="86">
        <f ca="1">Valuation!S60+Valuation!S64-Valuation!S66-Financing!S52</f>
        <v>493480859.25083965</v>
      </c>
      <c r="T33" s="86">
        <f ca="1">Valuation!T60+Valuation!T64-Valuation!T66-Financing!T52</f>
        <v>504121983.17457247</v>
      </c>
      <c r="U33" s="86">
        <f ca="1">Valuation!U60+Valuation!U64-Valuation!U66-Financing!U52</f>
        <v>514841255.97001332</v>
      </c>
      <c r="V33" s="86">
        <f ca="1">Valuation!V60+Valuation!V64-Valuation!V66-Financing!V52</f>
        <v>525639408.09458137</v>
      </c>
      <c r="W33" s="86">
        <f ca="1">Valuation!W60+Valuation!W64-Valuation!W66-Financing!W52</f>
        <v>535015395.0940305</v>
      </c>
      <c r="X33" s="86">
        <f ca="1">Valuation!X60+Valuation!X64-Valuation!X66-Financing!X52</f>
        <v>545979750.97888231</v>
      </c>
      <c r="Y33" s="86">
        <f ca="1">Valuation!Y60+Valuation!Y64-Valuation!Y66-Financing!Y52</f>
        <v>557025152.0399847</v>
      </c>
      <c r="Z33" s="86">
        <f ca="1">Valuation!Z60+Valuation!Z64-Valuation!Z66-Financing!Z52</f>
        <v>568152346.92821491</v>
      </c>
      <c r="AA33" s="86">
        <f ca="1">Valuation!AA60+Valuation!AA64-Valuation!AA66-Financing!AA52</f>
        <v>577840634.68612814</v>
      </c>
      <c r="AB33" s="86">
        <f ca="1">Valuation!AB60+Valuation!AB64-Valuation!AB66-Financing!AB52</f>
        <v>581843403.0413568</v>
      </c>
      <c r="AC33" s="86">
        <f ca="1">Valuation!AC60+Valuation!AC64-Valuation!AC66-Financing!AC52</f>
        <v>590317428.9070859</v>
      </c>
      <c r="AD33" s="86">
        <f ca="1">Valuation!AD60+Valuation!AD64-Valuation!AD66-Financing!AD52</f>
        <v>601159698.57880628</v>
      </c>
      <c r="AE33" s="86">
        <f ca="1">Valuation!AE60+Valuation!AE64-Valuation!AE66-Financing!AE52</f>
        <v>610545842.8160634</v>
      </c>
      <c r="AF33" s="86">
        <f ca="1">Valuation!AF60+Valuation!AF64-Valuation!AF66-Financing!AF52</f>
        <v>621561696.45443535</v>
      </c>
      <c r="AG33" s="86">
        <f ca="1">Valuation!AG60+Valuation!AG64-Valuation!AG66-Financing!AG52</f>
        <v>632667750.39898896</v>
      </c>
      <c r="AH33" s="86">
        <f ca="1">Valuation!AH60+Valuation!AH64-Valuation!AH66-Financing!AH52</f>
        <v>643863233.45386362</v>
      </c>
      <c r="AI33" s="86">
        <f ca="1">Valuation!AI60+Valuation!AI64-Valuation!AI66-Financing!AI52</f>
        <v>653584506.6579442</v>
      </c>
      <c r="AJ33" s="86">
        <f ca="1">Valuation!AJ60+Valuation!AJ64-Valuation!AJ66-Financing!AJ52</f>
        <v>664964167.77701473</v>
      </c>
      <c r="AK33" s="86">
        <f ca="1">Valuation!AK60+Valuation!AK64-Valuation!AK66-Financing!AK52</f>
        <v>676433925.69889712</v>
      </c>
      <c r="AL33" s="86">
        <f ca="1">Valuation!AL60+Valuation!AL64-Valuation!AL66-Financing!AL52</f>
        <v>687994553.43756974</v>
      </c>
      <c r="AM33" s="86">
        <f ca="1">Valuation!AM60+Valuation!AM64-Valuation!AM66-Financing!AM52</f>
        <v>700082105.13443804</v>
      </c>
      <c r="AN33" s="86">
        <f ca="1">Valuation!AN60+Valuation!AN64-Valuation!AN66-Financing!AN52</f>
        <v>712638817.1147052</v>
      </c>
      <c r="AO33" s="86">
        <f ca="1">Valuation!AO60+Valuation!AO64-Valuation!AO66-Financing!AO52</f>
        <v>724656653.31793404</v>
      </c>
      <c r="AP33" s="86">
        <f ca="1">Valuation!AP60+Valuation!AP64-Valuation!AP66-Financing!AP52</f>
        <v>736768483.2038933</v>
      </c>
      <c r="AQ33" s="86">
        <f ca="1">Valuation!AQ60+Valuation!AQ64-Valuation!AQ66-Financing!AQ52</f>
        <v>747369534.96478939</v>
      </c>
      <c r="AR33" s="86">
        <f ca="1">Valuation!AR60+Valuation!AR64-Valuation!AR66-Financing!AR52</f>
        <v>759678422.46958435</v>
      </c>
      <c r="AS33" s="86">
        <f ca="1">Valuation!AS60+Valuation!AS64-Valuation!AS66-Financing!AS52</f>
        <v>772083255.66756558</v>
      </c>
      <c r="AT33" s="86">
        <f ca="1">Valuation!AT60+Valuation!AT64-Valuation!AT66-Financing!AT52</f>
        <v>784585317.84532392</v>
      </c>
      <c r="AU33" s="86">
        <f ca="1">Valuation!AU60+Valuation!AU64-Valuation!AU66-Financing!AU52</f>
        <v>795555392.12027287</v>
      </c>
      <c r="AV33" s="86">
        <f ca="1">Valuation!AV60+Valuation!AV64-Valuation!AV66-Financing!AV52</f>
        <v>808260581.78458095</v>
      </c>
      <c r="AW33" s="86">
        <f ca="1">Valuation!AW60+Valuation!AW64-Valuation!AW66-Financing!AW52</f>
        <v>821065479.07931638</v>
      </c>
      <c r="AX33" s="86">
        <f ca="1">Valuation!AX60+Valuation!AX64-Valuation!AX66-Financing!AX52</f>
        <v>833970938.30449367</v>
      </c>
      <c r="AY33" s="86">
        <f ca="1">Valuation!AY60+Valuation!AY64-Valuation!AY66-Financing!AY52</f>
        <v>845323947.14842379</v>
      </c>
      <c r="AZ33" s="86">
        <f ca="1">Valuation!AZ60+Valuation!AZ64-Valuation!AZ66-Financing!AZ52</f>
        <v>858439271.61699927</v>
      </c>
      <c r="BA33" s="86">
        <f ca="1">Valuation!BA60+Valuation!BA64-Valuation!BA66-Financing!BA52</f>
        <v>871657712.53447294</v>
      </c>
      <c r="BB33" s="86">
        <f ca="1">Valuation!BB60+Valuation!BB64-Valuation!BB66-Financing!BB52</f>
        <v>884980149.71109474</v>
      </c>
      <c r="BC33" s="86">
        <f ca="1">Valuation!BC60+Valuation!BC64-Valuation!BC66-Financing!BC52</f>
        <v>896729054.35152185</v>
      </c>
      <c r="BD33" s="86">
        <f ca="1">Valuation!BD60+Valuation!BD64-Valuation!BD66-Financing!BD52</f>
        <v>904228267.56966877</v>
      </c>
      <c r="BE33" s="86">
        <f ca="1">Valuation!BE60+Valuation!BE64-Valuation!BE66-Financing!BE52</f>
        <v>915352858.21623969</v>
      </c>
      <c r="BF33" s="86">
        <f ca="1">Valuation!BF60+Valuation!BF64-Valuation!BF66-Financing!BF52</f>
        <v>913325282.7774477</v>
      </c>
      <c r="BG33" s="86">
        <f ca="1">Valuation!BG60+Valuation!BG64-Valuation!BG66-Financing!BG52</f>
        <v>911348993.99645472</v>
      </c>
      <c r="BH33" s="86">
        <f ca="1">Valuation!BH60+Valuation!BH64-Valuation!BH66-Financing!BH52</f>
        <v>909416341.6785177</v>
      </c>
      <c r="BI33" s="86">
        <f ca="1">Valuation!BI60+Valuation!BI64-Valuation!BI66-Financing!BI52</f>
        <v>906554767.59553468</v>
      </c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</row>
    <row r="34" spans="1:97" x14ac:dyDescent="0.25">
      <c r="A34" s="154" t="s">
        <v>730</v>
      </c>
      <c r="C34" s="4">
        <f ca="1">'Qtr Cash Flow'!C13-'Qtr Cash Flow'!C18+Financing!C45-Financing!C46-Financing!C51</f>
        <v>-304711589.59888208</v>
      </c>
      <c r="D34" s="4">
        <f ca="1">'Qtr Cash Flow'!D13-'Qtr Cash Flow'!D18+Financing!D45-Financing!D46-Financing!D51</f>
        <v>4169997.3261647047</v>
      </c>
      <c r="E34" s="4">
        <f ca="1">'Qtr Cash Flow'!E13-'Qtr Cash Flow'!E18+Financing!E45-Financing!E46-Financing!E51</f>
        <v>4041532.2666362152</v>
      </c>
      <c r="F34" s="4">
        <f ca="1">'Qtr Cash Flow'!F13-'Qtr Cash Flow'!F18+Financing!F45-Financing!F46-Financing!F51</f>
        <v>4223232.9198058508</v>
      </c>
      <c r="G34" s="4">
        <f ca="1">'Qtr Cash Flow'!G13-'Qtr Cash Flow'!G18+Financing!G45-Financing!G46-Financing!G51</f>
        <v>4386249.302759869</v>
      </c>
      <c r="H34" s="4">
        <f ca="1">'Qtr Cash Flow'!H13-'Qtr Cash Flow'!H18+Financing!H45-Financing!H46-Financing!H51</f>
        <v>4573533.0858887695</v>
      </c>
      <c r="I34" s="4">
        <f ca="1">'Qtr Cash Flow'!I13-'Qtr Cash Flow'!I18+Financing!I45-Financing!I46-Financing!I51</f>
        <v>4762023.6177174412</v>
      </c>
      <c r="J34" s="4">
        <f ca="1">'Qtr Cash Flow'!J13-'Qtr Cash Flow'!J18+Financing!J45-Financing!J46-Financing!J51</f>
        <v>4952824.4996394217</v>
      </c>
      <c r="K34" s="4">
        <f ca="1">'Qtr Cash Flow'!K13-'Qtr Cash Flow'!K18+Financing!K45-Financing!K46-Financing!K51</f>
        <v>5124407.6496855719</v>
      </c>
      <c r="L34" s="4">
        <f ca="1">'Qtr Cash Flow'!L13-'Qtr Cash Flow'!L18+Financing!L45-Financing!L46-Financing!L51</f>
        <v>3958445.0854589487</v>
      </c>
      <c r="M34" s="4">
        <f ca="1">'Qtr Cash Flow'!M13-'Qtr Cash Flow'!M18+Financing!M45-Financing!M46-Financing!M51</f>
        <v>4156321.3454888244</v>
      </c>
      <c r="N34" s="4">
        <f ca="1">'Qtr Cash Flow'!N13-'Qtr Cash Flow'!N18+Financing!N45-Financing!N46-Financing!N51</f>
        <v>4356604.939300444</v>
      </c>
      <c r="O34" s="4">
        <f ca="1">'Qtr Cash Flow'!O13-'Qtr Cash Flow'!O18+Financing!O45-Financing!O46-Financing!O51</f>
        <v>4711439.4223945895</v>
      </c>
      <c r="P34" s="4">
        <f ca="1">'Qtr Cash Flow'!P13-'Qtr Cash Flow'!P18+Financing!P45-Financing!P46-Financing!P51</f>
        <v>4974243.9659365732</v>
      </c>
      <c r="Q34" s="4">
        <f ca="1">'Qtr Cash Flow'!Q13-'Qtr Cash Flow'!Q18+Financing!Q45-Financing!Q46-Financing!Q51</f>
        <v>5148813.7260888573</v>
      </c>
      <c r="R34" s="4">
        <f ca="1">'Qtr Cash Flow'!R13-'Qtr Cash Flow'!R18+Financing!R45-Financing!R46-Financing!R51</f>
        <v>5325388.0477814907</v>
      </c>
      <c r="S34" s="4">
        <f ca="1">'Qtr Cash Flow'!S13-'Qtr Cash Flow'!S18+Financing!S45-Financing!S46-Financing!S51</f>
        <v>5481122.5628938526</v>
      </c>
      <c r="T34" s="4">
        <f ca="1">'Qtr Cash Flow'!T13-'Qtr Cash Flow'!T18+Financing!T45-Financing!T46-Financing!T51</f>
        <v>5662946.6554169161</v>
      </c>
      <c r="U34" s="4">
        <f ca="1">'Qtr Cash Flow'!U13-'Qtr Cash Flow'!U18+Financing!U45-Financing!U46-Financing!U51</f>
        <v>5845656.2110280124</v>
      </c>
      <c r="V34" s="4">
        <f ca="1">'Qtr Cash Flow'!V13-'Qtr Cash Flow'!V18+Financing!V45-Financing!V46-Financing!V51</f>
        <v>6030451.9945795946</v>
      </c>
      <c r="W34" s="4">
        <f ca="1">'Qtr Cash Flow'!W13-'Qtr Cash Flow'!W18+Financing!W45-Financing!W46-Financing!W51</f>
        <v>6193804.4665936865</v>
      </c>
      <c r="X34" s="4">
        <f ca="1">'Qtr Cash Flow'!X13-'Qtr Cash Flow'!X18+Financing!X45-Financing!X46-Financing!X51</f>
        <v>6384051.0534516368</v>
      </c>
      <c r="Y34" s="4">
        <f ca="1">'Qtr Cash Flow'!Y13-'Qtr Cash Flow'!Y18+Financing!Y45-Financing!Y46-Financing!Y51</f>
        <v>6575231.6794649288</v>
      </c>
      <c r="Z34" s="4">
        <f ca="1">'Qtr Cash Flow'!Z13-'Qtr Cash Flow'!Z18+Financing!Z45-Financing!Z46-Financing!Z51</f>
        <v>6768583.2956974804</v>
      </c>
      <c r="AA34" s="4">
        <f ca="1">'Qtr Cash Flow'!AA13-'Qtr Cash Flow'!AA18+Financing!AA45-Financing!AA46-Financing!AA51</f>
        <v>6939870.6409638058</v>
      </c>
      <c r="AB34" s="4">
        <f ca="1">'Qtr Cash Flow'!AB13-'Qtr Cash Flow'!AB18+Financing!AB45-Financing!AB46-Financing!AB51</f>
        <v>7138881.4301334601</v>
      </c>
      <c r="AC34" s="4">
        <f ca="1">'Qtr Cash Flow'!AC13-'Qtr Cash Flow'!AC18+Financing!AC45-Financing!AC46-Financing!AC51</f>
        <v>7338876.952173043</v>
      </c>
      <c r="AD34" s="4">
        <f ca="1">'Qtr Cash Flow'!AD13-'Qtr Cash Flow'!AD18+Financing!AD45-Financing!AD46-Financing!AD51</f>
        <v>7541131.4348422121</v>
      </c>
      <c r="AE34" s="4">
        <f ca="1">'Qtr Cash Flow'!AE13-'Qtr Cash Flow'!AE18+Financing!AE45-Financing!AE46-Financing!AE51</f>
        <v>7720682.7285311008</v>
      </c>
      <c r="AF34" s="4">
        <f ca="1">'Qtr Cash Flow'!AF13-'Qtr Cash Flow'!AF18+Financing!AF45-Financing!AF46-Financing!AF51</f>
        <v>7268248.4468822461</v>
      </c>
      <c r="AG34" s="4">
        <f ca="1">'Qtr Cash Flow'!AG13-'Qtr Cash Flow'!AG18+Financing!AG45-Financing!AG46-Financing!AG51</f>
        <v>6964534.7032541558</v>
      </c>
      <c r="AH34" s="4">
        <f ca="1">'Qtr Cash Flow'!AH13-'Qtr Cash Flow'!AH18+Financing!AH45-Financing!AH46-Financing!AH51</f>
        <v>7071254.3836424649</v>
      </c>
      <c r="AI34" s="4">
        <f ca="1">'Qtr Cash Flow'!AI13-'Qtr Cash Flow'!AI18+Financing!AI45-Financing!AI46-Financing!AI51</f>
        <v>6843340.4391233306</v>
      </c>
      <c r="AJ34" s="4">
        <f ca="1">'Qtr Cash Flow'!AJ13-'Qtr Cash Flow'!AJ18+Financing!AJ45-Financing!AJ46-Financing!AJ51</f>
        <v>-87554316.55849646</v>
      </c>
      <c r="AK34" s="4">
        <f ca="1">'Qtr Cash Flow'!AK13-'Qtr Cash Flow'!AK18+Financing!AK45-Financing!AK46-Financing!AK51</f>
        <v>7260493.0804254655</v>
      </c>
      <c r="AL34" s="4">
        <f ca="1">'Qtr Cash Flow'!AL13-'Qtr Cash Flow'!AL18+Financing!AL45-Financing!AL46-Financing!AL51</f>
        <v>7471954.0130126737</v>
      </c>
      <c r="AM34" s="4">
        <f ca="1">'Qtr Cash Flow'!AM13-'Qtr Cash Flow'!AM18+Financing!AM45-Financing!AM46-Financing!AM51</f>
        <v>7659306.0590272024</v>
      </c>
      <c r="AN34" s="4">
        <f ca="1">'Qtr Cash Flow'!AN13-'Qtr Cash Flow'!AN18+Financing!AN45-Financing!AN46-Financing!AN51</f>
        <v>7876953.608699711</v>
      </c>
      <c r="AO34" s="4">
        <f ca="1">'Qtr Cash Flow'!AO13-'Qtr Cash Flow'!AO18+Financing!AO45-Financing!AO46-Financing!AO51</f>
        <v>8095678.5605368</v>
      </c>
      <c r="AP34" s="4">
        <f ca="1">'Qtr Cash Flow'!AP13-'Qtr Cash Flow'!AP18+Financing!AP45-Financing!AP46-Financing!AP51</f>
        <v>8316873.3076877967</v>
      </c>
      <c r="AQ34" s="4">
        <f ca="1">'Qtr Cash Flow'!AQ13-'Qtr Cash Flow'!AQ18+Financing!AQ45-Financing!AQ46-Financing!AQ51</f>
        <v>8704328.1569373254</v>
      </c>
      <c r="AR34" s="4">
        <f ca="1">'Qtr Cash Flow'!AR13-'Qtr Cash Flow'!AR18+Financing!AR45-Financing!AR46-Financing!AR51</f>
        <v>9080295.6463968121</v>
      </c>
      <c r="AS34" s="4">
        <f ca="1">'Qtr Cash Flow'!AS13-'Qtr Cash Flow'!AS18+Financing!AS45-Financing!AS46-Financing!AS51</f>
        <v>9339360.9379636832</v>
      </c>
      <c r="AT34" s="4">
        <f ca="1">'Qtr Cash Flow'!AT13-'Qtr Cash Flow'!AT18+Financing!AT45-Financing!AT46-Financing!AT51</f>
        <v>9573425.52600413</v>
      </c>
      <c r="AU34" s="4">
        <f ca="1">'Qtr Cash Flow'!AU13-'Qtr Cash Flow'!AU18+Financing!AU45-Financing!AU46-Financing!AU51</f>
        <v>9781985.1323808264</v>
      </c>
      <c r="AV34" s="4">
        <f ca="1">'Qtr Cash Flow'!AV13-'Qtr Cash Flow'!AV18+Financing!AV45-Financing!AV46-Financing!AV51</f>
        <v>10022757.909728128</v>
      </c>
      <c r="AW34" s="4">
        <f ca="1">'Qtr Cash Flow'!AW13-'Qtr Cash Flow'!AW18+Financing!AW45-Financing!AW46-Financing!AW51</f>
        <v>10264746.913178729</v>
      </c>
      <c r="AX34" s="4">
        <f ca="1">'Qtr Cash Flow'!AX13-'Qtr Cash Flow'!AX18+Financing!AX45-Financing!AX46-Financing!AX51</f>
        <v>10509429.875629665</v>
      </c>
      <c r="AY34" s="4">
        <f ca="1">'Qtr Cash Flow'!AY13-'Qtr Cash Flow'!AY18+Financing!AY45-Financing!AY46-Financing!AY51</f>
        <v>10727869.381996574</v>
      </c>
      <c r="AZ34" s="4">
        <f ca="1">'Qtr Cash Flow'!AZ13-'Qtr Cash Flow'!AZ18+Financing!AZ45-Financing!AZ46-Financing!AZ51</f>
        <v>10979515.327343497</v>
      </c>
      <c r="BA34" s="4">
        <f ca="1">'Qtr Cash Flow'!BA13-'Qtr Cash Flow'!BA18+Financing!BA45-Financing!BA46-Financing!BA51</f>
        <v>11232441.057775185</v>
      </c>
      <c r="BB34" s="4">
        <f ca="1">'Qtr Cash Flow'!BB13-'Qtr Cash Flow'!BB18+Financing!BB45-Financing!BB46-Financing!BB51</f>
        <v>11488168.838971976</v>
      </c>
      <c r="BC34" s="4">
        <f ca="1">'Qtr Cash Flow'!BC13-'Qtr Cash Flow'!BC18+Financing!BC45-Financing!BC46-Financing!BC51</f>
        <v>11716893.335682826</v>
      </c>
      <c r="BD34" s="4">
        <f ca="1">'Qtr Cash Flow'!BD13-'Qtr Cash Flow'!BD18+Financing!BD45-Financing!BD46-Financing!BD51</f>
        <v>11979848.143609708</v>
      </c>
      <c r="BE34" s="4">
        <f ca="1">'Qtr Cash Flow'!BE13-'Qtr Cash Flow'!BE18+Financing!BE45-Financing!BE46-Financing!BE51</f>
        <v>12244149.014538217</v>
      </c>
      <c r="BF34" s="4">
        <f ca="1">'Qtr Cash Flow'!BF13-'Qtr Cash Flow'!BF18+Financing!BF45-Financing!BF46-Financing!BF51</f>
        <v>12511364.088939443</v>
      </c>
      <c r="BG34" s="4">
        <f ca="1">'Qtr Cash Flow'!BG13-'Qtr Cash Flow'!BG18+Financing!BG45-Financing!BG46-Financing!BG51</f>
        <v>12750794.079859097</v>
      </c>
      <c r="BH34" s="4">
        <f ca="1">'Qtr Cash Flow'!BH13-'Qtr Cash Flow'!BH18+Financing!BH45-Financing!BH46-Financing!BH51</f>
        <v>12416202.089898612</v>
      </c>
      <c r="BI34" s="4">
        <f ca="1">'Qtr Cash Flow'!BI13-'Qtr Cash Flow'!BI18+Financing!BI45-Financing!BI46-Financing!BI51</f>
        <v>12970866.408317942</v>
      </c>
    </row>
    <row r="35" spans="1:97" x14ac:dyDescent="0.25">
      <c r="A35" s="154" t="s">
        <v>109</v>
      </c>
      <c r="C35" s="4">
        <f ca="1">IF(C34&lt;0,-C34,0)</f>
        <v>304711589.59888208</v>
      </c>
      <c r="D35" s="4">
        <f ca="1">'Qtr Cash Flow'!D30</f>
        <v>0</v>
      </c>
      <c r="E35" s="4">
        <f ca="1">'Qtr Cash Flow'!E30</f>
        <v>0</v>
      </c>
      <c r="F35" s="4">
        <f ca="1">'Qtr Cash Flow'!F30</f>
        <v>0</v>
      </c>
      <c r="G35" s="4">
        <f ca="1">'Qtr Cash Flow'!G30</f>
        <v>0</v>
      </c>
      <c r="H35" s="4">
        <f ca="1">'Qtr Cash Flow'!H30</f>
        <v>0</v>
      </c>
      <c r="I35" s="4">
        <f ca="1">'Qtr Cash Flow'!I30</f>
        <v>0</v>
      </c>
      <c r="J35" s="4">
        <f ca="1">'Qtr Cash Flow'!J30</f>
        <v>0</v>
      </c>
      <c r="K35" s="4">
        <f ca="1">'Qtr Cash Flow'!K30</f>
        <v>0</v>
      </c>
      <c r="L35" s="4">
        <f ca="1">'Qtr Cash Flow'!L30</f>
        <v>0</v>
      </c>
      <c r="M35" s="4">
        <f ca="1">'Qtr Cash Flow'!M30</f>
        <v>0</v>
      </c>
      <c r="N35" s="4">
        <f ca="1">'Qtr Cash Flow'!N30</f>
        <v>0</v>
      </c>
      <c r="O35" s="4">
        <f ca="1">'Qtr Cash Flow'!O30</f>
        <v>0</v>
      </c>
      <c r="P35" s="4">
        <f ca="1">'Qtr Cash Flow'!P30</f>
        <v>0</v>
      </c>
      <c r="Q35" s="4">
        <f ca="1">'Qtr Cash Flow'!Q30</f>
        <v>0</v>
      </c>
      <c r="R35" s="4">
        <f ca="1">'Qtr Cash Flow'!R30</f>
        <v>0</v>
      </c>
      <c r="S35" s="4">
        <f ca="1">'Qtr Cash Flow'!S30</f>
        <v>0</v>
      </c>
      <c r="T35" s="4">
        <f ca="1">'Qtr Cash Flow'!T30</f>
        <v>0</v>
      </c>
      <c r="U35" s="4">
        <f ca="1">'Qtr Cash Flow'!U30</f>
        <v>0</v>
      </c>
      <c r="V35" s="4">
        <f ca="1">'Qtr Cash Flow'!V30</f>
        <v>53929847.788124956</v>
      </c>
      <c r="W35" s="4">
        <f ca="1">'Qtr Cash Flow'!W30</f>
        <v>0</v>
      </c>
      <c r="X35" s="4">
        <f ca="1">'Qtr Cash Flow'!X30</f>
        <v>0</v>
      </c>
      <c r="Y35" s="4">
        <f ca="1">'Qtr Cash Flow'!Y30</f>
        <v>0</v>
      </c>
      <c r="Z35" s="4">
        <f ca="1">'Qtr Cash Flow'!Z30</f>
        <v>0</v>
      </c>
      <c r="AA35" s="4">
        <f ca="1">'Qtr Cash Flow'!AA30</f>
        <v>0</v>
      </c>
      <c r="AB35" s="4">
        <f ca="1">'Qtr Cash Flow'!AB30</f>
        <v>0</v>
      </c>
      <c r="AC35" s="4">
        <f ca="1">'Qtr Cash Flow'!AC30</f>
        <v>0</v>
      </c>
      <c r="AD35" s="4">
        <f ca="1">'Qtr Cash Flow'!AD30</f>
        <v>0</v>
      </c>
      <c r="AE35" s="4">
        <f ca="1">'Qtr Cash Flow'!AE30</f>
        <v>0</v>
      </c>
      <c r="AF35" s="4">
        <f ca="1">'Qtr Cash Flow'!AF30</f>
        <v>0</v>
      </c>
      <c r="AG35" s="4">
        <f ca="1">'Qtr Cash Flow'!AG30</f>
        <v>0</v>
      </c>
      <c r="AH35" s="4">
        <f ca="1">'Qtr Cash Flow'!AH30</f>
        <v>0</v>
      </c>
      <c r="AI35" s="4">
        <f ca="1">'Qtr Cash Flow'!AI30</f>
        <v>0</v>
      </c>
      <c r="AJ35" s="4">
        <f ca="1">'Qtr Cash Flow'!AJ30</f>
        <v>87554316.55849646</v>
      </c>
      <c r="AK35" s="4">
        <f ca="1">'Qtr Cash Flow'!AK30</f>
        <v>0</v>
      </c>
      <c r="AL35" s="4">
        <f ca="1">'Qtr Cash Flow'!AL30</f>
        <v>0</v>
      </c>
      <c r="AM35" s="4">
        <f ca="1">'Qtr Cash Flow'!AM30</f>
        <v>0</v>
      </c>
      <c r="AN35" s="4">
        <f ca="1">'Qtr Cash Flow'!AN30</f>
        <v>0</v>
      </c>
      <c r="AO35" s="4">
        <f ca="1">'Qtr Cash Flow'!AO30</f>
        <v>0</v>
      </c>
      <c r="AP35" s="4">
        <f ca="1">'Qtr Cash Flow'!AP30</f>
        <v>0</v>
      </c>
      <c r="AQ35" s="4">
        <f ca="1">'Qtr Cash Flow'!AQ30</f>
        <v>0</v>
      </c>
      <c r="AR35" s="4">
        <f ca="1">'Qtr Cash Flow'!AR30</f>
        <v>0</v>
      </c>
      <c r="AS35" s="4">
        <f ca="1">'Qtr Cash Flow'!AS30</f>
        <v>0</v>
      </c>
      <c r="AT35" s="4">
        <f ca="1">'Qtr Cash Flow'!AT30</f>
        <v>0</v>
      </c>
      <c r="AU35" s="4">
        <f ca="1">'Qtr Cash Flow'!AU30</f>
        <v>0</v>
      </c>
      <c r="AV35" s="4">
        <f ca="1">'Qtr Cash Flow'!AV30</f>
        <v>0</v>
      </c>
      <c r="AW35" s="4">
        <f ca="1">'Qtr Cash Flow'!AW30</f>
        <v>0</v>
      </c>
      <c r="AX35" s="4">
        <f ca="1">'Qtr Cash Flow'!AX30</f>
        <v>0</v>
      </c>
      <c r="AY35" s="4">
        <f ca="1">'Qtr Cash Flow'!AY30</f>
        <v>0</v>
      </c>
      <c r="AZ35" s="4">
        <f ca="1">'Qtr Cash Flow'!AZ30</f>
        <v>0</v>
      </c>
      <c r="BA35" s="4">
        <f ca="1">'Qtr Cash Flow'!BA30</f>
        <v>0</v>
      </c>
      <c r="BB35" s="4">
        <f ca="1">'Qtr Cash Flow'!BB30</f>
        <v>0</v>
      </c>
      <c r="BC35" s="4">
        <f ca="1">'Qtr Cash Flow'!BC30</f>
        <v>0</v>
      </c>
      <c r="BD35" s="4">
        <f ca="1">'Qtr Cash Flow'!BD30</f>
        <v>0</v>
      </c>
      <c r="BE35" s="4">
        <f ca="1">'Qtr Cash Flow'!BE30</f>
        <v>0</v>
      </c>
      <c r="BF35" s="4">
        <f ca="1">'Qtr Cash Flow'!BF30</f>
        <v>0</v>
      </c>
      <c r="BG35" s="4">
        <f ca="1">'Qtr Cash Flow'!BG30</f>
        <v>0</v>
      </c>
      <c r="BH35" s="4">
        <f ca="1">'Qtr Cash Flow'!BH30</f>
        <v>0</v>
      </c>
      <c r="BI35" s="4">
        <f ca="1">'Qtr Cash Flow'!BI30</f>
        <v>0</v>
      </c>
    </row>
    <row r="36" spans="1:97" x14ac:dyDescent="0.25">
      <c r="A36" s="154" t="s">
        <v>110</v>
      </c>
      <c r="C36" s="4">
        <f ca="1">C34+C35</f>
        <v>0</v>
      </c>
      <c r="D36" s="4">
        <f t="shared" ref="D36:BI36" ca="1" si="3">D34+D35</f>
        <v>4169997.3261647047</v>
      </c>
      <c r="E36" s="4">
        <f t="shared" ca="1" si="3"/>
        <v>4041532.2666362152</v>
      </c>
      <c r="F36" s="4">
        <f t="shared" ca="1" si="3"/>
        <v>4223232.9198058508</v>
      </c>
      <c r="G36" s="4">
        <f t="shared" ca="1" si="3"/>
        <v>4386249.302759869</v>
      </c>
      <c r="H36" s="4">
        <f t="shared" ca="1" si="3"/>
        <v>4573533.0858887695</v>
      </c>
      <c r="I36" s="4">
        <f t="shared" ca="1" si="3"/>
        <v>4762023.6177174412</v>
      </c>
      <c r="J36" s="4">
        <f t="shared" ca="1" si="3"/>
        <v>4952824.4996394217</v>
      </c>
      <c r="K36" s="4">
        <f t="shared" ca="1" si="3"/>
        <v>5124407.6496855719</v>
      </c>
      <c r="L36" s="4">
        <f t="shared" ca="1" si="3"/>
        <v>3958445.0854589487</v>
      </c>
      <c r="M36" s="4">
        <f t="shared" ca="1" si="3"/>
        <v>4156321.3454888244</v>
      </c>
      <c r="N36" s="4">
        <f t="shared" ca="1" si="3"/>
        <v>4356604.939300444</v>
      </c>
      <c r="O36" s="4">
        <f t="shared" ca="1" si="3"/>
        <v>4711439.4223945895</v>
      </c>
      <c r="P36" s="4">
        <f t="shared" ca="1" si="3"/>
        <v>4974243.9659365732</v>
      </c>
      <c r="Q36" s="4">
        <f t="shared" ca="1" si="3"/>
        <v>5148813.7260888573</v>
      </c>
      <c r="R36" s="4">
        <f t="shared" ca="1" si="3"/>
        <v>5325388.0477814907</v>
      </c>
      <c r="S36" s="4">
        <f t="shared" ca="1" si="3"/>
        <v>5481122.5628938526</v>
      </c>
      <c r="T36" s="4">
        <f t="shared" ca="1" si="3"/>
        <v>5662946.6554169161</v>
      </c>
      <c r="U36" s="4">
        <f t="shared" ca="1" si="3"/>
        <v>5845656.2110280124</v>
      </c>
      <c r="V36" s="4">
        <f t="shared" ca="1" si="3"/>
        <v>59960299.782704547</v>
      </c>
      <c r="W36" s="4">
        <f t="shared" ca="1" si="3"/>
        <v>6193804.4665936865</v>
      </c>
      <c r="X36" s="4">
        <f t="shared" ca="1" si="3"/>
        <v>6384051.0534516368</v>
      </c>
      <c r="Y36" s="4">
        <f t="shared" ca="1" si="3"/>
        <v>6575231.6794649288</v>
      </c>
      <c r="Z36" s="4">
        <f t="shared" ca="1" si="3"/>
        <v>6768583.2956974804</v>
      </c>
      <c r="AA36" s="4">
        <f t="shared" ca="1" si="3"/>
        <v>6939870.6409638058</v>
      </c>
      <c r="AB36" s="4">
        <f t="shared" ca="1" si="3"/>
        <v>7138881.4301334601</v>
      </c>
      <c r="AC36" s="4">
        <f t="shared" ca="1" si="3"/>
        <v>7338876.952173043</v>
      </c>
      <c r="AD36" s="4">
        <f t="shared" ca="1" si="3"/>
        <v>7541131.4348422121</v>
      </c>
      <c r="AE36" s="4">
        <f t="shared" ca="1" si="3"/>
        <v>7720682.7285311008</v>
      </c>
      <c r="AF36" s="4">
        <f t="shared" ca="1" si="3"/>
        <v>7268248.4468822461</v>
      </c>
      <c r="AG36" s="4">
        <f t="shared" ca="1" si="3"/>
        <v>6964534.7032541558</v>
      </c>
      <c r="AH36" s="4">
        <f t="shared" ca="1" si="3"/>
        <v>7071254.3836424649</v>
      </c>
      <c r="AI36" s="4">
        <f t="shared" ca="1" si="3"/>
        <v>6843340.4391233306</v>
      </c>
      <c r="AJ36" s="4">
        <f t="shared" ca="1" si="3"/>
        <v>0</v>
      </c>
      <c r="AK36" s="4">
        <f t="shared" ca="1" si="3"/>
        <v>7260493.0804254655</v>
      </c>
      <c r="AL36" s="4">
        <f t="shared" ca="1" si="3"/>
        <v>7471954.0130126737</v>
      </c>
      <c r="AM36" s="4">
        <f t="shared" ca="1" si="3"/>
        <v>7659306.0590272024</v>
      </c>
      <c r="AN36" s="4">
        <f t="shared" ca="1" si="3"/>
        <v>7876953.608699711</v>
      </c>
      <c r="AO36" s="4">
        <f t="shared" ca="1" si="3"/>
        <v>8095678.5605368</v>
      </c>
      <c r="AP36" s="4">
        <f t="shared" ca="1" si="3"/>
        <v>8316873.3076877967</v>
      </c>
      <c r="AQ36" s="4">
        <f t="shared" ca="1" si="3"/>
        <v>8704328.1569373254</v>
      </c>
      <c r="AR36" s="4">
        <f t="shared" ca="1" si="3"/>
        <v>9080295.6463968121</v>
      </c>
      <c r="AS36" s="4">
        <f t="shared" ca="1" si="3"/>
        <v>9339360.9379636832</v>
      </c>
      <c r="AT36" s="4">
        <f t="shared" ca="1" si="3"/>
        <v>9573425.52600413</v>
      </c>
      <c r="AU36" s="4">
        <f t="shared" ca="1" si="3"/>
        <v>9781985.1323808264</v>
      </c>
      <c r="AV36" s="4">
        <f t="shared" ca="1" si="3"/>
        <v>10022757.909728128</v>
      </c>
      <c r="AW36" s="4">
        <f t="shared" ca="1" si="3"/>
        <v>10264746.913178729</v>
      </c>
      <c r="AX36" s="4">
        <f t="shared" ca="1" si="3"/>
        <v>10509429.875629665</v>
      </c>
      <c r="AY36" s="4">
        <f t="shared" ca="1" si="3"/>
        <v>10727869.381996574</v>
      </c>
      <c r="AZ36" s="4">
        <f t="shared" ca="1" si="3"/>
        <v>10979515.327343497</v>
      </c>
      <c r="BA36" s="4">
        <f t="shared" ca="1" si="3"/>
        <v>11232441.057775185</v>
      </c>
      <c r="BB36" s="4">
        <f t="shared" ca="1" si="3"/>
        <v>11488168.838971976</v>
      </c>
      <c r="BC36" s="4">
        <f t="shared" ca="1" si="3"/>
        <v>11716893.335682826</v>
      </c>
      <c r="BD36" s="4">
        <f t="shared" ca="1" si="3"/>
        <v>11979848.143609708</v>
      </c>
      <c r="BE36" s="4">
        <f t="shared" ca="1" si="3"/>
        <v>12244149.014538217</v>
      </c>
      <c r="BF36" s="4">
        <f t="shared" ca="1" si="3"/>
        <v>12511364.088939443</v>
      </c>
      <c r="BG36" s="4">
        <f t="shared" ca="1" si="3"/>
        <v>12750794.079859097</v>
      </c>
      <c r="BH36" s="4">
        <f t="shared" ca="1" si="3"/>
        <v>12416202.089898612</v>
      </c>
      <c r="BI36" s="4">
        <f t="shared" ca="1" si="3"/>
        <v>12970866.408317942</v>
      </c>
    </row>
    <row r="37" spans="1:97" ht="30" x14ac:dyDescent="0.25">
      <c r="A37" s="27" t="str">
        <f>'Qtr Cash Flow'!A35</f>
        <v>Deomposition of Distribution to operations and capital events</v>
      </c>
      <c r="B37" s="4"/>
      <c r="C37" s="4">
        <f>'Qtr Cash Flow'!C35</f>
        <v>0</v>
      </c>
      <c r="D37" s="4">
        <f>'Qtr Cash Flow'!D35</f>
        <v>0</v>
      </c>
      <c r="E37" s="4">
        <f>'Qtr Cash Flow'!E35</f>
        <v>0</v>
      </c>
      <c r="F37" s="4">
        <f>'Qtr Cash Flow'!F35</f>
        <v>0</v>
      </c>
      <c r="G37" s="4">
        <f>'Qtr Cash Flow'!G35</f>
        <v>0</v>
      </c>
      <c r="H37" s="4">
        <f>'Qtr Cash Flow'!H35</f>
        <v>0</v>
      </c>
      <c r="I37" s="4">
        <f>'Qtr Cash Flow'!I35</f>
        <v>0</v>
      </c>
      <c r="J37" s="4">
        <f>'Qtr Cash Flow'!J35</f>
        <v>0</v>
      </c>
      <c r="K37" s="4">
        <f>'Qtr Cash Flow'!K35</f>
        <v>0</v>
      </c>
      <c r="L37" s="4">
        <f>'Qtr Cash Flow'!L35</f>
        <v>0</v>
      </c>
      <c r="M37" s="4">
        <f>'Qtr Cash Flow'!M35</f>
        <v>0</v>
      </c>
      <c r="N37" s="4">
        <f>'Qtr Cash Flow'!N35</f>
        <v>0</v>
      </c>
      <c r="O37" s="4">
        <f>'Qtr Cash Flow'!O35</f>
        <v>0</v>
      </c>
      <c r="P37" s="4">
        <f>'Qtr Cash Flow'!P35</f>
        <v>0</v>
      </c>
      <c r="Q37" s="4">
        <f>'Qtr Cash Flow'!Q35</f>
        <v>0</v>
      </c>
      <c r="R37" s="4">
        <f>'Qtr Cash Flow'!R35</f>
        <v>0</v>
      </c>
      <c r="S37" s="4">
        <f>'Qtr Cash Flow'!S35</f>
        <v>0</v>
      </c>
      <c r="T37" s="4">
        <f>'Qtr Cash Flow'!T35</f>
        <v>0</v>
      </c>
      <c r="U37" s="4">
        <f>'Qtr Cash Flow'!U35</f>
        <v>0</v>
      </c>
      <c r="V37" s="4">
        <f>'Qtr Cash Flow'!V35</f>
        <v>0</v>
      </c>
      <c r="W37" s="4">
        <f>'Qtr Cash Flow'!W35</f>
        <v>0</v>
      </c>
      <c r="X37" s="4">
        <f>'Qtr Cash Flow'!X35</f>
        <v>0</v>
      </c>
      <c r="Y37" s="4">
        <f>'Qtr Cash Flow'!Y35</f>
        <v>0</v>
      </c>
      <c r="Z37" s="4">
        <f>'Qtr Cash Flow'!Z35</f>
        <v>0</v>
      </c>
      <c r="AA37" s="4">
        <f>'Qtr Cash Flow'!AA35</f>
        <v>0</v>
      </c>
      <c r="AB37" s="4">
        <f>'Qtr Cash Flow'!AB35</f>
        <v>0</v>
      </c>
      <c r="AC37" s="4">
        <f>'Qtr Cash Flow'!AC35</f>
        <v>0</v>
      </c>
      <c r="AD37" s="4">
        <f>'Qtr Cash Flow'!AD35</f>
        <v>0</v>
      </c>
      <c r="AE37" s="4">
        <f>'Qtr Cash Flow'!AE35</f>
        <v>0</v>
      </c>
      <c r="AF37" s="4">
        <f>'Qtr Cash Flow'!AF35</f>
        <v>0</v>
      </c>
      <c r="AG37" s="4">
        <f>'Qtr Cash Flow'!AG35</f>
        <v>0</v>
      </c>
      <c r="AH37" s="4">
        <f>'Qtr Cash Flow'!AH35</f>
        <v>0</v>
      </c>
      <c r="AI37" s="4">
        <f>'Qtr Cash Flow'!AI35</f>
        <v>0</v>
      </c>
      <c r="AJ37" s="4">
        <f>'Qtr Cash Flow'!AJ35</f>
        <v>0</v>
      </c>
      <c r="AK37" s="4">
        <f>'Qtr Cash Flow'!AK35</f>
        <v>0</v>
      </c>
      <c r="AL37" s="4">
        <f>'Qtr Cash Flow'!AL35</f>
        <v>0</v>
      </c>
      <c r="AM37" s="4">
        <f>'Qtr Cash Flow'!AM35</f>
        <v>0</v>
      </c>
      <c r="AN37" s="4">
        <f>'Qtr Cash Flow'!AN35</f>
        <v>0</v>
      </c>
      <c r="AO37" s="4">
        <f>'Qtr Cash Flow'!AO35</f>
        <v>0</v>
      </c>
      <c r="AP37" s="4">
        <f>'Qtr Cash Flow'!AP35</f>
        <v>0</v>
      </c>
      <c r="AQ37" s="4">
        <f>'Qtr Cash Flow'!AQ35</f>
        <v>0</v>
      </c>
      <c r="AR37" s="4">
        <f>'Qtr Cash Flow'!AR35</f>
        <v>0</v>
      </c>
      <c r="AS37" s="4">
        <f>'Qtr Cash Flow'!AS35</f>
        <v>0</v>
      </c>
      <c r="AT37" s="4">
        <f>'Qtr Cash Flow'!AT35</f>
        <v>0</v>
      </c>
      <c r="AU37" s="4">
        <f>'Qtr Cash Flow'!AU35</f>
        <v>0</v>
      </c>
      <c r="AV37" s="4">
        <f>'Qtr Cash Flow'!AV35</f>
        <v>0</v>
      </c>
      <c r="AW37" s="4">
        <f>'Qtr Cash Flow'!AW35</f>
        <v>0</v>
      </c>
      <c r="AX37" s="4">
        <f>'Qtr Cash Flow'!AX35</f>
        <v>0</v>
      </c>
      <c r="AY37" s="4">
        <f>'Qtr Cash Flow'!AY35</f>
        <v>0</v>
      </c>
      <c r="AZ37" s="4">
        <f>'Qtr Cash Flow'!AZ35</f>
        <v>0</v>
      </c>
      <c r="BA37" s="4">
        <f>'Qtr Cash Flow'!BA35</f>
        <v>0</v>
      </c>
      <c r="BB37" s="4">
        <f>'Qtr Cash Flow'!BB35</f>
        <v>0</v>
      </c>
      <c r="BC37" s="4">
        <f>'Qtr Cash Flow'!BC35</f>
        <v>0</v>
      </c>
      <c r="BD37" s="4">
        <f>'Qtr Cash Flow'!BD35</f>
        <v>0</v>
      </c>
      <c r="BE37" s="4">
        <f>'Qtr Cash Flow'!BE35</f>
        <v>0</v>
      </c>
      <c r="BF37" s="4">
        <f>'Qtr Cash Flow'!BF35</f>
        <v>0</v>
      </c>
      <c r="BG37" s="4">
        <f>'Qtr Cash Flow'!BG35</f>
        <v>0</v>
      </c>
      <c r="BH37" s="4">
        <f>'Qtr Cash Flow'!BH35</f>
        <v>0</v>
      </c>
      <c r="BI37" s="4">
        <f>'Qtr Cash Flow'!BI35</f>
        <v>0</v>
      </c>
    </row>
    <row r="38" spans="1:97" x14ac:dyDescent="0.25">
      <c r="A38" s="154" t="str">
        <f>'Qtr Cash Flow'!A36</f>
        <v>Capital event</v>
      </c>
      <c r="B38" s="4"/>
      <c r="C38" s="4">
        <f ca="1">'Qtr Cash Flow'!C36</f>
        <v>0</v>
      </c>
      <c r="D38" s="4">
        <f ca="1">'Qtr Cash Flow'!D36</f>
        <v>0</v>
      </c>
      <c r="E38" s="4">
        <f ca="1">'Qtr Cash Flow'!E36</f>
        <v>0</v>
      </c>
      <c r="F38" s="4">
        <f ca="1">'Qtr Cash Flow'!F36</f>
        <v>0</v>
      </c>
      <c r="G38" s="4">
        <f ca="1">'Qtr Cash Flow'!G36</f>
        <v>0</v>
      </c>
      <c r="H38" s="4">
        <f ca="1">'Qtr Cash Flow'!H36</f>
        <v>0</v>
      </c>
      <c r="I38" s="4">
        <f ca="1">'Qtr Cash Flow'!I36</f>
        <v>0</v>
      </c>
      <c r="J38" s="4">
        <f ca="1">'Qtr Cash Flow'!J36</f>
        <v>0</v>
      </c>
      <c r="K38" s="4">
        <f ca="1">'Qtr Cash Flow'!K36</f>
        <v>0</v>
      </c>
      <c r="L38" s="4">
        <f ca="1">'Qtr Cash Flow'!L36</f>
        <v>0</v>
      </c>
      <c r="M38" s="4">
        <f ca="1">'Qtr Cash Flow'!M36</f>
        <v>0</v>
      </c>
      <c r="N38" s="4">
        <f ca="1">'Qtr Cash Flow'!N36</f>
        <v>0</v>
      </c>
      <c r="O38" s="4">
        <f ca="1">'Qtr Cash Flow'!O36</f>
        <v>0</v>
      </c>
      <c r="P38" s="4">
        <f ca="1">'Qtr Cash Flow'!P36</f>
        <v>0</v>
      </c>
      <c r="Q38" s="4">
        <f ca="1">'Qtr Cash Flow'!Q36</f>
        <v>0</v>
      </c>
      <c r="R38" s="4">
        <f ca="1">'Qtr Cash Flow'!R36</f>
        <v>0</v>
      </c>
      <c r="S38" s="4">
        <f ca="1">'Qtr Cash Flow'!S36</f>
        <v>0</v>
      </c>
      <c r="T38" s="4">
        <f ca="1">'Qtr Cash Flow'!T36</f>
        <v>0</v>
      </c>
      <c r="U38" s="4">
        <f ca="1">'Qtr Cash Flow'!U36</f>
        <v>0</v>
      </c>
      <c r="V38" s="4">
        <f ca="1">'Qtr Cash Flow'!V36</f>
        <v>0</v>
      </c>
      <c r="W38" s="4">
        <f ca="1">'Qtr Cash Flow'!W36</f>
        <v>0</v>
      </c>
      <c r="X38" s="4">
        <f ca="1">'Qtr Cash Flow'!X36</f>
        <v>0</v>
      </c>
      <c r="Y38" s="4">
        <f ca="1">'Qtr Cash Flow'!Y36</f>
        <v>0</v>
      </c>
      <c r="Z38" s="4">
        <f ca="1">'Qtr Cash Flow'!Z36</f>
        <v>0</v>
      </c>
      <c r="AA38" s="4">
        <f ca="1">'Qtr Cash Flow'!AA36</f>
        <v>0</v>
      </c>
      <c r="AB38" s="4">
        <f ca="1">'Qtr Cash Flow'!AB36</f>
        <v>0</v>
      </c>
      <c r="AC38" s="4">
        <f ca="1">'Qtr Cash Flow'!AC36</f>
        <v>0</v>
      </c>
      <c r="AD38" s="4">
        <f ca="1">'Qtr Cash Flow'!AD36</f>
        <v>0</v>
      </c>
      <c r="AE38" s="4">
        <f ca="1">'Qtr Cash Flow'!AE36</f>
        <v>0</v>
      </c>
      <c r="AF38" s="4">
        <f ca="1">'Qtr Cash Flow'!AF36</f>
        <v>0</v>
      </c>
      <c r="AG38" s="4">
        <f ca="1">'Qtr Cash Flow'!AG36</f>
        <v>0</v>
      </c>
      <c r="AH38" s="4">
        <f ca="1">'Qtr Cash Flow'!AH36</f>
        <v>0</v>
      </c>
      <c r="AI38" s="4">
        <f ca="1">'Qtr Cash Flow'!AI36</f>
        <v>0</v>
      </c>
      <c r="AJ38" s="4">
        <f ca="1">'Qtr Cash Flow'!AJ36</f>
        <v>0</v>
      </c>
      <c r="AK38" s="4">
        <f ca="1">'Qtr Cash Flow'!AK36</f>
        <v>0</v>
      </c>
      <c r="AL38" s="4">
        <f ca="1">'Qtr Cash Flow'!AL36</f>
        <v>0</v>
      </c>
      <c r="AM38" s="4">
        <f ca="1">'Qtr Cash Flow'!AM36</f>
        <v>0</v>
      </c>
      <c r="AN38" s="4">
        <f ca="1">'Qtr Cash Flow'!AN36</f>
        <v>0</v>
      </c>
      <c r="AO38" s="4">
        <f ca="1">'Qtr Cash Flow'!AO36</f>
        <v>0</v>
      </c>
      <c r="AP38" s="4">
        <f ca="1">'Qtr Cash Flow'!AP36</f>
        <v>0</v>
      </c>
      <c r="AQ38" s="4">
        <f ca="1">'Qtr Cash Flow'!AQ36</f>
        <v>0</v>
      </c>
      <c r="AR38" s="4">
        <f ca="1">'Qtr Cash Flow'!AR36</f>
        <v>0</v>
      </c>
      <c r="AS38" s="4">
        <f ca="1">'Qtr Cash Flow'!AS36</f>
        <v>0</v>
      </c>
      <c r="AT38" s="4">
        <f ca="1">'Qtr Cash Flow'!AT36</f>
        <v>0</v>
      </c>
      <c r="AU38" s="4">
        <f ca="1">'Qtr Cash Flow'!AU36</f>
        <v>0</v>
      </c>
      <c r="AV38" s="4">
        <f ca="1">'Qtr Cash Flow'!AV36</f>
        <v>0</v>
      </c>
      <c r="AW38" s="4">
        <f ca="1">'Qtr Cash Flow'!AW36</f>
        <v>0</v>
      </c>
      <c r="AX38" s="4">
        <f ca="1">'Qtr Cash Flow'!AX36</f>
        <v>0</v>
      </c>
      <c r="AY38" s="4">
        <f ca="1">'Qtr Cash Flow'!AY36</f>
        <v>0</v>
      </c>
      <c r="AZ38" s="4">
        <f ca="1">'Qtr Cash Flow'!AZ36</f>
        <v>0</v>
      </c>
      <c r="BA38" s="4">
        <f ca="1">'Qtr Cash Flow'!BA36</f>
        <v>0</v>
      </c>
      <c r="BB38" s="4">
        <f ca="1">'Qtr Cash Flow'!BB36</f>
        <v>0</v>
      </c>
      <c r="BC38" s="4">
        <f ca="1">'Qtr Cash Flow'!BC36</f>
        <v>0</v>
      </c>
      <c r="BD38" s="4">
        <f ca="1">'Qtr Cash Flow'!BD36</f>
        <v>0</v>
      </c>
      <c r="BE38" s="4">
        <f ca="1">'Qtr Cash Flow'!BE36</f>
        <v>0</v>
      </c>
      <c r="BF38" s="4">
        <f ca="1">'Qtr Cash Flow'!BF36</f>
        <v>0</v>
      </c>
      <c r="BG38" s="4">
        <f ca="1">'Qtr Cash Flow'!BG36</f>
        <v>0</v>
      </c>
      <c r="BH38" s="4">
        <f ca="1">'Qtr Cash Flow'!BH36</f>
        <v>0</v>
      </c>
      <c r="BI38" s="4">
        <f ca="1">'Qtr Cash Flow'!BI36</f>
        <v>0</v>
      </c>
    </row>
    <row r="39" spans="1:97" x14ac:dyDescent="0.25">
      <c r="A39" s="154" t="str">
        <f>'Qtr Cash Flow'!A37</f>
        <v>Operations</v>
      </c>
      <c r="B39" s="4"/>
      <c r="C39" s="4">
        <f ca="1">'Qtr Cash Flow'!C37</f>
        <v>0</v>
      </c>
      <c r="D39" s="4">
        <f ca="1">'Qtr Cash Flow'!D37</f>
        <v>3961497.4598564692</v>
      </c>
      <c r="E39" s="4">
        <f ca="1">'Qtr Cash Flow'!E37</f>
        <v>3839455.6533044041</v>
      </c>
      <c r="F39" s="4">
        <f ca="1">'Qtr Cash Flow'!F37</f>
        <v>4012071.2738155583</v>
      </c>
      <c r="G39" s="4">
        <f ca="1">'Qtr Cash Flow'!G37</f>
        <v>4166936.8376218756</v>
      </c>
      <c r="H39" s="4">
        <f ca="1">'Qtr Cash Flow'!H37</f>
        <v>4344856.4315943308</v>
      </c>
      <c r="I39" s="4">
        <f ca="1">'Qtr Cash Flow'!I37</f>
        <v>4523922.4368315693</v>
      </c>
      <c r="J39" s="4">
        <f ca="1">'Qtr Cash Flow'!J37</f>
        <v>4705183.2746574506</v>
      </c>
      <c r="K39" s="4">
        <f ca="1">'Qtr Cash Flow'!K37</f>
        <v>4868187.2672012933</v>
      </c>
      <c r="L39" s="4">
        <f ca="1">'Qtr Cash Flow'!L37</f>
        <v>3760522.8311860012</v>
      </c>
      <c r="M39" s="4">
        <f ca="1">'Qtr Cash Flow'!M37</f>
        <v>3948505.2782143829</v>
      </c>
      <c r="N39" s="4">
        <f ca="1">'Qtr Cash Flow'!N37</f>
        <v>4138774.6923354212</v>
      </c>
      <c r="O39" s="4">
        <f ca="1">'Qtr Cash Flow'!O37</f>
        <v>4475867.4512748597</v>
      </c>
      <c r="P39" s="4">
        <f ca="1">'Qtr Cash Flow'!P37</f>
        <v>4725531.7676397441</v>
      </c>
      <c r="Q39" s="4">
        <f ca="1">'Qtr Cash Flow'!Q37</f>
        <v>4891373.0397844147</v>
      </c>
      <c r="R39" s="4">
        <f ca="1">'Qtr Cash Flow'!R37</f>
        <v>5059118.645392416</v>
      </c>
      <c r="S39" s="4">
        <f ca="1">'Qtr Cash Flow'!S37</f>
        <v>5207066.43474916</v>
      </c>
      <c r="T39" s="4">
        <f ca="1">'Qtr Cash Flow'!T37</f>
        <v>5379799.3226460703</v>
      </c>
      <c r="U39" s="4">
        <f ca="1">'Qtr Cash Flow'!U37</f>
        <v>5553373.4004766122</v>
      </c>
      <c r="V39" s="4">
        <f ca="1">'Qtr Cash Flow'!V37</f>
        <v>0</v>
      </c>
      <c r="W39" s="4">
        <f ca="1">'Qtr Cash Flow'!W37</f>
        <v>6193804.4665936865</v>
      </c>
      <c r="X39" s="4">
        <f ca="1">'Qtr Cash Flow'!X37</f>
        <v>6384051.0534516368</v>
      </c>
      <c r="Y39" s="4">
        <f ca="1">'Qtr Cash Flow'!Y37</f>
        <v>6575231.6794649288</v>
      </c>
      <c r="Z39" s="4">
        <f ca="1">'Qtr Cash Flow'!Z37</f>
        <v>6768583.2956974804</v>
      </c>
      <c r="AA39" s="4">
        <f ca="1">'Qtr Cash Flow'!AA37</f>
        <v>6939870.6409638058</v>
      </c>
      <c r="AB39" s="4">
        <f ca="1">'Qtr Cash Flow'!AB37</f>
        <v>7138881.4301334601</v>
      </c>
      <c r="AC39" s="4">
        <f ca="1">'Qtr Cash Flow'!AC37</f>
        <v>7338876.952173043</v>
      </c>
      <c r="AD39" s="4">
        <f ca="1">'Qtr Cash Flow'!AD37</f>
        <v>7541131.4348422121</v>
      </c>
      <c r="AE39" s="4">
        <f ca="1">'Qtr Cash Flow'!AE37</f>
        <v>7720682.7285311008</v>
      </c>
      <c r="AF39" s="4">
        <f ca="1">'Qtr Cash Flow'!AF37</f>
        <v>7268248.4468822461</v>
      </c>
      <c r="AG39" s="4">
        <f ca="1">'Qtr Cash Flow'!AG37</f>
        <v>6964534.7032541558</v>
      </c>
      <c r="AH39" s="4">
        <f ca="1">'Qtr Cash Flow'!AH37</f>
        <v>7071254.3836424649</v>
      </c>
      <c r="AI39" s="4">
        <f ca="1">'Qtr Cash Flow'!AI37</f>
        <v>6843340.4391233306</v>
      </c>
      <c r="AJ39" s="4">
        <f ca="1">'Qtr Cash Flow'!AJ37</f>
        <v>0</v>
      </c>
      <c r="AK39" s="4">
        <f ca="1">'Qtr Cash Flow'!AK37</f>
        <v>7260493.0804254655</v>
      </c>
      <c r="AL39" s="4">
        <f ca="1">'Qtr Cash Flow'!AL37</f>
        <v>7471954.0130126737</v>
      </c>
      <c r="AM39" s="4">
        <f ca="1">'Qtr Cash Flow'!AM37</f>
        <v>7659306.0590272024</v>
      </c>
      <c r="AN39" s="4">
        <f ca="1">'Qtr Cash Flow'!AN37</f>
        <v>7876953.608699711</v>
      </c>
      <c r="AO39" s="4">
        <f ca="1">'Qtr Cash Flow'!AO37</f>
        <v>8095678.5605368</v>
      </c>
      <c r="AP39" s="4">
        <f ca="1">'Qtr Cash Flow'!AP37</f>
        <v>8316873.3076877967</v>
      </c>
      <c r="AQ39" s="4">
        <f ca="1">'Qtr Cash Flow'!AQ37</f>
        <v>8704328.1569373254</v>
      </c>
      <c r="AR39" s="4">
        <f ca="1">'Qtr Cash Flow'!AR37</f>
        <v>9080295.6463968121</v>
      </c>
      <c r="AS39" s="4">
        <f ca="1">'Qtr Cash Flow'!AS37</f>
        <v>9339360.9379636832</v>
      </c>
      <c r="AT39" s="4">
        <f ca="1">'Qtr Cash Flow'!AT37</f>
        <v>9573425.52600413</v>
      </c>
      <c r="AU39" s="4">
        <f ca="1">'Qtr Cash Flow'!AU37</f>
        <v>9781985.1323808264</v>
      </c>
      <c r="AV39" s="4">
        <f ca="1">'Qtr Cash Flow'!AV37</f>
        <v>10022757.909728128</v>
      </c>
      <c r="AW39" s="4">
        <f ca="1">'Qtr Cash Flow'!AW37</f>
        <v>10264746.913178729</v>
      </c>
      <c r="AX39" s="4">
        <f ca="1">'Qtr Cash Flow'!AX37</f>
        <v>10509429.875629665</v>
      </c>
      <c r="AY39" s="4">
        <f ca="1">'Qtr Cash Flow'!AY37</f>
        <v>10727869.381996574</v>
      </c>
      <c r="AZ39" s="4">
        <f ca="1">'Qtr Cash Flow'!AZ37</f>
        <v>10979515.327343497</v>
      </c>
      <c r="BA39" s="4">
        <f ca="1">'Qtr Cash Flow'!BA37</f>
        <v>11232441.057775185</v>
      </c>
      <c r="BB39" s="4">
        <f ca="1">'Qtr Cash Flow'!BB37</f>
        <v>11488168.838971976</v>
      </c>
      <c r="BC39" s="4">
        <f ca="1">'Qtr Cash Flow'!BC37</f>
        <v>11716893.335682826</v>
      </c>
      <c r="BD39" s="4">
        <f ca="1">'Qtr Cash Flow'!BD37</f>
        <v>11979848.143609708</v>
      </c>
      <c r="BE39" s="4">
        <f ca="1">'Qtr Cash Flow'!BE37</f>
        <v>12244149.014538217</v>
      </c>
      <c r="BF39" s="4">
        <f ca="1">'Qtr Cash Flow'!BF37</f>
        <v>12511364.088939443</v>
      </c>
      <c r="BG39" s="4">
        <f ca="1">'Qtr Cash Flow'!BG37</f>
        <v>12750794.079859097</v>
      </c>
      <c r="BH39" s="4">
        <f ca="1">'Qtr Cash Flow'!BH37</f>
        <v>12416202.089898612</v>
      </c>
      <c r="BI39" s="4">
        <f ca="1">'Qtr Cash Flow'!BI37</f>
        <v>12970866.408317942</v>
      </c>
    </row>
    <row r="40" spans="1:97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1:97" x14ac:dyDescent="0.25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1:97" x14ac:dyDescent="0.25">
      <c r="A42" s="9" t="s">
        <v>417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1:97" x14ac:dyDescent="0.25">
      <c r="A43" s="154" t="s">
        <v>682</v>
      </c>
      <c r="C43" s="4">
        <f ca="1">C$25*((1-$B$26)*C35)</f>
        <v>0</v>
      </c>
      <c r="D43" s="4">
        <f t="shared" ref="D43:BI44" ca="1" si="4">D$25*((1-$B$26)*D35)</f>
        <v>0</v>
      </c>
      <c r="E43" s="4">
        <f t="shared" ca="1" si="4"/>
        <v>0</v>
      </c>
      <c r="F43" s="4">
        <f t="shared" ca="1" si="4"/>
        <v>0</v>
      </c>
      <c r="G43" s="4">
        <f t="shared" ca="1" si="4"/>
        <v>0</v>
      </c>
      <c r="H43" s="4">
        <f t="shared" ca="1" si="4"/>
        <v>0</v>
      </c>
      <c r="I43" s="4">
        <f t="shared" ca="1" si="4"/>
        <v>0</v>
      </c>
      <c r="J43" s="4">
        <f t="shared" ca="1" si="4"/>
        <v>0</v>
      </c>
      <c r="K43" s="4">
        <f t="shared" ca="1" si="4"/>
        <v>0</v>
      </c>
      <c r="L43" s="4">
        <f t="shared" ca="1" si="4"/>
        <v>0</v>
      </c>
      <c r="M43" s="4">
        <f t="shared" ca="1" si="4"/>
        <v>0</v>
      </c>
      <c r="N43" s="4">
        <f t="shared" ca="1" si="4"/>
        <v>0</v>
      </c>
      <c r="O43" s="4">
        <f t="shared" ca="1" si="4"/>
        <v>0</v>
      </c>
      <c r="P43" s="4">
        <f t="shared" ca="1" si="4"/>
        <v>0</v>
      </c>
      <c r="Q43" s="4">
        <f t="shared" ca="1" si="4"/>
        <v>0</v>
      </c>
      <c r="R43" s="4">
        <f t="shared" ca="1" si="4"/>
        <v>0</v>
      </c>
      <c r="S43" s="4">
        <f t="shared" ca="1" si="4"/>
        <v>0</v>
      </c>
      <c r="T43" s="4">
        <f t="shared" ca="1" si="4"/>
        <v>0</v>
      </c>
      <c r="U43" s="4">
        <f t="shared" ca="1" si="4"/>
        <v>0</v>
      </c>
      <c r="V43" s="4">
        <f t="shared" ca="1" si="4"/>
        <v>0</v>
      </c>
      <c r="W43" s="4">
        <f t="shared" ca="1" si="4"/>
        <v>0</v>
      </c>
      <c r="X43" s="4">
        <f t="shared" ca="1" si="4"/>
        <v>0</v>
      </c>
      <c r="Y43" s="4">
        <f t="shared" ca="1" si="4"/>
        <v>0</v>
      </c>
      <c r="Z43" s="4">
        <f t="shared" ca="1" si="4"/>
        <v>0</v>
      </c>
      <c r="AA43" s="4">
        <f t="shared" ca="1" si="4"/>
        <v>0</v>
      </c>
      <c r="AB43" s="4">
        <f t="shared" ca="1" si="4"/>
        <v>0</v>
      </c>
      <c r="AC43" s="4">
        <f t="shared" ca="1" si="4"/>
        <v>0</v>
      </c>
      <c r="AD43" s="4">
        <f t="shared" ca="1" si="4"/>
        <v>0</v>
      </c>
      <c r="AE43" s="4">
        <f t="shared" ca="1" si="4"/>
        <v>0</v>
      </c>
      <c r="AF43" s="4">
        <f t="shared" ca="1" si="4"/>
        <v>0</v>
      </c>
      <c r="AG43" s="4">
        <f t="shared" ca="1" si="4"/>
        <v>0</v>
      </c>
      <c r="AH43" s="4">
        <f t="shared" ca="1" si="4"/>
        <v>0</v>
      </c>
      <c r="AI43" s="4">
        <f t="shared" ca="1" si="4"/>
        <v>0</v>
      </c>
      <c r="AJ43" s="4">
        <f t="shared" ca="1" si="4"/>
        <v>87554316.55849646</v>
      </c>
      <c r="AK43" s="4">
        <f t="shared" ca="1" si="4"/>
        <v>0</v>
      </c>
      <c r="AL43" s="4">
        <f t="shared" ca="1" si="4"/>
        <v>0</v>
      </c>
      <c r="AM43" s="4">
        <f t="shared" ca="1" si="4"/>
        <v>0</v>
      </c>
      <c r="AN43" s="4">
        <f t="shared" ca="1" si="4"/>
        <v>0</v>
      </c>
      <c r="AO43" s="4">
        <f t="shared" ca="1" si="4"/>
        <v>0</v>
      </c>
      <c r="AP43" s="4">
        <f t="shared" ca="1" si="4"/>
        <v>0</v>
      </c>
      <c r="AQ43" s="4">
        <f t="shared" ca="1" si="4"/>
        <v>0</v>
      </c>
      <c r="AR43" s="4">
        <f t="shared" ca="1" si="4"/>
        <v>0</v>
      </c>
      <c r="AS43" s="4">
        <f t="shared" ca="1" si="4"/>
        <v>0</v>
      </c>
      <c r="AT43" s="4">
        <f t="shared" ca="1" si="4"/>
        <v>0</v>
      </c>
      <c r="AU43" s="4">
        <f t="shared" ca="1" si="4"/>
        <v>0</v>
      </c>
      <c r="AV43" s="4">
        <f t="shared" ca="1" si="4"/>
        <v>0</v>
      </c>
      <c r="AW43" s="4">
        <f t="shared" ca="1" si="4"/>
        <v>0</v>
      </c>
      <c r="AX43" s="4">
        <f t="shared" ca="1" si="4"/>
        <v>0</v>
      </c>
      <c r="AY43" s="4">
        <f t="shared" ca="1" si="4"/>
        <v>0</v>
      </c>
      <c r="AZ43" s="4">
        <f t="shared" ca="1" si="4"/>
        <v>0</v>
      </c>
      <c r="BA43" s="4">
        <f t="shared" ca="1" si="4"/>
        <v>0</v>
      </c>
      <c r="BB43" s="4">
        <f t="shared" ca="1" si="4"/>
        <v>0</v>
      </c>
      <c r="BC43" s="4">
        <f t="shared" ca="1" si="4"/>
        <v>0</v>
      </c>
      <c r="BD43" s="4">
        <f t="shared" ca="1" si="4"/>
        <v>0</v>
      </c>
      <c r="BE43" s="4">
        <f t="shared" ca="1" si="4"/>
        <v>0</v>
      </c>
      <c r="BF43" s="4">
        <f t="shared" ca="1" si="4"/>
        <v>0</v>
      </c>
      <c r="BG43" s="4">
        <f t="shared" ca="1" si="4"/>
        <v>0</v>
      </c>
      <c r="BH43" s="4">
        <f t="shared" ca="1" si="4"/>
        <v>0</v>
      </c>
      <c r="BI43" s="4">
        <f t="shared" ca="1" si="4"/>
        <v>0</v>
      </c>
    </row>
    <row r="44" spans="1:97" x14ac:dyDescent="0.25">
      <c r="A44" s="154" t="s">
        <v>683</v>
      </c>
      <c r="C44" s="4">
        <f ca="1">C$25*((1-$B$26)*C36)</f>
        <v>0</v>
      </c>
      <c r="D44" s="4">
        <f t="shared" ca="1" si="4"/>
        <v>0</v>
      </c>
      <c r="E44" s="4">
        <f t="shared" ca="1" si="4"/>
        <v>0</v>
      </c>
      <c r="F44" s="4">
        <f t="shared" ca="1" si="4"/>
        <v>0</v>
      </c>
      <c r="G44" s="4">
        <f t="shared" ca="1" si="4"/>
        <v>0</v>
      </c>
      <c r="H44" s="4">
        <f t="shared" ca="1" si="4"/>
        <v>0</v>
      </c>
      <c r="I44" s="4">
        <f t="shared" ca="1" si="4"/>
        <v>0</v>
      </c>
      <c r="J44" s="4">
        <f t="shared" ca="1" si="4"/>
        <v>0</v>
      </c>
      <c r="K44" s="4">
        <f t="shared" ca="1" si="4"/>
        <v>0</v>
      </c>
      <c r="L44" s="4">
        <f t="shared" ca="1" si="4"/>
        <v>0</v>
      </c>
      <c r="M44" s="4">
        <f t="shared" ca="1" si="4"/>
        <v>0</v>
      </c>
      <c r="N44" s="4">
        <f t="shared" ca="1" si="4"/>
        <v>0</v>
      </c>
      <c r="O44" s="4">
        <f t="shared" ca="1" si="4"/>
        <v>0</v>
      </c>
      <c r="P44" s="4">
        <f t="shared" ca="1" si="4"/>
        <v>0</v>
      </c>
      <c r="Q44" s="4">
        <f t="shared" ca="1" si="4"/>
        <v>0</v>
      </c>
      <c r="R44" s="4">
        <f t="shared" ca="1" si="4"/>
        <v>0</v>
      </c>
      <c r="S44" s="4">
        <f t="shared" ca="1" si="4"/>
        <v>0</v>
      </c>
      <c r="T44" s="4">
        <f t="shared" ca="1" si="4"/>
        <v>0</v>
      </c>
      <c r="U44" s="4">
        <f t="shared" ca="1" si="4"/>
        <v>0</v>
      </c>
      <c r="V44" s="4">
        <f t="shared" ca="1" si="4"/>
        <v>0</v>
      </c>
      <c r="W44" s="4">
        <f t="shared" ca="1" si="4"/>
        <v>6193804.4665936865</v>
      </c>
      <c r="X44" s="4">
        <f t="shared" ca="1" si="4"/>
        <v>6384051.0534516368</v>
      </c>
      <c r="Y44" s="4">
        <f t="shared" ca="1" si="4"/>
        <v>6575231.6794649288</v>
      </c>
      <c r="Z44" s="4">
        <f t="shared" ca="1" si="4"/>
        <v>6768583.2956974804</v>
      </c>
      <c r="AA44" s="4">
        <f t="shared" ca="1" si="4"/>
        <v>6939870.6409638058</v>
      </c>
      <c r="AB44" s="4">
        <f t="shared" ca="1" si="4"/>
        <v>7138881.4301334601</v>
      </c>
      <c r="AC44" s="4">
        <f t="shared" ca="1" si="4"/>
        <v>7338876.952173043</v>
      </c>
      <c r="AD44" s="4">
        <f t="shared" ca="1" si="4"/>
        <v>7541131.4348422121</v>
      </c>
      <c r="AE44" s="4">
        <f t="shared" ca="1" si="4"/>
        <v>7720682.7285311008</v>
      </c>
      <c r="AF44" s="4">
        <f t="shared" ca="1" si="4"/>
        <v>7268248.4468822461</v>
      </c>
      <c r="AG44" s="4">
        <f t="shared" ca="1" si="4"/>
        <v>6964534.7032541558</v>
      </c>
      <c r="AH44" s="4">
        <f t="shared" ca="1" si="4"/>
        <v>7071254.3836424649</v>
      </c>
      <c r="AI44" s="4">
        <f t="shared" ca="1" si="4"/>
        <v>6843340.4391233306</v>
      </c>
      <c r="AJ44" s="4">
        <f t="shared" ca="1" si="4"/>
        <v>0</v>
      </c>
      <c r="AK44" s="4">
        <f t="shared" ca="1" si="4"/>
        <v>7260493.0804254655</v>
      </c>
      <c r="AL44" s="4">
        <f t="shared" ca="1" si="4"/>
        <v>7471954.0130126737</v>
      </c>
      <c r="AM44" s="4">
        <f t="shared" ca="1" si="4"/>
        <v>7659306.0590272024</v>
      </c>
      <c r="AN44" s="4">
        <f t="shared" ca="1" si="4"/>
        <v>7876953.608699711</v>
      </c>
      <c r="AO44" s="4">
        <f t="shared" ca="1" si="4"/>
        <v>8095678.5605368</v>
      </c>
      <c r="AP44" s="4">
        <f t="shared" ca="1" si="4"/>
        <v>8316873.3076877967</v>
      </c>
      <c r="AQ44" s="4">
        <f t="shared" ca="1" si="4"/>
        <v>8704328.1569373254</v>
      </c>
      <c r="AR44" s="4">
        <f t="shared" ca="1" si="4"/>
        <v>9080295.6463968121</v>
      </c>
      <c r="AS44" s="4">
        <f t="shared" ca="1" si="4"/>
        <v>9339360.9379636832</v>
      </c>
      <c r="AT44" s="4">
        <f t="shared" ca="1" si="4"/>
        <v>9573425.52600413</v>
      </c>
      <c r="AU44" s="4">
        <f t="shared" ca="1" si="4"/>
        <v>9781985.1323808264</v>
      </c>
      <c r="AV44" s="4">
        <f t="shared" ca="1" si="4"/>
        <v>10022757.909728128</v>
      </c>
      <c r="AW44" s="4">
        <f t="shared" ca="1" si="4"/>
        <v>10264746.913178729</v>
      </c>
      <c r="AX44" s="4">
        <f t="shared" ca="1" si="4"/>
        <v>10509429.875629665</v>
      </c>
      <c r="AY44" s="4">
        <f t="shared" ca="1" si="4"/>
        <v>10727869.381996574</v>
      </c>
      <c r="AZ44" s="4">
        <f t="shared" ca="1" si="4"/>
        <v>10979515.327343497</v>
      </c>
      <c r="BA44" s="4">
        <f t="shared" ca="1" si="4"/>
        <v>11232441.057775185</v>
      </c>
      <c r="BB44" s="4">
        <f t="shared" ca="1" si="4"/>
        <v>11488168.838971976</v>
      </c>
      <c r="BC44" s="4">
        <f t="shared" ca="1" si="4"/>
        <v>11716893.335682826</v>
      </c>
      <c r="BD44" s="4">
        <f t="shared" ca="1" si="4"/>
        <v>11979848.143609708</v>
      </c>
      <c r="BE44" s="4">
        <f t="shared" ca="1" si="4"/>
        <v>12244149.014538217</v>
      </c>
      <c r="BF44" s="4">
        <f t="shared" ca="1" si="4"/>
        <v>12511364.088939443</v>
      </c>
      <c r="BG44" s="4">
        <f t="shared" ca="1" si="4"/>
        <v>12750794.079859097</v>
      </c>
      <c r="BH44" s="4">
        <f t="shared" ca="1" si="4"/>
        <v>12416202.089898612</v>
      </c>
      <c r="BI44" s="4">
        <f t="shared" ca="1" si="4"/>
        <v>12970866.408317942</v>
      </c>
    </row>
    <row r="45" spans="1:97" x14ac:dyDescent="0.25">
      <c r="A45" s="154" t="s">
        <v>669</v>
      </c>
      <c r="C45" s="4">
        <f ca="1">C44-C43</f>
        <v>0</v>
      </c>
      <c r="D45" s="4">
        <f t="shared" ref="D45:BI45" ca="1" si="5">D44-D43</f>
        <v>0</v>
      </c>
      <c r="E45" s="4">
        <f t="shared" ca="1" si="5"/>
        <v>0</v>
      </c>
      <c r="F45" s="4">
        <f t="shared" ca="1" si="5"/>
        <v>0</v>
      </c>
      <c r="G45" s="4">
        <f t="shared" ca="1" si="5"/>
        <v>0</v>
      </c>
      <c r="H45" s="4">
        <f t="shared" ca="1" si="5"/>
        <v>0</v>
      </c>
      <c r="I45" s="4">
        <f t="shared" ca="1" si="5"/>
        <v>0</v>
      </c>
      <c r="J45" s="4">
        <f t="shared" ca="1" si="5"/>
        <v>0</v>
      </c>
      <c r="K45" s="4">
        <f t="shared" ca="1" si="5"/>
        <v>0</v>
      </c>
      <c r="L45" s="4">
        <f t="shared" ca="1" si="5"/>
        <v>0</v>
      </c>
      <c r="M45" s="4">
        <f t="shared" ca="1" si="5"/>
        <v>0</v>
      </c>
      <c r="N45" s="4">
        <f t="shared" ca="1" si="5"/>
        <v>0</v>
      </c>
      <c r="O45" s="4">
        <f t="shared" ca="1" si="5"/>
        <v>0</v>
      </c>
      <c r="P45" s="4">
        <f t="shared" ca="1" si="5"/>
        <v>0</v>
      </c>
      <c r="Q45" s="4">
        <f t="shared" ca="1" si="5"/>
        <v>0</v>
      </c>
      <c r="R45" s="4">
        <f t="shared" ca="1" si="5"/>
        <v>0</v>
      </c>
      <c r="S45" s="4">
        <f t="shared" ca="1" si="5"/>
        <v>0</v>
      </c>
      <c r="T45" s="4">
        <f t="shared" ca="1" si="5"/>
        <v>0</v>
      </c>
      <c r="U45" s="4">
        <f t="shared" ca="1" si="5"/>
        <v>0</v>
      </c>
      <c r="V45" s="4">
        <f t="shared" ca="1" si="5"/>
        <v>0</v>
      </c>
      <c r="W45" s="4">
        <f t="shared" ca="1" si="5"/>
        <v>6193804.4665936865</v>
      </c>
      <c r="X45" s="4">
        <f t="shared" ca="1" si="5"/>
        <v>6384051.0534516368</v>
      </c>
      <c r="Y45" s="4">
        <f t="shared" ca="1" si="5"/>
        <v>6575231.6794649288</v>
      </c>
      <c r="Z45" s="4">
        <f t="shared" ca="1" si="5"/>
        <v>6768583.2956974804</v>
      </c>
      <c r="AA45" s="4">
        <f t="shared" ca="1" si="5"/>
        <v>6939870.6409638058</v>
      </c>
      <c r="AB45" s="4">
        <f t="shared" ca="1" si="5"/>
        <v>7138881.4301334601</v>
      </c>
      <c r="AC45" s="4">
        <f t="shared" ca="1" si="5"/>
        <v>7338876.952173043</v>
      </c>
      <c r="AD45" s="4">
        <f t="shared" ca="1" si="5"/>
        <v>7541131.4348422121</v>
      </c>
      <c r="AE45" s="4">
        <f t="shared" ca="1" si="5"/>
        <v>7720682.7285311008</v>
      </c>
      <c r="AF45" s="4">
        <f t="shared" ca="1" si="5"/>
        <v>7268248.4468822461</v>
      </c>
      <c r="AG45" s="4">
        <f t="shared" ca="1" si="5"/>
        <v>6964534.7032541558</v>
      </c>
      <c r="AH45" s="4">
        <f t="shared" ca="1" si="5"/>
        <v>7071254.3836424649</v>
      </c>
      <c r="AI45" s="4">
        <f t="shared" ca="1" si="5"/>
        <v>6843340.4391233306</v>
      </c>
      <c r="AJ45" s="4">
        <f t="shared" ca="1" si="5"/>
        <v>-87554316.55849646</v>
      </c>
      <c r="AK45" s="4">
        <f t="shared" ca="1" si="5"/>
        <v>7260493.0804254655</v>
      </c>
      <c r="AL45" s="4">
        <f t="shared" ca="1" si="5"/>
        <v>7471954.0130126737</v>
      </c>
      <c r="AM45" s="4">
        <f t="shared" ca="1" si="5"/>
        <v>7659306.0590272024</v>
      </c>
      <c r="AN45" s="4">
        <f t="shared" ca="1" si="5"/>
        <v>7876953.608699711</v>
      </c>
      <c r="AO45" s="4">
        <f t="shared" ca="1" si="5"/>
        <v>8095678.5605368</v>
      </c>
      <c r="AP45" s="4">
        <f t="shared" ca="1" si="5"/>
        <v>8316873.3076877967</v>
      </c>
      <c r="AQ45" s="4">
        <f t="shared" ca="1" si="5"/>
        <v>8704328.1569373254</v>
      </c>
      <c r="AR45" s="4">
        <f t="shared" ca="1" si="5"/>
        <v>9080295.6463968121</v>
      </c>
      <c r="AS45" s="4">
        <f t="shared" ca="1" si="5"/>
        <v>9339360.9379636832</v>
      </c>
      <c r="AT45" s="4">
        <f t="shared" ca="1" si="5"/>
        <v>9573425.52600413</v>
      </c>
      <c r="AU45" s="4">
        <f t="shared" ca="1" si="5"/>
        <v>9781985.1323808264</v>
      </c>
      <c r="AV45" s="4">
        <f t="shared" ca="1" si="5"/>
        <v>10022757.909728128</v>
      </c>
      <c r="AW45" s="4">
        <f t="shared" ca="1" si="5"/>
        <v>10264746.913178729</v>
      </c>
      <c r="AX45" s="4">
        <f t="shared" ca="1" si="5"/>
        <v>10509429.875629665</v>
      </c>
      <c r="AY45" s="4">
        <f t="shared" ca="1" si="5"/>
        <v>10727869.381996574</v>
      </c>
      <c r="AZ45" s="4">
        <f t="shared" ca="1" si="5"/>
        <v>10979515.327343497</v>
      </c>
      <c r="BA45" s="4">
        <f t="shared" ca="1" si="5"/>
        <v>11232441.057775185</v>
      </c>
      <c r="BB45" s="4">
        <f t="shared" ca="1" si="5"/>
        <v>11488168.838971976</v>
      </c>
      <c r="BC45" s="4">
        <f t="shared" ca="1" si="5"/>
        <v>11716893.335682826</v>
      </c>
      <c r="BD45" s="4">
        <f t="shared" ca="1" si="5"/>
        <v>11979848.143609708</v>
      </c>
      <c r="BE45" s="4">
        <f t="shared" ca="1" si="5"/>
        <v>12244149.014538217</v>
      </c>
      <c r="BF45" s="4">
        <f t="shared" ca="1" si="5"/>
        <v>12511364.088939443</v>
      </c>
      <c r="BG45" s="4">
        <f t="shared" ca="1" si="5"/>
        <v>12750794.079859097</v>
      </c>
      <c r="BH45" s="4">
        <f t="shared" ca="1" si="5"/>
        <v>12416202.089898612</v>
      </c>
      <c r="BI45" s="4">
        <f t="shared" ca="1" si="5"/>
        <v>12970866.408317942</v>
      </c>
    </row>
    <row r="46" spans="1:97" x14ac:dyDescent="0.25">
      <c r="A46" s="154" t="s">
        <v>684</v>
      </c>
      <c r="C46" s="4">
        <f ca="1">C25*$B$26*C35</f>
        <v>0</v>
      </c>
      <c r="D46" s="4">
        <f t="shared" ref="D46:BI46" ca="1" si="6">D25*$B$26*D35</f>
        <v>0</v>
      </c>
      <c r="E46" s="4">
        <f t="shared" ca="1" si="6"/>
        <v>0</v>
      </c>
      <c r="F46" s="4">
        <f t="shared" ca="1" si="6"/>
        <v>0</v>
      </c>
      <c r="G46" s="4">
        <f t="shared" ca="1" si="6"/>
        <v>0</v>
      </c>
      <c r="H46" s="4">
        <f t="shared" ca="1" si="6"/>
        <v>0</v>
      </c>
      <c r="I46" s="4">
        <f t="shared" ca="1" si="6"/>
        <v>0</v>
      </c>
      <c r="J46" s="4">
        <f t="shared" ca="1" si="6"/>
        <v>0</v>
      </c>
      <c r="K46" s="4">
        <f t="shared" ca="1" si="6"/>
        <v>0</v>
      </c>
      <c r="L46" s="4">
        <f t="shared" ca="1" si="6"/>
        <v>0</v>
      </c>
      <c r="M46" s="4">
        <f t="shared" ca="1" si="6"/>
        <v>0</v>
      </c>
      <c r="N46" s="4">
        <f t="shared" ca="1" si="6"/>
        <v>0</v>
      </c>
      <c r="O46" s="4">
        <f t="shared" ca="1" si="6"/>
        <v>0</v>
      </c>
      <c r="P46" s="4">
        <f t="shared" ca="1" si="6"/>
        <v>0</v>
      </c>
      <c r="Q46" s="4">
        <f t="shared" ca="1" si="6"/>
        <v>0</v>
      </c>
      <c r="R46" s="4">
        <f t="shared" ca="1" si="6"/>
        <v>0</v>
      </c>
      <c r="S46" s="4">
        <f t="shared" ca="1" si="6"/>
        <v>0</v>
      </c>
      <c r="T46" s="4">
        <f t="shared" ca="1" si="6"/>
        <v>0</v>
      </c>
      <c r="U46" s="4">
        <f t="shared" ca="1" si="6"/>
        <v>0</v>
      </c>
      <c r="V46" s="4">
        <f t="shared" ca="1" si="6"/>
        <v>0</v>
      </c>
      <c r="W46" s="4">
        <f t="shared" ca="1" si="6"/>
        <v>0</v>
      </c>
      <c r="X46" s="4">
        <f t="shared" ca="1" si="6"/>
        <v>0</v>
      </c>
      <c r="Y46" s="4">
        <f t="shared" ca="1" si="6"/>
        <v>0</v>
      </c>
      <c r="Z46" s="4">
        <f t="shared" ca="1" si="6"/>
        <v>0</v>
      </c>
      <c r="AA46" s="4">
        <f t="shared" ca="1" si="6"/>
        <v>0</v>
      </c>
      <c r="AB46" s="4">
        <f t="shared" ca="1" si="6"/>
        <v>0</v>
      </c>
      <c r="AC46" s="4">
        <f t="shared" ca="1" si="6"/>
        <v>0</v>
      </c>
      <c r="AD46" s="4">
        <f t="shared" ca="1" si="6"/>
        <v>0</v>
      </c>
      <c r="AE46" s="4">
        <f t="shared" ca="1" si="6"/>
        <v>0</v>
      </c>
      <c r="AF46" s="4">
        <f t="shared" ca="1" si="6"/>
        <v>0</v>
      </c>
      <c r="AG46" s="4">
        <f t="shared" ca="1" si="6"/>
        <v>0</v>
      </c>
      <c r="AH46" s="4">
        <f t="shared" ca="1" si="6"/>
        <v>0</v>
      </c>
      <c r="AI46" s="4">
        <f t="shared" ca="1" si="6"/>
        <v>0</v>
      </c>
      <c r="AJ46" s="4">
        <f t="shared" ca="1" si="6"/>
        <v>0</v>
      </c>
      <c r="AK46" s="4">
        <f t="shared" ca="1" si="6"/>
        <v>0</v>
      </c>
      <c r="AL46" s="4">
        <f t="shared" ca="1" si="6"/>
        <v>0</v>
      </c>
      <c r="AM46" s="4">
        <f t="shared" ca="1" si="6"/>
        <v>0</v>
      </c>
      <c r="AN46" s="4">
        <f t="shared" ca="1" si="6"/>
        <v>0</v>
      </c>
      <c r="AO46" s="4">
        <f t="shared" ca="1" si="6"/>
        <v>0</v>
      </c>
      <c r="AP46" s="4">
        <f t="shared" ca="1" si="6"/>
        <v>0</v>
      </c>
      <c r="AQ46" s="4">
        <f t="shared" ca="1" si="6"/>
        <v>0</v>
      </c>
      <c r="AR46" s="4">
        <f t="shared" ca="1" si="6"/>
        <v>0</v>
      </c>
      <c r="AS46" s="4">
        <f t="shared" ca="1" si="6"/>
        <v>0</v>
      </c>
      <c r="AT46" s="4">
        <f t="shared" ca="1" si="6"/>
        <v>0</v>
      </c>
      <c r="AU46" s="4">
        <f t="shared" ca="1" si="6"/>
        <v>0</v>
      </c>
      <c r="AV46" s="4">
        <f t="shared" ca="1" si="6"/>
        <v>0</v>
      </c>
      <c r="AW46" s="4">
        <f t="shared" ca="1" si="6"/>
        <v>0</v>
      </c>
      <c r="AX46" s="4">
        <f t="shared" ca="1" si="6"/>
        <v>0</v>
      </c>
      <c r="AY46" s="4">
        <f t="shared" ca="1" si="6"/>
        <v>0</v>
      </c>
      <c r="AZ46" s="4">
        <f t="shared" ca="1" si="6"/>
        <v>0</v>
      </c>
      <c r="BA46" s="4">
        <f t="shared" ca="1" si="6"/>
        <v>0</v>
      </c>
      <c r="BB46" s="4">
        <f t="shared" ca="1" si="6"/>
        <v>0</v>
      </c>
      <c r="BC46" s="4">
        <f t="shared" ca="1" si="6"/>
        <v>0</v>
      </c>
      <c r="BD46" s="4">
        <f t="shared" ca="1" si="6"/>
        <v>0</v>
      </c>
      <c r="BE46" s="4">
        <f t="shared" ca="1" si="6"/>
        <v>0</v>
      </c>
      <c r="BF46" s="4">
        <f t="shared" ca="1" si="6"/>
        <v>0</v>
      </c>
      <c r="BG46" s="4">
        <f t="shared" ca="1" si="6"/>
        <v>0</v>
      </c>
      <c r="BH46" s="4">
        <f t="shared" ca="1" si="6"/>
        <v>0</v>
      </c>
      <c r="BI46" s="4">
        <f t="shared" ca="1" si="6"/>
        <v>0</v>
      </c>
    </row>
    <row r="47" spans="1:97" x14ac:dyDescent="0.25">
      <c r="A47" s="154" t="s">
        <v>685</v>
      </c>
      <c r="C47" s="4">
        <f ca="1">C25*$B$26*C36</f>
        <v>0</v>
      </c>
      <c r="D47" s="4">
        <f t="shared" ref="D47:BI47" ca="1" si="7">D25*$B$26*D36</f>
        <v>0</v>
      </c>
      <c r="E47" s="4">
        <f t="shared" ca="1" si="7"/>
        <v>0</v>
      </c>
      <c r="F47" s="4">
        <f t="shared" ca="1" si="7"/>
        <v>0</v>
      </c>
      <c r="G47" s="4">
        <f t="shared" ca="1" si="7"/>
        <v>0</v>
      </c>
      <c r="H47" s="4">
        <f t="shared" ca="1" si="7"/>
        <v>0</v>
      </c>
      <c r="I47" s="4">
        <f t="shared" ca="1" si="7"/>
        <v>0</v>
      </c>
      <c r="J47" s="4">
        <f t="shared" ca="1" si="7"/>
        <v>0</v>
      </c>
      <c r="K47" s="4">
        <f t="shared" ca="1" si="7"/>
        <v>0</v>
      </c>
      <c r="L47" s="4">
        <f t="shared" ca="1" si="7"/>
        <v>0</v>
      </c>
      <c r="M47" s="4">
        <f t="shared" ca="1" si="7"/>
        <v>0</v>
      </c>
      <c r="N47" s="4">
        <f t="shared" ca="1" si="7"/>
        <v>0</v>
      </c>
      <c r="O47" s="4">
        <f t="shared" ca="1" si="7"/>
        <v>0</v>
      </c>
      <c r="P47" s="4">
        <f t="shared" ca="1" si="7"/>
        <v>0</v>
      </c>
      <c r="Q47" s="4">
        <f t="shared" ca="1" si="7"/>
        <v>0</v>
      </c>
      <c r="R47" s="4">
        <f t="shared" ca="1" si="7"/>
        <v>0</v>
      </c>
      <c r="S47" s="4">
        <f t="shared" ca="1" si="7"/>
        <v>0</v>
      </c>
      <c r="T47" s="4">
        <f t="shared" ca="1" si="7"/>
        <v>0</v>
      </c>
      <c r="U47" s="4">
        <f t="shared" ca="1" si="7"/>
        <v>0</v>
      </c>
      <c r="V47" s="4">
        <f t="shared" ca="1" si="7"/>
        <v>0</v>
      </c>
      <c r="W47" s="4">
        <f t="shared" ca="1" si="7"/>
        <v>0</v>
      </c>
      <c r="X47" s="4">
        <f t="shared" ca="1" si="7"/>
        <v>0</v>
      </c>
      <c r="Y47" s="4">
        <f t="shared" ca="1" si="7"/>
        <v>0</v>
      </c>
      <c r="Z47" s="4">
        <f t="shared" ca="1" si="7"/>
        <v>0</v>
      </c>
      <c r="AA47" s="4">
        <f t="shared" ca="1" si="7"/>
        <v>0</v>
      </c>
      <c r="AB47" s="4">
        <f t="shared" ca="1" si="7"/>
        <v>0</v>
      </c>
      <c r="AC47" s="4">
        <f t="shared" ca="1" si="7"/>
        <v>0</v>
      </c>
      <c r="AD47" s="4">
        <f t="shared" ca="1" si="7"/>
        <v>0</v>
      </c>
      <c r="AE47" s="4">
        <f t="shared" ca="1" si="7"/>
        <v>0</v>
      </c>
      <c r="AF47" s="4">
        <f t="shared" ca="1" si="7"/>
        <v>0</v>
      </c>
      <c r="AG47" s="4">
        <f t="shared" ca="1" si="7"/>
        <v>0</v>
      </c>
      <c r="AH47" s="4">
        <f t="shared" ca="1" si="7"/>
        <v>0</v>
      </c>
      <c r="AI47" s="4">
        <f t="shared" ca="1" si="7"/>
        <v>0</v>
      </c>
      <c r="AJ47" s="4">
        <f t="shared" ca="1" si="7"/>
        <v>0</v>
      </c>
      <c r="AK47" s="4">
        <f t="shared" ca="1" si="7"/>
        <v>0</v>
      </c>
      <c r="AL47" s="4">
        <f t="shared" ca="1" si="7"/>
        <v>0</v>
      </c>
      <c r="AM47" s="4">
        <f t="shared" ca="1" si="7"/>
        <v>0</v>
      </c>
      <c r="AN47" s="4">
        <f t="shared" ca="1" si="7"/>
        <v>0</v>
      </c>
      <c r="AO47" s="4">
        <f t="shared" ca="1" si="7"/>
        <v>0</v>
      </c>
      <c r="AP47" s="4">
        <f t="shared" ca="1" si="7"/>
        <v>0</v>
      </c>
      <c r="AQ47" s="4">
        <f t="shared" ca="1" si="7"/>
        <v>0</v>
      </c>
      <c r="AR47" s="4">
        <f t="shared" ca="1" si="7"/>
        <v>0</v>
      </c>
      <c r="AS47" s="4">
        <f t="shared" ca="1" si="7"/>
        <v>0</v>
      </c>
      <c r="AT47" s="4">
        <f t="shared" ca="1" si="7"/>
        <v>0</v>
      </c>
      <c r="AU47" s="4">
        <f t="shared" ca="1" si="7"/>
        <v>0</v>
      </c>
      <c r="AV47" s="4">
        <f t="shared" ca="1" si="7"/>
        <v>0</v>
      </c>
      <c r="AW47" s="4">
        <f t="shared" ca="1" si="7"/>
        <v>0</v>
      </c>
      <c r="AX47" s="4">
        <f t="shared" ca="1" si="7"/>
        <v>0</v>
      </c>
      <c r="AY47" s="4">
        <f t="shared" ca="1" si="7"/>
        <v>0</v>
      </c>
      <c r="AZ47" s="4">
        <f t="shared" ca="1" si="7"/>
        <v>0</v>
      </c>
      <c r="BA47" s="4">
        <f t="shared" ca="1" si="7"/>
        <v>0</v>
      </c>
      <c r="BB47" s="4">
        <f t="shared" ca="1" si="7"/>
        <v>0</v>
      </c>
      <c r="BC47" s="4">
        <f t="shared" ca="1" si="7"/>
        <v>0</v>
      </c>
      <c r="BD47" s="4">
        <f t="shared" ca="1" si="7"/>
        <v>0</v>
      </c>
      <c r="BE47" s="4">
        <f t="shared" ca="1" si="7"/>
        <v>0</v>
      </c>
      <c r="BF47" s="4">
        <f t="shared" ca="1" si="7"/>
        <v>0</v>
      </c>
      <c r="BG47" s="4">
        <f t="shared" ca="1" si="7"/>
        <v>0</v>
      </c>
      <c r="BH47" s="4">
        <f t="shared" ca="1" si="7"/>
        <v>0</v>
      </c>
      <c r="BI47" s="4">
        <f t="shared" ca="1" si="7"/>
        <v>0</v>
      </c>
    </row>
    <row r="48" spans="1:97" x14ac:dyDescent="0.25">
      <c r="A48" s="154" t="s">
        <v>686</v>
      </c>
      <c r="C48" s="4">
        <f ca="1">C47-C46</f>
        <v>0</v>
      </c>
      <c r="D48" s="4">
        <f t="shared" ref="D48:BI48" ca="1" si="8">D47-D46</f>
        <v>0</v>
      </c>
      <c r="E48" s="4">
        <f t="shared" ca="1" si="8"/>
        <v>0</v>
      </c>
      <c r="F48" s="4">
        <f t="shared" ca="1" si="8"/>
        <v>0</v>
      </c>
      <c r="G48" s="4">
        <f t="shared" ca="1" si="8"/>
        <v>0</v>
      </c>
      <c r="H48" s="4">
        <f t="shared" ca="1" si="8"/>
        <v>0</v>
      </c>
      <c r="I48" s="4">
        <f t="shared" ca="1" si="8"/>
        <v>0</v>
      </c>
      <c r="J48" s="4">
        <f t="shared" ca="1" si="8"/>
        <v>0</v>
      </c>
      <c r="K48" s="4">
        <f t="shared" ca="1" si="8"/>
        <v>0</v>
      </c>
      <c r="L48" s="4">
        <f t="shared" ca="1" si="8"/>
        <v>0</v>
      </c>
      <c r="M48" s="4">
        <f t="shared" ca="1" si="8"/>
        <v>0</v>
      </c>
      <c r="N48" s="4">
        <f t="shared" ca="1" si="8"/>
        <v>0</v>
      </c>
      <c r="O48" s="4">
        <f t="shared" ca="1" si="8"/>
        <v>0</v>
      </c>
      <c r="P48" s="4">
        <f t="shared" ca="1" si="8"/>
        <v>0</v>
      </c>
      <c r="Q48" s="4">
        <f t="shared" ca="1" si="8"/>
        <v>0</v>
      </c>
      <c r="R48" s="4">
        <f t="shared" ca="1" si="8"/>
        <v>0</v>
      </c>
      <c r="S48" s="4">
        <f t="shared" ca="1" si="8"/>
        <v>0</v>
      </c>
      <c r="T48" s="4">
        <f t="shared" ca="1" si="8"/>
        <v>0</v>
      </c>
      <c r="U48" s="4">
        <f t="shared" ca="1" si="8"/>
        <v>0</v>
      </c>
      <c r="V48" s="4">
        <f t="shared" ca="1" si="8"/>
        <v>0</v>
      </c>
      <c r="W48" s="4">
        <f t="shared" ca="1" si="8"/>
        <v>0</v>
      </c>
      <c r="X48" s="4">
        <f t="shared" ca="1" si="8"/>
        <v>0</v>
      </c>
      <c r="Y48" s="4">
        <f t="shared" ca="1" si="8"/>
        <v>0</v>
      </c>
      <c r="Z48" s="4">
        <f t="shared" ca="1" si="8"/>
        <v>0</v>
      </c>
      <c r="AA48" s="4">
        <f t="shared" ca="1" si="8"/>
        <v>0</v>
      </c>
      <c r="AB48" s="4">
        <f t="shared" ca="1" si="8"/>
        <v>0</v>
      </c>
      <c r="AC48" s="4">
        <f t="shared" ca="1" si="8"/>
        <v>0</v>
      </c>
      <c r="AD48" s="4">
        <f t="shared" ca="1" si="8"/>
        <v>0</v>
      </c>
      <c r="AE48" s="4">
        <f t="shared" ca="1" si="8"/>
        <v>0</v>
      </c>
      <c r="AF48" s="4">
        <f t="shared" ca="1" si="8"/>
        <v>0</v>
      </c>
      <c r="AG48" s="4">
        <f t="shared" ca="1" si="8"/>
        <v>0</v>
      </c>
      <c r="AH48" s="4">
        <f t="shared" ca="1" si="8"/>
        <v>0</v>
      </c>
      <c r="AI48" s="4">
        <f t="shared" ca="1" si="8"/>
        <v>0</v>
      </c>
      <c r="AJ48" s="4">
        <f t="shared" ca="1" si="8"/>
        <v>0</v>
      </c>
      <c r="AK48" s="4">
        <f t="shared" ca="1" si="8"/>
        <v>0</v>
      </c>
      <c r="AL48" s="4">
        <f t="shared" ca="1" si="8"/>
        <v>0</v>
      </c>
      <c r="AM48" s="4">
        <f t="shared" ca="1" si="8"/>
        <v>0</v>
      </c>
      <c r="AN48" s="4">
        <f t="shared" ca="1" si="8"/>
        <v>0</v>
      </c>
      <c r="AO48" s="4">
        <f t="shared" ca="1" si="8"/>
        <v>0</v>
      </c>
      <c r="AP48" s="4">
        <f t="shared" ca="1" si="8"/>
        <v>0</v>
      </c>
      <c r="AQ48" s="4">
        <f t="shared" ca="1" si="8"/>
        <v>0</v>
      </c>
      <c r="AR48" s="4">
        <f t="shared" ca="1" si="8"/>
        <v>0</v>
      </c>
      <c r="AS48" s="4">
        <f t="shared" ca="1" si="8"/>
        <v>0</v>
      </c>
      <c r="AT48" s="4">
        <f t="shared" ca="1" si="8"/>
        <v>0</v>
      </c>
      <c r="AU48" s="4">
        <f t="shared" ca="1" si="8"/>
        <v>0</v>
      </c>
      <c r="AV48" s="4">
        <f t="shared" ca="1" si="8"/>
        <v>0</v>
      </c>
      <c r="AW48" s="4">
        <f t="shared" ca="1" si="8"/>
        <v>0</v>
      </c>
      <c r="AX48" s="4">
        <f t="shared" ca="1" si="8"/>
        <v>0</v>
      </c>
      <c r="AY48" s="4">
        <f t="shared" ca="1" si="8"/>
        <v>0</v>
      </c>
      <c r="AZ48" s="4">
        <f t="shared" ca="1" si="8"/>
        <v>0</v>
      </c>
      <c r="BA48" s="4">
        <f t="shared" ca="1" si="8"/>
        <v>0</v>
      </c>
      <c r="BB48" s="4">
        <f t="shared" ca="1" si="8"/>
        <v>0</v>
      </c>
      <c r="BC48" s="4">
        <f t="shared" ca="1" si="8"/>
        <v>0</v>
      </c>
      <c r="BD48" s="4">
        <f t="shared" ca="1" si="8"/>
        <v>0</v>
      </c>
      <c r="BE48" s="4">
        <f t="shared" ca="1" si="8"/>
        <v>0</v>
      </c>
      <c r="BF48" s="4">
        <f t="shared" ca="1" si="8"/>
        <v>0</v>
      </c>
      <c r="BG48" s="4">
        <f t="shared" ca="1" si="8"/>
        <v>0</v>
      </c>
      <c r="BH48" s="4">
        <f t="shared" ca="1" si="8"/>
        <v>0</v>
      </c>
      <c r="BI48" s="4">
        <f t="shared" ca="1" si="8"/>
        <v>0</v>
      </c>
    </row>
    <row r="49" spans="1:61" x14ac:dyDescent="0.25">
      <c r="A49" s="154" t="s">
        <v>424</v>
      </c>
      <c r="B49" s="154" t="b">
        <f ca="1">(B50=0)</f>
        <v>1</v>
      </c>
      <c r="C49" s="4" t="b">
        <f ca="1">IF(NOT(C25),IF(AND(C48=0,C45=0),TRUE(),FALSE()),IF(C48+C45=C36-C35,TRUE(),FALSE()))</f>
        <v>1</v>
      </c>
      <c r="D49" s="4" t="b">
        <f t="shared" ref="D49:BI49" ca="1" si="9">IF(NOT(D25),IF(AND(D48=0,D45=0),TRUE(),FALSE()),IF(D48+D45=D36-D35,TRUE(),FALSE()))</f>
        <v>1</v>
      </c>
      <c r="E49" s="4" t="b">
        <f t="shared" ca="1" si="9"/>
        <v>1</v>
      </c>
      <c r="F49" s="4" t="b">
        <f t="shared" ca="1" si="9"/>
        <v>1</v>
      </c>
      <c r="G49" s="4" t="b">
        <f t="shared" ca="1" si="9"/>
        <v>1</v>
      </c>
      <c r="H49" s="4" t="b">
        <f t="shared" ca="1" si="9"/>
        <v>1</v>
      </c>
      <c r="I49" s="4" t="b">
        <f t="shared" ca="1" si="9"/>
        <v>1</v>
      </c>
      <c r="J49" s="4" t="b">
        <f t="shared" ca="1" si="9"/>
        <v>1</v>
      </c>
      <c r="K49" s="4" t="b">
        <f t="shared" ca="1" si="9"/>
        <v>1</v>
      </c>
      <c r="L49" s="4" t="b">
        <f t="shared" ca="1" si="9"/>
        <v>1</v>
      </c>
      <c r="M49" s="4" t="b">
        <f t="shared" ca="1" si="9"/>
        <v>1</v>
      </c>
      <c r="N49" s="4" t="b">
        <f t="shared" ca="1" si="9"/>
        <v>1</v>
      </c>
      <c r="O49" s="4" t="b">
        <f t="shared" ca="1" si="9"/>
        <v>1</v>
      </c>
      <c r="P49" s="4" t="b">
        <f t="shared" ca="1" si="9"/>
        <v>1</v>
      </c>
      <c r="Q49" s="4" t="b">
        <f t="shared" ca="1" si="9"/>
        <v>1</v>
      </c>
      <c r="R49" s="4" t="b">
        <f t="shared" ca="1" si="9"/>
        <v>1</v>
      </c>
      <c r="S49" s="4" t="b">
        <f t="shared" ca="1" si="9"/>
        <v>1</v>
      </c>
      <c r="T49" s="4" t="b">
        <f t="shared" ca="1" si="9"/>
        <v>1</v>
      </c>
      <c r="U49" s="4" t="b">
        <f t="shared" ca="1" si="9"/>
        <v>1</v>
      </c>
      <c r="V49" s="4" t="b">
        <f t="shared" ca="1" si="9"/>
        <v>1</v>
      </c>
      <c r="W49" s="4" t="b">
        <f t="shared" ca="1" si="9"/>
        <v>1</v>
      </c>
      <c r="X49" s="4" t="b">
        <f t="shared" ca="1" si="9"/>
        <v>1</v>
      </c>
      <c r="Y49" s="4" t="b">
        <f t="shared" ca="1" si="9"/>
        <v>1</v>
      </c>
      <c r="Z49" s="4" t="b">
        <f t="shared" ca="1" si="9"/>
        <v>1</v>
      </c>
      <c r="AA49" s="4" t="b">
        <f t="shared" ca="1" si="9"/>
        <v>1</v>
      </c>
      <c r="AB49" s="4" t="b">
        <f t="shared" ca="1" si="9"/>
        <v>1</v>
      </c>
      <c r="AC49" s="4" t="b">
        <f t="shared" ca="1" si="9"/>
        <v>1</v>
      </c>
      <c r="AD49" s="4" t="b">
        <f t="shared" ca="1" si="9"/>
        <v>1</v>
      </c>
      <c r="AE49" s="4" t="b">
        <f t="shared" ca="1" si="9"/>
        <v>1</v>
      </c>
      <c r="AF49" s="4" t="b">
        <f t="shared" ca="1" si="9"/>
        <v>1</v>
      </c>
      <c r="AG49" s="4" t="b">
        <f t="shared" ca="1" si="9"/>
        <v>1</v>
      </c>
      <c r="AH49" s="4" t="b">
        <f t="shared" ca="1" si="9"/>
        <v>1</v>
      </c>
      <c r="AI49" s="4" t="b">
        <f t="shared" ca="1" si="9"/>
        <v>1</v>
      </c>
      <c r="AJ49" s="4" t="b">
        <f t="shared" ca="1" si="9"/>
        <v>1</v>
      </c>
      <c r="AK49" s="4" t="b">
        <f t="shared" ca="1" si="9"/>
        <v>1</v>
      </c>
      <c r="AL49" s="4" t="b">
        <f t="shared" ca="1" si="9"/>
        <v>1</v>
      </c>
      <c r="AM49" s="4" t="b">
        <f t="shared" ca="1" si="9"/>
        <v>1</v>
      </c>
      <c r="AN49" s="4" t="b">
        <f t="shared" ca="1" si="9"/>
        <v>1</v>
      </c>
      <c r="AO49" s="4" t="b">
        <f t="shared" ca="1" si="9"/>
        <v>1</v>
      </c>
      <c r="AP49" s="4" t="b">
        <f t="shared" ca="1" si="9"/>
        <v>1</v>
      </c>
      <c r="AQ49" s="4" t="b">
        <f t="shared" ca="1" si="9"/>
        <v>1</v>
      </c>
      <c r="AR49" s="4" t="b">
        <f t="shared" ca="1" si="9"/>
        <v>1</v>
      </c>
      <c r="AS49" s="4" t="b">
        <f t="shared" ca="1" si="9"/>
        <v>1</v>
      </c>
      <c r="AT49" s="4" t="b">
        <f t="shared" ca="1" si="9"/>
        <v>1</v>
      </c>
      <c r="AU49" s="4" t="b">
        <f t="shared" ca="1" si="9"/>
        <v>1</v>
      </c>
      <c r="AV49" s="4" t="b">
        <f t="shared" ca="1" si="9"/>
        <v>1</v>
      </c>
      <c r="AW49" s="4" t="b">
        <f t="shared" ca="1" si="9"/>
        <v>1</v>
      </c>
      <c r="AX49" s="4" t="b">
        <f t="shared" ca="1" si="9"/>
        <v>1</v>
      </c>
      <c r="AY49" s="4" t="b">
        <f t="shared" ca="1" si="9"/>
        <v>1</v>
      </c>
      <c r="AZ49" s="4" t="b">
        <f t="shared" ca="1" si="9"/>
        <v>1</v>
      </c>
      <c r="BA49" s="4" t="b">
        <f t="shared" ca="1" si="9"/>
        <v>1</v>
      </c>
      <c r="BB49" s="4" t="b">
        <f t="shared" ca="1" si="9"/>
        <v>1</v>
      </c>
      <c r="BC49" s="4" t="b">
        <f t="shared" ca="1" si="9"/>
        <v>1</v>
      </c>
      <c r="BD49" s="4" t="b">
        <f t="shared" ca="1" si="9"/>
        <v>1</v>
      </c>
      <c r="BE49" s="4" t="b">
        <f t="shared" ca="1" si="9"/>
        <v>1</v>
      </c>
      <c r="BF49" s="4" t="b">
        <f t="shared" ca="1" si="9"/>
        <v>1</v>
      </c>
      <c r="BG49" s="4" t="b">
        <f t="shared" ca="1" si="9"/>
        <v>1</v>
      </c>
      <c r="BH49" s="4" t="b">
        <f t="shared" ca="1" si="9"/>
        <v>1</v>
      </c>
      <c r="BI49" s="4" t="b">
        <f t="shared" ca="1" si="9"/>
        <v>1</v>
      </c>
    </row>
    <row r="50" spans="1:61" x14ac:dyDescent="0.25">
      <c r="A50" s="154" t="s">
        <v>427</v>
      </c>
      <c r="B50" s="5">
        <f ca="1">SUM(C50:BI50)</f>
        <v>0</v>
      </c>
      <c r="C50" s="4" t="str">
        <f ca="1">IF(NOT(C49),(C48+C45)-(C36-C35),"")</f>
        <v/>
      </c>
      <c r="D50" s="4" t="str">
        <f t="shared" ref="D50:BI50" ca="1" si="10">IF(NOT(D49),(D48+D45)-(D36-D35),"")</f>
        <v/>
      </c>
      <c r="E50" s="4" t="str">
        <f t="shared" ca="1" si="10"/>
        <v/>
      </c>
      <c r="F50" s="4" t="str">
        <f t="shared" ca="1" si="10"/>
        <v/>
      </c>
      <c r="G50" s="4" t="str">
        <f t="shared" ca="1" si="10"/>
        <v/>
      </c>
      <c r="H50" s="4" t="str">
        <f t="shared" ca="1" si="10"/>
        <v/>
      </c>
      <c r="I50" s="4" t="str">
        <f t="shared" ca="1" si="10"/>
        <v/>
      </c>
      <c r="J50" s="4" t="str">
        <f t="shared" ca="1" si="10"/>
        <v/>
      </c>
      <c r="K50" s="4" t="str">
        <f t="shared" ca="1" si="10"/>
        <v/>
      </c>
      <c r="L50" s="4" t="str">
        <f t="shared" ca="1" si="10"/>
        <v/>
      </c>
      <c r="M50" s="4" t="str">
        <f t="shared" ca="1" si="10"/>
        <v/>
      </c>
      <c r="N50" s="4" t="str">
        <f t="shared" ca="1" si="10"/>
        <v/>
      </c>
      <c r="O50" s="4" t="str">
        <f t="shared" ca="1" si="10"/>
        <v/>
      </c>
      <c r="P50" s="4" t="str">
        <f t="shared" ca="1" si="10"/>
        <v/>
      </c>
      <c r="Q50" s="4" t="str">
        <f t="shared" ca="1" si="10"/>
        <v/>
      </c>
      <c r="R50" s="4" t="str">
        <f t="shared" ca="1" si="10"/>
        <v/>
      </c>
      <c r="S50" s="4" t="str">
        <f t="shared" ca="1" si="10"/>
        <v/>
      </c>
      <c r="T50" s="4" t="str">
        <f t="shared" ca="1" si="10"/>
        <v/>
      </c>
      <c r="U50" s="4" t="str">
        <f t="shared" ca="1" si="10"/>
        <v/>
      </c>
      <c r="V50" s="4" t="str">
        <f t="shared" ca="1" si="10"/>
        <v/>
      </c>
      <c r="W50" s="4" t="str">
        <f t="shared" ca="1" si="10"/>
        <v/>
      </c>
      <c r="X50" s="4" t="str">
        <f t="shared" ca="1" si="10"/>
        <v/>
      </c>
      <c r="Y50" s="4" t="str">
        <f t="shared" ca="1" si="10"/>
        <v/>
      </c>
      <c r="Z50" s="4" t="str">
        <f t="shared" ca="1" si="10"/>
        <v/>
      </c>
      <c r="AA50" s="4" t="str">
        <f t="shared" ca="1" si="10"/>
        <v/>
      </c>
      <c r="AB50" s="4" t="str">
        <f t="shared" ca="1" si="10"/>
        <v/>
      </c>
      <c r="AC50" s="4" t="str">
        <f t="shared" ca="1" si="10"/>
        <v/>
      </c>
      <c r="AD50" s="4" t="str">
        <f t="shared" ca="1" si="10"/>
        <v/>
      </c>
      <c r="AE50" s="4" t="str">
        <f t="shared" ca="1" si="10"/>
        <v/>
      </c>
      <c r="AF50" s="4" t="str">
        <f t="shared" ca="1" si="10"/>
        <v/>
      </c>
      <c r="AG50" s="4" t="str">
        <f t="shared" ca="1" si="10"/>
        <v/>
      </c>
      <c r="AH50" s="4" t="str">
        <f t="shared" ca="1" si="10"/>
        <v/>
      </c>
      <c r="AI50" s="4" t="str">
        <f t="shared" ca="1" si="10"/>
        <v/>
      </c>
      <c r="AJ50" s="4" t="str">
        <f t="shared" ca="1" si="10"/>
        <v/>
      </c>
      <c r="AK50" s="4" t="str">
        <f t="shared" ca="1" si="10"/>
        <v/>
      </c>
      <c r="AL50" s="4" t="str">
        <f t="shared" ca="1" si="10"/>
        <v/>
      </c>
      <c r="AM50" s="4" t="str">
        <f t="shared" ca="1" si="10"/>
        <v/>
      </c>
      <c r="AN50" s="4" t="str">
        <f t="shared" ca="1" si="10"/>
        <v/>
      </c>
      <c r="AO50" s="4" t="str">
        <f t="shared" ca="1" si="10"/>
        <v/>
      </c>
      <c r="AP50" s="4" t="str">
        <f t="shared" ca="1" si="10"/>
        <v/>
      </c>
      <c r="AQ50" s="4" t="str">
        <f t="shared" ca="1" si="10"/>
        <v/>
      </c>
      <c r="AR50" s="4" t="str">
        <f t="shared" ca="1" si="10"/>
        <v/>
      </c>
      <c r="AS50" s="4" t="str">
        <f t="shared" ca="1" si="10"/>
        <v/>
      </c>
      <c r="AT50" s="4" t="str">
        <f t="shared" ca="1" si="10"/>
        <v/>
      </c>
      <c r="AU50" s="4" t="str">
        <f t="shared" ca="1" si="10"/>
        <v/>
      </c>
      <c r="AV50" s="4" t="str">
        <f t="shared" ca="1" si="10"/>
        <v/>
      </c>
      <c r="AW50" s="4" t="str">
        <f t="shared" ca="1" si="10"/>
        <v/>
      </c>
      <c r="AX50" s="4" t="str">
        <f t="shared" ca="1" si="10"/>
        <v/>
      </c>
      <c r="AY50" s="4" t="str">
        <f t="shared" ca="1" si="10"/>
        <v/>
      </c>
      <c r="AZ50" s="4" t="str">
        <f t="shared" ca="1" si="10"/>
        <v/>
      </c>
      <c r="BA50" s="4" t="str">
        <f t="shared" ca="1" si="10"/>
        <v/>
      </c>
      <c r="BB50" s="4" t="str">
        <f t="shared" ca="1" si="10"/>
        <v/>
      </c>
      <c r="BC50" s="4" t="str">
        <f t="shared" ca="1" si="10"/>
        <v/>
      </c>
      <c r="BD50" s="4" t="str">
        <f t="shared" ca="1" si="10"/>
        <v/>
      </c>
      <c r="BE50" s="4" t="str">
        <f t="shared" ca="1" si="10"/>
        <v/>
      </c>
      <c r="BF50" s="4" t="str">
        <f t="shared" ca="1" si="10"/>
        <v/>
      </c>
      <c r="BG50" s="4" t="str">
        <f t="shared" ca="1" si="10"/>
        <v/>
      </c>
      <c r="BH50" s="4" t="str">
        <f t="shared" ca="1" si="10"/>
        <v/>
      </c>
      <c r="BI50" s="4" t="str">
        <f t="shared" ca="1" si="10"/>
        <v/>
      </c>
    </row>
    <row r="51" spans="1:61" x14ac:dyDescent="0.2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1:61" x14ac:dyDescent="0.25">
      <c r="A52" s="154" t="s">
        <v>614</v>
      </c>
      <c r="B52" s="120" t="b">
        <f>FALSE()</f>
        <v>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1:61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1:61" x14ac:dyDescent="0.25">
      <c r="A54" s="9" t="s">
        <v>332</v>
      </c>
    </row>
    <row r="55" spans="1:61" x14ac:dyDescent="0.25">
      <c r="A55" s="154" t="s">
        <v>119</v>
      </c>
      <c r="C55" s="4">
        <v>0</v>
      </c>
      <c r="D55" s="4">
        <f ca="1">D24*C62</f>
        <v>312329379.33885413</v>
      </c>
      <c r="E55" s="4">
        <f t="shared" ref="E55:BI55" ca="1" si="11">E24*D62</f>
        <v>315967616.49616075</v>
      </c>
      <c r="F55" s="4">
        <f t="shared" ca="1" si="11"/>
        <v>319825274.64192855</v>
      </c>
      <c r="G55" s="4">
        <f t="shared" ca="1" si="11"/>
        <v>323597673.58817095</v>
      </c>
      <c r="H55" s="4">
        <f t="shared" ca="1" si="11"/>
        <v>327301366.12511533</v>
      </c>
      <c r="I55" s="4">
        <f t="shared" ca="1" si="11"/>
        <v>330910367.1923545</v>
      </c>
      <c r="J55" s="4">
        <f t="shared" ca="1" si="11"/>
        <v>334421102.75444591</v>
      </c>
      <c r="K55" s="4">
        <f t="shared" ca="1" si="11"/>
        <v>337828805.82366765</v>
      </c>
      <c r="L55" s="4">
        <f t="shared" ca="1" si="11"/>
        <v>341150118.31957376</v>
      </c>
      <c r="M55" s="4">
        <f t="shared" ca="1" si="11"/>
        <v>345720426.19210416</v>
      </c>
      <c r="N55" s="4">
        <f t="shared" ca="1" si="11"/>
        <v>350207115.50141793</v>
      </c>
      <c r="O55" s="4">
        <f t="shared" ca="1" si="11"/>
        <v>354605688.44965297</v>
      </c>
      <c r="P55" s="4">
        <f t="shared" ca="1" si="11"/>
        <v>358759391.2384997</v>
      </c>
      <c r="Q55" s="4">
        <f t="shared" ca="1" si="11"/>
        <v>362754132.05352557</v>
      </c>
      <c r="R55" s="4">
        <f t="shared" ca="1" si="11"/>
        <v>366674171.62877482</v>
      </c>
      <c r="S55" s="4">
        <f t="shared" ca="1" si="11"/>
        <v>370515637.87171274</v>
      </c>
      <c r="T55" s="4">
        <f t="shared" ca="1" si="11"/>
        <v>374297406.25561172</v>
      </c>
      <c r="U55" s="4">
        <f t="shared" ca="1" si="11"/>
        <v>377991894.75658512</v>
      </c>
      <c r="V55" s="4">
        <f t="shared" ca="1" si="11"/>
        <v>381596035.91447169</v>
      </c>
      <c r="W55" s="4">
        <f t="shared" ca="1" si="11"/>
        <v>0</v>
      </c>
      <c r="X55" s="4">
        <f t="shared" ca="1" si="11"/>
        <v>0</v>
      </c>
      <c r="Y55" s="4">
        <f t="shared" ca="1" si="11"/>
        <v>0</v>
      </c>
      <c r="Z55" s="4">
        <f t="shared" ca="1" si="11"/>
        <v>0</v>
      </c>
      <c r="AA55" s="4">
        <f t="shared" ca="1" si="11"/>
        <v>0</v>
      </c>
      <c r="AB55" s="4">
        <f t="shared" ca="1" si="11"/>
        <v>0</v>
      </c>
      <c r="AC55" s="4">
        <f t="shared" ca="1" si="11"/>
        <v>0</v>
      </c>
      <c r="AD55" s="4">
        <f t="shared" ca="1" si="11"/>
        <v>0</v>
      </c>
      <c r="AE55" s="4">
        <f t="shared" ca="1" si="11"/>
        <v>0</v>
      </c>
      <c r="AF55" s="4">
        <f t="shared" ca="1" si="11"/>
        <v>0</v>
      </c>
      <c r="AG55" s="4">
        <f t="shared" ca="1" si="11"/>
        <v>0</v>
      </c>
      <c r="AH55" s="4">
        <f t="shared" ca="1" si="11"/>
        <v>0</v>
      </c>
      <c r="AI55" s="4">
        <f t="shared" ca="1" si="11"/>
        <v>0</v>
      </c>
      <c r="AJ55" s="4">
        <f t="shared" ca="1" si="11"/>
        <v>0</v>
      </c>
      <c r="AK55" s="4">
        <f t="shared" ca="1" si="11"/>
        <v>0</v>
      </c>
      <c r="AL55" s="4">
        <f t="shared" ca="1" si="11"/>
        <v>0</v>
      </c>
      <c r="AM55" s="4">
        <f t="shared" ca="1" si="11"/>
        <v>0</v>
      </c>
      <c r="AN55" s="4">
        <f t="shared" ca="1" si="11"/>
        <v>0</v>
      </c>
      <c r="AO55" s="4">
        <f t="shared" ca="1" si="11"/>
        <v>0</v>
      </c>
      <c r="AP55" s="4">
        <f t="shared" ca="1" si="11"/>
        <v>0</v>
      </c>
      <c r="AQ55" s="4">
        <f t="shared" ca="1" si="11"/>
        <v>0</v>
      </c>
      <c r="AR55" s="4">
        <f t="shared" ca="1" si="11"/>
        <v>0</v>
      </c>
      <c r="AS55" s="4">
        <f t="shared" ca="1" si="11"/>
        <v>0</v>
      </c>
      <c r="AT55" s="4">
        <f t="shared" ca="1" si="11"/>
        <v>0</v>
      </c>
      <c r="AU55" s="4">
        <f t="shared" ca="1" si="11"/>
        <v>0</v>
      </c>
      <c r="AV55" s="4">
        <f t="shared" ca="1" si="11"/>
        <v>0</v>
      </c>
      <c r="AW55" s="4">
        <f t="shared" ca="1" si="11"/>
        <v>0</v>
      </c>
      <c r="AX55" s="4">
        <f t="shared" ca="1" si="11"/>
        <v>0</v>
      </c>
      <c r="AY55" s="4">
        <f t="shared" ca="1" si="11"/>
        <v>0</v>
      </c>
      <c r="AZ55" s="4">
        <f t="shared" ca="1" si="11"/>
        <v>0</v>
      </c>
      <c r="BA55" s="4">
        <f t="shared" ca="1" si="11"/>
        <v>0</v>
      </c>
      <c r="BB55" s="4">
        <f t="shared" ca="1" si="11"/>
        <v>0</v>
      </c>
      <c r="BC55" s="4">
        <f t="shared" ca="1" si="11"/>
        <v>0</v>
      </c>
      <c r="BD55" s="4">
        <f t="shared" ca="1" si="11"/>
        <v>0</v>
      </c>
      <c r="BE55" s="4">
        <f t="shared" ca="1" si="11"/>
        <v>0</v>
      </c>
      <c r="BF55" s="4">
        <f t="shared" ca="1" si="11"/>
        <v>0</v>
      </c>
      <c r="BG55" s="4">
        <f t="shared" ca="1" si="11"/>
        <v>0</v>
      </c>
      <c r="BH55" s="4">
        <f t="shared" ca="1" si="11"/>
        <v>0</v>
      </c>
      <c r="BI55" s="4">
        <f t="shared" ca="1" si="11"/>
        <v>0</v>
      </c>
    </row>
    <row r="56" spans="1:61" x14ac:dyDescent="0.25">
      <c r="A56" s="154" t="s">
        <v>120</v>
      </c>
      <c r="C56" s="4">
        <f ca="1">C24*((C55*$B$7/4)+(C57*Timeline!B12*$B$7/4))</f>
        <v>7617789.7399720522</v>
      </c>
      <c r="D56" s="4">
        <f t="shared" ref="D56:AI56" ca="1" si="12">IF($B$52,0,D24*MAX((D55*$B$7/4)+((D57-D58)*$D$16*$B$7/4),0))</f>
        <v>7808234.4834713535</v>
      </c>
      <c r="E56" s="4">
        <f t="shared" ca="1" si="12"/>
        <v>7899190.4124040194</v>
      </c>
      <c r="F56" s="4">
        <f t="shared" ca="1" si="12"/>
        <v>7995631.866048214</v>
      </c>
      <c r="G56" s="4">
        <f t="shared" ca="1" si="12"/>
        <v>8089941.8397042742</v>
      </c>
      <c r="H56" s="4">
        <f t="shared" ca="1" si="12"/>
        <v>8182534.1531278836</v>
      </c>
      <c r="I56" s="4">
        <f t="shared" ca="1" si="12"/>
        <v>8272759.1798088625</v>
      </c>
      <c r="J56" s="4">
        <f t="shared" ca="1" si="12"/>
        <v>8360527.5688611483</v>
      </c>
      <c r="K56" s="4">
        <f t="shared" ca="1" si="12"/>
        <v>8445720.1455916911</v>
      </c>
      <c r="L56" s="4">
        <f t="shared" ca="1" si="12"/>
        <v>8528752.9579893444</v>
      </c>
      <c r="M56" s="4">
        <f t="shared" ca="1" si="12"/>
        <v>8643010.6548026036</v>
      </c>
      <c r="N56" s="4">
        <f t="shared" ca="1" si="12"/>
        <v>8755177.8875354491</v>
      </c>
      <c r="O56" s="4">
        <f t="shared" ca="1" si="12"/>
        <v>8865142.2112413254</v>
      </c>
      <c r="P56" s="4">
        <f t="shared" ca="1" si="12"/>
        <v>8968984.7809624933</v>
      </c>
      <c r="Q56" s="4">
        <f t="shared" ca="1" si="12"/>
        <v>9068853.3013381399</v>
      </c>
      <c r="R56" s="4">
        <f t="shared" ca="1" si="12"/>
        <v>9166854.2907193713</v>
      </c>
      <c r="S56" s="4">
        <f t="shared" ca="1" si="12"/>
        <v>9262890.9467928186</v>
      </c>
      <c r="T56" s="4">
        <f t="shared" ca="1" si="12"/>
        <v>9357435.1563902926</v>
      </c>
      <c r="U56" s="4">
        <f t="shared" ca="1" si="12"/>
        <v>9449797.3689146284</v>
      </c>
      <c r="V56" s="4">
        <f t="shared" ca="1" si="12"/>
        <v>9539900.8978617918</v>
      </c>
      <c r="W56" s="4">
        <f t="shared" ca="1" si="12"/>
        <v>0</v>
      </c>
      <c r="X56" s="4">
        <f t="shared" ca="1" si="12"/>
        <v>0</v>
      </c>
      <c r="Y56" s="4">
        <f t="shared" ca="1" si="12"/>
        <v>0</v>
      </c>
      <c r="Z56" s="4">
        <f t="shared" ca="1" si="12"/>
        <v>0</v>
      </c>
      <c r="AA56" s="4">
        <f t="shared" ca="1" si="12"/>
        <v>0</v>
      </c>
      <c r="AB56" s="4">
        <f t="shared" ca="1" si="12"/>
        <v>0</v>
      </c>
      <c r="AC56" s="4">
        <f t="shared" ca="1" si="12"/>
        <v>0</v>
      </c>
      <c r="AD56" s="4">
        <f t="shared" ca="1" si="12"/>
        <v>0</v>
      </c>
      <c r="AE56" s="4">
        <f t="shared" ca="1" si="12"/>
        <v>0</v>
      </c>
      <c r="AF56" s="4">
        <f t="shared" ca="1" si="12"/>
        <v>0</v>
      </c>
      <c r="AG56" s="4">
        <f t="shared" ca="1" si="12"/>
        <v>0</v>
      </c>
      <c r="AH56" s="4">
        <f t="shared" ca="1" si="12"/>
        <v>0</v>
      </c>
      <c r="AI56" s="4">
        <f t="shared" ca="1" si="12"/>
        <v>0</v>
      </c>
      <c r="AJ56" s="4">
        <f t="shared" ref="AJ56:BI56" ca="1" si="13">IF($B$52,0,AJ24*MAX((AJ55*$B$7/4)+((AJ57-AJ58)*$D$16*$B$7/4),0))</f>
        <v>0</v>
      </c>
      <c r="AK56" s="4">
        <f t="shared" ca="1" si="13"/>
        <v>0</v>
      </c>
      <c r="AL56" s="4">
        <f t="shared" ca="1" si="13"/>
        <v>0</v>
      </c>
      <c r="AM56" s="4">
        <f t="shared" ca="1" si="13"/>
        <v>0</v>
      </c>
      <c r="AN56" s="4">
        <f t="shared" ca="1" si="13"/>
        <v>0</v>
      </c>
      <c r="AO56" s="4">
        <f t="shared" ca="1" si="13"/>
        <v>0</v>
      </c>
      <c r="AP56" s="4">
        <f t="shared" ca="1" si="13"/>
        <v>0</v>
      </c>
      <c r="AQ56" s="4">
        <f t="shared" ca="1" si="13"/>
        <v>0</v>
      </c>
      <c r="AR56" s="4">
        <f t="shared" ca="1" si="13"/>
        <v>0</v>
      </c>
      <c r="AS56" s="4">
        <f t="shared" ca="1" si="13"/>
        <v>0</v>
      </c>
      <c r="AT56" s="4">
        <f t="shared" ca="1" si="13"/>
        <v>0</v>
      </c>
      <c r="AU56" s="4">
        <f t="shared" ca="1" si="13"/>
        <v>0</v>
      </c>
      <c r="AV56" s="4">
        <f t="shared" ca="1" si="13"/>
        <v>0</v>
      </c>
      <c r="AW56" s="4">
        <f t="shared" ca="1" si="13"/>
        <v>0</v>
      </c>
      <c r="AX56" s="4">
        <f t="shared" ca="1" si="13"/>
        <v>0</v>
      </c>
      <c r="AY56" s="4">
        <f t="shared" ca="1" si="13"/>
        <v>0</v>
      </c>
      <c r="AZ56" s="4">
        <f t="shared" ca="1" si="13"/>
        <v>0</v>
      </c>
      <c r="BA56" s="4">
        <f t="shared" ca="1" si="13"/>
        <v>0</v>
      </c>
      <c r="BB56" s="4">
        <f t="shared" ca="1" si="13"/>
        <v>0</v>
      </c>
      <c r="BC56" s="4">
        <f t="shared" ca="1" si="13"/>
        <v>0</v>
      </c>
      <c r="BD56" s="4">
        <f t="shared" ca="1" si="13"/>
        <v>0</v>
      </c>
      <c r="BE56" s="4">
        <f t="shared" ca="1" si="13"/>
        <v>0</v>
      </c>
      <c r="BF56" s="4">
        <f t="shared" ca="1" si="13"/>
        <v>0</v>
      </c>
      <c r="BG56" s="4">
        <f t="shared" ca="1" si="13"/>
        <v>0</v>
      </c>
      <c r="BH56" s="4">
        <f t="shared" ca="1" si="13"/>
        <v>0</v>
      </c>
      <c r="BI56" s="4">
        <f t="shared" ca="1" si="13"/>
        <v>0</v>
      </c>
    </row>
    <row r="57" spans="1:61" x14ac:dyDescent="0.25">
      <c r="A57" s="154" t="s">
        <v>121</v>
      </c>
      <c r="C57" s="4">
        <f ca="1">C24*(C35)</f>
        <v>304711589.59888208</v>
      </c>
      <c r="D57" s="4">
        <f t="shared" ref="D57:BI57" ca="1" si="14">D24*(D35)</f>
        <v>0</v>
      </c>
      <c r="E57" s="4">
        <f t="shared" ca="1" si="14"/>
        <v>0</v>
      </c>
      <c r="F57" s="4">
        <f t="shared" ca="1" si="14"/>
        <v>0</v>
      </c>
      <c r="G57" s="4">
        <f t="shared" ca="1" si="14"/>
        <v>0</v>
      </c>
      <c r="H57" s="4">
        <f t="shared" ca="1" si="14"/>
        <v>0</v>
      </c>
      <c r="I57" s="4">
        <f t="shared" ca="1" si="14"/>
        <v>0</v>
      </c>
      <c r="J57" s="4">
        <f t="shared" ca="1" si="14"/>
        <v>0</v>
      </c>
      <c r="K57" s="4">
        <f t="shared" ca="1" si="14"/>
        <v>0</v>
      </c>
      <c r="L57" s="4">
        <f t="shared" ca="1" si="14"/>
        <v>0</v>
      </c>
      <c r="M57" s="4">
        <f t="shared" ca="1" si="14"/>
        <v>0</v>
      </c>
      <c r="N57" s="4">
        <f t="shared" ca="1" si="14"/>
        <v>0</v>
      </c>
      <c r="O57" s="4">
        <f t="shared" ca="1" si="14"/>
        <v>0</v>
      </c>
      <c r="P57" s="4">
        <f t="shared" ca="1" si="14"/>
        <v>0</v>
      </c>
      <c r="Q57" s="4">
        <f t="shared" ca="1" si="14"/>
        <v>0</v>
      </c>
      <c r="R57" s="4">
        <f t="shared" ca="1" si="14"/>
        <v>0</v>
      </c>
      <c r="S57" s="4">
        <f t="shared" ca="1" si="14"/>
        <v>0</v>
      </c>
      <c r="T57" s="4">
        <f t="shared" ca="1" si="14"/>
        <v>0</v>
      </c>
      <c r="U57" s="4">
        <f t="shared" ca="1" si="14"/>
        <v>0</v>
      </c>
      <c r="V57" s="4">
        <f t="shared" ca="1" si="14"/>
        <v>53929847.788124956</v>
      </c>
      <c r="W57" s="4">
        <f t="shared" ca="1" si="14"/>
        <v>0</v>
      </c>
      <c r="X57" s="4">
        <f t="shared" ca="1" si="14"/>
        <v>0</v>
      </c>
      <c r="Y57" s="4">
        <f t="shared" ca="1" si="14"/>
        <v>0</v>
      </c>
      <c r="Z57" s="4">
        <f t="shared" ca="1" si="14"/>
        <v>0</v>
      </c>
      <c r="AA57" s="4">
        <f t="shared" ca="1" si="14"/>
        <v>0</v>
      </c>
      <c r="AB57" s="4">
        <f t="shared" ca="1" si="14"/>
        <v>0</v>
      </c>
      <c r="AC57" s="4">
        <f t="shared" ca="1" si="14"/>
        <v>0</v>
      </c>
      <c r="AD57" s="4">
        <f t="shared" ca="1" si="14"/>
        <v>0</v>
      </c>
      <c r="AE57" s="4">
        <f t="shared" ca="1" si="14"/>
        <v>0</v>
      </c>
      <c r="AF57" s="4">
        <f t="shared" ca="1" si="14"/>
        <v>0</v>
      </c>
      <c r="AG57" s="4">
        <f t="shared" ca="1" si="14"/>
        <v>0</v>
      </c>
      <c r="AH57" s="4">
        <f t="shared" ca="1" si="14"/>
        <v>0</v>
      </c>
      <c r="AI57" s="4">
        <f t="shared" ca="1" si="14"/>
        <v>0</v>
      </c>
      <c r="AJ57" s="4">
        <f t="shared" ca="1" si="14"/>
        <v>0</v>
      </c>
      <c r="AK57" s="4">
        <f t="shared" ca="1" si="14"/>
        <v>0</v>
      </c>
      <c r="AL57" s="4">
        <f t="shared" ca="1" si="14"/>
        <v>0</v>
      </c>
      <c r="AM57" s="4">
        <f t="shared" ca="1" si="14"/>
        <v>0</v>
      </c>
      <c r="AN57" s="4">
        <f t="shared" ca="1" si="14"/>
        <v>0</v>
      </c>
      <c r="AO57" s="4">
        <f t="shared" ca="1" si="14"/>
        <v>0</v>
      </c>
      <c r="AP57" s="4">
        <f t="shared" ca="1" si="14"/>
        <v>0</v>
      </c>
      <c r="AQ57" s="4">
        <f t="shared" ca="1" si="14"/>
        <v>0</v>
      </c>
      <c r="AR57" s="4">
        <f t="shared" ca="1" si="14"/>
        <v>0</v>
      </c>
      <c r="AS57" s="4">
        <f t="shared" ca="1" si="14"/>
        <v>0</v>
      </c>
      <c r="AT57" s="4">
        <f t="shared" ca="1" si="14"/>
        <v>0</v>
      </c>
      <c r="AU57" s="4">
        <f t="shared" ca="1" si="14"/>
        <v>0</v>
      </c>
      <c r="AV57" s="4">
        <f t="shared" ca="1" si="14"/>
        <v>0</v>
      </c>
      <c r="AW57" s="4">
        <f t="shared" ca="1" si="14"/>
        <v>0</v>
      </c>
      <c r="AX57" s="4">
        <f t="shared" ca="1" si="14"/>
        <v>0</v>
      </c>
      <c r="AY57" s="4">
        <f t="shared" ca="1" si="14"/>
        <v>0</v>
      </c>
      <c r="AZ57" s="4">
        <f t="shared" ca="1" si="14"/>
        <v>0</v>
      </c>
      <c r="BA57" s="4">
        <f t="shared" ca="1" si="14"/>
        <v>0</v>
      </c>
      <c r="BB57" s="4">
        <f t="shared" ca="1" si="14"/>
        <v>0</v>
      </c>
      <c r="BC57" s="4">
        <f t="shared" ca="1" si="14"/>
        <v>0</v>
      </c>
      <c r="BD57" s="4">
        <f t="shared" ca="1" si="14"/>
        <v>0</v>
      </c>
      <c r="BE57" s="4">
        <f t="shared" ca="1" si="14"/>
        <v>0</v>
      </c>
      <c r="BF57" s="4">
        <f t="shared" ca="1" si="14"/>
        <v>0</v>
      </c>
      <c r="BG57" s="4">
        <f t="shared" ca="1" si="14"/>
        <v>0</v>
      </c>
      <c r="BH57" s="4">
        <f t="shared" ca="1" si="14"/>
        <v>0</v>
      </c>
      <c r="BI57" s="4">
        <f t="shared" ca="1" si="14"/>
        <v>0</v>
      </c>
    </row>
    <row r="58" spans="1:61" x14ac:dyDescent="0.25">
      <c r="A58" s="154" t="s">
        <v>577</v>
      </c>
      <c r="C58" s="4">
        <f ca="1">SUM(C61,C59)</f>
        <v>0</v>
      </c>
      <c r="D58" s="4">
        <f t="shared" ref="D58:BI58" ca="1" si="15">SUM(D61,D59)</f>
        <v>4169997.3261647047</v>
      </c>
      <c r="E58" s="4">
        <f t="shared" ca="1" si="15"/>
        <v>4041532.2666362152</v>
      </c>
      <c r="F58" s="4">
        <f t="shared" ca="1" si="15"/>
        <v>4223232.9198058508</v>
      </c>
      <c r="G58" s="4">
        <f t="shared" ca="1" si="15"/>
        <v>4386249.302759869</v>
      </c>
      <c r="H58" s="4">
        <f t="shared" ca="1" si="15"/>
        <v>4573533.0858887695</v>
      </c>
      <c r="I58" s="4">
        <f t="shared" ca="1" si="15"/>
        <v>4762023.6177174412</v>
      </c>
      <c r="J58" s="4">
        <f t="shared" ca="1" si="15"/>
        <v>4952824.4996394217</v>
      </c>
      <c r="K58" s="4">
        <f t="shared" ca="1" si="15"/>
        <v>5124407.6496855719</v>
      </c>
      <c r="L58" s="4">
        <f t="shared" ca="1" si="15"/>
        <v>3958445.0854589487</v>
      </c>
      <c r="M58" s="4">
        <f t="shared" ca="1" si="15"/>
        <v>4156321.3454888244</v>
      </c>
      <c r="N58" s="4">
        <f t="shared" ca="1" si="15"/>
        <v>4356604.939300444</v>
      </c>
      <c r="O58" s="4">
        <f t="shared" ca="1" si="15"/>
        <v>4711439.4223945895</v>
      </c>
      <c r="P58" s="4">
        <f t="shared" ca="1" si="15"/>
        <v>4974243.9659365732</v>
      </c>
      <c r="Q58" s="4">
        <f t="shared" ca="1" si="15"/>
        <v>5148813.7260888573</v>
      </c>
      <c r="R58" s="4">
        <f t="shared" ca="1" si="15"/>
        <v>5325388.0477814907</v>
      </c>
      <c r="S58" s="4">
        <f t="shared" ca="1" si="15"/>
        <v>5481122.5628938526</v>
      </c>
      <c r="T58" s="4">
        <f t="shared" ca="1" si="15"/>
        <v>5662946.6554169161</v>
      </c>
      <c r="U58" s="4">
        <f t="shared" ca="1" si="15"/>
        <v>5845656.2110280124</v>
      </c>
      <c r="V58" s="4">
        <f t="shared" ca="1" si="15"/>
        <v>59960299.782704577</v>
      </c>
      <c r="W58" s="4">
        <f t="shared" ca="1" si="15"/>
        <v>0</v>
      </c>
      <c r="X58" s="4">
        <f t="shared" ca="1" si="15"/>
        <v>0</v>
      </c>
      <c r="Y58" s="4">
        <f t="shared" ca="1" si="15"/>
        <v>0</v>
      </c>
      <c r="Z58" s="4">
        <f t="shared" ca="1" si="15"/>
        <v>0</v>
      </c>
      <c r="AA58" s="4">
        <f t="shared" ca="1" si="15"/>
        <v>0</v>
      </c>
      <c r="AB58" s="4">
        <f t="shared" ca="1" si="15"/>
        <v>0</v>
      </c>
      <c r="AC58" s="4">
        <f t="shared" ca="1" si="15"/>
        <v>0</v>
      </c>
      <c r="AD58" s="4">
        <f t="shared" ca="1" si="15"/>
        <v>0</v>
      </c>
      <c r="AE58" s="4">
        <f t="shared" ca="1" si="15"/>
        <v>0</v>
      </c>
      <c r="AF58" s="4">
        <f t="shared" ca="1" si="15"/>
        <v>0</v>
      </c>
      <c r="AG58" s="4">
        <f t="shared" ca="1" si="15"/>
        <v>0</v>
      </c>
      <c r="AH58" s="4">
        <f t="shared" ca="1" si="15"/>
        <v>0</v>
      </c>
      <c r="AI58" s="4">
        <f t="shared" ca="1" si="15"/>
        <v>0</v>
      </c>
      <c r="AJ58" s="4">
        <f t="shared" ca="1" si="15"/>
        <v>0</v>
      </c>
      <c r="AK58" s="4">
        <f t="shared" ca="1" si="15"/>
        <v>0</v>
      </c>
      <c r="AL58" s="4">
        <f t="shared" ca="1" si="15"/>
        <v>0</v>
      </c>
      <c r="AM58" s="4">
        <f t="shared" ca="1" si="15"/>
        <v>0</v>
      </c>
      <c r="AN58" s="4">
        <f t="shared" ca="1" si="15"/>
        <v>0</v>
      </c>
      <c r="AO58" s="4">
        <f t="shared" ca="1" si="15"/>
        <v>0</v>
      </c>
      <c r="AP58" s="4">
        <f t="shared" ca="1" si="15"/>
        <v>0</v>
      </c>
      <c r="AQ58" s="4">
        <f t="shared" ca="1" si="15"/>
        <v>0</v>
      </c>
      <c r="AR58" s="4">
        <f t="shared" ca="1" si="15"/>
        <v>0</v>
      </c>
      <c r="AS58" s="4">
        <f t="shared" ca="1" si="15"/>
        <v>0</v>
      </c>
      <c r="AT58" s="4">
        <f t="shared" ca="1" si="15"/>
        <v>0</v>
      </c>
      <c r="AU58" s="4">
        <f t="shared" ca="1" si="15"/>
        <v>0</v>
      </c>
      <c r="AV58" s="4">
        <f t="shared" ca="1" si="15"/>
        <v>0</v>
      </c>
      <c r="AW58" s="4">
        <f t="shared" ca="1" si="15"/>
        <v>0</v>
      </c>
      <c r="AX58" s="4">
        <f t="shared" ca="1" si="15"/>
        <v>0</v>
      </c>
      <c r="AY58" s="4">
        <f t="shared" ca="1" si="15"/>
        <v>0</v>
      </c>
      <c r="AZ58" s="4">
        <f t="shared" ca="1" si="15"/>
        <v>0</v>
      </c>
      <c r="BA58" s="4">
        <f t="shared" ca="1" si="15"/>
        <v>0</v>
      </c>
      <c r="BB58" s="4">
        <f t="shared" ca="1" si="15"/>
        <v>0</v>
      </c>
      <c r="BC58" s="4">
        <f t="shared" ca="1" si="15"/>
        <v>0</v>
      </c>
      <c r="BD58" s="4">
        <f t="shared" ca="1" si="15"/>
        <v>0</v>
      </c>
      <c r="BE58" s="4">
        <f t="shared" ca="1" si="15"/>
        <v>0</v>
      </c>
      <c r="BF58" s="4">
        <f t="shared" ca="1" si="15"/>
        <v>0</v>
      </c>
      <c r="BG58" s="4">
        <f t="shared" ca="1" si="15"/>
        <v>0</v>
      </c>
      <c r="BH58" s="4">
        <f t="shared" ca="1" si="15"/>
        <v>0</v>
      </c>
      <c r="BI58" s="4">
        <f t="shared" ca="1" si="15"/>
        <v>0</v>
      </c>
    </row>
    <row r="59" spans="1:61" x14ac:dyDescent="0.25">
      <c r="A59" s="154" t="s">
        <v>578</v>
      </c>
      <c r="C59" s="4">
        <f ca="1">C24*MIN(B64+C56,C36)</f>
        <v>0</v>
      </c>
      <c r="D59" s="4">
        <f t="shared" ref="D59:BI59" ca="1" si="16">D24*MIN(C64+D56,D36)</f>
        <v>4169997.3261647047</v>
      </c>
      <c r="E59" s="4">
        <f t="shared" ca="1" si="16"/>
        <v>4041532.2666362152</v>
      </c>
      <c r="F59" s="4">
        <f t="shared" ca="1" si="16"/>
        <v>4223232.9198058508</v>
      </c>
      <c r="G59" s="4">
        <f t="shared" ca="1" si="16"/>
        <v>4386249.302759869</v>
      </c>
      <c r="H59" s="4">
        <f t="shared" ca="1" si="16"/>
        <v>4573533.0858887695</v>
      </c>
      <c r="I59" s="4">
        <f t="shared" ca="1" si="16"/>
        <v>4762023.6177174412</v>
      </c>
      <c r="J59" s="4">
        <f t="shared" ca="1" si="16"/>
        <v>4952824.4996394217</v>
      </c>
      <c r="K59" s="4">
        <f t="shared" ca="1" si="16"/>
        <v>5124407.6496855719</v>
      </c>
      <c r="L59" s="4">
        <f t="shared" ca="1" si="16"/>
        <v>3958445.0854589487</v>
      </c>
      <c r="M59" s="4">
        <f t="shared" ca="1" si="16"/>
        <v>4156321.3454888244</v>
      </c>
      <c r="N59" s="4">
        <f t="shared" ca="1" si="16"/>
        <v>4356604.939300444</v>
      </c>
      <c r="O59" s="4">
        <f t="shared" ca="1" si="16"/>
        <v>4711439.4223945895</v>
      </c>
      <c r="P59" s="4">
        <f t="shared" ca="1" si="16"/>
        <v>4974243.9659365732</v>
      </c>
      <c r="Q59" s="4">
        <f t="shared" ca="1" si="16"/>
        <v>5148813.7260888573</v>
      </c>
      <c r="R59" s="4">
        <f t="shared" ca="1" si="16"/>
        <v>5325388.0477814907</v>
      </c>
      <c r="S59" s="4">
        <f t="shared" ca="1" si="16"/>
        <v>5481122.5628938526</v>
      </c>
      <c r="T59" s="4">
        <f t="shared" ca="1" si="16"/>
        <v>5662946.6554169161</v>
      </c>
      <c r="U59" s="4">
        <f t="shared" ca="1" si="16"/>
        <v>5845656.2110280124</v>
      </c>
      <c r="V59" s="4">
        <f t="shared" ca="1" si="16"/>
        <v>59960299.782704547</v>
      </c>
      <c r="W59" s="4">
        <f t="shared" ca="1" si="16"/>
        <v>0</v>
      </c>
      <c r="X59" s="4">
        <f t="shared" ca="1" si="16"/>
        <v>0</v>
      </c>
      <c r="Y59" s="4">
        <f t="shared" ca="1" si="16"/>
        <v>0</v>
      </c>
      <c r="Z59" s="4">
        <f t="shared" ca="1" si="16"/>
        <v>0</v>
      </c>
      <c r="AA59" s="4">
        <f t="shared" ca="1" si="16"/>
        <v>0</v>
      </c>
      <c r="AB59" s="4">
        <f t="shared" ca="1" si="16"/>
        <v>0</v>
      </c>
      <c r="AC59" s="4">
        <f t="shared" ca="1" si="16"/>
        <v>0</v>
      </c>
      <c r="AD59" s="4">
        <f t="shared" ca="1" si="16"/>
        <v>0</v>
      </c>
      <c r="AE59" s="4">
        <f t="shared" ca="1" si="16"/>
        <v>0</v>
      </c>
      <c r="AF59" s="4">
        <f t="shared" ca="1" si="16"/>
        <v>0</v>
      </c>
      <c r="AG59" s="4">
        <f t="shared" ca="1" si="16"/>
        <v>0</v>
      </c>
      <c r="AH59" s="4">
        <f t="shared" ca="1" si="16"/>
        <v>0</v>
      </c>
      <c r="AI59" s="4">
        <f t="shared" ca="1" si="16"/>
        <v>0</v>
      </c>
      <c r="AJ59" s="4">
        <f t="shared" ca="1" si="16"/>
        <v>0</v>
      </c>
      <c r="AK59" s="4">
        <f t="shared" ca="1" si="16"/>
        <v>0</v>
      </c>
      <c r="AL59" s="4">
        <f t="shared" ca="1" si="16"/>
        <v>0</v>
      </c>
      <c r="AM59" s="4">
        <f t="shared" ca="1" si="16"/>
        <v>0</v>
      </c>
      <c r="AN59" s="4">
        <f t="shared" ca="1" si="16"/>
        <v>0</v>
      </c>
      <c r="AO59" s="4">
        <f t="shared" ca="1" si="16"/>
        <v>0</v>
      </c>
      <c r="AP59" s="4">
        <f t="shared" ca="1" si="16"/>
        <v>0</v>
      </c>
      <c r="AQ59" s="4">
        <f t="shared" ca="1" si="16"/>
        <v>0</v>
      </c>
      <c r="AR59" s="4">
        <f t="shared" ca="1" si="16"/>
        <v>0</v>
      </c>
      <c r="AS59" s="4">
        <f t="shared" ca="1" si="16"/>
        <v>0</v>
      </c>
      <c r="AT59" s="4">
        <f t="shared" ca="1" si="16"/>
        <v>0</v>
      </c>
      <c r="AU59" s="4">
        <f t="shared" ca="1" si="16"/>
        <v>0</v>
      </c>
      <c r="AV59" s="4">
        <f t="shared" ca="1" si="16"/>
        <v>0</v>
      </c>
      <c r="AW59" s="4">
        <f t="shared" ca="1" si="16"/>
        <v>0</v>
      </c>
      <c r="AX59" s="4">
        <f t="shared" ca="1" si="16"/>
        <v>0</v>
      </c>
      <c r="AY59" s="4">
        <f t="shared" ca="1" si="16"/>
        <v>0</v>
      </c>
      <c r="AZ59" s="4">
        <f t="shared" ca="1" si="16"/>
        <v>0</v>
      </c>
      <c r="BA59" s="4">
        <f t="shared" ca="1" si="16"/>
        <v>0</v>
      </c>
      <c r="BB59" s="4">
        <f t="shared" ca="1" si="16"/>
        <v>0</v>
      </c>
      <c r="BC59" s="4">
        <f t="shared" ca="1" si="16"/>
        <v>0</v>
      </c>
      <c r="BD59" s="4">
        <f t="shared" ca="1" si="16"/>
        <v>0</v>
      </c>
      <c r="BE59" s="4">
        <f t="shared" ca="1" si="16"/>
        <v>0</v>
      </c>
      <c r="BF59" s="4">
        <f t="shared" ca="1" si="16"/>
        <v>0</v>
      </c>
      <c r="BG59" s="4">
        <f t="shared" ca="1" si="16"/>
        <v>0</v>
      </c>
      <c r="BH59" s="4">
        <f t="shared" ca="1" si="16"/>
        <v>0</v>
      </c>
      <c r="BI59" s="4">
        <f t="shared" ca="1" si="16"/>
        <v>0</v>
      </c>
    </row>
    <row r="60" spans="1:61" x14ac:dyDescent="0.25">
      <c r="A60" s="154" t="s">
        <v>580</v>
      </c>
      <c r="C60" s="4">
        <f ca="1">C24*IF($B$18,C36-C59,C38-MAX(0,C59-C39))</f>
        <v>0</v>
      </c>
      <c r="D60" s="4">
        <f t="shared" ref="D60:BI60" ca="1" si="17">D24*IF($B$18,D36-D59,D38-MAX(0,D59-D39))</f>
        <v>0</v>
      </c>
      <c r="E60" s="4">
        <f t="shared" ca="1" si="17"/>
        <v>0</v>
      </c>
      <c r="F60" s="4">
        <f t="shared" ca="1" si="17"/>
        <v>0</v>
      </c>
      <c r="G60" s="4">
        <f t="shared" ca="1" si="17"/>
        <v>0</v>
      </c>
      <c r="H60" s="4">
        <f t="shared" ca="1" si="17"/>
        <v>0</v>
      </c>
      <c r="I60" s="4">
        <f t="shared" ca="1" si="17"/>
        <v>0</v>
      </c>
      <c r="J60" s="4">
        <f t="shared" ca="1" si="17"/>
        <v>0</v>
      </c>
      <c r="K60" s="4">
        <f t="shared" ca="1" si="17"/>
        <v>0</v>
      </c>
      <c r="L60" s="4">
        <f t="shared" ca="1" si="17"/>
        <v>0</v>
      </c>
      <c r="M60" s="4">
        <f t="shared" ca="1" si="17"/>
        <v>0</v>
      </c>
      <c r="N60" s="4">
        <f t="shared" ca="1" si="17"/>
        <v>0</v>
      </c>
      <c r="O60" s="4">
        <f t="shared" ca="1" si="17"/>
        <v>0</v>
      </c>
      <c r="P60" s="4">
        <f t="shared" ca="1" si="17"/>
        <v>0</v>
      </c>
      <c r="Q60" s="4">
        <f t="shared" ca="1" si="17"/>
        <v>0</v>
      </c>
      <c r="R60" s="4">
        <f t="shared" ca="1" si="17"/>
        <v>0</v>
      </c>
      <c r="S60" s="4">
        <f t="shared" ca="1" si="17"/>
        <v>0</v>
      </c>
      <c r="T60" s="4">
        <f t="shared" ca="1" si="17"/>
        <v>0</v>
      </c>
      <c r="U60" s="4">
        <f t="shared" ca="1" si="17"/>
        <v>0</v>
      </c>
      <c r="V60" s="4">
        <f t="shared" ca="1" si="17"/>
        <v>0</v>
      </c>
      <c r="W60" s="4">
        <f t="shared" ca="1" si="17"/>
        <v>0</v>
      </c>
      <c r="X60" s="4">
        <f t="shared" ca="1" si="17"/>
        <v>0</v>
      </c>
      <c r="Y60" s="4">
        <f t="shared" ca="1" si="17"/>
        <v>0</v>
      </c>
      <c r="Z60" s="4">
        <f t="shared" ca="1" si="17"/>
        <v>0</v>
      </c>
      <c r="AA60" s="4">
        <f t="shared" ca="1" si="17"/>
        <v>0</v>
      </c>
      <c r="AB60" s="4">
        <f t="shared" ca="1" si="17"/>
        <v>0</v>
      </c>
      <c r="AC60" s="4">
        <f t="shared" ca="1" si="17"/>
        <v>0</v>
      </c>
      <c r="AD60" s="4">
        <f t="shared" ca="1" si="17"/>
        <v>0</v>
      </c>
      <c r="AE60" s="4">
        <f t="shared" ca="1" si="17"/>
        <v>0</v>
      </c>
      <c r="AF60" s="4">
        <f t="shared" ca="1" si="17"/>
        <v>0</v>
      </c>
      <c r="AG60" s="4">
        <f t="shared" ca="1" si="17"/>
        <v>0</v>
      </c>
      <c r="AH60" s="4">
        <f t="shared" ca="1" si="17"/>
        <v>0</v>
      </c>
      <c r="AI60" s="4">
        <f t="shared" ca="1" si="17"/>
        <v>0</v>
      </c>
      <c r="AJ60" s="4">
        <f t="shared" ca="1" si="17"/>
        <v>0</v>
      </c>
      <c r="AK60" s="4">
        <f t="shared" ca="1" si="17"/>
        <v>0</v>
      </c>
      <c r="AL60" s="4">
        <f t="shared" ca="1" si="17"/>
        <v>0</v>
      </c>
      <c r="AM60" s="4">
        <f t="shared" ca="1" si="17"/>
        <v>0</v>
      </c>
      <c r="AN60" s="4">
        <f t="shared" ca="1" si="17"/>
        <v>0</v>
      </c>
      <c r="AO60" s="4">
        <f t="shared" ca="1" si="17"/>
        <v>0</v>
      </c>
      <c r="AP60" s="4">
        <f t="shared" ca="1" si="17"/>
        <v>0</v>
      </c>
      <c r="AQ60" s="4">
        <f t="shared" ca="1" si="17"/>
        <v>0</v>
      </c>
      <c r="AR60" s="4">
        <f t="shared" ca="1" si="17"/>
        <v>0</v>
      </c>
      <c r="AS60" s="4">
        <f t="shared" ca="1" si="17"/>
        <v>0</v>
      </c>
      <c r="AT60" s="4">
        <f t="shared" ca="1" si="17"/>
        <v>0</v>
      </c>
      <c r="AU60" s="4">
        <f t="shared" ca="1" si="17"/>
        <v>0</v>
      </c>
      <c r="AV60" s="4">
        <f t="shared" ca="1" si="17"/>
        <v>0</v>
      </c>
      <c r="AW60" s="4">
        <f t="shared" ca="1" si="17"/>
        <v>0</v>
      </c>
      <c r="AX60" s="4">
        <f t="shared" ca="1" si="17"/>
        <v>0</v>
      </c>
      <c r="AY60" s="4">
        <f t="shared" ca="1" si="17"/>
        <v>0</v>
      </c>
      <c r="AZ60" s="4">
        <f t="shared" ca="1" si="17"/>
        <v>0</v>
      </c>
      <c r="BA60" s="4">
        <f t="shared" ca="1" si="17"/>
        <v>0</v>
      </c>
      <c r="BB60" s="4">
        <f t="shared" ca="1" si="17"/>
        <v>0</v>
      </c>
      <c r="BC60" s="4">
        <f t="shared" ca="1" si="17"/>
        <v>0</v>
      </c>
      <c r="BD60" s="4">
        <f t="shared" ca="1" si="17"/>
        <v>0</v>
      </c>
      <c r="BE60" s="4">
        <f t="shared" ca="1" si="17"/>
        <v>0</v>
      </c>
      <c r="BF60" s="4">
        <f t="shared" ca="1" si="17"/>
        <v>0</v>
      </c>
      <c r="BG60" s="4">
        <f t="shared" ca="1" si="17"/>
        <v>0</v>
      </c>
      <c r="BH60" s="4">
        <f t="shared" ca="1" si="17"/>
        <v>0</v>
      </c>
      <c r="BI60" s="4">
        <f t="shared" ca="1" si="17"/>
        <v>0</v>
      </c>
    </row>
    <row r="61" spans="1:61" x14ac:dyDescent="0.25">
      <c r="A61" s="154" t="s">
        <v>579</v>
      </c>
      <c r="C61" s="4">
        <f ca="1">C24*MIN(C60,B63+C57)</f>
        <v>0</v>
      </c>
      <c r="D61" s="4">
        <f t="shared" ref="D61:BI61" ca="1" si="18">D24*MIN(D60,C63+D57)</f>
        <v>0</v>
      </c>
      <c r="E61" s="4">
        <f t="shared" ca="1" si="18"/>
        <v>0</v>
      </c>
      <c r="F61" s="4">
        <f t="shared" ca="1" si="18"/>
        <v>0</v>
      </c>
      <c r="G61" s="4">
        <f t="shared" ca="1" si="18"/>
        <v>0</v>
      </c>
      <c r="H61" s="4">
        <f t="shared" ca="1" si="18"/>
        <v>0</v>
      </c>
      <c r="I61" s="4">
        <f t="shared" ca="1" si="18"/>
        <v>0</v>
      </c>
      <c r="J61" s="4">
        <f t="shared" ca="1" si="18"/>
        <v>0</v>
      </c>
      <c r="K61" s="4">
        <f t="shared" ca="1" si="18"/>
        <v>0</v>
      </c>
      <c r="L61" s="4">
        <f t="shared" ca="1" si="18"/>
        <v>0</v>
      </c>
      <c r="M61" s="4">
        <f t="shared" ca="1" si="18"/>
        <v>0</v>
      </c>
      <c r="N61" s="4">
        <f t="shared" ca="1" si="18"/>
        <v>0</v>
      </c>
      <c r="O61" s="4">
        <f t="shared" ca="1" si="18"/>
        <v>0</v>
      </c>
      <c r="P61" s="4">
        <f t="shared" ca="1" si="18"/>
        <v>0</v>
      </c>
      <c r="Q61" s="4">
        <f t="shared" ca="1" si="18"/>
        <v>0</v>
      </c>
      <c r="R61" s="4">
        <f t="shared" ca="1" si="18"/>
        <v>0</v>
      </c>
      <c r="S61" s="4">
        <f t="shared" ca="1" si="18"/>
        <v>0</v>
      </c>
      <c r="T61" s="4">
        <f t="shared" ca="1" si="18"/>
        <v>0</v>
      </c>
      <c r="U61" s="4">
        <f t="shared" ca="1" si="18"/>
        <v>0</v>
      </c>
      <c r="V61" s="4">
        <f t="shared" ca="1" si="18"/>
        <v>0</v>
      </c>
      <c r="W61" s="4">
        <f t="shared" ca="1" si="18"/>
        <v>0</v>
      </c>
      <c r="X61" s="4">
        <f t="shared" ca="1" si="18"/>
        <v>0</v>
      </c>
      <c r="Y61" s="4">
        <f t="shared" ca="1" si="18"/>
        <v>0</v>
      </c>
      <c r="Z61" s="4">
        <f t="shared" ca="1" si="18"/>
        <v>0</v>
      </c>
      <c r="AA61" s="4">
        <f t="shared" ca="1" si="18"/>
        <v>0</v>
      </c>
      <c r="AB61" s="4">
        <f t="shared" ca="1" si="18"/>
        <v>0</v>
      </c>
      <c r="AC61" s="4">
        <f t="shared" ca="1" si="18"/>
        <v>0</v>
      </c>
      <c r="AD61" s="4">
        <f t="shared" ca="1" si="18"/>
        <v>0</v>
      </c>
      <c r="AE61" s="4">
        <f t="shared" ca="1" si="18"/>
        <v>0</v>
      </c>
      <c r="AF61" s="4">
        <f t="shared" ca="1" si="18"/>
        <v>0</v>
      </c>
      <c r="AG61" s="4">
        <f t="shared" ca="1" si="18"/>
        <v>0</v>
      </c>
      <c r="AH61" s="4">
        <f t="shared" ca="1" si="18"/>
        <v>0</v>
      </c>
      <c r="AI61" s="4">
        <f t="shared" ca="1" si="18"/>
        <v>0</v>
      </c>
      <c r="AJ61" s="4">
        <f t="shared" ca="1" si="18"/>
        <v>0</v>
      </c>
      <c r="AK61" s="4">
        <f t="shared" ca="1" si="18"/>
        <v>0</v>
      </c>
      <c r="AL61" s="4">
        <f t="shared" ca="1" si="18"/>
        <v>0</v>
      </c>
      <c r="AM61" s="4">
        <f t="shared" ca="1" si="18"/>
        <v>0</v>
      </c>
      <c r="AN61" s="4">
        <f t="shared" ca="1" si="18"/>
        <v>0</v>
      </c>
      <c r="AO61" s="4">
        <f t="shared" ca="1" si="18"/>
        <v>0</v>
      </c>
      <c r="AP61" s="4">
        <f t="shared" ca="1" si="18"/>
        <v>0</v>
      </c>
      <c r="AQ61" s="4">
        <f t="shared" ca="1" si="18"/>
        <v>0</v>
      </c>
      <c r="AR61" s="4">
        <f t="shared" ca="1" si="18"/>
        <v>0</v>
      </c>
      <c r="AS61" s="4">
        <f t="shared" ca="1" si="18"/>
        <v>0</v>
      </c>
      <c r="AT61" s="4">
        <f t="shared" ca="1" si="18"/>
        <v>0</v>
      </c>
      <c r="AU61" s="4">
        <f t="shared" ca="1" si="18"/>
        <v>0</v>
      </c>
      <c r="AV61" s="4">
        <f t="shared" ca="1" si="18"/>
        <v>0</v>
      </c>
      <c r="AW61" s="4">
        <f t="shared" ca="1" si="18"/>
        <v>0</v>
      </c>
      <c r="AX61" s="4">
        <f t="shared" ca="1" si="18"/>
        <v>0</v>
      </c>
      <c r="AY61" s="4">
        <f t="shared" ca="1" si="18"/>
        <v>0</v>
      </c>
      <c r="AZ61" s="4">
        <f t="shared" ca="1" si="18"/>
        <v>0</v>
      </c>
      <c r="BA61" s="4">
        <f t="shared" ca="1" si="18"/>
        <v>0</v>
      </c>
      <c r="BB61" s="4">
        <f t="shared" ca="1" si="18"/>
        <v>0</v>
      </c>
      <c r="BC61" s="4">
        <f t="shared" ca="1" si="18"/>
        <v>0</v>
      </c>
      <c r="BD61" s="4">
        <f t="shared" ca="1" si="18"/>
        <v>0</v>
      </c>
      <c r="BE61" s="4">
        <f t="shared" ca="1" si="18"/>
        <v>0</v>
      </c>
      <c r="BF61" s="4">
        <f t="shared" ca="1" si="18"/>
        <v>0</v>
      </c>
      <c r="BG61" s="4">
        <f t="shared" ca="1" si="18"/>
        <v>0</v>
      </c>
      <c r="BH61" s="4">
        <f t="shared" ca="1" si="18"/>
        <v>0</v>
      </c>
      <c r="BI61" s="4">
        <f t="shared" ca="1" si="18"/>
        <v>0</v>
      </c>
    </row>
    <row r="62" spans="1:61" x14ac:dyDescent="0.25">
      <c r="A62" s="154" t="s">
        <v>574</v>
      </c>
      <c r="C62" s="4">
        <f ca="1">C55+C56+C57-C58</f>
        <v>312329379.33885413</v>
      </c>
      <c r="D62" s="4">
        <f ca="1">D55+D56+D57-D58</f>
        <v>315967616.49616075</v>
      </c>
      <c r="E62" s="4">
        <f t="shared" ref="E62:BI62" ca="1" si="19">E55+E56+E57-E58</f>
        <v>319825274.64192855</v>
      </c>
      <c r="F62" s="4">
        <f t="shared" ca="1" si="19"/>
        <v>323597673.58817095</v>
      </c>
      <c r="G62" s="4">
        <f t="shared" ca="1" si="19"/>
        <v>327301366.12511533</v>
      </c>
      <c r="H62" s="4">
        <f t="shared" ca="1" si="19"/>
        <v>330910367.1923545</v>
      </c>
      <c r="I62" s="4">
        <f t="shared" ca="1" si="19"/>
        <v>334421102.75444591</v>
      </c>
      <c r="J62" s="4">
        <f t="shared" ca="1" si="19"/>
        <v>337828805.82366765</v>
      </c>
      <c r="K62" s="4">
        <f t="shared" ca="1" si="19"/>
        <v>341150118.31957376</v>
      </c>
      <c r="L62" s="4">
        <f t="shared" ca="1" si="19"/>
        <v>345720426.19210416</v>
      </c>
      <c r="M62" s="4">
        <f t="shared" ca="1" si="19"/>
        <v>350207115.50141793</v>
      </c>
      <c r="N62" s="4">
        <f t="shared" ca="1" si="19"/>
        <v>354605688.44965297</v>
      </c>
      <c r="O62" s="4">
        <f t="shared" ca="1" si="19"/>
        <v>358759391.2384997</v>
      </c>
      <c r="P62" s="4">
        <f t="shared" ca="1" si="19"/>
        <v>362754132.05352557</v>
      </c>
      <c r="Q62" s="4">
        <f t="shared" ca="1" si="19"/>
        <v>366674171.62877482</v>
      </c>
      <c r="R62" s="4">
        <f t="shared" ca="1" si="19"/>
        <v>370515637.87171274</v>
      </c>
      <c r="S62" s="4">
        <f t="shared" ca="1" si="19"/>
        <v>374297406.25561172</v>
      </c>
      <c r="T62" s="4">
        <f t="shared" ca="1" si="19"/>
        <v>377991894.75658512</v>
      </c>
      <c r="U62" s="4">
        <f t="shared" ca="1" si="19"/>
        <v>381596035.91447169</v>
      </c>
      <c r="V62" s="4">
        <f t="shared" ca="1" si="19"/>
        <v>385105484.81775385</v>
      </c>
      <c r="W62" s="4">
        <f t="shared" ca="1" si="19"/>
        <v>0</v>
      </c>
      <c r="X62" s="4">
        <f t="shared" ca="1" si="19"/>
        <v>0</v>
      </c>
      <c r="Y62" s="4">
        <f t="shared" ca="1" si="19"/>
        <v>0</v>
      </c>
      <c r="Z62" s="4">
        <f t="shared" ca="1" si="19"/>
        <v>0</v>
      </c>
      <c r="AA62" s="4">
        <f t="shared" ca="1" si="19"/>
        <v>0</v>
      </c>
      <c r="AB62" s="4">
        <f t="shared" ca="1" si="19"/>
        <v>0</v>
      </c>
      <c r="AC62" s="4">
        <f t="shared" ca="1" si="19"/>
        <v>0</v>
      </c>
      <c r="AD62" s="4">
        <f t="shared" ca="1" si="19"/>
        <v>0</v>
      </c>
      <c r="AE62" s="4">
        <f t="shared" ca="1" si="19"/>
        <v>0</v>
      </c>
      <c r="AF62" s="4">
        <f t="shared" ca="1" si="19"/>
        <v>0</v>
      </c>
      <c r="AG62" s="4">
        <f t="shared" ca="1" si="19"/>
        <v>0</v>
      </c>
      <c r="AH62" s="4">
        <f t="shared" ca="1" si="19"/>
        <v>0</v>
      </c>
      <c r="AI62" s="4">
        <f t="shared" ca="1" si="19"/>
        <v>0</v>
      </c>
      <c r="AJ62" s="4">
        <f t="shared" ca="1" si="19"/>
        <v>0</v>
      </c>
      <c r="AK62" s="4">
        <f t="shared" ca="1" si="19"/>
        <v>0</v>
      </c>
      <c r="AL62" s="4">
        <f t="shared" ca="1" si="19"/>
        <v>0</v>
      </c>
      <c r="AM62" s="4">
        <f t="shared" ca="1" si="19"/>
        <v>0</v>
      </c>
      <c r="AN62" s="4">
        <f t="shared" ca="1" si="19"/>
        <v>0</v>
      </c>
      <c r="AO62" s="4">
        <f t="shared" ca="1" si="19"/>
        <v>0</v>
      </c>
      <c r="AP62" s="4">
        <f t="shared" ca="1" si="19"/>
        <v>0</v>
      </c>
      <c r="AQ62" s="4">
        <f t="shared" ca="1" si="19"/>
        <v>0</v>
      </c>
      <c r="AR62" s="4">
        <f t="shared" ca="1" si="19"/>
        <v>0</v>
      </c>
      <c r="AS62" s="4">
        <f t="shared" ca="1" si="19"/>
        <v>0</v>
      </c>
      <c r="AT62" s="4">
        <f t="shared" ca="1" si="19"/>
        <v>0</v>
      </c>
      <c r="AU62" s="4">
        <f t="shared" ca="1" si="19"/>
        <v>0</v>
      </c>
      <c r="AV62" s="4">
        <f t="shared" ca="1" si="19"/>
        <v>0</v>
      </c>
      <c r="AW62" s="4">
        <f t="shared" ca="1" si="19"/>
        <v>0</v>
      </c>
      <c r="AX62" s="4">
        <f t="shared" ca="1" si="19"/>
        <v>0</v>
      </c>
      <c r="AY62" s="4">
        <f t="shared" ca="1" si="19"/>
        <v>0</v>
      </c>
      <c r="AZ62" s="4">
        <f t="shared" ca="1" si="19"/>
        <v>0</v>
      </c>
      <c r="BA62" s="4">
        <f t="shared" ca="1" si="19"/>
        <v>0</v>
      </c>
      <c r="BB62" s="4">
        <f t="shared" ca="1" si="19"/>
        <v>0</v>
      </c>
      <c r="BC62" s="4">
        <f t="shared" ca="1" si="19"/>
        <v>0</v>
      </c>
      <c r="BD62" s="4">
        <f t="shared" ca="1" si="19"/>
        <v>0</v>
      </c>
      <c r="BE62" s="4">
        <f t="shared" ca="1" si="19"/>
        <v>0</v>
      </c>
      <c r="BF62" s="4">
        <f t="shared" ca="1" si="19"/>
        <v>0</v>
      </c>
      <c r="BG62" s="4">
        <f t="shared" ca="1" si="19"/>
        <v>0</v>
      </c>
      <c r="BH62" s="4">
        <f t="shared" ca="1" si="19"/>
        <v>0</v>
      </c>
      <c r="BI62" s="4">
        <f t="shared" ca="1" si="19"/>
        <v>0</v>
      </c>
    </row>
    <row r="63" spans="1:61" x14ac:dyDescent="0.25">
      <c r="A63" s="154" t="s">
        <v>575</v>
      </c>
      <c r="C63" s="4">
        <f ca="1">C24*B63+C57-C61</f>
        <v>304711589.59888208</v>
      </c>
      <c r="D63" s="4">
        <f ca="1">D24*(C63+D57-D61)</f>
        <v>304711589.59888208</v>
      </c>
      <c r="E63" s="4">
        <f t="shared" ref="E63:BI63" ca="1" si="20">E24*(D63+E57-E61)</f>
        <v>304711589.59888208</v>
      </c>
      <c r="F63" s="4">
        <f t="shared" ca="1" si="20"/>
        <v>304711589.59888208</v>
      </c>
      <c r="G63" s="4">
        <f t="shared" ca="1" si="20"/>
        <v>304711589.59888208</v>
      </c>
      <c r="H63" s="4">
        <f t="shared" ca="1" si="20"/>
        <v>304711589.59888208</v>
      </c>
      <c r="I63" s="4">
        <f t="shared" ca="1" si="20"/>
        <v>304711589.59888208</v>
      </c>
      <c r="J63" s="4">
        <f t="shared" ca="1" si="20"/>
        <v>304711589.59888208</v>
      </c>
      <c r="K63" s="4">
        <f t="shared" ca="1" si="20"/>
        <v>304711589.59888208</v>
      </c>
      <c r="L63" s="4">
        <f t="shared" ca="1" si="20"/>
        <v>304711589.59888208</v>
      </c>
      <c r="M63" s="4">
        <f t="shared" ca="1" si="20"/>
        <v>304711589.59888208</v>
      </c>
      <c r="N63" s="4">
        <f t="shared" ca="1" si="20"/>
        <v>304711589.59888208</v>
      </c>
      <c r="O63" s="4">
        <f t="shared" ca="1" si="20"/>
        <v>304711589.59888208</v>
      </c>
      <c r="P63" s="4">
        <f t="shared" ca="1" si="20"/>
        <v>304711589.59888208</v>
      </c>
      <c r="Q63" s="4">
        <f t="shared" ca="1" si="20"/>
        <v>304711589.59888208</v>
      </c>
      <c r="R63" s="4">
        <f t="shared" ca="1" si="20"/>
        <v>304711589.59888208</v>
      </c>
      <c r="S63" s="4">
        <f t="shared" ca="1" si="20"/>
        <v>304711589.59888208</v>
      </c>
      <c r="T63" s="4">
        <f t="shared" ca="1" si="20"/>
        <v>304711589.59888208</v>
      </c>
      <c r="U63" s="4">
        <f t="shared" ca="1" si="20"/>
        <v>304711589.59888208</v>
      </c>
      <c r="V63" s="4">
        <f t="shared" ca="1" si="20"/>
        <v>358641437.38700706</v>
      </c>
      <c r="W63" s="4">
        <f t="shared" ca="1" si="20"/>
        <v>0</v>
      </c>
      <c r="X63" s="4">
        <f t="shared" ca="1" si="20"/>
        <v>0</v>
      </c>
      <c r="Y63" s="4">
        <f t="shared" ca="1" si="20"/>
        <v>0</v>
      </c>
      <c r="Z63" s="4">
        <f t="shared" ca="1" si="20"/>
        <v>0</v>
      </c>
      <c r="AA63" s="4">
        <f t="shared" ca="1" si="20"/>
        <v>0</v>
      </c>
      <c r="AB63" s="4">
        <f t="shared" ca="1" si="20"/>
        <v>0</v>
      </c>
      <c r="AC63" s="4">
        <f t="shared" ca="1" si="20"/>
        <v>0</v>
      </c>
      <c r="AD63" s="4">
        <f t="shared" ca="1" si="20"/>
        <v>0</v>
      </c>
      <c r="AE63" s="4">
        <f t="shared" ca="1" si="20"/>
        <v>0</v>
      </c>
      <c r="AF63" s="4">
        <f t="shared" ca="1" si="20"/>
        <v>0</v>
      </c>
      <c r="AG63" s="4">
        <f t="shared" ca="1" si="20"/>
        <v>0</v>
      </c>
      <c r="AH63" s="4">
        <f t="shared" ca="1" si="20"/>
        <v>0</v>
      </c>
      <c r="AI63" s="4">
        <f t="shared" ca="1" si="20"/>
        <v>0</v>
      </c>
      <c r="AJ63" s="4">
        <f t="shared" ca="1" si="20"/>
        <v>0</v>
      </c>
      <c r="AK63" s="4">
        <f t="shared" ca="1" si="20"/>
        <v>0</v>
      </c>
      <c r="AL63" s="4">
        <f t="shared" ca="1" si="20"/>
        <v>0</v>
      </c>
      <c r="AM63" s="4">
        <f t="shared" ca="1" si="20"/>
        <v>0</v>
      </c>
      <c r="AN63" s="4">
        <f t="shared" ca="1" si="20"/>
        <v>0</v>
      </c>
      <c r="AO63" s="4">
        <f t="shared" ca="1" si="20"/>
        <v>0</v>
      </c>
      <c r="AP63" s="4">
        <f t="shared" ca="1" si="20"/>
        <v>0</v>
      </c>
      <c r="AQ63" s="4">
        <f t="shared" ca="1" si="20"/>
        <v>0</v>
      </c>
      <c r="AR63" s="4">
        <f t="shared" ca="1" si="20"/>
        <v>0</v>
      </c>
      <c r="AS63" s="4">
        <f t="shared" ca="1" si="20"/>
        <v>0</v>
      </c>
      <c r="AT63" s="4">
        <f t="shared" ca="1" si="20"/>
        <v>0</v>
      </c>
      <c r="AU63" s="4">
        <f t="shared" ca="1" si="20"/>
        <v>0</v>
      </c>
      <c r="AV63" s="4">
        <f t="shared" ca="1" si="20"/>
        <v>0</v>
      </c>
      <c r="AW63" s="4">
        <f t="shared" ca="1" si="20"/>
        <v>0</v>
      </c>
      <c r="AX63" s="4">
        <f t="shared" ca="1" si="20"/>
        <v>0</v>
      </c>
      <c r="AY63" s="4">
        <f t="shared" ca="1" si="20"/>
        <v>0</v>
      </c>
      <c r="AZ63" s="4">
        <f t="shared" ca="1" si="20"/>
        <v>0</v>
      </c>
      <c r="BA63" s="4">
        <f t="shared" ca="1" si="20"/>
        <v>0</v>
      </c>
      <c r="BB63" s="4">
        <f t="shared" ca="1" si="20"/>
        <v>0</v>
      </c>
      <c r="BC63" s="4">
        <f t="shared" ca="1" si="20"/>
        <v>0</v>
      </c>
      <c r="BD63" s="4">
        <f t="shared" ca="1" si="20"/>
        <v>0</v>
      </c>
      <c r="BE63" s="4">
        <f t="shared" ca="1" si="20"/>
        <v>0</v>
      </c>
      <c r="BF63" s="4">
        <f t="shared" ca="1" si="20"/>
        <v>0</v>
      </c>
      <c r="BG63" s="4">
        <f t="shared" ca="1" si="20"/>
        <v>0</v>
      </c>
      <c r="BH63" s="4">
        <f t="shared" ca="1" si="20"/>
        <v>0</v>
      </c>
      <c r="BI63" s="4">
        <f t="shared" ca="1" si="20"/>
        <v>0</v>
      </c>
    </row>
    <row r="64" spans="1:61" x14ac:dyDescent="0.25">
      <c r="A64" s="154" t="s">
        <v>576</v>
      </c>
      <c r="C64" s="4">
        <f ca="1">C24*B64+C56-C59</f>
        <v>7617789.7399720522</v>
      </c>
      <c r="D64" s="4">
        <f ca="1">D24*(C64+D56-D59)</f>
        <v>11256026.8972787</v>
      </c>
      <c r="E64" s="4">
        <f t="shared" ref="E64:BI64" ca="1" si="21">E24*(D64+E56-E59)</f>
        <v>15113685.043046504</v>
      </c>
      <c r="F64" s="4">
        <f t="shared" ca="1" si="21"/>
        <v>18886083.989288867</v>
      </c>
      <c r="G64" s="4">
        <f t="shared" ca="1" si="21"/>
        <v>22589776.526233271</v>
      </c>
      <c r="H64" s="4">
        <f t="shared" ca="1" si="21"/>
        <v>26198777.593472384</v>
      </c>
      <c r="I64" s="4">
        <f t="shared" ca="1" si="21"/>
        <v>29709513.155563805</v>
      </c>
      <c r="J64" s="4">
        <f t="shared" ca="1" si="21"/>
        <v>33117216.224785529</v>
      </c>
      <c r="K64" s="4">
        <f t="shared" ca="1" si="21"/>
        <v>36438528.720691651</v>
      </c>
      <c r="L64" s="4">
        <f t="shared" ca="1" si="21"/>
        <v>41008836.593222044</v>
      </c>
      <c r="M64" s="4">
        <f t="shared" ca="1" si="21"/>
        <v>45495525.902535826</v>
      </c>
      <c r="N64" s="4">
        <f t="shared" ca="1" si="21"/>
        <v>49894098.850770831</v>
      </c>
      <c r="O64" s="4">
        <f t="shared" ca="1" si="21"/>
        <v>54047801.63961757</v>
      </c>
      <c r="P64" s="4">
        <f t="shared" ca="1" si="21"/>
        <v>58042542.454643488</v>
      </c>
      <c r="Q64" s="4">
        <f t="shared" ca="1" si="21"/>
        <v>61962582.029892765</v>
      </c>
      <c r="R64" s="4">
        <f t="shared" ca="1" si="21"/>
        <v>65804048.272830643</v>
      </c>
      <c r="S64" s="4">
        <f t="shared" ca="1" si="21"/>
        <v>69585816.656729609</v>
      </c>
      <c r="T64" s="4">
        <f t="shared" ca="1" si="21"/>
        <v>73280305.157702982</v>
      </c>
      <c r="U64" s="4">
        <f t="shared" ca="1" si="21"/>
        <v>76884446.315589607</v>
      </c>
      <c r="V64" s="4">
        <f t="shared" ca="1" si="21"/>
        <v>26464047.430746853</v>
      </c>
      <c r="W64" s="4">
        <f t="shared" ca="1" si="21"/>
        <v>0</v>
      </c>
      <c r="X64" s="4">
        <f t="shared" ca="1" si="21"/>
        <v>0</v>
      </c>
      <c r="Y64" s="4">
        <f t="shared" ca="1" si="21"/>
        <v>0</v>
      </c>
      <c r="Z64" s="4">
        <f t="shared" ca="1" si="21"/>
        <v>0</v>
      </c>
      <c r="AA64" s="4">
        <f t="shared" ca="1" si="21"/>
        <v>0</v>
      </c>
      <c r="AB64" s="4">
        <f t="shared" ca="1" si="21"/>
        <v>0</v>
      </c>
      <c r="AC64" s="4">
        <f t="shared" ca="1" si="21"/>
        <v>0</v>
      </c>
      <c r="AD64" s="4">
        <f t="shared" ca="1" si="21"/>
        <v>0</v>
      </c>
      <c r="AE64" s="4">
        <f t="shared" ca="1" si="21"/>
        <v>0</v>
      </c>
      <c r="AF64" s="4">
        <f t="shared" ca="1" si="21"/>
        <v>0</v>
      </c>
      <c r="AG64" s="4">
        <f t="shared" ca="1" si="21"/>
        <v>0</v>
      </c>
      <c r="AH64" s="4">
        <f t="shared" ca="1" si="21"/>
        <v>0</v>
      </c>
      <c r="AI64" s="4">
        <f t="shared" ca="1" si="21"/>
        <v>0</v>
      </c>
      <c r="AJ64" s="4">
        <f t="shared" ca="1" si="21"/>
        <v>0</v>
      </c>
      <c r="AK64" s="4">
        <f t="shared" ca="1" si="21"/>
        <v>0</v>
      </c>
      <c r="AL64" s="4">
        <f t="shared" ca="1" si="21"/>
        <v>0</v>
      </c>
      <c r="AM64" s="4">
        <f t="shared" ca="1" si="21"/>
        <v>0</v>
      </c>
      <c r="AN64" s="4">
        <f t="shared" ca="1" si="21"/>
        <v>0</v>
      </c>
      <c r="AO64" s="4">
        <f t="shared" ca="1" si="21"/>
        <v>0</v>
      </c>
      <c r="AP64" s="4">
        <f t="shared" ca="1" si="21"/>
        <v>0</v>
      </c>
      <c r="AQ64" s="4">
        <f t="shared" ca="1" si="21"/>
        <v>0</v>
      </c>
      <c r="AR64" s="4">
        <f t="shared" ca="1" si="21"/>
        <v>0</v>
      </c>
      <c r="AS64" s="4">
        <f t="shared" ca="1" si="21"/>
        <v>0</v>
      </c>
      <c r="AT64" s="4">
        <f t="shared" ca="1" si="21"/>
        <v>0</v>
      </c>
      <c r="AU64" s="4">
        <f t="shared" ca="1" si="21"/>
        <v>0</v>
      </c>
      <c r="AV64" s="4">
        <f t="shared" ca="1" si="21"/>
        <v>0</v>
      </c>
      <c r="AW64" s="4">
        <f t="shared" ca="1" si="21"/>
        <v>0</v>
      </c>
      <c r="AX64" s="4">
        <f t="shared" ca="1" si="21"/>
        <v>0</v>
      </c>
      <c r="AY64" s="4">
        <f t="shared" ca="1" si="21"/>
        <v>0</v>
      </c>
      <c r="AZ64" s="4">
        <f t="shared" ca="1" si="21"/>
        <v>0</v>
      </c>
      <c r="BA64" s="4">
        <f t="shared" ca="1" si="21"/>
        <v>0</v>
      </c>
      <c r="BB64" s="4">
        <f t="shared" ca="1" si="21"/>
        <v>0</v>
      </c>
      <c r="BC64" s="4">
        <f t="shared" ca="1" si="21"/>
        <v>0</v>
      </c>
      <c r="BD64" s="4">
        <f t="shared" ca="1" si="21"/>
        <v>0</v>
      </c>
      <c r="BE64" s="4">
        <f t="shared" ca="1" si="21"/>
        <v>0</v>
      </c>
      <c r="BF64" s="4">
        <f t="shared" ca="1" si="21"/>
        <v>0</v>
      </c>
      <c r="BG64" s="4">
        <f t="shared" ca="1" si="21"/>
        <v>0</v>
      </c>
      <c r="BH64" s="4">
        <f t="shared" ca="1" si="21"/>
        <v>0</v>
      </c>
      <c r="BI64" s="4">
        <f t="shared" ca="1" si="21"/>
        <v>0</v>
      </c>
    </row>
    <row r="65" spans="1:61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1:61" x14ac:dyDescent="0.25">
      <c r="A66" s="154" t="s">
        <v>581</v>
      </c>
      <c r="C66" s="4">
        <f ca="1">C24*(C36-C59-C61-C77)</f>
        <v>0</v>
      </c>
      <c r="D66" s="4">
        <f t="shared" ref="D66:BI66" ca="1" si="22">D24*(D36-D59-D61-D77)</f>
        <v>0</v>
      </c>
      <c r="E66" s="4">
        <f t="shared" ca="1" si="22"/>
        <v>0</v>
      </c>
      <c r="F66" s="4">
        <f t="shared" ca="1" si="22"/>
        <v>0</v>
      </c>
      <c r="G66" s="4">
        <f t="shared" ca="1" si="22"/>
        <v>0</v>
      </c>
      <c r="H66" s="4">
        <f t="shared" ca="1" si="22"/>
        <v>0</v>
      </c>
      <c r="I66" s="4">
        <f t="shared" ca="1" si="22"/>
        <v>0</v>
      </c>
      <c r="J66" s="4">
        <f t="shared" ca="1" si="22"/>
        <v>0</v>
      </c>
      <c r="K66" s="4">
        <f t="shared" ca="1" si="22"/>
        <v>0</v>
      </c>
      <c r="L66" s="4">
        <f t="shared" ca="1" si="22"/>
        <v>0</v>
      </c>
      <c r="M66" s="4">
        <f t="shared" ca="1" si="22"/>
        <v>0</v>
      </c>
      <c r="N66" s="4">
        <f t="shared" ca="1" si="22"/>
        <v>0</v>
      </c>
      <c r="O66" s="4">
        <f t="shared" ca="1" si="22"/>
        <v>0</v>
      </c>
      <c r="P66" s="4">
        <f t="shared" ca="1" si="22"/>
        <v>0</v>
      </c>
      <c r="Q66" s="4">
        <f t="shared" ca="1" si="22"/>
        <v>0</v>
      </c>
      <c r="R66" s="4">
        <f t="shared" ca="1" si="22"/>
        <v>0</v>
      </c>
      <c r="S66" s="4">
        <f t="shared" ca="1" si="22"/>
        <v>0</v>
      </c>
      <c r="T66" s="4">
        <f t="shared" ca="1" si="22"/>
        <v>0</v>
      </c>
      <c r="U66" s="4">
        <f t="shared" ca="1" si="22"/>
        <v>0</v>
      </c>
      <c r="V66" s="4">
        <f t="shared" ca="1" si="22"/>
        <v>7.4505805969238281E-8</v>
      </c>
      <c r="W66" s="4">
        <f t="shared" ca="1" si="22"/>
        <v>0</v>
      </c>
      <c r="X66" s="4">
        <f t="shared" ca="1" si="22"/>
        <v>0</v>
      </c>
      <c r="Y66" s="4">
        <f t="shared" ca="1" si="22"/>
        <v>0</v>
      </c>
      <c r="Z66" s="4">
        <f t="shared" ca="1" si="22"/>
        <v>0</v>
      </c>
      <c r="AA66" s="4">
        <f t="shared" ca="1" si="22"/>
        <v>0</v>
      </c>
      <c r="AB66" s="4">
        <f t="shared" ca="1" si="22"/>
        <v>0</v>
      </c>
      <c r="AC66" s="4">
        <f t="shared" ca="1" si="22"/>
        <v>0</v>
      </c>
      <c r="AD66" s="4">
        <f t="shared" ca="1" si="22"/>
        <v>0</v>
      </c>
      <c r="AE66" s="4">
        <f t="shared" ca="1" si="22"/>
        <v>0</v>
      </c>
      <c r="AF66" s="4">
        <f t="shared" ca="1" si="22"/>
        <v>0</v>
      </c>
      <c r="AG66" s="4">
        <f t="shared" ca="1" si="22"/>
        <v>0</v>
      </c>
      <c r="AH66" s="4">
        <f t="shared" ca="1" si="22"/>
        <v>0</v>
      </c>
      <c r="AI66" s="4">
        <f t="shared" ca="1" si="22"/>
        <v>0</v>
      </c>
      <c r="AJ66" s="4">
        <f t="shared" ca="1" si="22"/>
        <v>0</v>
      </c>
      <c r="AK66" s="4">
        <f t="shared" ca="1" si="22"/>
        <v>0</v>
      </c>
      <c r="AL66" s="4">
        <f t="shared" ca="1" si="22"/>
        <v>0</v>
      </c>
      <c r="AM66" s="4">
        <f t="shared" ca="1" si="22"/>
        <v>0</v>
      </c>
      <c r="AN66" s="4">
        <f t="shared" ca="1" si="22"/>
        <v>0</v>
      </c>
      <c r="AO66" s="4">
        <f t="shared" ca="1" si="22"/>
        <v>0</v>
      </c>
      <c r="AP66" s="4">
        <f t="shared" ca="1" si="22"/>
        <v>0</v>
      </c>
      <c r="AQ66" s="4">
        <f t="shared" ca="1" si="22"/>
        <v>0</v>
      </c>
      <c r="AR66" s="4">
        <f t="shared" ca="1" si="22"/>
        <v>0</v>
      </c>
      <c r="AS66" s="4">
        <f t="shared" ca="1" si="22"/>
        <v>0</v>
      </c>
      <c r="AT66" s="4">
        <f t="shared" ca="1" si="22"/>
        <v>0</v>
      </c>
      <c r="AU66" s="4">
        <f t="shared" ca="1" si="22"/>
        <v>0</v>
      </c>
      <c r="AV66" s="4">
        <f t="shared" ca="1" si="22"/>
        <v>0</v>
      </c>
      <c r="AW66" s="4">
        <f t="shared" ca="1" si="22"/>
        <v>0</v>
      </c>
      <c r="AX66" s="4">
        <f t="shared" ca="1" si="22"/>
        <v>0</v>
      </c>
      <c r="AY66" s="4">
        <f t="shared" ca="1" si="22"/>
        <v>0</v>
      </c>
      <c r="AZ66" s="4">
        <f t="shared" ca="1" si="22"/>
        <v>0</v>
      </c>
      <c r="BA66" s="4">
        <f t="shared" ca="1" si="22"/>
        <v>0</v>
      </c>
      <c r="BB66" s="4">
        <f t="shared" ca="1" si="22"/>
        <v>0</v>
      </c>
      <c r="BC66" s="4">
        <f t="shared" ca="1" si="22"/>
        <v>0</v>
      </c>
      <c r="BD66" s="4">
        <f t="shared" ca="1" si="22"/>
        <v>0</v>
      </c>
      <c r="BE66" s="4">
        <f t="shared" ca="1" si="22"/>
        <v>0</v>
      </c>
      <c r="BF66" s="4">
        <f t="shared" ca="1" si="22"/>
        <v>0</v>
      </c>
      <c r="BG66" s="4">
        <f t="shared" ca="1" si="22"/>
        <v>0</v>
      </c>
      <c r="BH66" s="4">
        <f t="shared" ca="1" si="22"/>
        <v>0</v>
      </c>
      <c r="BI66" s="4">
        <f t="shared" ca="1" si="22"/>
        <v>0</v>
      </c>
    </row>
    <row r="67" spans="1:61" x14ac:dyDescent="0.25">
      <c r="A67" s="154" t="s">
        <v>582</v>
      </c>
      <c r="C67" s="4">
        <f ca="1">C62-C63-C64</f>
        <v>0</v>
      </c>
      <c r="D67" s="4">
        <f t="shared" ref="D67:BI67" ca="1" si="23">D62-D63-D64</f>
        <v>-3.3527612686157227E-8</v>
      </c>
      <c r="E67" s="4">
        <f t="shared" ca="1" si="23"/>
        <v>-2.9802322387695313E-8</v>
      </c>
      <c r="F67" s="4">
        <f t="shared" ca="1" si="23"/>
        <v>0</v>
      </c>
      <c r="G67" s="4">
        <f t="shared" ca="1" si="23"/>
        <v>0</v>
      </c>
      <c r="H67" s="4">
        <f t="shared" ca="1" si="23"/>
        <v>3.7252902984619141E-8</v>
      </c>
      <c r="I67" s="4">
        <f t="shared" ca="1" si="23"/>
        <v>0</v>
      </c>
      <c r="J67" s="4">
        <f t="shared" ca="1" si="23"/>
        <v>3.7252902984619141E-8</v>
      </c>
      <c r="K67" s="4">
        <f t="shared" ca="1" si="23"/>
        <v>0</v>
      </c>
      <c r="L67" s="4">
        <f t="shared" ca="1" si="23"/>
        <v>0</v>
      </c>
      <c r="M67" s="4">
        <f t="shared" ca="1" si="23"/>
        <v>0</v>
      </c>
      <c r="N67" s="4">
        <f t="shared" ca="1" si="23"/>
        <v>5.9604644775390625E-8</v>
      </c>
      <c r="O67" s="4">
        <f t="shared" ca="1" si="23"/>
        <v>0</v>
      </c>
      <c r="P67" s="4">
        <f t="shared" ca="1" si="23"/>
        <v>0</v>
      </c>
      <c r="Q67" s="4">
        <f t="shared" ca="1" si="23"/>
        <v>0</v>
      </c>
      <c r="R67" s="4">
        <f t="shared" ca="1" si="23"/>
        <v>0</v>
      </c>
      <c r="S67" s="4">
        <f t="shared" ca="1" si="23"/>
        <v>0</v>
      </c>
      <c r="T67" s="4">
        <f t="shared" ca="1" si="23"/>
        <v>0</v>
      </c>
      <c r="U67" s="4">
        <f t="shared" ca="1" si="23"/>
        <v>0</v>
      </c>
      <c r="V67" s="4">
        <f t="shared" ca="1" si="23"/>
        <v>-5.9604644775390625E-8</v>
      </c>
      <c r="W67" s="4">
        <f t="shared" ca="1" si="23"/>
        <v>0</v>
      </c>
      <c r="X67" s="4">
        <f t="shared" ca="1" si="23"/>
        <v>0</v>
      </c>
      <c r="Y67" s="4">
        <f t="shared" ca="1" si="23"/>
        <v>0</v>
      </c>
      <c r="Z67" s="4">
        <f t="shared" ca="1" si="23"/>
        <v>0</v>
      </c>
      <c r="AA67" s="4">
        <f t="shared" ca="1" si="23"/>
        <v>0</v>
      </c>
      <c r="AB67" s="4">
        <f t="shared" ca="1" si="23"/>
        <v>0</v>
      </c>
      <c r="AC67" s="4">
        <f t="shared" ca="1" si="23"/>
        <v>0</v>
      </c>
      <c r="AD67" s="4">
        <f t="shared" ca="1" si="23"/>
        <v>0</v>
      </c>
      <c r="AE67" s="4">
        <f t="shared" ca="1" si="23"/>
        <v>0</v>
      </c>
      <c r="AF67" s="4">
        <f t="shared" ca="1" si="23"/>
        <v>0</v>
      </c>
      <c r="AG67" s="4">
        <f t="shared" ca="1" si="23"/>
        <v>0</v>
      </c>
      <c r="AH67" s="4">
        <f t="shared" ca="1" si="23"/>
        <v>0</v>
      </c>
      <c r="AI67" s="4">
        <f t="shared" ca="1" si="23"/>
        <v>0</v>
      </c>
      <c r="AJ67" s="4">
        <f t="shared" ca="1" si="23"/>
        <v>0</v>
      </c>
      <c r="AK67" s="4">
        <f t="shared" ca="1" si="23"/>
        <v>0</v>
      </c>
      <c r="AL67" s="4">
        <f t="shared" ca="1" si="23"/>
        <v>0</v>
      </c>
      <c r="AM67" s="4">
        <f t="shared" ca="1" si="23"/>
        <v>0</v>
      </c>
      <c r="AN67" s="4">
        <f t="shared" ca="1" si="23"/>
        <v>0</v>
      </c>
      <c r="AO67" s="4">
        <f t="shared" ca="1" si="23"/>
        <v>0</v>
      </c>
      <c r="AP67" s="4">
        <f t="shared" ca="1" si="23"/>
        <v>0</v>
      </c>
      <c r="AQ67" s="4">
        <f t="shared" ca="1" si="23"/>
        <v>0</v>
      </c>
      <c r="AR67" s="4">
        <f t="shared" ca="1" si="23"/>
        <v>0</v>
      </c>
      <c r="AS67" s="4">
        <f t="shared" ca="1" si="23"/>
        <v>0</v>
      </c>
      <c r="AT67" s="4">
        <f t="shared" ca="1" si="23"/>
        <v>0</v>
      </c>
      <c r="AU67" s="4">
        <f t="shared" ca="1" si="23"/>
        <v>0</v>
      </c>
      <c r="AV67" s="4">
        <f t="shared" ca="1" si="23"/>
        <v>0</v>
      </c>
      <c r="AW67" s="4">
        <f t="shared" ca="1" si="23"/>
        <v>0</v>
      </c>
      <c r="AX67" s="4">
        <f t="shared" ca="1" si="23"/>
        <v>0</v>
      </c>
      <c r="AY67" s="4">
        <f t="shared" ca="1" si="23"/>
        <v>0</v>
      </c>
      <c r="AZ67" s="4">
        <f t="shared" ca="1" si="23"/>
        <v>0</v>
      </c>
      <c r="BA67" s="4">
        <f t="shared" ca="1" si="23"/>
        <v>0</v>
      </c>
      <c r="BB67" s="4">
        <f t="shared" ca="1" si="23"/>
        <v>0</v>
      </c>
      <c r="BC67" s="4">
        <f t="shared" ca="1" si="23"/>
        <v>0</v>
      </c>
      <c r="BD67" s="4">
        <f t="shared" ca="1" si="23"/>
        <v>0</v>
      </c>
      <c r="BE67" s="4">
        <f t="shared" ca="1" si="23"/>
        <v>0</v>
      </c>
      <c r="BF67" s="4">
        <f t="shared" ca="1" si="23"/>
        <v>0</v>
      </c>
      <c r="BG67" s="4">
        <f t="shared" ca="1" si="23"/>
        <v>0</v>
      </c>
      <c r="BH67" s="4">
        <f t="shared" ca="1" si="23"/>
        <v>0</v>
      </c>
      <c r="BI67" s="4">
        <f t="shared" ca="1" si="23"/>
        <v>0</v>
      </c>
    </row>
    <row r="68" spans="1:61" x14ac:dyDescent="0.25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1:61" x14ac:dyDescent="0.25">
      <c r="A69" s="9" t="s">
        <v>433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1:61" x14ac:dyDescent="0.25">
      <c r="A70" s="154" t="s">
        <v>682</v>
      </c>
      <c r="B70" s="20">
        <f>B20</f>
        <v>0.95</v>
      </c>
      <c r="C70" s="4">
        <f ca="1">$B$70*C57</f>
        <v>289476010.11893797</v>
      </c>
      <c r="D70" s="4">
        <f t="shared" ref="D70:BI71" ca="1" si="24">$B$70*D57</f>
        <v>0</v>
      </c>
      <c r="E70" s="4">
        <f t="shared" ca="1" si="24"/>
        <v>0</v>
      </c>
      <c r="F70" s="4">
        <f t="shared" ca="1" si="24"/>
        <v>0</v>
      </c>
      <c r="G70" s="4">
        <f t="shared" ca="1" si="24"/>
        <v>0</v>
      </c>
      <c r="H70" s="4">
        <f t="shared" ca="1" si="24"/>
        <v>0</v>
      </c>
      <c r="I70" s="4">
        <f t="shared" ca="1" si="24"/>
        <v>0</v>
      </c>
      <c r="J70" s="4">
        <f t="shared" ca="1" si="24"/>
        <v>0</v>
      </c>
      <c r="K70" s="4">
        <f t="shared" ca="1" si="24"/>
        <v>0</v>
      </c>
      <c r="L70" s="4">
        <f t="shared" ca="1" si="24"/>
        <v>0</v>
      </c>
      <c r="M70" s="4">
        <f t="shared" ca="1" si="24"/>
        <v>0</v>
      </c>
      <c r="N70" s="4">
        <f t="shared" ca="1" si="24"/>
        <v>0</v>
      </c>
      <c r="O70" s="4">
        <f t="shared" ca="1" si="24"/>
        <v>0</v>
      </c>
      <c r="P70" s="4">
        <f t="shared" ca="1" si="24"/>
        <v>0</v>
      </c>
      <c r="Q70" s="4">
        <f t="shared" ca="1" si="24"/>
        <v>0</v>
      </c>
      <c r="R70" s="4">
        <f t="shared" ca="1" si="24"/>
        <v>0</v>
      </c>
      <c r="S70" s="4">
        <f t="shared" ca="1" si="24"/>
        <v>0</v>
      </c>
      <c r="T70" s="4">
        <f t="shared" ca="1" si="24"/>
        <v>0</v>
      </c>
      <c r="U70" s="4">
        <f t="shared" ca="1" si="24"/>
        <v>0</v>
      </c>
      <c r="V70" s="4">
        <f t="shared" ca="1" si="24"/>
        <v>51233355.398718707</v>
      </c>
      <c r="W70" s="4">
        <f t="shared" ca="1" si="24"/>
        <v>0</v>
      </c>
      <c r="X70" s="4">
        <f t="shared" ca="1" si="24"/>
        <v>0</v>
      </c>
      <c r="Y70" s="4">
        <f t="shared" ca="1" si="24"/>
        <v>0</v>
      </c>
      <c r="Z70" s="4">
        <f t="shared" ca="1" si="24"/>
        <v>0</v>
      </c>
      <c r="AA70" s="4">
        <f t="shared" ca="1" si="24"/>
        <v>0</v>
      </c>
      <c r="AB70" s="4">
        <f t="shared" ca="1" si="24"/>
        <v>0</v>
      </c>
      <c r="AC70" s="4">
        <f t="shared" ca="1" si="24"/>
        <v>0</v>
      </c>
      <c r="AD70" s="4">
        <f t="shared" ca="1" si="24"/>
        <v>0</v>
      </c>
      <c r="AE70" s="4">
        <f t="shared" ca="1" si="24"/>
        <v>0</v>
      </c>
      <c r="AF70" s="4">
        <f t="shared" ca="1" si="24"/>
        <v>0</v>
      </c>
      <c r="AG70" s="4">
        <f t="shared" ca="1" si="24"/>
        <v>0</v>
      </c>
      <c r="AH70" s="4">
        <f t="shared" ca="1" si="24"/>
        <v>0</v>
      </c>
      <c r="AI70" s="4">
        <f t="shared" ca="1" si="24"/>
        <v>0</v>
      </c>
      <c r="AJ70" s="4">
        <f t="shared" ca="1" si="24"/>
        <v>0</v>
      </c>
      <c r="AK70" s="4">
        <f t="shared" ca="1" si="24"/>
        <v>0</v>
      </c>
      <c r="AL70" s="4">
        <f t="shared" ca="1" si="24"/>
        <v>0</v>
      </c>
      <c r="AM70" s="4">
        <f t="shared" ca="1" si="24"/>
        <v>0</v>
      </c>
      <c r="AN70" s="4">
        <f t="shared" ca="1" si="24"/>
        <v>0</v>
      </c>
      <c r="AO70" s="4">
        <f t="shared" ca="1" si="24"/>
        <v>0</v>
      </c>
      <c r="AP70" s="4">
        <f t="shared" ca="1" si="24"/>
        <v>0</v>
      </c>
      <c r="AQ70" s="4">
        <f t="shared" ca="1" si="24"/>
        <v>0</v>
      </c>
      <c r="AR70" s="4">
        <f t="shared" ca="1" si="24"/>
        <v>0</v>
      </c>
      <c r="AS70" s="4">
        <f t="shared" ca="1" si="24"/>
        <v>0</v>
      </c>
      <c r="AT70" s="4">
        <f t="shared" ca="1" si="24"/>
        <v>0</v>
      </c>
      <c r="AU70" s="4">
        <f t="shared" ca="1" si="24"/>
        <v>0</v>
      </c>
      <c r="AV70" s="4">
        <f t="shared" ca="1" si="24"/>
        <v>0</v>
      </c>
      <c r="AW70" s="4">
        <f t="shared" ca="1" si="24"/>
        <v>0</v>
      </c>
      <c r="AX70" s="4">
        <f t="shared" ca="1" si="24"/>
        <v>0</v>
      </c>
      <c r="AY70" s="4">
        <f t="shared" ca="1" si="24"/>
        <v>0</v>
      </c>
      <c r="AZ70" s="4">
        <f t="shared" ca="1" si="24"/>
        <v>0</v>
      </c>
      <c r="BA70" s="4">
        <f t="shared" ca="1" si="24"/>
        <v>0</v>
      </c>
      <c r="BB70" s="4">
        <f t="shared" ca="1" si="24"/>
        <v>0</v>
      </c>
      <c r="BC70" s="4">
        <f t="shared" ca="1" si="24"/>
        <v>0</v>
      </c>
      <c r="BD70" s="4">
        <f t="shared" ca="1" si="24"/>
        <v>0</v>
      </c>
      <c r="BE70" s="4">
        <f t="shared" ca="1" si="24"/>
        <v>0</v>
      </c>
      <c r="BF70" s="4">
        <f t="shared" ca="1" si="24"/>
        <v>0</v>
      </c>
      <c r="BG70" s="4">
        <f t="shared" ca="1" si="24"/>
        <v>0</v>
      </c>
      <c r="BH70" s="4">
        <f t="shared" ca="1" si="24"/>
        <v>0</v>
      </c>
      <c r="BI70" s="4">
        <f t="shared" ca="1" si="24"/>
        <v>0</v>
      </c>
    </row>
    <row r="71" spans="1:61" x14ac:dyDescent="0.25">
      <c r="A71" s="154" t="s">
        <v>683</v>
      </c>
      <c r="B71" s="20"/>
      <c r="C71" s="4">
        <f ca="1">$B$70*C58</f>
        <v>0</v>
      </c>
      <c r="D71" s="4">
        <f t="shared" ca="1" si="24"/>
        <v>3961497.4598564692</v>
      </c>
      <c r="E71" s="4">
        <f t="shared" ca="1" si="24"/>
        <v>3839455.6533044041</v>
      </c>
      <c r="F71" s="4">
        <f t="shared" ca="1" si="24"/>
        <v>4012071.2738155583</v>
      </c>
      <c r="G71" s="4">
        <f t="shared" ca="1" si="24"/>
        <v>4166936.8376218756</v>
      </c>
      <c r="H71" s="4">
        <f t="shared" ca="1" si="24"/>
        <v>4344856.4315943308</v>
      </c>
      <c r="I71" s="4">
        <f t="shared" ca="1" si="24"/>
        <v>4523922.4368315693</v>
      </c>
      <c r="J71" s="4">
        <f t="shared" ca="1" si="24"/>
        <v>4705183.2746574506</v>
      </c>
      <c r="K71" s="4">
        <f t="shared" ca="1" si="24"/>
        <v>4868187.2672012933</v>
      </c>
      <c r="L71" s="4">
        <f t="shared" ca="1" si="24"/>
        <v>3760522.8311860012</v>
      </c>
      <c r="M71" s="4">
        <f t="shared" ca="1" si="24"/>
        <v>3948505.2782143829</v>
      </c>
      <c r="N71" s="4">
        <f t="shared" ca="1" si="24"/>
        <v>4138774.6923354217</v>
      </c>
      <c r="O71" s="4">
        <f t="shared" ca="1" si="24"/>
        <v>4475867.4512748597</v>
      </c>
      <c r="P71" s="4">
        <f t="shared" ca="1" si="24"/>
        <v>4725531.7676397441</v>
      </c>
      <c r="Q71" s="4">
        <f t="shared" ca="1" si="24"/>
        <v>4891373.0397844138</v>
      </c>
      <c r="R71" s="4">
        <f t="shared" ca="1" si="24"/>
        <v>5059118.645392416</v>
      </c>
      <c r="S71" s="4">
        <f t="shared" ca="1" si="24"/>
        <v>5207066.43474916</v>
      </c>
      <c r="T71" s="4">
        <f t="shared" ca="1" si="24"/>
        <v>5379799.3226460703</v>
      </c>
      <c r="U71" s="4">
        <f t="shared" ca="1" si="24"/>
        <v>5553373.4004766112</v>
      </c>
      <c r="V71" s="4">
        <f t="shared" ca="1" si="24"/>
        <v>56962284.793569349</v>
      </c>
      <c r="W71" s="4">
        <f t="shared" ca="1" si="24"/>
        <v>0</v>
      </c>
      <c r="X71" s="4">
        <f t="shared" ca="1" si="24"/>
        <v>0</v>
      </c>
      <c r="Y71" s="4">
        <f t="shared" ca="1" si="24"/>
        <v>0</v>
      </c>
      <c r="Z71" s="4">
        <f t="shared" ca="1" si="24"/>
        <v>0</v>
      </c>
      <c r="AA71" s="4">
        <f t="shared" ca="1" si="24"/>
        <v>0</v>
      </c>
      <c r="AB71" s="4">
        <f t="shared" ca="1" si="24"/>
        <v>0</v>
      </c>
      <c r="AC71" s="4">
        <f t="shared" ca="1" si="24"/>
        <v>0</v>
      </c>
      <c r="AD71" s="4">
        <f t="shared" ca="1" si="24"/>
        <v>0</v>
      </c>
      <c r="AE71" s="4">
        <f t="shared" ca="1" si="24"/>
        <v>0</v>
      </c>
      <c r="AF71" s="4">
        <f t="shared" ca="1" si="24"/>
        <v>0</v>
      </c>
      <c r="AG71" s="4">
        <f t="shared" ca="1" si="24"/>
        <v>0</v>
      </c>
      <c r="AH71" s="4">
        <f t="shared" ca="1" si="24"/>
        <v>0</v>
      </c>
      <c r="AI71" s="4">
        <f t="shared" ca="1" si="24"/>
        <v>0</v>
      </c>
      <c r="AJ71" s="4">
        <f t="shared" ca="1" si="24"/>
        <v>0</v>
      </c>
      <c r="AK71" s="4">
        <f t="shared" ca="1" si="24"/>
        <v>0</v>
      </c>
      <c r="AL71" s="4">
        <f t="shared" ca="1" si="24"/>
        <v>0</v>
      </c>
      <c r="AM71" s="4">
        <f t="shared" ca="1" si="24"/>
        <v>0</v>
      </c>
      <c r="AN71" s="4">
        <f t="shared" ca="1" si="24"/>
        <v>0</v>
      </c>
      <c r="AO71" s="4">
        <f t="shared" ca="1" si="24"/>
        <v>0</v>
      </c>
      <c r="AP71" s="4">
        <f t="shared" ca="1" si="24"/>
        <v>0</v>
      </c>
      <c r="AQ71" s="4">
        <f t="shared" ca="1" si="24"/>
        <v>0</v>
      </c>
      <c r="AR71" s="4">
        <f t="shared" ca="1" si="24"/>
        <v>0</v>
      </c>
      <c r="AS71" s="4">
        <f t="shared" ca="1" si="24"/>
        <v>0</v>
      </c>
      <c r="AT71" s="4">
        <f t="shared" ca="1" si="24"/>
        <v>0</v>
      </c>
      <c r="AU71" s="4">
        <f t="shared" ca="1" si="24"/>
        <v>0</v>
      </c>
      <c r="AV71" s="4">
        <f t="shared" ca="1" si="24"/>
        <v>0</v>
      </c>
      <c r="AW71" s="4">
        <f t="shared" ca="1" si="24"/>
        <v>0</v>
      </c>
      <c r="AX71" s="4">
        <f t="shared" ca="1" si="24"/>
        <v>0</v>
      </c>
      <c r="AY71" s="4">
        <f t="shared" ca="1" si="24"/>
        <v>0</v>
      </c>
      <c r="AZ71" s="4">
        <f t="shared" ca="1" si="24"/>
        <v>0</v>
      </c>
      <c r="BA71" s="4">
        <f t="shared" ca="1" si="24"/>
        <v>0</v>
      </c>
      <c r="BB71" s="4">
        <f t="shared" ca="1" si="24"/>
        <v>0</v>
      </c>
      <c r="BC71" s="4">
        <f t="shared" ca="1" si="24"/>
        <v>0</v>
      </c>
      <c r="BD71" s="4">
        <f t="shared" ca="1" si="24"/>
        <v>0</v>
      </c>
      <c r="BE71" s="4">
        <f t="shared" ca="1" si="24"/>
        <v>0</v>
      </c>
      <c r="BF71" s="4">
        <f t="shared" ca="1" si="24"/>
        <v>0</v>
      </c>
      <c r="BG71" s="4">
        <f t="shared" ca="1" si="24"/>
        <v>0</v>
      </c>
      <c r="BH71" s="4">
        <f t="shared" ca="1" si="24"/>
        <v>0</v>
      </c>
      <c r="BI71" s="4">
        <f t="shared" ca="1" si="24"/>
        <v>0</v>
      </c>
    </row>
    <row r="72" spans="1:61" x14ac:dyDescent="0.25">
      <c r="A72" s="154" t="s">
        <v>669</v>
      </c>
      <c r="C72" s="4">
        <f ca="1">C71-C70</f>
        <v>-289476010.11893797</v>
      </c>
      <c r="D72" s="4">
        <f t="shared" ref="D72:BI72" ca="1" si="25">D71-D70</f>
        <v>3961497.4598564692</v>
      </c>
      <c r="E72" s="4">
        <f t="shared" ca="1" si="25"/>
        <v>3839455.6533044041</v>
      </c>
      <c r="F72" s="4">
        <f t="shared" ca="1" si="25"/>
        <v>4012071.2738155583</v>
      </c>
      <c r="G72" s="4">
        <f t="shared" ca="1" si="25"/>
        <v>4166936.8376218756</v>
      </c>
      <c r="H72" s="4">
        <f t="shared" ca="1" si="25"/>
        <v>4344856.4315943308</v>
      </c>
      <c r="I72" s="4">
        <f t="shared" ca="1" si="25"/>
        <v>4523922.4368315693</v>
      </c>
      <c r="J72" s="4">
        <f t="shared" ca="1" si="25"/>
        <v>4705183.2746574506</v>
      </c>
      <c r="K72" s="4">
        <f t="shared" ca="1" si="25"/>
        <v>4868187.2672012933</v>
      </c>
      <c r="L72" s="4">
        <f t="shared" ca="1" si="25"/>
        <v>3760522.8311860012</v>
      </c>
      <c r="M72" s="4">
        <f t="shared" ca="1" si="25"/>
        <v>3948505.2782143829</v>
      </c>
      <c r="N72" s="4">
        <f t="shared" ca="1" si="25"/>
        <v>4138774.6923354217</v>
      </c>
      <c r="O72" s="4">
        <f t="shared" ca="1" si="25"/>
        <v>4475867.4512748597</v>
      </c>
      <c r="P72" s="4">
        <f t="shared" ca="1" si="25"/>
        <v>4725531.7676397441</v>
      </c>
      <c r="Q72" s="4">
        <f t="shared" ca="1" si="25"/>
        <v>4891373.0397844138</v>
      </c>
      <c r="R72" s="4">
        <f t="shared" ca="1" si="25"/>
        <v>5059118.645392416</v>
      </c>
      <c r="S72" s="4">
        <f t="shared" ca="1" si="25"/>
        <v>5207066.43474916</v>
      </c>
      <c r="T72" s="4">
        <f t="shared" ca="1" si="25"/>
        <v>5379799.3226460703</v>
      </c>
      <c r="U72" s="4">
        <f t="shared" ca="1" si="25"/>
        <v>5553373.4004766112</v>
      </c>
      <c r="V72" s="4">
        <f t="shared" ca="1" si="25"/>
        <v>5728929.3948506415</v>
      </c>
      <c r="W72" s="4">
        <f t="shared" ca="1" si="25"/>
        <v>0</v>
      </c>
      <c r="X72" s="4">
        <f t="shared" ca="1" si="25"/>
        <v>0</v>
      </c>
      <c r="Y72" s="4">
        <f t="shared" ca="1" si="25"/>
        <v>0</v>
      </c>
      <c r="Z72" s="4">
        <f t="shared" ca="1" si="25"/>
        <v>0</v>
      </c>
      <c r="AA72" s="4">
        <f t="shared" ca="1" si="25"/>
        <v>0</v>
      </c>
      <c r="AB72" s="4">
        <f t="shared" ca="1" si="25"/>
        <v>0</v>
      </c>
      <c r="AC72" s="4">
        <f t="shared" ca="1" si="25"/>
        <v>0</v>
      </c>
      <c r="AD72" s="4">
        <f t="shared" ca="1" si="25"/>
        <v>0</v>
      </c>
      <c r="AE72" s="4">
        <f t="shared" ca="1" si="25"/>
        <v>0</v>
      </c>
      <c r="AF72" s="4">
        <f t="shared" ca="1" si="25"/>
        <v>0</v>
      </c>
      <c r="AG72" s="4">
        <f t="shared" ca="1" si="25"/>
        <v>0</v>
      </c>
      <c r="AH72" s="4">
        <f t="shared" ca="1" si="25"/>
        <v>0</v>
      </c>
      <c r="AI72" s="4">
        <f t="shared" ca="1" si="25"/>
        <v>0</v>
      </c>
      <c r="AJ72" s="4">
        <f t="shared" ca="1" si="25"/>
        <v>0</v>
      </c>
      <c r="AK72" s="4">
        <f t="shared" ca="1" si="25"/>
        <v>0</v>
      </c>
      <c r="AL72" s="4">
        <f t="shared" ca="1" si="25"/>
        <v>0</v>
      </c>
      <c r="AM72" s="4">
        <f t="shared" ca="1" si="25"/>
        <v>0</v>
      </c>
      <c r="AN72" s="4">
        <f t="shared" ca="1" si="25"/>
        <v>0</v>
      </c>
      <c r="AO72" s="4">
        <f t="shared" ca="1" si="25"/>
        <v>0</v>
      </c>
      <c r="AP72" s="4">
        <f t="shared" ca="1" si="25"/>
        <v>0</v>
      </c>
      <c r="AQ72" s="4">
        <f t="shared" ca="1" si="25"/>
        <v>0</v>
      </c>
      <c r="AR72" s="4">
        <f t="shared" ca="1" si="25"/>
        <v>0</v>
      </c>
      <c r="AS72" s="4">
        <f t="shared" ca="1" si="25"/>
        <v>0</v>
      </c>
      <c r="AT72" s="4">
        <f t="shared" ca="1" si="25"/>
        <v>0</v>
      </c>
      <c r="AU72" s="4">
        <f t="shared" ca="1" si="25"/>
        <v>0</v>
      </c>
      <c r="AV72" s="4">
        <f t="shared" ca="1" si="25"/>
        <v>0</v>
      </c>
      <c r="AW72" s="4">
        <f t="shared" ca="1" si="25"/>
        <v>0</v>
      </c>
      <c r="AX72" s="4">
        <f t="shared" ca="1" si="25"/>
        <v>0</v>
      </c>
      <c r="AY72" s="4">
        <f t="shared" ca="1" si="25"/>
        <v>0</v>
      </c>
      <c r="AZ72" s="4">
        <f t="shared" ca="1" si="25"/>
        <v>0</v>
      </c>
      <c r="BA72" s="4">
        <f t="shared" ca="1" si="25"/>
        <v>0</v>
      </c>
      <c r="BB72" s="4">
        <f t="shared" ca="1" si="25"/>
        <v>0</v>
      </c>
      <c r="BC72" s="4">
        <f t="shared" ca="1" si="25"/>
        <v>0</v>
      </c>
      <c r="BD72" s="4">
        <f t="shared" ca="1" si="25"/>
        <v>0</v>
      </c>
      <c r="BE72" s="4">
        <f t="shared" ca="1" si="25"/>
        <v>0</v>
      </c>
      <c r="BF72" s="4">
        <f t="shared" ca="1" si="25"/>
        <v>0</v>
      </c>
      <c r="BG72" s="4">
        <f t="shared" ca="1" si="25"/>
        <v>0</v>
      </c>
      <c r="BH72" s="4">
        <f t="shared" ca="1" si="25"/>
        <v>0</v>
      </c>
      <c r="BI72" s="4">
        <f t="shared" ca="1" si="25"/>
        <v>0</v>
      </c>
    </row>
    <row r="73" spans="1:61" x14ac:dyDescent="0.25">
      <c r="A73" s="154" t="s">
        <v>684</v>
      </c>
      <c r="B73" s="20">
        <f>1-B70</f>
        <v>5.0000000000000044E-2</v>
      </c>
      <c r="C73" s="4">
        <f ca="1">$B$73*C57</f>
        <v>15235579.479944117</v>
      </c>
      <c r="D73" s="4">
        <f t="shared" ref="D73:BI74" ca="1" si="26">$B$73*D57</f>
        <v>0</v>
      </c>
      <c r="E73" s="4">
        <f t="shared" ca="1" si="26"/>
        <v>0</v>
      </c>
      <c r="F73" s="4">
        <f t="shared" ca="1" si="26"/>
        <v>0</v>
      </c>
      <c r="G73" s="4">
        <f t="shared" ca="1" si="26"/>
        <v>0</v>
      </c>
      <c r="H73" s="4">
        <f t="shared" ca="1" si="26"/>
        <v>0</v>
      </c>
      <c r="I73" s="4">
        <f t="shared" ca="1" si="26"/>
        <v>0</v>
      </c>
      <c r="J73" s="4">
        <f t="shared" ca="1" si="26"/>
        <v>0</v>
      </c>
      <c r="K73" s="4">
        <f t="shared" ca="1" si="26"/>
        <v>0</v>
      </c>
      <c r="L73" s="4">
        <f t="shared" ca="1" si="26"/>
        <v>0</v>
      </c>
      <c r="M73" s="4">
        <f t="shared" ca="1" si="26"/>
        <v>0</v>
      </c>
      <c r="N73" s="4">
        <f t="shared" ca="1" si="26"/>
        <v>0</v>
      </c>
      <c r="O73" s="4">
        <f t="shared" ca="1" si="26"/>
        <v>0</v>
      </c>
      <c r="P73" s="4">
        <f t="shared" ca="1" si="26"/>
        <v>0</v>
      </c>
      <c r="Q73" s="4">
        <f t="shared" ca="1" si="26"/>
        <v>0</v>
      </c>
      <c r="R73" s="4">
        <f t="shared" ca="1" si="26"/>
        <v>0</v>
      </c>
      <c r="S73" s="4">
        <f t="shared" ca="1" si="26"/>
        <v>0</v>
      </c>
      <c r="T73" s="4">
        <f t="shared" ca="1" si="26"/>
        <v>0</v>
      </c>
      <c r="U73" s="4">
        <f t="shared" ca="1" si="26"/>
        <v>0</v>
      </c>
      <c r="V73" s="4">
        <f t="shared" ca="1" si="26"/>
        <v>2696492.3894062503</v>
      </c>
      <c r="W73" s="4">
        <f t="shared" ca="1" si="26"/>
        <v>0</v>
      </c>
      <c r="X73" s="4">
        <f t="shared" ca="1" si="26"/>
        <v>0</v>
      </c>
      <c r="Y73" s="4">
        <f t="shared" ca="1" si="26"/>
        <v>0</v>
      </c>
      <c r="Z73" s="4">
        <f t="shared" ca="1" si="26"/>
        <v>0</v>
      </c>
      <c r="AA73" s="4">
        <f t="shared" ca="1" si="26"/>
        <v>0</v>
      </c>
      <c r="AB73" s="4">
        <f t="shared" ca="1" si="26"/>
        <v>0</v>
      </c>
      <c r="AC73" s="4">
        <f t="shared" ca="1" si="26"/>
        <v>0</v>
      </c>
      <c r="AD73" s="4">
        <f t="shared" ca="1" si="26"/>
        <v>0</v>
      </c>
      <c r="AE73" s="4">
        <f t="shared" ca="1" si="26"/>
        <v>0</v>
      </c>
      <c r="AF73" s="4">
        <f t="shared" ca="1" si="26"/>
        <v>0</v>
      </c>
      <c r="AG73" s="4">
        <f t="shared" ca="1" si="26"/>
        <v>0</v>
      </c>
      <c r="AH73" s="4">
        <f t="shared" ca="1" si="26"/>
        <v>0</v>
      </c>
      <c r="AI73" s="4">
        <f t="shared" ca="1" si="26"/>
        <v>0</v>
      </c>
      <c r="AJ73" s="4">
        <f t="shared" ca="1" si="26"/>
        <v>0</v>
      </c>
      <c r="AK73" s="4">
        <f t="shared" ca="1" si="26"/>
        <v>0</v>
      </c>
      <c r="AL73" s="4">
        <f t="shared" ca="1" si="26"/>
        <v>0</v>
      </c>
      <c r="AM73" s="4">
        <f t="shared" ca="1" si="26"/>
        <v>0</v>
      </c>
      <c r="AN73" s="4">
        <f t="shared" ca="1" si="26"/>
        <v>0</v>
      </c>
      <c r="AO73" s="4">
        <f t="shared" ca="1" si="26"/>
        <v>0</v>
      </c>
      <c r="AP73" s="4">
        <f t="shared" ca="1" si="26"/>
        <v>0</v>
      </c>
      <c r="AQ73" s="4">
        <f t="shared" ca="1" si="26"/>
        <v>0</v>
      </c>
      <c r="AR73" s="4">
        <f t="shared" ca="1" si="26"/>
        <v>0</v>
      </c>
      <c r="AS73" s="4">
        <f t="shared" ca="1" si="26"/>
        <v>0</v>
      </c>
      <c r="AT73" s="4">
        <f t="shared" ca="1" si="26"/>
        <v>0</v>
      </c>
      <c r="AU73" s="4">
        <f t="shared" ca="1" si="26"/>
        <v>0</v>
      </c>
      <c r="AV73" s="4">
        <f t="shared" ca="1" si="26"/>
        <v>0</v>
      </c>
      <c r="AW73" s="4">
        <f t="shared" ca="1" si="26"/>
        <v>0</v>
      </c>
      <c r="AX73" s="4">
        <f t="shared" ca="1" si="26"/>
        <v>0</v>
      </c>
      <c r="AY73" s="4">
        <f t="shared" ca="1" si="26"/>
        <v>0</v>
      </c>
      <c r="AZ73" s="4">
        <f t="shared" ca="1" si="26"/>
        <v>0</v>
      </c>
      <c r="BA73" s="4">
        <f t="shared" ca="1" si="26"/>
        <v>0</v>
      </c>
      <c r="BB73" s="4">
        <f t="shared" ca="1" si="26"/>
        <v>0</v>
      </c>
      <c r="BC73" s="4">
        <f t="shared" ca="1" si="26"/>
        <v>0</v>
      </c>
      <c r="BD73" s="4">
        <f t="shared" ca="1" si="26"/>
        <v>0</v>
      </c>
      <c r="BE73" s="4">
        <f t="shared" ca="1" si="26"/>
        <v>0</v>
      </c>
      <c r="BF73" s="4">
        <f t="shared" ca="1" si="26"/>
        <v>0</v>
      </c>
      <c r="BG73" s="4">
        <f t="shared" ca="1" si="26"/>
        <v>0</v>
      </c>
      <c r="BH73" s="4">
        <f t="shared" ca="1" si="26"/>
        <v>0</v>
      </c>
      <c r="BI73" s="4">
        <f t="shared" ca="1" si="26"/>
        <v>0</v>
      </c>
    </row>
    <row r="74" spans="1:61" x14ac:dyDescent="0.25">
      <c r="A74" s="154" t="s">
        <v>685</v>
      </c>
      <c r="B74" s="20"/>
      <c r="C74" s="4">
        <f ca="1">$B$73*C58</f>
        <v>0</v>
      </c>
      <c r="D74" s="4">
        <f t="shared" ca="1" si="26"/>
        <v>208499.86630823542</v>
      </c>
      <c r="E74" s="4">
        <f t="shared" ca="1" si="26"/>
        <v>202076.61333181095</v>
      </c>
      <c r="F74" s="4">
        <f t="shared" ca="1" si="26"/>
        <v>211161.64599029272</v>
      </c>
      <c r="G74" s="4">
        <f t="shared" ca="1" si="26"/>
        <v>219312.46513799365</v>
      </c>
      <c r="H74" s="4">
        <f t="shared" ca="1" si="26"/>
        <v>228676.65429443869</v>
      </c>
      <c r="I74" s="4">
        <f t="shared" ca="1" si="26"/>
        <v>238101.18088587228</v>
      </c>
      <c r="J74" s="4">
        <f t="shared" ca="1" si="26"/>
        <v>247641.22498197132</v>
      </c>
      <c r="K74" s="4">
        <f t="shared" ca="1" si="26"/>
        <v>256220.38248427882</v>
      </c>
      <c r="L74" s="4">
        <f t="shared" ca="1" si="26"/>
        <v>197922.25427294761</v>
      </c>
      <c r="M74" s="4">
        <f t="shared" ca="1" si="26"/>
        <v>207816.06727444142</v>
      </c>
      <c r="N74" s="4">
        <f t="shared" ca="1" si="26"/>
        <v>217830.24696502238</v>
      </c>
      <c r="O74" s="4">
        <f t="shared" ca="1" si="26"/>
        <v>235571.97111972969</v>
      </c>
      <c r="P74" s="4">
        <f t="shared" ca="1" si="26"/>
        <v>248712.19829682889</v>
      </c>
      <c r="Q74" s="4">
        <f t="shared" ca="1" si="26"/>
        <v>257440.68630444308</v>
      </c>
      <c r="R74" s="4">
        <f t="shared" ca="1" si="26"/>
        <v>266269.40238907479</v>
      </c>
      <c r="S74" s="4">
        <f t="shared" ca="1" si="26"/>
        <v>274056.12814469286</v>
      </c>
      <c r="T74" s="4">
        <f t="shared" ca="1" si="26"/>
        <v>283147.33277084609</v>
      </c>
      <c r="U74" s="4">
        <f t="shared" ca="1" si="26"/>
        <v>292282.81055140088</v>
      </c>
      <c r="V74" s="4">
        <f t="shared" ca="1" si="26"/>
        <v>2998014.9891352314</v>
      </c>
      <c r="W74" s="4">
        <f t="shared" ca="1" si="26"/>
        <v>0</v>
      </c>
      <c r="X74" s="4">
        <f t="shared" ca="1" si="26"/>
        <v>0</v>
      </c>
      <c r="Y74" s="4">
        <f t="shared" ca="1" si="26"/>
        <v>0</v>
      </c>
      <c r="Z74" s="4">
        <f t="shared" ca="1" si="26"/>
        <v>0</v>
      </c>
      <c r="AA74" s="4">
        <f t="shared" ca="1" si="26"/>
        <v>0</v>
      </c>
      <c r="AB74" s="4">
        <f t="shared" ca="1" si="26"/>
        <v>0</v>
      </c>
      <c r="AC74" s="4">
        <f t="shared" ca="1" si="26"/>
        <v>0</v>
      </c>
      <c r="AD74" s="4">
        <f t="shared" ca="1" si="26"/>
        <v>0</v>
      </c>
      <c r="AE74" s="4">
        <f t="shared" ca="1" si="26"/>
        <v>0</v>
      </c>
      <c r="AF74" s="4">
        <f t="shared" ca="1" si="26"/>
        <v>0</v>
      </c>
      <c r="AG74" s="4">
        <f t="shared" ca="1" si="26"/>
        <v>0</v>
      </c>
      <c r="AH74" s="4">
        <f t="shared" ca="1" si="26"/>
        <v>0</v>
      </c>
      <c r="AI74" s="4">
        <f t="shared" ca="1" si="26"/>
        <v>0</v>
      </c>
      <c r="AJ74" s="4">
        <f t="shared" ca="1" si="26"/>
        <v>0</v>
      </c>
      <c r="AK74" s="4">
        <f t="shared" ca="1" si="26"/>
        <v>0</v>
      </c>
      <c r="AL74" s="4">
        <f t="shared" ca="1" si="26"/>
        <v>0</v>
      </c>
      <c r="AM74" s="4">
        <f t="shared" ca="1" si="26"/>
        <v>0</v>
      </c>
      <c r="AN74" s="4">
        <f t="shared" ca="1" si="26"/>
        <v>0</v>
      </c>
      <c r="AO74" s="4">
        <f t="shared" ca="1" si="26"/>
        <v>0</v>
      </c>
      <c r="AP74" s="4">
        <f t="shared" ca="1" si="26"/>
        <v>0</v>
      </c>
      <c r="AQ74" s="4">
        <f t="shared" ca="1" si="26"/>
        <v>0</v>
      </c>
      <c r="AR74" s="4">
        <f t="shared" ca="1" si="26"/>
        <v>0</v>
      </c>
      <c r="AS74" s="4">
        <f t="shared" ca="1" si="26"/>
        <v>0</v>
      </c>
      <c r="AT74" s="4">
        <f t="shared" ca="1" si="26"/>
        <v>0</v>
      </c>
      <c r="AU74" s="4">
        <f t="shared" ca="1" si="26"/>
        <v>0</v>
      </c>
      <c r="AV74" s="4">
        <f t="shared" ca="1" si="26"/>
        <v>0</v>
      </c>
      <c r="AW74" s="4">
        <f t="shared" ca="1" si="26"/>
        <v>0</v>
      </c>
      <c r="AX74" s="4">
        <f t="shared" ca="1" si="26"/>
        <v>0</v>
      </c>
      <c r="AY74" s="4">
        <f t="shared" ca="1" si="26"/>
        <v>0</v>
      </c>
      <c r="AZ74" s="4">
        <f t="shared" ca="1" si="26"/>
        <v>0</v>
      </c>
      <c r="BA74" s="4">
        <f t="shared" ca="1" si="26"/>
        <v>0</v>
      </c>
      <c r="BB74" s="4">
        <f t="shared" ca="1" si="26"/>
        <v>0</v>
      </c>
      <c r="BC74" s="4">
        <f t="shared" ca="1" si="26"/>
        <v>0</v>
      </c>
      <c r="BD74" s="4">
        <f t="shared" ca="1" si="26"/>
        <v>0</v>
      </c>
      <c r="BE74" s="4">
        <f t="shared" ca="1" si="26"/>
        <v>0</v>
      </c>
      <c r="BF74" s="4">
        <f t="shared" ca="1" si="26"/>
        <v>0</v>
      </c>
      <c r="BG74" s="4">
        <f t="shared" ca="1" si="26"/>
        <v>0</v>
      </c>
      <c r="BH74" s="4">
        <f t="shared" ca="1" si="26"/>
        <v>0</v>
      </c>
      <c r="BI74" s="4">
        <f t="shared" ca="1" si="26"/>
        <v>0</v>
      </c>
    </row>
    <row r="75" spans="1:61" x14ac:dyDescent="0.25">
      <c r="A75" s="154" t="s">
        <v>686</v>
      </c>
      <c r="C75" s="4">
        <f ca="1">C74-C73</f>
        <v>-15235579.479944117</v>
      </c>
      <c r="D75" s="4">
        <f t="shared" ref="D75:BI75" ca="1" si="27">D74-D73</f>
        <v>208499.86630823542</v>
      </c>
      <c r="E75" s="4">
        <f t="shared" ca="1" si="27"/>
        <v>202076.61333181095</v>
      </c>
      <c r="F75" s="4">
        <f t="shared" ca="1" si="27"/>
        <v>211161.64599029272</v>
      </c>
      <c r="G75" s="4">
        <f t="shared" ca="1" si="27"/>
        <v>219312.46513799365</v>
      </c>
      <c r="H75" s="4">
        <f t="shared" ca="1" si="27"/>
        <v>228676.65429443869</v>
      </c>
      <c r="I75" s="4">
        <f t="shared" ca="1" si="27"/>
        <v>238101.18088587228</v>
      </c>
      <c r="J75" s="4">
        <f t="shared" ca="1" si="27"/>
        <v>247641.22498197132</v>
      </c>
      <c r="K75" s="4">
        <f t="shared" ca="1" si="27"/>
        <v>256220.38248427882</v>
      </c>
      <c r="L75" s="4">
        <f t="shared" ca="1" si="27"/>
        <v>197922.25427294761</v>
      </c>
      <c r="M75" s="4">
        <f t="shared" ca="1" si="27"/>
        <v>207816.06727444142</v>
      </c>
      <c r="N75" s="4">
        <f t="shared" ca="1" si="27"/>
        <v>217830.24696502238</v>
      </c>
      <c r="O75" s="4">
        <f t="shared" ca="1" si="27"/>
        <v>235571.97111972969</v>
      </c>
      <c r="P75" s="4">
        <f t="shared" ca="1" si="27"/>
        <v>248712.19829682889</v>
      </c>
      <c r="Q75" s="4">
        <f t="shared" ca="1" si="27"/>
        <v>257440.68630444308</v>
      </c>
      <c r="R75" s="4">
        <f t="shared" ca="1" si="27"/>
        <v>266269.40238907479</v>
      </c>
      <c r="S75" s="4">
        <f t="shared" ca="1" si="27"/>
        <v>274056.12814469286</v>
      </c>
      <c r="T75" s="4">
        <f t="shared" ca="1" si="27"/>
        <v>283147.33277084609</v>
      </c>
      <c r="U75" s="4">
        <f t="shared" ca="1" si="27"/>
        <v>292282.81055140088</v>
      </c>
      <c r="V75" s="4">
        <f t="shared" ca="1" si="27"/>
        <v>301522.59972898103</v>
      </c>
      <c r="W75" s="4">
        <f t="shared" ca="1" si="27"/>
        <v>0</v>
      </c>
      <c r="X75" s="4">
        <f t="shared" ca="1" si="27"/>
        <v>0</v>
      </c>
      <c r="Y75" s="4">
        <f t="shared" ca="1" si="27"/>
        <v>0</v>
      </c>
      <c r="Z75" s="4">
        <f t="shared" ca="1" si="27"/>
        <v>0</v>
      </c>
      <c r="AA75" s="4">
        <f t="shared" ca="1" si="27"/>
        <v>0</v>
      </c>
      <c r="AB75" s="4">
        <f t="shared" ca="1" si="27"/>
        <v>0</v>
      </c>
      <c r="AC75" s="4">
        <f t="shared" ca="1" si="27"/>
        <v>0</v>
      </c>
      <c r="AD75" s="4">
        <f t="shared" ca="1" si="27"/>
        <v>0</v>
      </c>
      <c r="AE75" s="4">
        <f t="shared" ca="1" si="27"/>
        <v>0</v>
      </c>
      <c r="AF75" s="4">
        <f t="shared" ca="1" si="27"/>
        <v>0</v>
      </c>
      <c r="AG75" s="4">
        <f t="shared" ca="1" si="27"/>
        <v>0</v>
      </c>
      <c r="AH75" s="4">
        <f t="shared" ca="1" si="27"/>
        <v>0</v>
      </c>
      <c r="AI75" s="4">
        <f t="shared" ca="1" si="27"/>
        <v>0</v>
      </c>
      <c r="AJ75" s="4">
        <f t="shared" ca="1" si="27"/>
        <v>0</v>
      </c>
      <c r="AK75" s="4">
        <f t="shared" ca="1" si="27"/>
        <v>0</v>
      </c>
      <c r="AL75" s="4">
        <f t="shared" ca="1" si="27"/>
        <v>0</v>
      </c>
      <c r="AM75" s="4">
        <f t="shared" ca="1" si="27"/>
        <v>0</v>
      </c>
      <c r="AN75" s="4">
        <f t="shared" ca="1" si="27"/>
        <v>0</v>
      </c>
      <c r="AO75" s="4">
        <f t="shared" ca="1" si="27"/>
        <v>0</v>
      </c>
      <c r="AP75" s="4">
        <f t="shared" ca="1" si="27"/>
        <v>0</v>
      </c>
      <c r="AQ75" s="4">
        <f t="shared" ca="1" si="27"/>
        <v>0</v>
      </c>
      <c r="AR75" s="4">
        <f t="shared" ca="1" si="27"/>
        <v>0</v>
      </c>
      <c r="AS75" s="4">
        <f t="shared" ca="1" si="27"/>
        <v>0</v>
      </c>
      <c r="AT75" s="4">
        <f t="shared" ca="1" si="27"/>
        <v>0</v>
      </c>
      <c r="AU75" s="4">
        <f t="shared" ca="1" si="27"/>
        <v>0</v>
      </c>
      <c r="AV75" s="4">
        <f t="shared" ca="1" si="27"/>
        <v>0</v>
      </c>
      <c r="AW75" s="4">
        <f t="shared" ca="1" si="27"/>
        <v>0</v>
      </c>
      <c r="AX75" s="4">
        <f t="shared" ca="1" si="27"/>
        <v>0</v>
      </c>
      <c r="AY75" s="4">
        <f t="shared" ca="1" si="27"/>
        <v>0</v>
      </c>
      <c r="AZ75" s="4">
        <f t="shared" ca="1" si="27"/>
        <v>0</v>
      </c>
      <c r="BA75" s="4">
        <f t="shared" ca="1" si="27"/>
        <v>0</v>
      </c>
      <c r="BB75" s="4">
        <f t="shared" ca="1" si="27"/>
        <v>0</v>
      </c>
      <c r="BC75" s="4">
        <f t="shared" ca="1" si="27"/>
        <v>0</v>
      </c>
      <c r="BD75" s="4">
        <f t="shared" ca="1" si="27"/>
        <v>0</v>
      </c>
      <c r="BE75" s="4">
        <f t="shared" ca="1" si="27"/>
        <v>0</v>
      </c>
      <c r="BF75" s="4">
        <f t="shared" ca="1" si="27"/>
        <v>0</v>
      </c>
      <c r="BG75" s="4">
        <f t="shared" ca="1" si="27"/>
        <v>0</v>
      </c>
      <c r="BH75" s="4">
        <f t="shared" ca="1" si="27"/>
        <v>0</v>
      </c>
      <c r="BI75" s="4">
        <f t="shared" ca="1" si="27"/>
        <v>0</v>
      </c>
    </row>
    <row r="76" spans="1:61" x14ac:dyDescent="0.25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1:61" ht="30" x14ac:dyDescent="0.25">
      <c r="A77" s="27" t="s">
        <v>428</v>
      </c>
      <c r="C77" s="4">
        <f ca="1">C24*(C36-C58)</f>
        <v>0</v>
      </c>
      <c r="D77" s="4">
        <f t="shared" ref="D77:BI77" ca="1" si="28">D24*(D36-D58)</f>
        <v>0</v>
      </c>
      <c r="E77" s="4">
        <f t="shared" ca="1" si="28"/>
        <v>0</v>
      </c>
      <c r="F77" s="4">
        <f t="shared" ca="1" si="28"/>
        <v>0</v>
      </c>
      <c r="G77" s="4">
        <f t="shared" ca="1" si="28"/>
        <v>0</v>
      </c>
      <c r="H77" s="4">
        <f t="shared" ca="1" si="28"/>
        <v>0</v>
      </c>
      <c r="I77" s="4">
        <f t="shared" ca="1" si="28"/>
        <v>0</v>
      </c>
      <c r="J77" s="4">
        <f t="shared" ca="1" si="28"/>
        <v>0</v>
      </c>
      <c r="K77" s="4">
        <f t="shared" ca="1" si="28"/>
        <v>0</v>
      </c>
      <c r="L77" s="4">
        <f t="shared" ca="1" si="28"/>
        <v>0</v>
      </c>
      <c r="M77" s="4">
        <f t="shared" ca="1" si="28"/>
        <v>0</v>
      </c>
      <c r="N77" s="4">
        <f t="shared" ca="1" si="28"/>
        <v>0</v>
      </c>
      <c r="O77" s="4">
        <f t="shared" ca="1" si="28"/>
        <v>0</v>
      </c>
      <c r="P77" s="4">
        <f t="shared" ca="1" si="28"/>
        <v>0</v>
      </c>
      <c r="Q77" s="4">
        <f t="shared" ca="1" si="28"/>
        <v>0</v>
      </c>
      <c r="R77" s="4">
        <f t="shared" ca="1" si="28"/>
        <v>0</v>
      </c>
      <c r="S77" s="4">
        <f t="shared" ca="1" si="28"/>
        <v>0</v>
      </c>
      <c r="T77" s="4">
        <f t="shared" ca="1" si="28"/>
        <v>0</v>
      </c>
      <c r="U77" s="4">
        <f t="shared" ca="1" si="28"/>
        <v>0</v>
      </c>
      <c r="V77" s="4">
        <f t="shared" ca="1" si="28"/>
        <v>-2.9802322387695313E-8</v>
      </c>
      <c r="W77" s="4">
        <f t="shared" ca="1" si="28"/>
        <v>0</v>
      </c>
      <c r="X77" s="4">
        <f t="shared" ca="1" si="28"/>
        <v>0</v>
      </c>
      <c r="Y77" s="4">
        <f t="shared" ca="1" si="28"/>
        <v>0</v>
      </c>
      <c r="Z77" s="4">
        <f t="shared" ca="1" si="28"/>
        <v>0</v>
      </c>
      <c r="AA77" s="4">
        <f t="shared" ca="1" si="28"/>
        <v>0</v>
      </c>
      <c r="AB77" s="4">
        <f t="shared" ca="1" si="28"/>
        <v>0</v>
      </c>
      <c r="AC77" s="4">
        <f t="shared" ca="1" si="28"/>
        <v>0</v>
      </c>
      <c r="AD77" s="4">
        <f t="shared" ca="1" si="28"/>
        <v>0</v>
      </c>
      <c r="AE77" s="4">
        <f t="shared" ca="1" si="28"/>
        <v>0</v>
      </c>
      <c r="AF77" s="4">
        <f t="shared" ca="1" si="28"/>
        <v>0</v>
      </c>
      <c r="AG77" s="4">
        <f t="shared" ca="1" si="28"/>
        <v>0</v>
      </c>
      <c r="AH77" s="4">
        <f t="shared" ca="1" si="28"/>
        <v>0</v>
      </c>
      <c r="AI77" s="4">
        <f t="shared" ca="1" si="28"/>
        <v>0</v>
      </c>
      <c r="AJ77" s="4">
        <f t="shared" ca="1" si="28"/>
        <v>0</v>
      </c>
      <c r="AK77" s="4">
        <f t="shared" ca="1" si="28"/>
        <v>0</v>
      </c>
      <c r="AL77" s="4">
        <f t="shared" ca="1" si="28"/>
        <v>0</v>
      </c>
      <c r="AM77" s="4">
        <f t="shared" ca="1" si="28"/>
        <v>0</v>
      </c>
      <c r="AN77" s="4">
        <f t="shared" ca="1" si="28"/>
        <v>0</v>
      </c>
      <c r="AO77" s="4">
        <f t="shared" ca="1" si="28"/>
        <v>0</v>
      </c>
      <c r="AP77" s="4">
        <f t="shared" ca="1" si="28"/>
        <v>0</v>
      </c>
      <c r="AQ77" s="4">
        <f t="shared" ca="1" si="28"/>
        <v>0</v>
      </c>
      <c r="AR77" s="4">
        <f t="shared" ca="1" si="28"/>
        <v>0</v>
      </c>
      <c r="AS77" s="4">
        <f t="shared" ca="1" si="28"/>
        <v>0</v>
      </c>
      <c r="AT77" s="4">
        <f t="shared" ca="1" si="28"/>
        <v>0</v>
      </c>
      <c r="AU77" s="4">
        <f t="shared" ca="1" si="28"/>
        <v>0</v>
      </c>
      <c r="AV77" s="4">
        <f t="shared" ca="1" si="28"/>
        <v>0</v>
      </c>
      <c r="AW77" s="4">
        <f t="shared" ca="1" si="28"/>
        <v>0</v>
      </c>
      <c r="AX77" s="4">
        <f t="shared" ca="1" si="28"/>
        <v>0</v>
      </c>
      <c r="AY77" s="4">
        <f t="shared" ca="1" si="28"/>
        <v>0</v>
      </c>
      <c r="AZ77" s="4">
        <f t="shared" ca="1" si="28"/>
        <v>0</v>
      </c>
      <c r="BA77" s="4">
        <f t="shared" ca="1" si="28"/>
        <v>0</v>
      </c>
      <c r="BB77" s="4">
        <f t="shared" ca="1" si="28"/>
        <v>0</v>
      </c>
      <c r="BC77" s="4">
        <f t="shared" ca="1" si="28"/>
        <v>0</v>
      </c>
      <c r="BD77" s="4">
        <f t="shared" ca="1" si="28"/>
        <v>0</v>
      </c>
      <c r="BE77" s="4">
        <f t="shared" ca="1" si="28"/>
        <v>0</v>
      </c>
      <c r="BF77" s="4">
        <f t="shared" ca="1" si="28"/>
        <v>0</v>
      </c>
      <c r="BG77" s="4">
        <f t="shared" ca="1" si="28"/>
        <v>0</v>
      </c>
      <c r="BH77" s="4">
        <f t="shared" ca="1" si="28"/>
        <v>0</v>
      </c>
      <c r="BI77" s="4">
        <f t="shared" ca="1" si="28"/>
        <v>0</v>
      </c>
    </row>
    <row r="78" spans="1:61" x14ac:dyDescent="0.25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1:61" x14ac:dyDescent="0.25">
      <c r="A79" s="154" t="s">
        <v>461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</row>
    <row r="80" spans="1:61" x14ac:dyDescent="0.25">
      <c r="A80" s="154" t="s">
        <v>351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</row>
    <row r="81" spans="1:61" x14ac:dyDescent="0.25">
      <c r="A81" s="154" t="s">
        <v>352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</row>
    <row r="82" spans="1:61" x14ac:dyDescent="0.25">
      <c r="A82" s="154" t="s">
        <v>353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</row>
    <row r="84" spans="1:61" x14ac:dyDescent="0.25">
      <c r="A84" s="154" t="s">
        <v>354</v>
      </c>
      <c r="C84" s="5">
        <f ca="1">C77-C81</f>
        <v>0</v>
      </c>
      <c r="D84" s="5">
        <f ca="1">D77-D81</f>
        <v>0</v>
      </c>
      <c r="E84" s="5">
        <f t="shared" ref="E84:BI84" ca="1" si="29">E77-E81</f>
        <v>0</v>
      </c>
      <c r="F84" s="5">
        <f t="shared" ca="1" si="29"/>
        <v>0</v>
      </c>
      <c r="G84" s="5">
        <f t="shared" ca="1" si="29"/>
        <v>0</v>
      </c>
      <c r="H84" s="5">
        <f t="shared" ca="1" si="29"/>
        <v>0</v>
      </c>
      <c r="I84" s="5">
        <f t="shared" ca="1" si="29"/>
        <v>0</v>
      </c>
      <c r="J84" s="5">
        <f t="shared" ca="1" si="29"/>
        <v>0</v>
      </c>
      <c r="K84" s="5">
        <f t="shared" ca="1" si="29"/>
        <v>0</v>
      </c>
      <c r="L84" s="5">
        <f t="shared" ca="1" si="29"/>
        <v>0</v>
      </c>
      <c r="M84" s="5">
        <f t="shared" ca="1" si="29"/>
        <v>0</v>
      </c>
      <c r="N84" s="5">
        <f t="shared" ca="1" si="29"/>
        <v>0</v>
      </c>
      <c r="O84" s="5">
        <f t="shared" ca="1" si="29"/>
        <v>0</v>
      </c>
      <c r="P84" s="5">
        <f t="shared" ca="1" si="29"/>
        <v>0</v>
      </c>
      <c r="Q84" s="5">
        <f t="shared" ca="1" si="29"/>
        <v>0</v>
      </c>
      <c r="R84" s="5">
        <f t="shared" ca="1" si="29"/>
        <v>0</v>
      </c>
      <c r="S84" s="5">
        <f t="shared" ca="1" si="29"/>
        <v>0</v>
      </c>
      <c r="T84" s="5">
        <f t="shared" ca="1" si="29"/>
        <v>0</v>
      </c>
      <c r="U84" s="5">
        <f t="shared" ca="1" si="29"/>
        <v>0</v>
      </c>
      <c r="V84" s="5">
        <f t="shared" ca="1" si="29"/>
        <v>-2.9802322387695313E-8</v>
      </c>
      <c r="W84" s="5">
        <f t="shared" ca="1" si="29"/>
        <v>0</v>
      </c>
      <c r="X84" s="5">
        <f t="shared" ca="1" si="29"/>
        <v>0</v>
      </c>
      <c r="Y84" s="5">
        <f t="shared" ca="1" si="29"/>
        <v>0</v>
      </c>
      <c r="Z84" s="5">
        <f t="shared" ca="1" si="29"/>
        <v>0</v>
      </c>
      <c r="AA84" s="5">
        <f t="shared" ca="1" si="29"/>
        <v>0</v>
      </c>
      <c r="AB84" s="5">
        <f t="shared" ca="1" si="29"/>
        <v>0</v>
      </c>
      <c r="AC84" s="5">
        <f t="shared" ca="1" si="29"/>
        <v>0</v>
      </c>
      <c r="AD84" s="5">
        <f t="shared" ca="1" si="29"/>
        <v>0</v>
      </c>
      <c r="AE84" s="5">
        <f t="shared" ca="1" si="29"/>
        <v>0</v>
      </c>
      <c r="AF84" s="5">
        <f t="shared" ca="1" si="29"/>
        <v>0</v>
      </c>
      <c r="AG84" s="5">
        <f t="shared" ca="1" si="29"/>
        <v>0</v>
      </c>
      <c r="AH84" s="5">
        <f t="shared" ca="1" si="29"/>
        <v>0</v>
      </c>
      <c r="AI84" s="5">
        <f t="shared" ca="1" si="29"/>
        <v>0</v>
      </c>
      <c r="AJ84" s="5">
        <f t="shared" ca="1" si="29"/>
        <v>0</v>
      </c>
      <c r="AK84" s="5">
        <f t="shared" ca="1" si="29"/>
        <v>0</v>
      </c>
      <c r="AL84" s="5">
        <f t="shared" ca="1" si="29"/>
        <v>0</v>
      </c>
      <c r="AM84" s="5">
        <f t="shared" ca="1" si="29"/>
        <v>0</v>
      </c>
      <c r="AN84" s="5">
        <f t="shared" ca="1" si="29"/>
        <v>0</v>
      </c>
      <c r="AO84" s="5">
        <f t="shared" ca="1" si="29"/>
        <v>0</v>
      </c>
      <c r="AP84" s="5">
        <f t="shared" ca="1" si="29"/>
        <v>0</v>
      </c>
      <c r="AQ84" s="5">
        <f t="shared" ca="1" si="29"/>
        <v>0</v>
      </c>
      <c r="AR84" s="5">
        <f t="shared" ca="1" si="29"/>
        <v>0</v>
      </c>
      <c r="AS84" s="5">
        <f t="shared" ca="1" si="29"/>
        <v>0</v>
      </c>
      <c r="AT84" s="5">
        <f t="shared" ca="1" si="29"/>
        <v>0</v>
      </c>
      <c r="AU84" s="5">
        <f t="shared" ca="1" si="29"/>
        <v>0</v>
      </c>
      <c r="AV84" s="5">
        <f t="shared" ca="1" si="29"/>
        <v>0</v>
      </c>
      <c r="AW84" s="5">
        <f t="shared" ca="1" si="29"/>
        <v>0</v>
      </c>
      <c r="AX84" s="5">
        <f t="shared" ca="1" si="29"/>
        <v>0</v>
      </c>
      <c r="AY84" s="5">
        <f t="shared" ca="1" si="29"/>
        <v>0</v>
      </c>
      <c r="AZ84" s="5">
        <f t="shared" ca="1" si="29"/>
        <v>0</v>
      </c>
      <c r="BA84" s="5">
        <f t="shared" ca="1" si="29"/>
        <v>0</v>
      </c>
      <c r="BB84" s="5">
        <f t="shared" ca="1" si="29"/>
        <v>0</v>
      </c>
      <c r="BC84" s="5">
        <f t="shared" ca="1" si="29"/>
        <v>0</v>
      </c>
      <c r="BD84" s="5">
        <f t="shared" ca="1" si="29"/>
        <v>0</v>
      </c>
      <c r="BE84" s="5">
        <f t="shared" ca="1" si="29"/>
        <v>0</v>
      </c>
      <c r="BF84" s="5">
        <f t="shared" ca="1" si="29"/>
        <v>0</v>
      </c>
      <c r="BG84" s="5">
        <f t="shared" ca="1" si="29"/>
        <v>0</v>
      </c>
      <c r="BH84" s="5">
        <f t="shared" ca="1" si="29"/>
        <v>0</v>
      </c>
      <c r="BI84" s="5">
        <f t="shared" ca="1" si="29"/>
        <v>0</v>
      </c>
    </row>
    <row r="86" spans="1:61" x14ac:dyDescent="0.25">
      <c r="A86" s="154" t="s">
        <v>333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</row>
    <row r="87" spans="1:61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</row>
    <row r="88" spans="1:61" x14ac:dyDescent="0.25">
      <c r="A88" s="154" t="s">
        <v>583</v>
      </c>
      <c r="C88" s="5">
        <f>IF($B$18,0,C63)</f>
        <v>0</v>
      </c>
      <c r="D88" s="5">
        <f t="shared" ref="D88:BI88" si="30">IF($B$18,0,D63)</f>
        <v>0</v>
      </c>
      <c r="E88" s="5">
        <f t="shared" si="30"/>
        <v>0</v>
      </c>
      <c r="F88" s="5">
        <f t="shared" si="30"/>
        <v>0</v>
      </c>
      <c r="G88" s="5">
        <f t="shared" si="30"/>
        <v>0</v>
      </c>
      <c r="H88" s="5">
        <f t="shared" si="30"/>
        <v>0</v>
      </c>
      <c r="I88" s="5">
        <f t="shared" si="30"/>
        <v>0</v>
      </c>
      <c r="J88" s="5">
        <f t="shared" si="30"/>
        <v>0</v>
      </c>
      <c r="K88" s="5">
        <f t="shared" si="30"/>
        <v>0</v>
      </c>
      <c r="L88" s="5">
        <f t="shared" si="30"/>
        <v>0</v>
      </c>
      <c r="M88" s="5">
        <f t="shared" si="30"/>
        <v>0</v>
      </c>
      <c r="N88" s="5">
        <f t="shared" si="30"/>
        <v>0</v>
      </c>
      <c r="O88" s="5">
        <f t="shared" si="30"/>
        <v>0</v>
      </c>
      <c r="P88" s="5">
        <f t="shared" si="30"/>
        <v>0</v>
      </c>
      <c r="Q88" s="5">
        <f t="shared" si="30"/>
        <v>0</v>
      </c>
      <c r="R88" s="5">
        <f t="shared" si="30"/>
        <v>0</v>
      </c>
      <c r="S88" s="5">
        <f t="shared" si="30"/>
        <v>0</v>
      </c>
      <c r="T88" s="5">
        <f t="shared" si="30"/>
        <v>0</v>
      </c>
      <c r="U88" s="5">
        <f t="shared" si="30"/>
        <v>0</v>
      </c>
      <c r="V88" s="5">
        <f t="shared" si="30"/>
        <v>0</v>
      </c>
      <c r="W88" s="5">
        <f t="shared" si="30"/>
        <v>0</v>
      </c>
      <c r="X88" s="5">
        <f t="shared" si="30"/>
        <v>0</v>
      </c>
      <c r="Y88" s="5">
        <f t="shared" si="30"/>
        <v>0</v>
      </c>
      <c r="Z88" s="5">
        <f t="shared" si="30"/>
        <v>0</v>
      </c>
      <c r="AA88" s="5">
        <f t="shared" si="30"/>
        <v>0</v>
      </c>
      <c r="AB88" s="5">
        <f t="shared" si="30"/>
        <v>0</v>
      </c>
      <c r="AC88" s="5">
        <f t="shared" si="30"/>
        <v>0</v>
      </c>
      <c r="AD88" s="5">
        <f t="shared" si="30"/>
        <v>0</v>
      </c>
      <c r="AE88" s="5">
        <f t="shared" si="30"/>
        <v>0</v>
      </c>
      <c r="AF88" s="5">
        <f t="shared" si="30"/>
        <v>0</v>
      </c>
      <c r="AG88" s="5">
        <f t="shared" si="30"/>
        <v>0</v>
      </c>
      <c r="AH88" s="5">
        <f t="shared" si="30"/>
        <v>0</v>
      </c>
      <c r="AI88" s="5">
        <f t="shared" si="30"/>
        <v>0</v>
      </c>
      <c r="AJ88" s="5">
        <f t="shared" si="30"/>
        <v>0</v>
      </c>
      <c r="AK88" s="5">
        <f t="shared" si="30"/>
        <v>0</v>
      </c>
      <c r="AL88" s="5">
        <f t="shared" si="30"/>
        <v>0</v>
      </c>
      <c r="AM88" s="5">
        <f t="shared" si="30"/>
        <v>0</v>
      </c>
      <c r="AN88" s="5">
        <f t="shared" si="30"/>
        <v>0</v>
      </c>
      <c r="AO88" s="5">
        <f t="shared" si="30"/>
        <v>0</v>
      </c>
      <c r="AP88" s="5">
        <f t="shared" si="30"/>
        <v>0</v>
      </c>
      <c r="AQ88" s="5">
        <f t="shared" si="30"/>
        <v>0</v>
      </c>
      <c r="AR88" s="5">
        <f t="shared" si="30"/>
        <v>0</v>
      </c>
      <c r="AS88" s="5">
        <f t="shared" si="30"/>
        <v>0</v>
      </c>
      <c r="AT88" s="5">
        <f t="shared" si="30"/>
        <v>0</v>
      </c>
      <c r="AU88" s="5">
        <f t="shared" si="30"/>
        <v>0</v>
      </c>
      <c r="AV88" s="5">
        <f t="shared" si="30"/>
        <v>0</v>
      </c>
      <c r="AW88" s="5">
        <f t="shared" si="30"/>
        <v>0</v>
      </c>
      <c r="AX88" s="5">
        <f t="shared" si="30"/>
        <v>0</v>
      </c>
      <c r="AY88" s="5">
        <f t="shared" si="30"/>
        <v>0</v>
      </c>
      <c r="AZ88" s="5">
        <f t="shared" si="30"/>
        <v>0</v>
      </c>
      <c r="BA88" s="5">
        <f t="shared" si="30"/>
        <v>0</v>
      </c>
      <c r="BB88" s="5">
        <f t="shared" si="30"/>
        <v>0</v>
      </c>
      <c r="BC88" s="5">
        <f t="shared" si="30"/>
        <v>0</v>
      </c>
      <c r="BD88" s="5">
        <f t="shared" si="30"/>
        <v>0</v>
      </c>
      <c r="BE88" s="5">
        <f t="shared" si="30"/>
        <v>0</v>
      </c>
      <c r="BF88" s="5">
        <f t="shared" si="30"/>
        <v>0</v>
      </c>
      <c r="BG88" s="5">
        <f t="shared" si="30"/>
        <v>0</v>
      </c>
      <c r="BH88" s="5">
        <f t="shared" si="30"/>
        <v>0</v>
      </c>
      <c r="BI88" s="5">
        <f t="shared" si="30"/>
        <v>0</v>
      </c>
    </row>
    <row r="89" spans="1:61" x14ac:dyDescent="0.25">
      <c r="A89" s="154" t="s">
        <v>430</v>
      </c>
      <c r="C89" s="3">
        <f>1+(B13/4*Timeline!B12)</f>
        <v>1.0375000000000001</v>
      </c>
      <c r="D89" s="15">
        <f>C89*(1+$B$13/4)</f>
        <v>1.0764062500000002</v>
      </c>
      <c r="E89" s="15">
        <f t="shared" ref="E89:BI89" si="31">D89*(1+$B$13/4)</f>
        <v>1.1167714843750003</v>
      </c>
      <c r="F89" s="15">
        <f t="shared" si="31"/>
        <v>1.1586504150390629</v>
      </c>
      <c r="G89" s="15">
        <f t="shared" si="31"/>
        <v>1.2020998056030279</v>
      </c>
      <c r="H89" s="15">
        <f t="shared" si="31"/>
        <v>1.2471785483131415</v>
      </c>
      <c r="I89" s="15">
        <f t="shared" si="31"/>
        <v>1.2939477438748843</v>
      </c>
      <c r="J89" s="15">
        <f t="shared" si="31"/>
        <v>1.3424707842701926</v>
      </c>
      <c r="K89" s="15">
        <f t="shared" si="31"/>
        <v>1.392813438680325</v>
      </c>
      <c r="L89" s="15">
        <f t="shared" si="31"/>
        <v>1.4450439426308372</v>
      </c>
      <c r="M89" s="15">
        <f t="shared" si="31"/>
        <v>1.4992330904794937</v>
      </c>
      <c r="N89" s="15">
        <f t="shared" si="31"/>
        <v>1.5554543313724749</v>
      </c>
      <c r="O89" s="15">
        <f t="shared" si="31"/>
        <v>1.6137838687989428</v>
      </c>
      <c r="P89" s="15">
        <f t="shared" si="31"/>
        <v>1.6743007638789031</v>
      </c>
      <c r="Q89" s="15">
        <f t="shared" si="31"/>
        <v>1.7370870425243621</v>
      </c>
      <c r="R89" s="15">
        <f t="shared" si="31"/>
        <v>1.8022278066190258</v>
      </c>
      <c r="S89" s="15">
        <f t="shared" si="31"/>
        <v>1.8698113493672395</v>
      </c>
      <c r="T89" s="15">
        <f t="shared" si="31"/>
        <v>1.9399292749685111</v>
      </c>
      <c r="U89" s="15">
        <f t="shared" si="31"/>
        <v>2.0126766227798303</v>
      </c>
      <c r="V89" s="15">
        <f t="shared" si="31"/>
        <v>2.0881519961340742</v>
      </c>
      <c r="W89" s="15">
        <f t="shared" si="31"/>
        <v>2.1664576959891022</v>
      </c>
      <c r="X89" s="15">
        <f t="shared" si="31"/>
        <v>2.2476998595886939</v>
      </c>
      <c r="Y89" s="15">
        <f t="shared" si="31"/>
        <v>2.33198860432327</v>
      </c>
      <c r="Z89" s="15">
        <f t="shared" si="31"/>
        <v>2.419438176985393</v>
      </c>
      <c r="AA89" s="15">
        <f t="shared" si="31"/>
        <v>2.5101671086223454</v>
      </c>
      <c r="AB89" s="15">
        <f t="shared" si="31"/>
        <v>2.6042983751956834</v>
      </c>
      <c r="AC89" s="15">
        <f t="shared" si="31"/>
        <v>2.7019595642655219</v>
      </c>
      <c r="AD89" s="15">
        <f t="shared" si="31"/>
        <v>2.8032830479254791</v>
      </c>
      <c r="AE89" s="15">
        <f t="shared" si="31"/>
        <v>2.9084061622226849</v>
      </c>
      <c r="AF89" s="15">
        <f t="shared" si="31"/>
        <v>3.0174713933060358</v>
      </c>
      <c r="AG89" s="15">
        <f t="shared" si="31"/>
        <v>3.1306265705550125</v>
      </c>
      <c r="AH89" s="15">
        <f t="shared" si="31"/>
        <v>3.2480250669508259</v>
      </c>
      <c r="AI89" s="15">
        <f t="shared" si="31"/>
        <v>3.3698260069614823</v>
      </c>
      <c r="AJ89" s="15">
        <f t="shared" si="31"/>
        <v>3.4961944822225384</v>
      </c>
      <c r="AK89" s="15">
        <f t="shared" si="31"/>
        <v>3.627301775305884</v>
      </c>
      <c r="AL89" s="15">
        <f t="shared" si="31"/>
        <v>3.7633255918798549</v>
      </c>
      <c r="AM89" s="15">
        <f t="shared" si="31"/>
        <v>3.9044503015753498</v>
      </c>
      <c r="AN89" s="15">
        <f t="shared" si="31"/>
        <v>4.0508671878844256</v>
      </c>
      <c r="AO89" s="15">
        <f t="shared" si="31"/>
        <v>4.2027747074300921</v>
      </c>
      <c r="AP89" s="15">
        <f t="shared" si="31"/>
        <v>4.3603787589587206</v>
      </c>
      <c r="AQ89" s="15">
        <f t="shared" si="31"/>
        <v>4.5238929624196729</v>
      </c>
      <c r="AR89" s="15">
        <f t="shared" si="31"/>
        <v>4.6935389485104109</v>
      </c>
      <c r="AS89" s="15">
        <f t="shared" si="31"/>
        <v>4.8695466590795515</v>
      </c>
      <c r="AT89" s="15">
        <f t="shared" si="31"/>
        <v>5.0521546587950352</v>
      </c>
      <c r="AU89" s="15">
        <f t="shared" si="31"/>
        <v>5.2416104584998493</v>
      </c>
      <c r="AV89" s="15">
        <f t="shared" si="31"/>
        <v>5.4381708506935942</v>
      </c>
      <c r="AW89" s="15">
        <f t="shared" si="31"/>
        <v>5.6421022575946047</v>
      </c>
      <c r="AX89" s="15">
        <f t="shared" si="31"/>
        <v>5.8536810922544031</v>
      </c>
      <c r="AY89" s="15">
        <f t="shared" si="31"/>
        <v>6.0731941332139439</v>
      </c>
      <c r="AZ89" s="15">
        <f t="shared" si="31"/>
        <v>6.3009389132094675</v>
      </c>
      <c r="BA89" s="15">
        <f t="shared" si="31"/>
        <v>6.5372241224548233</v>
      </c>
      <c r="BB89" s="15">
        <f t="shared" si="31"/>
        <v>6.7823700270468796</v>
      </c>
      <c r="BC89" s="15">
        <f t="shared" si="31"/>
        <v>7.0367089030611378</v>
      </c>
      <c r="BD89" s="15">
        <f t="shared" si="31"/>
        <v>7.3005854869259315</v>
      </c>
      <c r="BE89" s="15">
        <f t="shared" si="31"/>
        <v>7.5743574426856544</v>
      </c>
      <c r="BF89" s="15">
        <f t="shared" si="31"/>
        <v>7.858395846786367</v>
      </c>
      <c r="BG89" s="15">
        <f t="shared" si="31"/>
        <v>8.1530856910408573</v>
      </c>
      <c r="BH89" s="15">
        <f t="shared" si="31"/>
        <v>8.4588264044548911</v>
      </c>
      <c r="BI89" s="15">
        <f t="shared" si="31"/>
        <v>8.7760323946219501</v>
      </c>
    </row>
    <row r="90" spans="1:61" x14ac:dyDescent="0.25">
      <c r="A90" s="154" t="s">
        <v>429</v>
      </c>
      <c r="C90" s="3">
        <f>C89</f>
        <v>1.0375000000000001</v>
      </c>
      <c r="D90" s="15">
        <f>C89*(1+($B$13*(1-$D$16)/4))</f>
        <v>1.0764062500000002</v>
      </c>
      <c r="E90" s="15">
        <f t="shared" ref="E90:BI90" si="32">D89*(1+($B$13*(1-$D$16)/4))</f>
        <v>1.1167714843750003</v>
      </c>
      <c r="F90" s="15">
        <f t="shared" si="32"/>
        <v>1.1586504150390629</v>
      </c>
      <c r="G90" s="15">
        <f t="shared" si="32"/>
        <v>1.2020998056030279</v>
      </c>
      <c r="H90" s="15">
        <f t="shared" si="32"/>
        <v>1.2471785483131415</v>
      </c>
      <c r="I90" s="15">
        <f t="shared" si="32"/>
        <v>1.2939477438748843</v>
      </c>
      <c r="J90" s="15">
        <f t="shared" si="32"/>
        <v>1.3424707842701926</v>
      </c>
      <c r="K90" s="15">
        <f t="shared" si="32"/>
        <v>1.392813438680325</v>
      </c>
      <c r="L90" s="15">
        <f t="shared" si="32"/>
        <v>1.4450439426308372</v>
      </c>
      <c r="M90" s="15">
        <f t="shared" si="32"/>
        <v>1.4992330904794937</v>
      </c>
      <c r="N90" s="15">
        <f t="shared" si="32"/>
        <v>1.5554543313724749</v>
      </c>
      <c r="O90" s="15">
        <f t="shared" si="32"/>
        <v>1.6137838687989428</v>
      </c>
      <c r="P90" s="15">
        <f t="shared" si="32"/>
        <v>1.6743007638789031</v>
      </c>
      <c r="Q90" s="15">
        <f t="shared" si="32"/>
        <v>1.7370870425243621</v>
      </c>
      <c r="R90" s="15">
        <f t="shared" si="32"/>
        <v>1.8022278066190258</v>
      </c>
      <c r="S90" s="15">
        <f t="shared" si="32"/>
        <v>1.8698113493672395</v>
      </c>
      <c r="T90" s="15">
        <f t="shared" si="32"/>
        <v>1.9399292749685111</v>
      </c>
      <c r="U90" s="15">
        <f t="shared" si="32"/>
        <v>2.0126766227798303</v>
      </c>
      <c r="V90" s="15">
        <f t="shared" si="32"/>
        <v>2.0881519961340742</v>
      </c>
      <c r="W90" s="15">
        <f t="shared" si="32"/>
        <v>2.1664576959891022</v>
      </c>
      <c r="X90" s="15">
        <f t="shared" si="32"/>
        <v>2.2476998595886939</v>
      </c>
      <c r="Y90" s="15">
        <f t="shared" si="32"/>
        <v>2.33198860432327</v>
      </c>
      <c r="Z90" s="15">
        <f t="shared" si="32"/>
        <v>2.419438176985393</v>
      </c>
      <c r="AA90" s="15">
        <f t="shared" si="32"/>
        <v>2.5101671086223454</v>
      </c>
      <c r="AB90" s="15">
        <f t="shared" si="32"/>
        <v>2.6042983751956834</v>
      </c>
      <c r="AC90" s="15">
        <f t="shared" si="32"/>
        <v>2.7019595642655219</v>
      </c>
      <c r="AD90" s="15">
        <f t="shared" si="32"/>
        <v>2.8032830479254791</v>
      </c>
      <c r="AE90" s="15">
        <f t="shared" si="32"/>
        <v>2.9084061622226849</v>
      </c>
      <c r="AF90" s="15">
        <f t="shared" si="32"/>
        <v>3.0174713933060358</v>
      </c>
      <c r="AG90" s="15">
        <f t="shared" si="32"/>
        <v>3.1306265705550125</v>
      </c>
      <c r="AH90" s="15">
        <f t="shared" si="32"/>
        <v>3.2480250669508259</v>
      </c>
      <c r="AI90" s="15">
        <f t="shared" si="32"/>
        <v>3.3698260069614823</v>
      </c>
      <c r="AJ90" s="15">
        <f t="shared" si="32"/>
        <v>3.4961944822225384</v>
      </c>
      <c r="AK90" s="15">
        <f t="shared" si="32"/>
        <v>3.627301775305884</v>
      </c>
      <c r="AL90" s="15">
        <f t="shared" si="32"/>
        <v>3.7633255918798549</v>
      </c>
      <c r="AM90" s="15">
        <f t="shared" si="32"/>
        <v>3.9044503015753498</v>
      </c>
      <c r="AN90" s="15">
        <f t="shared" si="32"/>
        <v>4.0508671878844256</v>
      </c>
      <c r="AO90" s="15">
        <f t="shared" si="32"/>
        <v>4.2027747074300921</v>
      </c>
      <c r="AP90" s="15">
        <f t="shared" si="32"/>
        <v>4.3603787589587206</v>
      </c>
      <c r="AQ90" s="15">
        <f t="shared" si="32"/>
        <v>4.5238929624196729</v>
      </c>
      <c r="AR90" s="15">
        <f t="shared" si="32"/>
        <v>4.6935389485104109</v>
      </c>
      <c r="AS90" s="15">
        <f t="shared" si="32"/>
        <v>4.8695466590795515</v>
      </c>
      <c r="AT90" s="15">
        <f t="shared" si="32"/>
        <v>5.0521546587950352</v>
      </c>
      <c r="AU90" s="15">
        <f t="shared" si="32"/>
        <v>5.2416104584998493</v>
      </c>
      <c r="AV90" s="15">
        <f t="shared" si="32"/>
        <v>5.4381708506935942</v>
      </c>
      <c r="AW90" s="15">
        <f t="shared" si="32"/>
        <v>5.6421022575946047</v>
      </c>
      <c r="AX90" s="15">
        <f t="shared" si="32"/>
        <v>5.8536810922544031</v>
      </c>
      <c r="AY90" s="15">
        <f t="shared" si="32"/>
        <v>6.0731941332139439</v>
      </c>
      <c r="AZ90" s="15">
        <f t="shared" si="32"/>
        <v>6.3009389132094675</v>
      </c>
      <c r="BA90" s="15">
        <f t="shared" si="32"/>
        <v>6.5372241224548233</v>
      </c>
      <c r="BB90" s="15">
        <f t="shared" si="32"/>
        <v>6.7823700270468796</v>
      </c>
      <c r="BC90" s="15">
        <f t="shared" si="32"/>
        <v>7.0367089030611378</v>
      </c>
      <c r="BD90" s="15">
        <f t="shared" si="32"/>
        <v>7.3005854869259315</v>
      </c>
      <c r="BE90" s="15">
        <f t="shared" si="32"/>
        <v>7.5743574426856544</v>
      </c>
      <c r="BF90" s="15">
        <f t="shared" si="32"/>
        <v>7.858395846786367</v>
      </c>
      <c r="BG90" s="15">
        <f t="shared" si="32"/>
        <v>8.1530856910408573</v>
      </c>
      <c r="BH90" s="15">
        <f t="shared" si="32"/>
        <v>8.4588264044548911</v>
      </c>
      <c r="BI90" s="15">
        <f t="shared" si="32"/>
        <v>8.7760323946219501</v>
      </c>
    </row>
    <row r="91" spans="1:61" ht="30" x14ac:dyDescent="0.25">
      <c r="A91" s="27" t="s">
        <v>339</v>
      </c>
      <c r="C91" s="5">
        <f ca="1">(C58-C57+C88)</f>
        <v>-304711589.59888208</v>
      </c>
      <c r="D91" s="5">
        <f ca="1">D24*(C91+(C99*(1-$B$8))/C90+(D88+D58-D57-D81)/D90-C88/C90)</f>
        <v>-300837590.05069596</v>
      </c>
      <c r="E91" s="5">
        <f t="shared" ref="E91:BI91" ca="1" si="33">E24*(D91+(D99*(1-$B$8))/D90+(E88+E58-E57-E81)/E90-D88/D90)</f>
        <v>-297218647.12174207</v>
      </c>
      <c r="F91" s="5">
        <f t="shared" ca="1" si="33"/>
        <v>-293573688.4137581</v>
      </c>
      <c r="G91" s="5">
        <f t="shared" ca="1" si="33"/>
        <v>-289924865.51043892</v>
      </c>
      <c r="H91" s="5">
        <f t="shared" ca="1" si="33"/>
        <v>-286257761.79696131</v>
      </c>
      <c r="I91" s="5">
        <f t="shared" ca="1" si="33"/>
        <v>-282577533.1012823</v>
      </c>
      <c r="J91" s="5">
        <f t="shared" ca="1" si="33"/>
        <v>-278888198.06496572</v>
      </c>
      <c r="K91" s="5">
        <f t="shared" ca="1" si="33"/>
        <v>-275209020.7197637</v>
      </c>
      <c r="L91" s="5">
        <f t="shared" ca="1" si="33"/>
        <v>-272469695.65934217</v>
      </c>
      <c r="M91" s="5">
        <f t="shared" ca="1" si="33"/>
        <v>-269697397.36104387</v>
      </c>
      <c r="N91" s="5">
        <f t="shared" ca="1" si="33"/>
        <v>-266896540.49791995</v>
      </c>
      <c r="O91" s="5">
        <f t="shared" ca="1" si="33"/>
        <v>-263977042.09823582</v>
      </c>
      <c r="P91" s="5">
        <f t="shared" ca="1" si="33"/>
        <v>-261006103.97693163</v>
      </c>
      <c r="Q91" s="5">
        <f t="shared" ca="1" si="33"/>
        <v>-258042053.47166362</v>
      </c>
      <c r="R91" s="5">
        <f t="shared" ca="1" si="33"/>
        <v>-255087161.73809755</v>
      </c>
      <c r="S91" s="5">
        <f t="shared" ca="1" si="33"/>
        <v>-252155784.42843008</v>
      </c>
      <c r="T91" s="5">
        <f t="shared" ca="1" si="33"/>
        <v>-249236633.33952823</v>
      </c>
      <c r="U91" s="5">
        <f t="shared" ca="1" si="33"/>
        <v>-246332214.34600198</v>
      </c>
      <c r="V91" s="5">
        <f t="shared" ca="1" si="33"/>
        <v>-243444277.06665441</v>
      </c>
      <c r="W91" s="5">
        <f t="shared" ca="1" si="33"/>
        <v>0</v>
      </c>
      <c r="X91" s="5">
        <f t="shared" ca="1" si="33"/>
        <v>0</v>
      </c>
      <c r="Y91" s="5">
        <f t="shared" ca="1" si="33"/>
        <v>0</v>
      </c>
      <c r="Z91" s="5">
        <f t="shared" ca="1" si="33"/>
        <v>0</v>
      </c>
      <c r="AA91" s="5">
        <f t="shared" ca="1" si="33"/>
        <v>0</v>
      </c>
      <c r="AB91" s="5">
        <f t="shared" ca="1" si="33"/>
        <v>0</v>
      </c>
      <c r="AC91" s="5">
        <f t="shared" ca="1" si="33"/>
        <v>0</v>
      </c>
      <c r="AD91" s="5">
        <f t="shared" ca="1" si="33"/>
        <v>0</v>
      </c>
      <c r="AE91" s="5">
        <f t="shared" ca="1" si="33"/>
        <v>0</v>
      </c>
      <c r="AF91" s="5">
        <f t="shared" ca="1" si="33"/>
        <v>0</v>
      </c>
      <c r="AG91" s="5">
        <f t="shared" ca="1" si="33"/>
        <v>0</v>
      </c>
      <c r="AH91" s="5">
        <f t="shared" ca="1" si="33"/>
        <v>0</v>
      </c>
      <c r="AI91" s="5">
        <f t="shared" ca="1" si="33"/>
        <v>0</v>
      </c>
      <c r="AJ91" s="5">
        <f t="shared" ca="1" si="33"/>
        <v>0</v>
      </c>
      <c r="AK91" s="5">
        <f t="shared" ca="1" si="33"/>
        <v>0</v>
      </c>
      <c r="AL91" s="5">
        <f t="shared" ca="1" si="33"/>
        <v>0</v>
      </c>
      <c r="AM91" s="5">
        <f t="shared" ca="1" si="33"/>
        <v>0</v>
      </c>
      <c r="AN91" s="5">
        <f t="shared" ca="1" si="33"/>
        <v>0</v>
      </c>
      <c r="AO91" s="5">
        <f t="shared" ca="1" si="33"/>
        <v>0</v>
      </c>
      <c r="AP91" s="5">
        <f t="shared" ca="1" si="33"/>
        <v>0</v>
      </c>
      <c r="AQ91" s="5">
        <f t="shared" ca="1" si="33"/>
        <v>0</v>
      </c>
      <c r="AR91" s="5">
        <f t="shared" ca="1" si="33"/>
        <v>0</v>
      </c>
      <c r="AS91" s="5">
        <f t="shared" ca="1" si="33"/>
        <v>0</v>
      </c>
      <c r="AT91" s="5">
        <f t="shared" ca="1" si="33"/>
        <v>0</v>
      </c>
      <c r="AU91" s="5">
        <f t="shared" ca="1" si="33"/>
        <v>0</v>
      </c>
      <c r="AV91" s="5">
        <f t="shared" ca="1" si="33"/>
        <v>0</v>
      </c>
      <c r="AW91" s="5">
        <f t="shared" ca="1" si="33"/>
        <v>0</v>
      </c>
      <c r="AX91" s="5">
        <f t="shared" ca="1" si="33"/>
        <v>0</v>
      </c>
      <c r="AY91" s="5">
        <f t="shared" ca="1" si="33"/>
        <v>0</v>
      </c>
      <c r="AZ91" s="5">
        <f t="shared" ca="1" si="33"/>
        <v>0</v>
      </c>
      <c r="BA91" s="5">
        <f t="shared" ca="1" si="33"/>
        <v>0</v>
      </c>
      <c r="BB91" s="5">
        <f t="shared" ca="1" si="33"/>
        <v>0</v>
      </c>
      <c r="BC91" s="5">
        <f t="shared" ca="1" si="33"/>
        <v>0</v>
      </c>
      <c r="BD91" s="5">
        <f t="shared" ca="1" si="33"/>
        <v>0</v>
      </c>
      <c r="BE91" s="5">
        <f t="shared" ca="1" si="33"/>
        <v>0</v>
      </c>
      <c r="BF91" s="5">
        <f t="shared" ca="1" si="33"/>
        <v>0</v>
      </c>
      <c r="BG91" s="5">
        <f t="shared" ca="1" si="33"/>
        <v>0</v>
      </c>
      <c r="BH91" s="5">
        <f t="shared" ca="1" si="33"/>
        <v>0</v>
      </c>
      <c r="BI91" s="5">
        <f t="shared" ca="1" si="33"/>
        <v>0</v>
      </c>
    </row>
    <row r="92" spans="1:61" x14ac:dyDescent="0.25">
      <c r="A92" s="154" t="s">
        <v>334</v>
      </c>
      <c r="C92" s="5">
        <f ca="1">C24*(C62-C88)/C89</f>
        <v>301040365.62781119</v>
      </c>
      <c r="D92" s="5">
        <f t="shared" ref="D92:BI92" ca="1" si="34">D24*(D62-D88)/D89</f>
        <v>293539373.7226634</v>
      </c>
      <c r="E92" s="5">
        <f t="shared" ca="1" si="34"/>
        <v>286383811.83319557</v>
      </c>
      <c r="F92" s="5">
        <f t="shared" ca="1" si="34"/>
        <v>279288445.75372732</v>
      </c>
      <c r="G92" s="5">
        <f t="shared" ca="1" si="34"/>
        <v>272274701.81723064</v>
      </c>
      <c r="H92" s="5">
        <f t="shared" ca="1" si="34"/>
        <v>265327180.00956953</v>
      </c>
      <c r="I92" s="5">
        <f t="shared" ca="1" si="34"/>
        <v>258450238.30172703</v>
      </c>
      <c r="J92" s="5">
        <f t="shared" ca="1" si="34"/>
        <v>251647044.97261855</v>
      </c>
      <c r="K92" s="5">
        <f t="shared" ca="1" si="34"/>
        <v>244935975.51931265</v>
      </c>
      <c r="L92" s="5">
        <f t="shared" ca="1" si="34"/>
        <v>239245614.60926086</v>
      </c>
      <c r="M92" s="5">
        <f t="shared" ca="1" si="34"/>
        <v>233590839.02651361</v>
      </c>
      <c r="N92" s="5">
        <f t="shared" ca="1" si="34"/>
        <v>227975634.70523891</v>
      </c>
      <c r="O92" s="5">
        <f t="shared" ca="1" si="34"/>
        <v>222309441.91151574</v>
      </c>
      <c r="P92" s="5">
        <f t="shared" ca="1" si="34"/>
        <v>216660076.77922937</v>
      </c>
      <c r="Q92" s="5">
        <f t="shared" ca="1" si="34"/>
        <v>211085663.90312725</v>
      </c>
      <c r="R92" s="5">
        <f t="shared" ca="1" si="34"/>
        <v>205587571.39964399</v>
      </c>
      <c r="S92" s="5">
        <f t="shared" ca="1" si="34"/>
        <v>200179235.39841452</v>
      </c>
      <c r="T92" s="5">
        <f t="shared" ca="1" si="34"/>
        <v>194848286.29266429</v>
      </c>
      <c r="U92" s="5">
        <f t="shared" ca="1" si="34"/>
        <v>189596297.58476856</v>
      </c>
      <c r="V92" s="5">
        <f t="shared" ca="1" si="34"/>
        <v>184424067.56343582</v>
      </c>
      <c r="W92" s="5">
        <f t="shared" ca="1" si="34"/>
        <v>0</v>
      </c>
      <c r="X92" s="5">
        <f t="shared" ca="1" si="34"/>
        <v>0</v>
      </c>
      <c r="Y92" s="5">
        <f t="shared" ca="1" si="34"/>
        <v>0</v>
      </c>
      <c r="Z92" s="5">
        <f t="shared" ca="1" si="34"/>
        <v>0</v>
      </c>
      <c r="AA92" s="5">
        <f t="shared" ca="1" si="34"/>
        <v>0</v>
      </c>
      <c r="AB92" s="5">
        <f t="shared" ca="1" si="34"/>
        <v>0</v>
      </c>
      <c r="AC92" s="5">
        <f t="shared" ca="1" si="34"/>
        <v>0</v>
      </c>
      <c r="AD92" s="5">
        <f t="shared" ca="1" si="34"/>
        <v>0</v>
      </c>
      <c r="AE92" s="5">
        <f t="shared" ca="1" si="34"/>
        <v>0</v>
      </c>
      <c r="AF92" s="5">
        <f t="shared" ca="1" si="34"/>
        <v>0</v>
      </c>
      <c r="AG92" s="5">
        <f t="shared" ca="1" si="34"/>
        <v>0</v>
      </c>
      <c r="AH92" s="5">
        <f t="shared" ca="1" si="34"/>
        <v>0</v>
      </c>
      <c r="AI92" s="5">
        <f t="shared" ca="1" si="34"/>
        <v>0</v>
      </c>
      <c r="AJ92" s="5">
        <f t="shared" ca="1" si="34"/>
        <v>0</v>
      </c>
      <c r="AK92" s="5">
        <f t="shared" ca="1" si="34"/>
        <v>0</v>
      </c>
      <c r="AL92" s="5">
        <f t="shared" ca="1" si="34"/>
        <v>0</v>
      </c>
      <c r="AM92" s="5">
        <f t="shared" ca="1" si="34"/>
        <v>0</v>
      </c>
      <c r="AN92" s="5">
        <f t="shared" ca="1" si="34"/>
        <v>0</v>
      </c>
      <c r="AO92" s="5">
        <f t="shared" ca="1" si="34"/>
        <v>0</v>
      </c>
      <c r="AP92" s="5">
        <f t="shared" ca="1" si="34"/>
        <v>0</v>
      </c>
      <c r="AQ92" s="5">
        <f t="shared" ca="1" si="34"/>
        <v>0</v>
      </c>
      <c r="AR92" s="5">
        <f t="shared" ca="1" si="34"/>
        <v>0</v>
      </c>
      <c r="AS92" s="5">
        <f t="shared" ca="1" si="34"/>
        <v>0</v>
      </c>
      <c r="AT92" s="5">
        <f t="shared" ca="1" si="34"/>
        <v>0</v>
      </c>
      <c r="AU92" s="5">
        <f t="shared" ca="1" si="34"/>
        <v>0</v>
      </c>
      <c r="AV92" s="5">
        <f t="shared" ca="1" si="34"/>
        <v>0</v>
      </c>
      <c r="AW92" s="5">
        <f t="shared" ca="1" si="34"/>
        <v>0</v>
      </c>
      <c r="AX92" s="5">
        <f t="shared" ca="1" si="34"/>
        <v>0</v>
      </c>
      <c r="AY92" s="5">
        <f t="shared" ca="1" si="34"/>
        <v>0</v>
      </c>
      <c r="AZ92" s="5">
        <f t="shared" ca="1" si="34"/>
        <v>0</v>
      </c>
      <c r="BA92" s="5">
        <f t="shared" ca="1" si="34"/>
        <v>0</v>
      </c>
      <c r="BB92" s="5">
        <f t="shared" ca="1" si="34"/>
        <v>0</v>
      </c>
      <c r="BC92" s="5">
        <f t="shared" ca="1" si="34"/>
        <v>0</v>
      </c>
      <c r="BD92" s="5">
        <f t="shared" ca="1" si="34"/>
        <v>0</v>
      </c>
      <c r="BE92" s="5">
        <f t="shared" ca="1" si="34"/>
        <v>0</v>
      </c>
      <c r="BF92" s="5">
        <f t="shared" ca="1" si="34"/>
        <v>0</v>
      </c>
      <c r="BG92" s="5">
        <f t="shared" ca="1" si="34"/>
        <v>0</v>
      </c>
      <c r="BH92" s="5">
        <f t="shared" ca="1" si="34"/>
        <v>0</v>
      </c>
      <c r="BI92" s="5">
        <f t="shared" ca="1" si="34"/>
        <v>0</v>
      </c>
    </row>
    <row r="93" spans="1:61" x14ac:dyDescent="0.25">
      <c r="A93" s="154" t="s">
        <v>335</v>
      </c>
      <c r="C93" s="5">
        <f ca="1">C91+C92</f>
        <v>-3671223.9710708857</v>
      </c>
      <c r="D93" s="5">
        <f ca="1">D91+D92</f>
        <v>-7298216.3280325532</v>
      </c>
      <c r="E93" s="5">
        <f t="shared" ref="E93:BI93" ca="1" si="35">E91+E92</f>
        <v>-10834835.288546503</v>
      </c>
      <c r="F93" s="5">
        <f t="shared" ca="1" si="35"/>
        <v>-14285242.660030782</v>
      </c>
      <c r="G93" s="5">
        <f t="shared" ca="1" si="35"/>
        <v>-17650163.693208277</v>
      </c>
      <c r="H93" s="5">
        <f t="shared" ca="1" si="35"/>
        <v>-20930581.787391782</v>
      </c>
      <c r="I93" s="5">
        <f t="shared" ca="1" si="35"/>
        <v>-24127294.799555272</v>
      </c>
      <c r="J93" s="5">
        <f t="shared" ca="1" si="35"/>
        <v>-27241153.092347175</v>
      </c>
      <c r="K93" s="5">
        <f t="shared" ca="1" si="35"/>
        <v>-30273045.200451046</v>
      </c>
      <c r="L93" s="5">
        <f t="shared" ca="1" si="35"/>
        <v>-33224081.050081313</v>
      </c>
      <c r="M93" s="5">
        <f t="shared" ca="1" si="35"/>
        <v>-36106558.334530264</v>
      </c>
      <c r="N93" s="5">
        <f t="shared" ca="1" si="35"/>
        <v>-38920905.792681038</v>
      </c>
      <c r="O93" s="5">
        <f t="shared" ca="1" si="35"/>
        <v>-41667600.186720073</v>
      </c>
      <c r="P93" s="5">
        <f t="shared" ca="1" si="35"/>
        <v>-44346027.197702259</v>
      </c>
      <c r="Q93" s="5">
        <f t="shared" ca="1" si="35"/>
        <v>-46956389.568536371</v>
      </c>
      <c r="R93" s="5">
        <f t="shared" ca="1" si="35"/>
        <v>-49499590.338453561</v>
      </c>
      <c r="S93" s="5">
        <f t="shared" ca="1" si="35"/>
        <v>-51976549.030015558</v>
      </c>
      <c r="T93" s="5">
        <f t="shared" ca="1" si="35"/>
        <v>-54388347.046863943</v>
      </c>
      <c r="U93" s="5">
        <f t="shared" ca="1" si="35"/>
        <v>-56735916.761233419</v>
      </c>
      <c r="V93" s="5">
        <f t="shared" ca="1" si="35"/>
        <v>-59020209.503218591</v>
      </c>
      <c r="W93" s="5">
        <f t="shared" ca="1" si="35"/>
        <v>0</v>
      </c>
      <c r="X93" s="5">
        <f t="shared" ca="1" si="35"/>
        <v>0</v>
      </c>
      <c r="Y93" s="5">
        <f t="shared" ca="1" si="35"/>
        <v>0</v>
      </c>
      <c r="Z93" s="5">
        <f t="shared" ca="1" si="35"/>
        <v>0</v>
      </c>
      <c r="AA93" s="5">
        <f t="shared" ca="1" si="35"/>
        <v>0</v>
      </c>
      <c r="AB93" s="5">
        <f t="shared" ca="1" si="35"/>
        <v>0</v>
      </c>
      <c r="AC93" s="5">
        <f t="shared" ca="1" si="35"/>
        <v>0</v>
      </c>
      <c r="AD93" s="5">
        <f t="shared" ca="1" si="35"/>
        <v>0</v>
      </c>
      <c r="AE93" s="5">
        <f t="shared" ca="1" si="35"/>
        <v>0</v>
      </c>
      <c r="AF93" s="5">
        <f t="shared" ca="1" si="35"/>
        <v>0</v>
      </c>
      <c r="AG93" s="5">
        <f t="shared" ca="1" si="35"/>
        <v>0</v>
      </c>
      <c r="AH93" s="5">
        <f t="shared" ca="1" si="35"/>
        <v>0</v>
      </c>
      <c r="AI93" s="5">
        <f t="shared" ca="1" si="35"/>
        <v>0</v>
      </c>
      <c r="AJ93" s="5">
        <f t="shared" ca="1" si="35"/>
        <v>0</v>
      </c>
      <c r="AK93" s="5">
        <f t="shared" ca="1" si="35"/>
        <v>0</v>
      </c>
      <c r="AL93" s="5">
        <f t="shared" ca="1" si="35"/>
        <v>0</v>
      </c>
      <c r="AM93" s="5">
        <f t="shared" ca="1" si="35"/>
        <v>0</v>
      </c>
      <c r="AN93" s="5">
        <f t="shared" ca="1" si="35"/>
        <v>0</v>
      </c>
      <c r="AO93" s="5">
        <f t="shared" ca="1" si="35"/>
        <v>0</v>
      </c>
      <c r="AP93" s="5">
        <f t="shared" ca="1" si="35"/>
        <v>0</v>
      </c>
      <c r="AQ93" s="5">
        <f t="shared" ca="1" si="35"/>
        <v>0</v>
      </c>
      <c r="AR93" s="5">
        <f t="shared" ca="1" si="35"/>
        <v>0</v>
      </c>
      <c r="AS93" s="5">
        <f t="shared" ca="1" si="35"/>
        <v>0</v>
      </c>
      <c r="AT93" s="5">
        <f t="shared" ca="1" si="35"/>
        <v>0</v>
      </c>
      <c r="AU93" s="5">
        <f t="shared" ca="1" si="35"/>
        <v>0</v>
      </c>
      <c r="AV93" s="5">
        <f t="shared" ca="1" si="35"/>
        <v>0</v>
      </c>
      <c r="AW93" s="5">
        <f t="shared" ca="1" si="35"/>
        <v>0</v>
      </c>
      <c r="AX93" s="5">
        <f t="shared" ca="1" si="35"/>
        <v>0</v>
      </c>
      <c r="AY93" s="5">
        <f t="shared" ca="1" si="35"/>
        <v>0</v>
      </c>
      <c r="AZ93" s="5">
        <f t="shared" ca="1" si="35"/>
        <v>0</v>
      </c>
      <c r="BA93" s="5">
        <f t="shared" ca="1" si="35"/>
        <v>0</v>
      </c>
      <c r="BB93" s="5">
        <f t="shared" ca="1" si="35"/>
        <v>0</v>
      </c>
      <c r="BC93" s="5">
        <f t="shared" ca="1" si="35"/>
        <v>0</v>
      </c>
      <c r="BD93" s="5">
        <f t="shared" ca="1" si="35"/>
        <v>0</v>
      </c>
      <c r="BE93" s="5">
        <f t="shared" ca="1" si="35"/>
        <v>0</v>
      </c>
      <c r="BF93" s="5">
        <f t="shared" ca="1" si="35"/>
        <v>0</v>
      </c>
      <c r="BG93" s="5">
        <f t="shared" ca="1" si="35"/>
        <v>0</v>
      </c>
      <c r="BH93" s="5">
        <f t="shared" ca="1" si="35"/>
        <v>0</v>
      </c>
      <c r="BI93" s="5">
        <f t="shared" ca="1" si="35"/>
        <v>0</v>
      </c>
    </row>
    <row r="94" spans="1:61" x14ac:dyDescent="0.25">
      <c r="A94" s="154" t="s">
        <v>336</v>
      </c>
      <c r="C94" s="5">
        <f ca="1">IF($B$10,MAX(0,-C93*C89,0))/(1-$B$8)</f>
        <v>5078526.4933147253</v>
      </c>
      <c r="D94" s="5">
        <f t="shared" ref="D94:BI94" ca="1" si="36">IF($B$10,MAX(0,-D93*D89,0))/(1-$B$8)</f>
        <v>10474460.892461723</v>
      </c>
      <c r="E94" s="5">
        <f t="shared" ca="1" si="36"/>
        <v>16133380.117531618</v>
      </c>
      <c r="F94" s="5">
        <f t="shared" ca="1" si="36"/>
        <v>22068803.115971189</v>
      </c>
      <c r="G94" s="5">
        <f t="shared" ca="1" si="36"/>
        <v>28289677.792623054</v>
      </c>
      <c r="H94" s="5">
        <f t="shared" ca="1" si="36"/>
        <v>34805563.478598349</v>
      </c>
      <c r="I94" s="5">
        <f t="shared" ca="1" si="36"/>
        <v>41625944.89558503</v>
      </c>
      <c r="J94" s="5">
        <f t="shared" ca="1" si="36"/>
        <v>48760602.875076927</v>
      </c>
      <c r="K94" s="5">
        <f t="shared" ca="1" si="36"/>
        <v>56219605.579953514</v>
      </c>
      <c r="L94" s="5">
        <f t="shared" ca="1" si="36"/>
        <v>64013676.094527982</v>
      </c>
      <c r="M94" s="5">
        <f t="shared" ca="1" si="36"/>
        <v>72176196.051274568</v>
      </c>
      <c r="N94" s="5">
        <f t="shared" ca="1" si="36"/>
        <v>80719588.661554351</v>
      </c>
      <c r="O94" s="5">
        <f t="shared" ca="1" si="36"/>
        <v>89656668.043856904</v>
      </c>
      <c r="P94" s="5">
        <f t="shared" ca="1" si="36"/>
        <v>98998116.282810017</v>
      </c>
      <c r="Q94" s="5">
        <f t="shared" ca="1" si="36"/>
        <v>108756447.84430754</v>
      </c>
      <c r="R94" s="5">
        <f t="shared" ca="1" si="36"/>
        <v>118946050.83228199</v>
      </c>
      <c r="S94" s="5">
        <f t="shared" ca="1" si="36"/>
        <v>129581788.36968784</v>
      </c>
      <c r="T94" s="5">
        <f t="shared" ca="1" si="36"/>
        <v>140679395.53781137</v>
      </c>
      <c r="U94" s="5">
        <f t="shared" ca="1" si="36"/>
        <v>152254737.78308913</v>
      </c>
      <c r="V94" s="5">
        <f t="shared" ca="1" si="36"/>
        <v>164324224.38186288</v>
      </c>
      <c r="W94" s="5">
        <f t="shared" ca="1" si="36"/>
        <v>0</v>
      </c>
      <c r="X94" s="5">
        <f t="shared" ca="1" si="36"/>
        <v>0</v>
      </c>
      <c r="Y94" s="5">
        <f t="shared" ca="1" si="36"/>
        <v>0</v>
      </c>
      <c r="Z94" s="5">
        <f t="shared" ca="1" si="36"/>
        <v>0</v>
      </c>
      <c r="AA94" s="5">
        <f t="shared" ca="1" si="36"/>
        <v>0</v>
      </c>
      <c r="AB94" s="5">
        <f t="shared" ca="1" si="36"/>
        <v>0</v>
      </c>
      <c r="AC94" s="5">
        <f t="shared" ca="1" si="36"/>
        <v>0</v>
      </c>
      <c r="AD94" s="5">
        <f t="shared" ca="1" si="36"/>
        <v>0</v>
      </c>
      <c r="AE94" s="5">
        <f t="shared" ca="1" si="36"/>
        <v>0</v>
      </c>
      <c r="AF94" s="5">
        <f t="shared" ca="1" si="36"/>
        <v>0</v>
      </c>
      <c r="AG94" s="5">
        <f t="shared" ca="1" si="36"/>
        <v>0</v>
      </c>
      <c r="AH94" s="5">
        <f t="shared" ca="1" si="36"/>
        <v>0</v>
      </c>
      <c r="AI94" s="5">
        <f t="shared" ca="1" si="36"/>
        <v>0</v>
      </c>
      <c r="AJ94" s="5">
        <f t="shared" ca="1" si="36"/>
        <v>0</v>
      </c>
      <c r="AK94" s="5">
        <f t="shared" ca="1" si="36"/>
        <v>0</v>
      </c>
      <c r="AL94" s="5">
        <f t="shared" ca="1" si="36"/>
        <v>0</v>
      </c>
      <c r="AM94" s="5">
        <f t="shared" ca="1" si="36"/>
        <v>0</v>
      </c>
      <c r="AN94" s="5">
        <f t="shared" ca="1" si="36"/>
        <v>0</v>
      </c>
      <c r="AO94" s="5">
        <f t="shared" ca="1" si="36"/>
        <v>0</v>
      </c>
      <c r="AP94" s="5">
        <f t="shared" ca="1" si="36"/>
        <v>0</v>
      </c>
      <c r="AQ94" s="5">
        <f t="shared" ca="1" si="36"/>
        <v>0</v>
      </c>
      <c r="AR94" s="5">
        <f t="shared" ca="1" si="36"/>
        <v>0</v>
      </c>
      <c r="AS94" s="5">
        <f t="shared" ca="1" si="36"/>
        <v>0</v>
      </c>
      <c r="AT94" s="5">
        <f t="shared" ca="1" si="36"/>
        <v>0</v>
      </c>
      <c r="AU94" s="5">
        <f t="shared" ca="1" si="36"/>
        <v>0</v>
      </c>
      <c r="AV94" s="5">
        <f t="shared" ca="1" si="36"/>
        <v>0</v>
      </c>
      <c r="AW94" s="5">
        <f t="shared" ca="1" si="36"/>
        <v>0</v>
      </c>
      <c r="AX94" s="5">
        <f t="shared" ca="1" si="36"/>
        <v>0</v>
      </c>
      <c r="AY94" s="5">
        <f t="shared" ca="1" si="36"/>
        <v>0</v>
      </c>
      <c r="AZ94" s="5">
        <f t="shared" ca="1" si="36"/>
        <v>0</v>
      </c>
      <c r="BA94" s="5">
        <f t="shared" ca="1" si="36"/>
        <v>0</v>
      </c>
      <c r="BB94" s="5">
        <f t="shared" ca="1" si="36"/>
        <v>0</v>
      </c>
      <c r="BC94" s="5">
        <f t="shared" ca="1" si="36"/>
        <v>0</v>
      </c>
      <c r="BD94" s="5">
        <f t="shared" ca="1" si="36"/>
        <v>0</v>
      </c>
      <c r="BE94" s="5">
        <f t="shared" ca="1" si="36"/>
        <v>0</v>
      </c>
      <c r="BF94" s="5">
        <f t="shared" ca="1" si="36"/>
        <v>0</v>
      </c>
      <c r="BG94" s="5">
        <f t="shared" ca="1" si="36"/>
        <v>0</v>
      </c>
      <c r="BH94" s="5">
        <f t="shared" ca="1" si="36"/>
        <v>0</v>
      </c>
      <c r="BI94" s="5">
        <f t="shared" ca="1" si="36"/>
        <v>0</v>
      </c>
    </row>
    <row r="95" spans="1:61" x14ac:dyDescent="0.25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</row>
    <row r="96" spans="1:61" x14ac:dyDescent="0.25">
      <c r="A96" s="154" t="s">
        <v>337</v>
      </c>
      <c r="C96" s="5">
        <f t="shared" ref="C96" ca="1" si="37">C58-C57</f>
        <v>-304711589.59888208</v>
      </c>
      <c r="D96" s="5">
        <f ca="1">D58+(D99*(1-$B$8))-D57</f>
        <v>4169997.3261647047</v>
      </c>
      <c r="E96" s="5">
        <f t="shared" ref="E96:Z96" ca="1" si="38">E58+(E99*(1-$B$8))-E57</f>
        <v>4041532.2666362152</v>
      </c>
      <c r="F96" s="5">
        <f t="shared" ca="1" si="38"/>
        <v>4223232.9198058508</v>
      </c>
      <c r="G96" s="5">
        <f t="shared" ca="1" si="38"/>
        <v>4386249.302759869</v>
      </c>
      <c r="H96" s="5">
        <f t="shared" ca="1" si="38"/>
        <v>4573533.0858887695</v>
      </c>
      <c r="I96" s="5">
        <f t="shared" ca="1" si="38"/>
        <v>4762023.6177174412</v>
      </c>
      <c r="J96" s="5">
        <f t="shared" ca="1" si="38"/>
        <v>4952824.4996394217</v>
      </c>
      <c r="K96" s="5">
        <f t="shared" ca="1" si="38"/>
        <v>5124407.6496855719</v>
      </c>
      <c r="L96" s="5">
        <f t="shared" ca="1" si="38"/>
        <v>3958445.0854589487</v>
      </c>
      <c r="M96" s="5">
        <f t="shared" ca="1" si="38"/>
        <v>4156321.3454888244</v>
      </c>
      <c r="N96" s="5">
        <f t="shared" ca="1" si="38"/>
        <v>4356604.939300444</v>
      </c>
      <c r="O96" s="5">
        <f t="shared" ca="1" si="38"/>
        <v>4711439.4223945895</v>
      </c>
      <c r="P96" s="5">
        <f t="shared" ca="1" si="38"/>
        <v>4974243.9659365732</v>
      </c>
      <c r="Q96" s="5">
        <f t="shared" ca="1" si="38"/>
        <v>5148813.7260888573</v>
      </c>
      <c r="R96" s="5">
        <f t="shared" ca="1" si="38"/>
        <v>5325388.0477814907</v>
      </c>
      <c r="S96" s="5">
        <f ca="1">S58-S57+S62+(S94*(1-$B$8))</f>
        <v>476964870.09577143</v>
      </c>
      <c r="T96" s="5">
        <f t="shared" ca="1" si="38"/>
        <v>5662946.6554169161</v>
      </c>
      <c r="U96" s="5">
        <f t="shared" ca="1" si="38"/>
        <v>5845656.2110280124</v>
      </c>
      <c r="V96" s="5">
        <f t="shared" ca="1" si="38"/>
        <v>6030451.9945795611</v>
      </c>
      <c r="W96" s="5">
        <f t="shared" ca="1" si="38"/>
        <v>0</v>
      </c>
      <c r="X96" s="5">
        <f t="shared" ca="1" si="38"/>
        <v>0</v>
      </c>
      <c r="Y96" s="5">
        <f t="shared" ca="1" si="38"/>
        <v>0</v>
      </c>
      <c r="Z96" s="5">
        <f t="shared" ca="1" si="38"/>
        <v>0</v>
      </c>
      <c r="AA96" s="5">
        <f ca="1">AA58-AA57+AA62+(AA94*(1-$B$8))</f>
        <v>0</v>
      </c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</row>
    <row r="97" spans="1:61" x14ac:dyDescent="0.25">
      <c r="A97" s="154" t="s">
        <v>338</v>
      </c>
      <c r="B97" s="154">
        <f ca="1">IF((ABS(C97-C13)&lt;0.0001),"TRUE",C97-C13)</f>
        <v>1.1738267933563362E-2</v>
      </c>
      <c r="C97" s="20">
        <f ca="1">-1+(1+IRR(C96:S96))^4</f>
        <v>0.17038868297262644</v>
      </c>
    </row>
    <row r="98" spans="1:61" x14ac:dyDescent="0.25">
      <c r="C98" s="10"/>
    </row>
    <row r="99" spans="1:61" x14ac:dyDescent="0.25">
      <c r="A99" s="27" t="s">
        <v>340</v>
      </c>
      <c r="C99" s="5">
        <f t="shared" ref="C99:BI99" ca="1" si="39">IF(C94&gt;0,MIN(C94,C84),0)</f>
        <v>0</v>
      </c>
      <c r="D99" s="5">
        <f t="shared" ca="1" si="39"/>
        <v>0</v>
      </c>
      <c r="E99" s="5">
        <f t="shared" ca="1" si="39"/>
        <v>0</v>
      </c>
      <c r="F99" s="5">
        <f t="shared" ca="1" si="39"/>
        <v>0</v>
      </c>
      <c r="G99" s="5">
        <f t="shared" ca="1" si="39"/>
        <v>0</v>
      </c>
      <c r="H99" s="5">
        <f t="shared" ca="1" si="39"/>
        <v>0</v>
      </c>
      <c r="I99" s="5">
        <f t="shared" ca="1" si="39"/>
        <v>0</v>
      </c>
      <c r="J99" s="5">
        <f t="shared" ca="1" si="39"/>
        <v>0</v>
      </c>
      <c r="K99" s="5">
        <f t="shared" ca="1" si="39"/>
        <v>0</v>
      </c>
      <c r="L99" s="5">
        <f t="shared" ca="1" si="39"/>
        <v>0</v>
      </c>
      <c r="M99" s="5">
        <f t="shared" ca="1" si="39"/>
        <v>0</v>
      </c>
      <c r="N99" s="5">
        <f t="shared" ca="1" si="39"/>
        <v>0</v>
      </c>
      <c r="O99" s="5">
        <f t="shared" ca="1" si="39"/>
        <v>0</v>
      </c>
      <c r="P99" s="5">
        <f t="shared" ca="1" si="39"/>
        <v>0</v>
      </c>
      <c r="Q99" s="5">
        <f t="shared" ca="1" si="39"/>
        <v>0</v>
      </c>
      <c r="R99" s="5">
        <f t="shared" ca="1" si="39"/>
        <v>0</v>
      </c>
      <c r="S99" s="5">
        <f t="shared" ca="1" si="39"/>
        <v>0</v>
      </c>
      <c r="T99" s="5">
        <f t="shared" ca="1" si="39"/>
        <v>0</v>
      </c>
      <c r="U99" s="5">
        <f t="shared" ca="1" si="39"/>
        <v>0</v>
      </c>
      <c r="V99" s="5">
        <f t="shared" ca="1" si="39"/>
        <v>-2.9802322387695313E-8</v>
      </c>
      <c r="W99" s="5">
        <f t="shared" ca="1" si="39"/>
        <v>0</v>
      </c>
      <c r="X99" s="5">
        <f t="shared" ca="1" si="39"/>
        <v>0</v>
      </c>
      <c r="Y99" s="5">
        <f t="shared" ca="1" si="39"/>
        <v>0</v>
      </c>
      <c r="Z99" s="5">
        <f t="shared" ca="1" si="39"/>
        <v>0</v>
      </c>
      <c r="AA99" s="5">
        <f t="shared" ca="1" si="39"/>
        <v>0</v>
      </c>
      <c r="AB99" s="5">
        <f t="shared" ca="1" si="39"/>
        <v>0</v>
      </c>
      <c r="AC99" s="5">
        <f t="shared" ca="1" si="39"/>
        <v>0</v>
      </c>
      <c r="AD99" s="5">
        <f t="shared" ca="1" si="39"/>
        <v>0</v>
      </c>
      <c r="AE99" s="5">
        <f t="shared" ca="1" si="39"/>
        <v>0</v>
      </c>
      <c r="AF99" s="5">
        <f t="shared" ca="1" si="39"/>
        <v>0</v>
      </c>
      <c r="AG99" s="5">
        <f t="shared" ca="1" si="39"/>
        <v>0</v>
      </c>
      <c r="AH99" s="5">
        <f t="shared" ca="1" si="39"/>
        <v>0</v>
      </c>
      <c r="AI99" s="5">
        <f t="shared" ca="1" si="39"/>
        <v>0</v>
      </c>
      <c r="AJ99" s="5">
        <f t="shared" ca="1" si="39"/>
        <v>0</v>
      </c>
      <c r="AK99" s="5">
        <f t="shared" ca="1" si="39"/>
        <v>0</v>
      </c>
      <c r="AL99" s="5">
        <f t="shared" ca="1" si="39"/>
        <v>0</v>
      </c>
      <c r="AM99" s="5">
        <f t="shared" ca="1" si="39"/>
        <v>0</v>
      </c>
      <c r="AN99" s="5">
        <f t="shared" ca="1" si="39"/>
        <v>0</v>
      </c>
      <c r="AO99" s="5">
        <f t="shared" ca="1" si="39"/>
        <v>0</v>
      </c>
      <c r="AP99" s="5">
        <f t="shared" ca="1" si="39"/>
        <v>0</v>
      </c>
      <c r="AQ99" s="5">
        <f t="shared" ca="1" si="39"/>
        <v>0</v>
      </c>
      <c r="AR99" s="5">
        <f t="shared" ca="1" si="39"/>
        <v>0</v>
      </c>
      <c r="AS99" s="5">
        <f t="shared" ca="1" si="39"/>
        <v>0</v>
      </c>
      <c r="AT99" s="5">
        <f t="shared" ca="1" si="39"/>
        <v>0</v>
      </c>
      <c r="AU99" s="5">
        <f t="shared" ca="1" si="39"/>
        <v>0</v>
      </c>
      <c r="AV99" s="5">
        <f t="shared" ca="1" si="39"/>
        <v>0</v>
      </c>
      <c r="AW99" s="5">
        <f t="shared" ca="1" si="39"/>
        <v>0</v>
      </c>
      <c r="AX99" s="5">
        <f t="shared" ca="1" si="39"/>
        <v>0</v>
      </c>
      <c r="AY99" s="5">
        <f t="shared" ca="1" si="39"/>
        <v>0</v>
      </c>
      <c r="AZ99" s="5">
        <f t="shared" ca="1" si="39"/>
        <v>0</v>
      </c>
      <c r="BA99" s="5">
        <f t="shared" ca="1" si="39"/>
        <v>0</v>
      </c>
      <c r="BB99" s="5">
        <f t="shared" ca="1" si="39"/>
        <v>0</v>
      </c>
      <c r="BC99" s="5">
        <f t="shared" ca="1" si="39"/>
        <v>0</v>
      </c>
      <c r="BD99" s="5">
        <f t="shared" ca="1" si="39"/>
        <v>0</v>
      </c>
      <c r="BE99" s="5">
        <f t="shared" ca="1" si="39"/>
        <v>0</v>
      </c>
      <c r="BF99" s="5">
        <f t="shared" ca="1" si="39"/>
        <v>0</v>
      </c>
      <c r="BG99" s="5">
        <f t="shared" ca="1" si="39"/>
        <v>0</v>
      </c>
      <c r="BH99" s="5">
        <f t="shared" ca="1" si="39"/>
        <v>0</v>
      </c>
      <c r="BI99" s="5">
        <f t="shared" ca="1" si="39"/>
        <v>0</v>
      </c>
    </row>
    <row r="100" spans="1:61" x14ac:dyDescent="0.25">
      <c r="A100" s="27" t="s">
        <v>670</v>
      </c>
      <c r="B100" s="33">
        <f>B21</f>
        <v>0.71249999999999991</v>
      </c>
      <c r="C100" s="4">
        <f ca="1">$B$100*C99</f>
        <v>0</v>
      </c>
      <c r="D100" s="4">
        <f t="shared" ref="D100:BI100" ca="1" si="40">$B$100*D99</f>
        <v>0</v>
      </c>
      <c r="E100" s="4">
        <f t="shared" ca="1" si="40"/>
        <v>0</v>
      </c>
      <c r="F100" s="4">
        <f t="shared" ca="1" si="40"/>
        <v>0</v>
      </c>
      <c r="G100" s="4">
        <f t="shared" ca="1" si="40"/>
        <v>0</v>
      </c>
      <c r="H100" s="4">
        <f t="shared" ca="1" si="40"/>
        <v>0</v>
      </c>
      <c r="I100" s="4">
        <f t="shared" ca="1" si="40"/>
        <v>0</v>
      </c>
      <c r="J100" s="4">
        <f t="shared" ca="1" si="40"/>
        <v>0</v>
      </c>
      <c r="K100" s="4">
        <f t="shared" ca="1" si="40"/>
        <v>0</v>
      </c>
      <c r="L100" s="4">
        <f t="shared" ca="1" si="40"/>
        <v>0</v>
      </c>
      <c r="M100" s="4">
        <f t="shared" ca="1" si="40"/>
        <v>0</v>
      </c>
      <c r="N100" s="4">
        <f t="shared" ca="1" si="40"/>
        <v>0</v>
      </c>
      <c r="O100" s="4">
        <f t="shared" ca="1" si="40"/>
        <v>0</v>
      </c>
      <c r="P100" s="4">
        <f t="shared" ca="1" si="40"/>
        <v>0</v>
      </c>
      <c r="Q100" s="4">
        <f t="shared" ca="1" si="40"/>
        <v>0</v>
      </c>
      <c r="R100" s="4">
        <f t="shared" ca="1" si="40"/>
        <v>0</v>
      </c>
      <c r="S100" s="4">
        <f t="shared" ca="1" si="40"/>
        <v>0</v>
      </c>
      <c r="T100" s="4">
        <f t="shared" ca="1" si="40"/>
        <v>0</v>
      </c>
      <c r="U100" s="4">
        <f t="shared" ca="1" si="40"/>
        <v>0</v>
      </c>
      <c r="V100" s="4">
        <f t="shared" ca="1" si="40"/>
        <v>-2.1234154701232908E-8</v>
      </c>
      <c r="W100" s="4">
        <f t="shared" ca="1" si="40"/>
        <v>0</v>
      </c>
      <c r="X100" s="4">
        <f t="shared" ca="1" si="40"/>
        <v>0</v>
      </c>
      <c r="Y100" s="4">
        <f t="shared" ca="1" si="40"/>
        <v>0</v>
      </c>
      <c r="Z100" s="4">
        <f t="shared" ca="1" si="40"/>
        <v>0</v>
      </c>
      <c r="AA100" s="4">
        <f t="shared" ca="1" si="40"/>
        <v>0</v>
      </c>
      <c r="AB100" s="4">
        <f t="shared" ca="1" si="40"/>
        <v>0</v>
      </c>
      <c r="AC100" s="4">
        <f t="shared" ca="1" si="40"/>
        <v>0</v>
      </c>
      <c r="AD100" s="4">
        <f t="shared" ca="1" si="40"/>
        <v>0</v>
      </c>
      <c r="AE100" s="4">
        <f t="shared" ca="1" si="40"/>
        <v>0</v>
      </c>
      <c r="AF100" s="4">
        <f t="shared" ca="1" si="40"/>
        <v>0</v>
      </c>
      <c r="AG100" s="4">
        <f t="shared" ca="1" si="40"/>
        <v>0</v>
      </c>
      <c r="AH100" s="4">
        <f t="shared" ca="1" si="40"/>
        <v>0</v>
      </c>
      <c r="AI100" s="4">
        <f t="shared" ca="1" si="40"/>
        <v>0</v>
      </c>
      <c r="AJ100" s="4">
        <f t="shared" ca="1" si="40"/>
        <v>0</v>
      </c>
      <c r="AK100" s="4">
        <f t="shared" ca="1" si="40"/>
        <v>0</v>
      </c>
      <c r="AL100" s="4">
        <f t="shared" ca="1" si="40"/>
        <v>0</v>
      </c>
      <c r="AM100" s="4">
        <f t="shared" ca="1" si="40"/>
        <v>0</v>
      </c>
      <c r="AN100" s="4">
        <f t="shared" ca="1" si="40"/>
        <v>0</v>
      </c>
      <c r="AO100" s="4">
        <f t="shared" ca="1" si="40"/>
        <v>0</v>
      </c>
      <c r="AP100" s="4">
        <f t="shared" ca="1" si="40"/>
        <v>0</v>
      </c>
      <c r="AQ100" s="4">
        <f t="shared" ca="1" si="40"/>
        <v>0</v>
      </c>
      <c r="AR100" s="4">
        <f t="shared" ca="1" si="40"/>
        <v>0</v>
      </c>
      <c r="AS100" s="4">
        <f t="shared" ca="1" si="40"/>
        <v>0</v>
      </c>
      <c r="AT100" s="4">
        <f t="shared" ca="1" si="40"/>
        <v>0</v>
      </c>
      <c r="AU100" s="4">
        <f t="shared" ca="1" si="40"/>
        <v>0</v>
      </c>
      <c r="AV100" s="4">
        <f t="shared" ca="1" si="40"/>
        <v>0</v>
      </c>
      <c r="AW100" s="4">
        <f t="shared" ca="1" si="40"/>
        <v>0</v>
      </c>
      <c r="AX100" s="4">
        <f t="shared" ca="1" si="40"/>
        <v>0</v>
      </c>
      <c r="AY100" s="4">
        <f t="shared" ca="1" si="40"/>
        <v>0</v>
      </c>
      <c r="AZ100" s="4">
        <f t="shared" ca="1" si="40"/>
        <v>0</v>
      </c>
      <c r="BA100" s="4">
        <f t="shared" ca="1" si="40"/>
        <v>0</v>
      </c>
      <c r="BB100" s="4">
        <f t="shared" ca="1" si="40"/>
        <v>0</v>
      </c>
      <c r="BC100" s="4">
        <f t="shared" ca="1" si="40"/>
        <v>0</v>
      </c>
      <c r="BD100" s="4">
        <f t="shared" ca="1" si="40"/>
        <v>0</v>
      </c>
      <c r="BE100" s="4">
        <f t="shared" ca="1" si="40"/>
        <v>0</v>
      </c>
      <c r="BF100" s="4">
        <f t="shared" ca="1" si="40"/>
        <v>0</v>
      </c>
      <c r="BG100" s="4">
        <f t="shared" ca="1" si="40"/>
        <v>0</v>
      </c>
      <c r="BH100" s="4">
        <f t="shared" ca="1" si="40"/>
        <v>0</v>
      </c>
      <c r="BI100" s="4">
        <f t="shared" ca="1" si="40"/>
        <v>0</v>
      </c>
    </row>
    <row r="101" spans="1:61" x14ac:dyDescent="0.25">
      <c r="A101" s="27" t="s">
        <v>687</v>
      </c>
      <c r="B101" s="20">
        <f>1-B100</f>
        <v>0.28750000000000009</v>
      </c>
      <c r="C101" s="4">
        <f ca="1">$B$101*C99</f>
        <v>0</v>
      </c>
      <c r="D101" s="4">
        <f t="shared" ref="D101:BI101" ca="1" si="41">$B$101*D99</f>
        <v>0</v>
      </c>
      <c r="E101" s="4">
        <f t="shared" ca="1" si="41"/>
        <v>0</v>
      </c>
      <c r="F101" s="4">
        <f t="shared" ca="1" si="41"/>
        <v>0</v>
      </c>
      <c r="G101" s="4">
        <f t="shared" ca="1" si="41"/>
        <v>0</v>
      </c>
      <c r="H101" s="4">
        <f t="shared" ca="1" si="41"/>
        <v>0</v>
      </c>
      <c r="I101" s="4">
        <f t="shared" ca="1" si="41"/>
        <v>0</v>
      </c>
      <c r="J101" s="4">
        <f t="shared" ca="1" si="41"/>
        <v>0</v>
      </c>
      <c r="K101" s="4">
        <f t="shared" ca="1" si="41"/>
        <v>0</v>
      </c>
      <c r="L101" s="4">
        <f t="shared" ca="1" si="41"/>
        <v>0</v>
      </c>
      <c r="M101" s="4">
        <f t="shared" ca="1" si="41"/>
        <v>0</v>
      </c>
      <c r="N101" s="4">
        <f t="shared" ca="1" si="41"/>
        <v>0</v>
      </c>
      <c r="O101" s="4">
        <f t="shared" ca="1" si="41"/>
        <v>0</v>
      </c>
      <c r="P101" s="4">
        <f t="shared" ca="1" si="41"/>
        <v>0</v>
      </c>
      <c r="Q101" s="4">
        <f t="shared" ca="1" si="41"/>
        <v>0</v>
      </c>
      <c r="R101" s="4">
        <f t="shared" ca="1" si="41"/>
        <v>0</v>
      </c>
      <c r="S101" s="4">
        <f t="shared" ca="1" si="41"/>
        <v>0</v>
      </c>
      <c r="T101" s="4">
        <f t="shared" ca="1" si="41"/>
        <v>0</v>
      </c>
      <c r="U101" s="4">
        <f t="shared" ca="1" si="41"/>
        <v>0</v>
      </c>
      <c r="V101" s="4">
        <f t="shared" ca="1" si="41"/>
        <v>-8.568167686462405E-9</v>
      </c>
      <c r="W101" s="4">
        <f t="shared" ca="1" si="41"/>
        <v>0</v>
      </c>
      <c r="X101" s="4">
        <f t="shared" ca="1" si="41"/>
        <v>0</v>
      </c>
      <c r="Y101" s="4">
        <f t="shared" ca="1" si="41"/>
        <v>0</v>
      </c>
      <c r="Z101" s="4">
        <f t="shared" ca="1" si="41"/>
        <v>0</v>
      </c>
      <c r="AA101" s="4">
        <f t="shared" ca="1" si="41"/>
        <v>0</v>
      </c>
      <c r="AB101" s="4">
        <f t="shared" ca="1" si="41"/>
        <v>0</v>
      </c>
      <c r="AC101" s="4">
        <f t="shared" ca="1" si="41"/>
        <v>0</v>
      </c>
      <c r="AD101" s="4">
        <f t="shared" ca="1" si="41"/>
        <v>0</v>
      </c>
      <c r="AE101" s="4">
        <f t="shared" ca="1" si="41"/>
        <v>0</v>
      </c>
      <c r="AF101" s="4">
        <f t="shared" ca="1" si="41"/>
        <v>0</v>
      </c>
      <c r="AG101" s="4">
        <f t="shared" ca="1" si="41"/>
        <v>0</v>
      </c>
      <c r="AH101" s="4">
        <f t="shared" ca="1" si="41"/>
        <v>0</v>
      </c>
      <c r="AI101" s="4">
        <f t="shared" ca="1" si="41"/>
        <v>0</v>
      </c>
      <c r="AJ101" s="4">
        <f t="shared" ca="1" si="41"/>
        <v>0</v>
      </c>
      <c r="AK101" s="4">
        <f t="shared" ca="1" si="41"/>
        <v>0</v>
      </c>
      <c r="AL101" s="4">
        <f t="shared" ca="1" si="41"/>
        <v>0</v>
      </c>
      <c r="AM101" s="4">
        <f t="shared" ca="1" si="41"/>
        <v>0</v>
      </c>
      <c r="AN101" s="4">
        <f t="shared" ca="1" si="41"/>
        <v>0</v>
      </c>
      <c r="AO101" s="4">
        <f t="shared" ca="1" si="41"/>
        <v>0</v>
      </c>
      <c r="AP101" s="4">
        <f t="shared" ca="1" si="41"/>
        <v>0</v>
      </c>
      <c r="AQ101" s="4">
        <f t="shared" ca="1" si="41"/>
        <v>0</v>
      </c>
      <c r="AR101" s="4">
        <f t="shared" ca="1" si="41"/>
        <v>0</v>
      </c>
      <c r="AS101" s="4">
        <f t="shared" ca="1" si="41"/>
        <v>0</v>
      </c>
      <c r="AT101" s="4">
        <f t="shared" ca="1" si="41"/>
        <v>0</v>
      </c>
      <c r="AU101" s="4">
        <f t="shared" ca="1" si="41"/>
        <v>0</v>
      </c>
      <c r="AV101" s="4">
        <f t="shared" ca="1" si="41"/>
        <v>0</v>
      </c>
      <c r="AW101" s="4">
        <f t="shared" ca="1" si="41"/>
        <v>0</v>
      </c>
      <c r="AX101" s="4">
        <f t="shared" ca="1" si="41"/>
        <v>0</v>
      </c>
      <c r="AY101" s="4">
        <f t="shared" ca="1" si="41"/>
        <v>0</v>
      </c>
      <c r="AZ101" s="4">
        <f t="shared" ca="1" si="41"/>
        <v>0</v>
      </c>
      <c r="BA101" s="4">
        <f t="shared" ca="1" si="41"/>
        <v>0</v>
      </c>
      <c r="BB101" s="4">
        <f t="shared" ca="1" si="41"/>
        <v>0</v>
      </c>
      <c r="BC101" s="4">
        <f t="shared" ca="1" si="41"/>
        <v>0</v>
      </c>
      <c r="BD101" s="4">
        <f t="shared" ca="1" si="41"/>
        <v>0</v>
      </c>
      <c r="BE101" s="4">
        <f t="shared" ca="1" si="41"/>
        <v>0</v>
      </c>
      <c r="BF101" s="4">
        <f t="shared" ca="1" si="41"/>
        <v>0</v>
      </c>
      <c r="BG101" s="4">
        <f t="shared" ca="1" si="41"/>
        <v>0</v>
      </c>
      <c r="BH101" s="4">
        <f t="shared" ca="1" si="41"/>
        <v>0</v>
      </c>
      <c r="BI101" s="4">
        <f t="shared" ca="1" si="41"/>
        <v>0</v>
      </c>
    </row>
    <row r="102" spans="1:61" ht="45" x14ac:dyDescent="0.25">
      <c r="A102" s="27" t="s">
        <v>341</v>
      </c>
      <c r="C102" s="5">
        <f t="shared" ref="C102:BI102" ca="1" si="42">C84-C99</f>
        <v>0</v>
      </c>
      <c r="D102" s="5">
        <f t="shared" ca="1" si="42"/>
        <v>0</v>
      </c>
      <c r="E102" s="5">
        <f t="shared" ca="1" si="42"/>
        <v>0</v>
      </c>
      <c r="F102" s="5">
        <f t="shared" ca="1" si="42"/>
        <v>0</v>
      </c>
      <c r="G102" s="5">
        <f t="shared" ca="1" si="42"/>
        <v>0</v>
      </c>
      <c r="H102" s="5">
        <f t="shared" ca="1" si="42"/>
        <v>0</v>
      </c>
      <c r="I102" s="5">
        <f t="shared" ca="1" si="42"/>
        <v>0</v>
      </c>
      <c r="J102" s="5">
        <f t="shared" ca="1" si="42"/>
        <v>0</v>
      </c>
      <c r="K102" s="5">
        <f t="shared" ca="1" si="42"/>
        <v>0</v>
      </c>
      <c r="L102" s="5">
        <f t="shared" ca="1" si="42"/>
        <v>0</v>
      </c>
      <c r="M102" s="5">
        <f t="shared" ca="1" si="42"/>
        <v>0</v>
      </c>
      <c r="N102" s="5">
        <f t="shared" ca="1" si="42"/>
        <v>0</v>
      </c>
      <c r="O102" s="5">
        <f t="shared" ca="1" si="42"/>
        <v>0</v>
      </c>
      <c r="P102" s="5">
        <f t="shared" ca="1" si="42"/>
        <v>0</v>
      </c>
      <c r="Q102" s="5">
        <f t="shared" ca="1" si="42"/>
        <v>0</v>
      </c>
      <c r="R102" s="5">
        <f t="shared" ca="1" si="42"/>
        <v>0</v>
      </c>
      <c r="S102" s="5">
        <f t="shared" ca="1" si="42"/>
        <v>0</v>
      </c>
      <c r="T102" s="5">
        <f t="shared" ca="1" si="42"/>
        <v>0</v>
      </c>
      <c r="U102" s="5">
        <f t="shared" ca="1" si="42"/>
        <v>0</v>
      </c>
      <c r="V102" s="5">
        <f t="shared" ca="1" si="42"/>
        <v>0</v>
      </c>
      <c r="W102" s="5">
        <f t="shared" ca="1" si="42"/>
        <v>0</v>
      </c>
      <c r="X102" s="5">
        <f t="shared" ca="1" si="42"/>
        <v>0</v>
      </c>
      <c r="Y102" s="5">
        <f t="shared" ca="1" si="42"/>
        <v>0</v>
      </c>
      <c r="Z102" s="5">
        <f t="shared" ca="1" si="42"/>
        <v>0</v>
      </c>
      <c r="AA102" s="5">
        <f t="shared" ca="1" si="42"/>
        <v>0</v>
      </c>
      <c r="AB102" s="5">
        <f t="shared" ca="1" si="42"/>
        <v>0</v>
      </c>
      <c r="AC102" s="5">
        <f t="shared" ca="1" si="42"/>
        <v>0</v>
      </c>
      <c r="AD102" s="5">
        <f t="shared" ca="1" si="42"/>
        <v>0</v>
      </c>
      <c r="AE102" s="5">
        <f t="shared" ca="1" si="42"/>
        <v>0</v>
      </c>
      <c r="AF102" s="5">
        <f t="shared" ca="1" si="42"/>
        <v>0</v>
      </c>
      <c r="AG102" s="5">
        <f t="shared" ca="1" si="42"/>
        <v>0</v>
      </c>
      <c r="AH102" s="5">
        <f t="shared" ca="1" si="42"/>
        <v>0</v>
      </c>
      <c r="AI102" s="5">
        <f t="shared" ca="1" si="42"/>
        <v>0</v>
      </c>
      <c r="AJ102" s="5">
        <f t="shared" ca="1" si="42"/>
        <v>0</v>
      </c>
      <c r="AK102" s="5">
        <f t="shared" ca="1" si="42"/>
        <v>0</v>
      </c>
      <c r="AL102" s="5">
        <f t="shared" ca="1" si="42"/>
        <v>0</v>
      </c>
      <c r="AM102" s="5">
        <f t="shared" ca="1" si="42"/>
        <v>0</v>
      </c>
      <c r="AN102" s="5">
        <f t="shared" ca="1" si="42"/>
        <v>0</v>
      </c>
      <c r="AO102" s="5">
        <f t="shared" ca="1" si="42"/>
        <v>0</v>
      </c>
      <c r="AP102" s="5">
        <f t="shared" ca="1" si="42"/>
        <v>0</v>
      </c>
      <c r="AQ102" s="5">
        <f t="shared" ca="1" si="42"/>
        <v>0</v>
      </c>
      <c r="AR102" s="5">
        <f t="shared" ca="1" si="42"/>
        <v>0</v>
      </c>
      <c r="AS102" s="5">
        <f t="shared" ca="1" si="42"/>
        <v>0</v>
      </c>
      <c r="AT102" s="5">
        <f t="shared" ca="1" si="42"/>
        <v>0</v>
      </c>
      <c r="AU102" s="5">
        <f t="shared" ca="1" si="42"/>
        <v>0</v>
      </c>
      <c r="AV102" s="5">
        <f t="shared" ca="1" si="42"/>
        <v>0</v>
      </c>
      <c r="AW102" s="5">
        <f t="shared" ca="1" si="42"/>
        <v>0</v>
      </c>
      <c r="AX102" s="5">
        <f t="shared" ca="1" si="42"/>
        <v>0</v>
      </c>
      <c r="AY102" s="5">
        <f t="shared" ca="1" si="42"/>
        <v>0</v>
      </c>
      <c r="AZ102" s="5">
        <f t="shared" ca="1" si="42"/>
        <v>0</v>
      </c>
      <c r="BA102" s="5">
        <f t="shared" ca="1" si="42"/>
        <v>0</v>
      </c>
      <c r="BB102" s="5">
        <f t="shared" ca="1" si="42"/>
        <v>0</v>
      </c>
      <c r="BC102" s="5">
        <f t="shared" ca="1" si="42"/>
        <v>0</v>
      </c>
      <c r="BD102" s="5">
        <f t="shared" ca="1" si="42"/>
        <v>0</v>
      </c>
      <c r="BE102" s="5">
        <f t="shared" ca="1" si="42"/>
        <v>0</v>
      </c>
      <c r="BF102" s="5">
        <f t="shared" ca="1" si="42"/>
        <v>0</v>
      </c>
      <c r="BG102" s="5">
        <f t="shared" ca="1" si="42"/>
        <v>0</v>
      </c>
      <c r="BH102" s="5">
        <f t="shared" ca="1" si="42"/>
        <v>0</v>
      </c>
      <c r="BI102" s="5">
        <f t="shared" ca="1" si="42"/>
        <v>0</v>
      </c>
    </row>
    <row r="103" spans="1:61" x14ac:dyDescent="0.25">
      <c r="A103" s="27" t="s">
        <v>670</v>
      </c>
      <c r="B103" s="33">
        <f>B22</f>
        <v>0.66499999999999992</v>
      </c>
      <c r="C103" s="4">
        <f ca="1">$B$103*C102</f>
        <v>0</v>
      </c>
      <c r="D103" s="4">
        <f t="shared" ref="D103:BI103" ca="1" si="43">$B$103*D102</f>
        <v>0</v>
      </c>
      <c r="E103" s="4">
        <f t="shared" ca="1" si="43"/>
        <v>0</v>
      </c>
      <c r="F103" s="4">
        <f t="shared" ca="1" si="43"/>
        <v>0</v>
      </c>
      <c r="G103" s="4">
        <f t="shared" ca="1" si="43"/>
        <v>0</v>
      </c>
      <c r="H103" s="4">
        <f t="shared" ca="1" si="43"/>
        <v>0</v>
      </c>
      <c r="I103" s="4">
        <f t="shared" ca="1" si="43"/>
        <v>0</v>
      </c>
      <c r="J103" s="4">
        <f t="shared" ca="1" si="43"/>
        <v>0</v>
      </c>
      <c r="K103" s="4">
        <f t="shared" ca="1" si="43"/>
        <v>0</v>
      </c>
      <c r="L103" s="4">
        <f t="shared" ca="1" si="43"/>
        <v>0</v>
      </c>
      <c r="M103" s="4">
        <f t="shared" ca="1" si="43"/>
        <v>0</v>
      </c>
      <c r="N103" s="4">
        <f t="shared" ca="1" si="43"/>
        <v>0</v>
      </c>
      <c r="O103" s="4">
        <f t="shared" ca="1" si="43"/>
        <v>0</v>
      </c>
      <c r="P103" s="4">
        <f t="shared" ca="1" si="43"/>
        <v>0</v>
      </c>
      <c r="Q103" s="4">
        <f t="shared" ca="1" si="43"/>
        <v>0</v>
      </c>
      <c r="R103" s="4">
        <f t="shared" ca="1" si="43"/>
        <v>0</v>
      </c>
      <c r="S103" s="4">
        <f t="shared" ca="1" si="43"/>
        <v>0</v>
      </c>
      <c r="T103" s="4">
        <f t="shared" ca="1" si="43"/>
        <v>0</v>
      </c>
      <c r="U103" s="4">
        <f t="shared" ca="1" si="43"/>
        <v>0</v>
      </c>
      <c r="V103" s="4">
        <f t="shared" ca="1" si="43"/>
        <v>0</v>
      </c>
      <c r="W103" s="4">
        <f t="shared" ca="1" si="43"/>
        <v>0</v>
      </c>
      <c r="X103" s="4">
        <f t="shared" ca="1" si="43"/>
        <v>0</v>
      </c>
      <c r="Y103" s="4">
        <f t="shared" ca="1" si="43"/>
        <v>0</v>
      </c>
      <c r="Z103" s="4">
        <f t="shared" ca="1" si="43"/>
        <v>0</v>
      </c>
      <c r="AA103" s="4">
        <f t="shared" ca="1" si="43"/>
        <v>0</v>
      </c>
      <c r="AB103" s="4">
        <f t="shared" ca="1" si="43"/>
        <v>0</v>
      </c>
      <c r="AC103" s="4">
        <f t="shared" ca="1" si="43"/>
        <v>0</v>
      </c>
      <c r="AD103" s="4">
        <f t="shared" ca="1" si="43"/>
        <v>0</v>
      </c>
      <c r="AE103" s="4">
        <f t="shared" ca="1" si="43"/>
        <v>0</v>
      </c>
      <c r="AF103" s="4">
        <f t="shared" ca="1" si="43"/>
        <v>0</v>
      </c>
      <c r="AG103" s="4">
        <f t="shared" ca="1" si="43"/>
        <v>0</v>
      </c>
      <c r="AH103" s="4">
        <f t="shared" ca="1" si="43"/>
        <v>0</v>
      </c>
      <c r="AI103" s="4">
        <f t="shared" ca="1" si="43"/>
        <v>0</v>
      </c>
      <c r="AJ103" s="4">
        <f t="shared" ca="1" si="43"/>
        <v>0</v>
      </c>
      <c r="AK103" s="4">
        <f t="shared" ca="1" si="43"/>
        <v>0</v>
      </c>
      <c r="AL103" s="4">
        <f t="shared" ca="1" si="43"/>
        <v>0</v>
      </c>
      <c r="AM103" s="4">
        <f t="shared" ca="1" si="43"/>
        <v>0</v>
      </c>
      <c r="AN103" s="4">
        <f t="shared" ca="1" si="43"/>
        <v>0</v>
      </c>
      <c r="AO103" s="4">
        <f t="shared" ca="1" si="43"/>
        <v>0</v>
      </c>
      <c r="AP103" s="4">
        <f t="shared" ca="1" si="43"/>
        <v>0</v>
      </c>
      <c r="AQ103" s="4">
        <f t="shared" ca="1" si="43"/>
        <v>0</v>
      </c>
      <c r="AR103" s="4">
        <f t="shared" ca="1" si="43"/>
        <v>0</v>
      </c>
      <c r="AS103" s="4">
        <f t="shared" ca="1" si="43"/>
        <v>0</v>
      </c>
      <c r="AT103" s="4">
        <f t="shared" ca="1" si="43"/>
        <v>0</v>
      </c>
      <c r="AU103" s="4">
        <f t="shared" ca="1" si="43"/>
        <v>0</v>
      </c>
      <c r="AV103" s="4">
        <f t="shared" ca="1" si="43"/>
        <v>0</v>
      </c>
      <c r="AW103" s="4">
        <f t="shared" ca="1" si="43"/>
        <v>0</v>
      </c>
      <c r="AX103" s="4">
        <f t="shared" ca="1" si="43"/>
        <v>0</v>
      </c>
      <c r="AY103" s="4">
        <f t="shared" ca="1" si="43"/>
        <v>0</v>
      </c>
      <c r="AZ103" s="4">
        <f t="shared" ca="1" si="43"/>
        <v>0</v>
      </c>
      <c r="BA103" s="4">
        <f t="shared" ca="1" si="43"/>
        <v>0</v>
      </c>
      <c r="BB103" s="4">
        <f t="shared" ca="1" si="43"/>
        <v>0</v>
      </c>
      <c r="BC103" s="4">
        <f t="shared" ca="1" si="43"/>
        <v>0</v>
      </c>
      <c r="BD103" s="4">
        <f t="shared" ca="1" si="43"/>
        <v>0</v>
      </c>
      <c r="BE103" s="4">
        <f t="shared" ca="1" si="43"/>
        <v>0</v>
      </c>
      <c r="BF103" s="4">
        <f t="shared" ca="1" si="43"/>
        <v>0</v>
      </c>
      <c r="BG103" s="4">
        <f t="shared" ca="1" si="43"/>
        <v>0</v>
      </c>
      <c r="BH103" s="4">
        <f t="shared" ca="1" si="43"/>
        <v>0</v>
      </c>
      <c r="BI103" s="4">
        <f t="shared" ca="1" si="43"/>
        <v>0</v>
      </c>
    </row>
    <row r="104" spans="1:61" x14ac:dyDescent="0.25">
      <c r="A104" s="27" t="s">
        <v>687</v>
      </c>
      <c r="B104" s="20">
        <f>1-B103</f>
        <v>0.33500000000000008</v>
      </c>
      <c r="C104" s="4">
        <f ca="1">$B$104*C102</f>
        <v>0</v>
      </c>
      <c r="D104" s="4">
        <f t="shared" ref="D104:BI104" ca="1" si="44">$B$104*D102</f>
        <v>0</v>
      </c>
      <c r="E104" s="4">
        <f t="shared" ca="1" si="44"/>
        <v>0</v>
      </c>
      <c r="F104" s="4">
        <f t="shared" ca="1" si="44"/>
        <v>0</v>
      </c>
      <c r="G104" s="4">
        <f t="shared" ca="1" si="44"/>
        <v>0</v>
      </c>
      <c r="H104" s="4">
        <f t="shared" ca="1" si="44"/>
        <v>0</v>
      </c>
      <c r="I104" s="4">
        <f t="shared" ca="1" si="44"/>
        <v>0</v>
      </c>
      <c r="J104" s="4">
        <f t="shared" ca="1" si="44"/>
        <v>0</v>
      </c>
      <c r="K104" s="4">
        <f t="shared" ca="1" si="44"/>
        <v>0</v>
      </c>
      <c r="L104" s="4">
        <f t="shared" ca="1" si="44"/>
        <v>0</v>
      </c>
      <c r="M104" s="4">
        <f t="shared" ca="1" si="44"/>
        <v>0</v>
      </c>
      <c r="N104" s="4">
        <f t="shared" ca="1" si="44"/>
        <v>0</v>
      </c>
      <c r="O104" s="4">
        <f t="shared" ca="1" si="44"/>
        <v>0</v>
      </c>
      <c r="P104" s="4">
        <f t="shared" ca="1" si="44"/>
        <v>0</v>
      </c>
      <c r="Q104" s="4">
        <f t="shared" ca="1" si="44"/>
        <v>0</v>
      </c>
      <c r="R104" s="4">
        <f t="shared" ca="1" si="44"/>
        <v>0</v>
      </c>
      <c r="S104" s="4">
        <f t="shared" ca="1" si="44"/>
        <v>0</v>
      </c>
      <c r="T104" s="4">
        <f t="shared" ca="1" si="44"/>
        <v>0</v>
      </c>
      <c r="U104" s="4">
        <f t="shared" ca="1" si="44"/>
        <v>0</v>
      </c>
      <c r="V104" s="4">
        <f t="shared" ca="1" si="44"/>
        <v>0</v>
      </c>
      <c r="W104" s="4">
        <f t="shared" ca="1" si="44"/>
        <v>0</v>
      </c>
      <c r="X104" s="4">
        <f t="shared" ca="1" si="44"/>
        <v>0</v>
      </c>
      <c r="Y104" s="4">
        <f t="shared" ca="1" si="44"/>
        <v>0</v>
      </c>
      <c r="Z104" s="4">
        <f t="shared" ca="1" si="44"/>
        <v>0</v>
      </c>
      <c r="AA104" s="4">
        <f t="shared" ca="1" si="44"/>
        <v>0</v>
      </c>
      <c r="AB104" s="4">
        <f t="shared" ca="1" si="44"/>
        <v>0</v>
      </c>
      <c r="AC104" s="4">
        <f t="shared" ca="1" si="44"/>
        <v>0</v>
      </c>
      <c r="AD104" s="4">
        <f t="shared" ca="1" si="44"/>
        <v>0</v>
      </c>
      <c r="AE104" s="4">
        <f t="shared" ca="1" si="44"/>
        <v>0</v>
      </c>
      <c r="AF104" s="4">
        <f t="shared" ca="1" si="44"/>
        <v>0</v>
      </c>
      <c r="AG104" s="4">
        <f t="shared" ca="1" si="44"/>
        <v>0</v>
      </c>
      <c r="AH104" s="4">
        <f t="shared" ca="1" si="44"/>
        <v>0</v>
      </c>
      <c r="AI104" s="4">
        <f t="shared" ca="1" si="44"/>
        <v>0</v>
      </c>
      <c r="AJ104" s="4">
        <f t="shared" ca="1" si="44"/>
        <v>0</v>
      </c>
      <c r="AK104" s="4">
        <f t="shared" ca="1" si="44"/>
        <v>0</v>
      </c>
      <c r="AL104" s="4">
        <f t="shared" ca="1" si="44"/>
        <v>0</v>
      </c>
      <c r="AM104" s="4">
        <f t="shared" ca="1" si="44"/>
        <v>0</v>
      </c>
      <c r="AN104" s="4">
        <f t="shared" ca="1" si="44"/>
        <v>0</v>
      </c>
      <c r="AO104" s="4">
        <f t="shared" ca="1" si="44"/>
        <v>0</v>
      </c>
      <c r="AP104" s="4">
        <f t="shared" ca="1" si="44"/>
        <v>0</v>
      </c>
      <c r="AQ104" s="4">
        <f t="shared" ca="1" si="44"/>
        <v>0</v>
      </c>
      <c r="AR104" s="4">
        <f t="shared" ca="1" si="44"/>
        <v>0</v>
      </c>
      <c r="AS104" s="4">
        <f t="shared" ca="1" si="44"/>
        <v>0</v>
      </c>
      <c r="AT104" s="4">
        <f t="shared" ca="1" si="44"/>
        <v>0</v>
      </c>
      <c r="AU104" s="4">
        <f t="shared" ca="1" si="44"/>
        <v>0</v>
      </c>
      <c r="AV104" s="4">
        <f t="shared" ca="1" si="44"/>
        <v>0</v>
      </c>
      <c r="AW104" s="4">
        <f t="shared" ca="1" si="44"/>
        <v>0</v>
      </c>
      <c r="AX104" s="4">
        <f t="shared" ca="1" si="44"/>
        <v>0</v>
      </c>
      <c r="AY104" s="4">
        <f t="shared" ca="1" si="44"/>
        <v>0</v>
      </c>
      <c r="AZ104" s="4">
        <f t="shared" ca="1" si="44"/>
        <v>0</v>
      </c>
      <c r="BA104" s="4">
        <f t="shared" ca="1" si="44"/>
        <v>0</v>
      </c>
      <c r="BB104" s="4">
        <f t="shared" ca="1" si="44"/>
        <v>0</v>
      </c>
      <c r="BC104" s="4">
        <f t="shared" ca="1" si="44"/>
        <v>0</v>
      </c>
      <c r="BD104" s="4">
        <f t="shared" ca="1" si="44"/>
        <v>0</v>
      </c>
      <c r="BE104" s="4">
        <f t="shared" ca="1" si="44"/>
        <v>0</v>
      </c>
      <c r="BF104" s="4">
        <f t="shared" ca="1" si="44"/>
        <v>0</v>
      </c>
      <c r="BG104" s="4">
        <f t="shared" ca="1" si="44"/>
        <v>0</v>
      </c>
      <c r="BH104" s="4">
        <f t="shared" ca="1" si="44"/>
        <v>0</v>
      </c>
      <c r="BI104" s="4">
        <f t="shared" ca="1" si="44"/>
        <v>0</v>
      </c>
    </row>
    <row r="105" spans="1:61" x14ac:dyDescent="0.25">
      <c r="A105" s="2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1:61" x14ac:dyDescent="0.25">
      <c r="A106" s="93" t="s">
        <v>671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1:61" x14ac:dyDescent="0.25">
      <c r="A107" s="27" t="s">
        <v>435</v>
      </c>
      <c r="C107" s="4">
        <f t="shared" ref="C107:BI109" ca="1" si="45">C70</f>
        <v>289476010.11893797</v>
      </c>
      <c r="D107" s="4">
        <f t="shared" ca="1" si="45"/>
        <v>0</v>
      </c>
      <c r="E107" s="4">
        <f t="shared" ca="1" si="45"/>
        <v>0</v>
      </c>
      <c r="F107" s="4">
        <f t="shared" ca="1" si="45"/>
        <v>0</v>
      </c>
      <c r="G107" s="4">
        <f t="shared" ca="1" si="45"/>
        <v>0</v>
      </c>
      <c r="H107" s="4">
        <f t="shared" ca="1" si="45"/>
        <v>0</v>
      </c>
      <c r="I107" s="4">
        <f t="shared" ca="1" si="45"/>
        <v>0</v>
      </c>
      <c r="J107" s="4">
        <f t="shared" ca="1" si="45"/>
        <v>0</v>
      </c>
      <c r="K107" s="4">
        <f t="shared" ca="1" si="45"/>
        <v>0</v>
      </c>
      <c r="L107" s="4">
        <f t="shared" ca="1" si="45"/>
        <v>0</v>
      </c>
      <c r="M107" s="4">
        <f t="shared" ca="1" si="45"/>
        <v>0</v>
      </c>
      <c r="N107" s="4">
        <f t="shared" ca="1" si="45"/>
        <v>0</v>
      </c>
      <c r="O107" s="4">
        <f t="shared" ca="1" si="45"/>
        <v>0</v>
      </c>
      <c r="P107" s="4">
        <f t="shared" ca="1" si="45"/>
        <v>0</v>
      </c>
      <c r="Q107" s="4">
        <f t="shared" ca="1" si="45"/>
        <v>0</v>
      </c>
      <c r="R107" s="4">
        <f t="shared" ca="1" si="45"/>
        <v>0</v>
      </c>
      <c r="S107" s="4">
        <f t="shared" ca="1" si="45"/>
        <v>0</v>
      </c>
      <c r="T107" s="4">
        <f t="shared" ca="1" si="45"/>
        <v>0</v>
      </c>
      <c r="U107" s="4">
        <f t="shared" ca="1" si="45"/>
        <v>0</v>
      </c>
      <c r="V107" s="4">
        <f t="shared" ca="1" si="45"/>
        <v>51233355.398718707</v>
      </c>
      <c r="W107" s="4">
        <f t="shared" ca="1" si="45"/>
        <v>0</v>
      </c>
      <c r="X107" s="4">
        <f t="shared" ca="1" si="45"/>
        <v>0</v>
      </c>
      <c r="Y107" s="4">
        <f t="shared" ca="1" si="45"/>
        <v>0</v>
      </c>
      <c r="Z107" s="4">
        <f t="shared" ca="1" si="45"/>
        <v>0</v>
      </c>
      <c r="AA107" s="4">
        <f t="shared" ca="1" si="45"/>
        <v>0</v>
      </c>
      <c r="AB107" s="4">
        <f t="shared" ca="1" si="45"/>
        <v>0</v>
      </c>
      <c r="AC107" s="4">
        <f t="shared" ca="1" si="45"/>
        <v>0</v>
      </c>
      <c r="AD107" s="4">
        <f t="shared" ca="1" si="45"/>
        <v>0</v>
      </c>
      <c r="AE107" s="4">
        <f t="shared" ca="1" si="45"/>
        <v>0</v>
      </c>
      <c r="AF107" s="4">
        <f t="shared" ca="1" si="45"/>
        <v>0</v>
      </c>
      <c r="AG107" s="4">
        <f t="shared" ca="1" si="45"/>
        <v>0</v>
      </c>
      <c r="AH107" s="4">
        <f t="shared" ca="1" si="45"/>
        <v>0</v>
      </c>
      <c r="AI107" s="4">
        <f t="shared" ca="1" si="45"/>
        <v>0</v>
      </c>
      <c r="AJ107" s="4">
        <f t="shared" ca="1" si="45"/>
        <v>0</v>
      </c>
      <c r="AK107" s="4">
        <f t="shared" ca="1" si="45"/>
        <v>0</v>
      </c>
      <c r="AL107" s="4">
        <f t="shared" ca="1" si="45"/>
        <v>0</v>
      </c>
      <c r="AM107" s="4">
        <f t="shared" ca="1" si="45"/>
        <v>0</v>
      </c>
      <c r="AN107" s="4">
        <f t="shared" ca="1" si="45"/>
        <v>0</v>
      </c>
      <c r="AO107" s="4">
        <f t="shared" ca="1" si="45"/>
        <v>0</v>
      </c>
      <c r="AP107" s="4">
        <f t="shared" ca="1" si="45"/>
        <v>0</v>
      </c>
      <c r="AQ107" s="4">
        <f t="shared" ca="1" si="45"/>
        <v>0</v>
      </c>
      <c r="AR107" s="4">
        <f t="shared" ca="1" si="45"/>
        <v>0</v>
      </c>
      <c r="AS107" s="4">
        <f t="shared" ca="1" si="45"/>
        <v>0</v>
      </c>
      <c r="AT107" s="4">
        <f t="shared" ca="1" si="45"/>
        <v>0</v>
      </c>
      <c r="AU107" s="4">
        <f t="shared" ca="1" si="45"/>
        <v>0</v>
      </c>
      <c r="AV107" s="4">
        <f t="shared" ca="1" si="45"/>
        <v>0</v>
      </c>
      <c r="AW107" s="4">
        <f t="shared" ca="1" si="45"/>
        <v>0</v>
      </c>
      <c r="AX107" s="4">
        <f t="shared" ca="1" si="45"/>
        <v>0</v>
      </c>
      <c r="AY107" s="4">
        <f t="shared" ca="1" si="45"/>
        <v>0</v>
      </c>
      <c r="AZ107" s="4">
        <f t="shared" ca="1" si="45"/>
        <v>0</v>
      </c>
      <c r="BA107" s="4">
        <f t="shared" ca="1" si="45"/>
        <v>0</v>
      </c>
      <c r="BB107" s="4">
        <f t="shared" ca="1" si="45"/>
        <v>0</v>
      </c>
      <c r="BC107" s="4">
        <f t="shared" ca="1" si="45"/>
        <v>0</v>
      </c>
      <c r="BD107" s="4">
        <f t="shared" ca="1" si="45"/>
        <v>0</v>
      </c>
      <c r="BE107" s="4">
        <f t="shared" ca="1" si="45"/>
        <v>0</v>
      </c>
      <c r="BF107" s="4">
        <f t="shared" ca="1" si="45"/>
        <v>0</v>
      </c>
      <c r="BG107" s="4">
        <f t="shared" ca="1" si="45"/>
        <v>0</v>
      </c>
      <c r="BH107" s="4">
        <f t="shared" ca="1" si="45"/>
        <v>0</v>
      </c>
      <c r="BI107" s="4">
        <f t="shared" ca="1" si="45"/>
        <v>0</v>
      </c>
    </row>
    <row r="108" spans="1:61" x14ac:dyDescent="0.25">
      <c r="A108" s="27" t="s">
        <v>436</v>
      </c>
      <c r="C108" s="4">
        <f t="shared" ca="1" si="45"/>
        <v>0</v>
      </c>
      <c r="D108" s="4">
        <f t="shared" ca="1" si="45"/>
        <v>3961497.4598564692</v>
      </c>
      <c r="E108" s="4">
        <f t="shared" ca="1" si="45"/>
        <v>3839455.6533044041</v>
      </c>
      <c r="F108" s="4">
        <f t="shared" ca="1" si="45"/>
        <v>4012071.2738155583</v>
      </c>
      <c r="G108" s="4">
        <f t="shared" ca="1" si="45"/>
        <v>4166936.8376218756</v>
      </c>
      <c r="H108" s="4">
        <f t="shared" ca="1" si="45"/>
        <v>4344856.4315943308</v>
      </c>
      <c r="I108" s="4">
        <f t="shared" ca="1" si="45"/>
        <v>4523922.4368315693</v>
      </c>
      <c r="J108" s="4">
        <f t="shared" ca="1" si="45"/>
        <v>4705183.2746574506</v>
      </c>
      <c r="K108" s="4">
        <f t="shared" ca="1" si="45"/>
        <v>4868187.2672012933</v>
      </c>
      <c r="L108" s="4">
        <f t="shared" ca="1" si="45"/>
        <v>3760522.8311860012</v>
      </c>
      <c r="M108" s="4">
        <f t="shared" ca="1" si="45"/>
        <v>3948505.2782143829</v>
      </c>
      <c r="N108" s="4">
        <f t="shared" ca="1" si="45"/>
        <v>4138774.6923354217</v>
      </c>
      <c r="O108" s="4">
        <f t="shared" ca="1" si="45"/>
        <v>4475867.4512748597</v>
      </c>
      <c r="P108" s="4">
        <f t="shared" ca="1" si="45"/>
        <v>4725531.7676397441</v>
      </c>
      <c r="Q108" s="4">
        <f t="shared" ca="1" si="45"/>
        <v>4891373.0397844138</v>
      </c>
      <c r="R108" s="4">
        <f t="shared" ca="1" si="45"/>
        <v>5059118.645392416</v>
      </c>
      <c r="S108" s="4">
        <f t="shared" ca="1" si="45"/>
        <v>5207066.43474916</v>
      </c>
      <c r="T108" s="4">
        <f t="shared" ca="1" si="45"/>
        <v>5379799.3226460703</v>
      </c>
      <c r="U108" s="4">
        <f t="shared" ca="1" si="45"/>
        <v>5553373.4004766112</v>
      </c>
      <c r="V108" s="4">
        <f t="shared" ca="1" si="45"/>
        <v>56962284.793569349</v>
      </c>
      <c r="W108" s="4">
        <f t="shared" ca="1" si="45"/>
        <v>0</v>
      </c>
      <c r="X108" s="4">
        <f t="shared" ca="1" si="45"/>
        <v>0</v>
      </c>
      <c r="Y108" s="4">
        <f t="shared" ca="1" si="45"/>
        <v>0</v>
      </c>
      <c r="Z108" s="4">
        <f t="shared" ca="1" si="45"/>
        <v>0</v>
      </c>
      <c r="AA108" s="4">
        <f t="shared" ca="1" si="45"/>
        <v>0</v>
      </c>
      <c r="AB108" s="4">
        <f t="shared" ca="1" si="45"/>
        <v>0</v>
      </c>
      <c r="AC108" s="4">
        <f t="shared" ca="1" si="45"/>
        <v>0</v>
      </c>
      <c r="AD108" s="4">
        <f t="shared" ca="1" si="45"/>
        <v>0</v>
      </c>
      <c r="AE108" s="4">
        <f t="shared" ca="1" si="45"/>
        <v>0</v>
      </c>
      <c r="AF108" s="4">
        <f t="shared" ca="1" si="45"/>
        <v>0</v>
      </c>
      <c r="AG108" s="4">
        <f t="shared" ca="1" si="45"/>
        <v>0</v>
      </c>
      <c r="AH108" s="4">
        <f t="shared" ca="1" si="45"/>
        <v>0</v>
      </c>
      <c r="AI108" s="4">
        <f t="shared" ca="1" si="45"/>
        <v>0</v>
      </c>
      <c r="AJ108" s="4">
        <f t="shared" ca="1" si="45"/>
        <v>0</v>
      </c>
      <c r="AK108" s="4">
        <f t="shared" ca="1" si="45"/>
        <v>0</v>
      </c>
      <c r="AL108" s="4">
        <f t="shared" ca="1" si="45"/>
        <v>0</v>
      </c>
      <c r="AM108" s="4">
        <f t="shared" ca="1" si="45"/>
        <v>0</v>
      </c>
      <c r="AN108" s="4">
        <f t="shared" ca="1" si="45"/>
        <v>0</v>
      </c>
      <c r="AO108" s="4">
        <f t="shared" ca="1" si="45"/>
        <v>0</v>
      </c>
      <c r="AP108" s="4">
        <f t="shared" ca="1" si="45"/>
        <v>0</v>
      </c>
      <c r="AQ108" s="4">
        <f t="shared" ca="1" si="45"/>
        <v>0</v>
      </c>
      <c r="AR108" s="4">
        <f t="shared" ca="1" si="45"/>
        <v>0</v>
      </c>
      <c r="AS108" s="4">
        <f t="shared" ca="1" si="45"/>
        <v>0</v>
      </c>
      <c r="AT108" s="4">
        <f t="shared" ca="1" si="45"/>
        <v>0</v>
      </c>
      <c r="AU108" s="4">
        <f t="shared" ca="1" si="45"/>
        <v>0</v>
      </c>
      <c r="AV108" s="4">
        <f t="shared" ca="1" si="45"/>
        <v>0</v>
      </c>
      <c r="AW108" s="4">
        <f t="shared" ca="1" si="45"/>
        <v>0</v>
      </c>
      <c r="AX108" s="4">
        <f t="shared" ca="1" si="45"/>
        <v>0</v>
      </c>
      <c r="AY108" s="4">
        <f t="shared" ca="1" si="45"/>
        <v>0</v>
      </c>
      <c r="AZ108" s="4">
        <f t="shared" ca="1" si="45"/>
        <v>0</v>
      </c>
      <c r="BA108" s="4">
        <f t="shared" ca="1" si="45"/>
        <v>0</v>
      </c>
      <c r="BB108" s="4">
        <f t="shared" ca="1" si="45"/>
        <v>0</v>
      </c>
      <c r="BC108" s="4">
        <f t="shared" ca="1" si="45"/>
        <v>0</v>
      </c>
      <c r="BD108" s="4">
        <f t="shared" ca="1" si="45"/>
        <v>0</v>
      </c>
      <c r="BE108" s="4">
        <f t="shared" ca="1" si="45"/>
        <v>0</v>
      </c>
      <c r="BF108" s="4">
        <f t="shared" ca="1" si="45"/>
        <v>0</v>
      </c>
      <c r="BG108" s="4">
        <f t="shared" ca="1" si="45"/>
        <v>0</v>
      </c>
      <c r="BH108" s="4">
        <f t="shared" ca="1" si="45"/>
        <v>0</v>
      </c>
      <c r="BI108" s="4">
        <f t="shared" ca="1" si="45"/>
        <v>0</v>
      </c>
    </row>
    <row r="109" spans="1:61" x14ac:dyDescent="0.25">
      <c r="A109" s="27" t="s">
        <v>437</v>
      </c>
      <c r="C109" s="4">
        <f t="shared" ca="1" si="45"/>
        <v>-289476010.11893797</v>
      </c>
      <c r="D109" s="4">
        <f t="shared" ca="1" si="45"/>
        <v>3961497.4598564692</v>
      </c>
      <c r="E109" s="4">
        <f t="shared" ca="1" si="45"/>
        <v>3839455.6533044041</v>
      </c>
      <c r="F109" s="4">
        <f t="shared" ca="1" si="45"/>
        <v>4012071.2738155583</v>
      </c>
      <c r="G109" s="4">
        <f t="shared" ca="1" si="45"/>
        <v>4166936.8376218756</v>
      </c>
      <c r="H109" s="4">
        <f t="shared" ca="1" si="45"/>
        <v>4344856.4315943308</v>
      </c>
      <c r="I109" s="4">
        <f t="shared" ca="1" si="45"/>
        <v>4523922.4368315693</v>
      </c>
      <c r="J109" s="4">
        <f t="shared" ca="1" si="45"/>
        <v>4705183.2746574506</v>
      </c>
      <c r="K109" s="4">
        <f t="shared" ca="1" si="45"/>
        <v>4868187.2672012933</v>
      </c>
      <c r="L109" s="4">
        <f t="shared" ca="1" si="45"/>
        <v>3760522.8311860012</v>
      </c>
      <c r="M109" s="4">
        <f t="shared" ca="1" si="45"/>
        <v>3948505.2782143829</v>
      </c>
      <c r="N109" s="4">
        <f t="shared" ca="1" si="45"/>
        <v>4138774.6923354217</v>
      </c>
      <c r="O109" s="4">
        <f t="shared" ca="1" si="45"/>
        <v>4475867.4512748597</v>
      </c>
      <c r="P109" s="4">
        <f t="shared" ca="1" si="45"/>
        <v>4725531.7676397441</v>
      </c>
      <c r="Q109" s="4">
        <f t="shared" ca="1" si="45"/>
        <v>4891373.0397844138</v>
      </c>
      <c r="R109" s="4">
        <f t="shared" ca="1" si="45"/>
        <v>5059118.645392416</v>
      </c>
      <c r="S109" s="4">
        <f t="shared" ca="1" si="45"/>
        <v>5207066.43474916</v>
      </c>
      <c r="T109" s="4">
        <f t="shared" ca="1" si="45"/>
        <v>5379799.3226460703</v>
      </c>
      <c r="U109" s="4">
        <f t="shared" ca="1" si="45"/>
        <v>5553373.4004766112</v>
      </c>
      <c r="V109" s="4">
        <f t="shared" ca="1" si="45"/>
        <v>5728929.3948506415</v>
      </c>
      <c r="W109" s="4">
        <f t="shared" ca="1" si="45"/>
        <v>0</v>
      </c>
      <c r="X109" s="4">
        <f t="shared" ca="1" si="45"/>
        <v>0</v>
      </c>
      <c r="Y109" s="4">
        <f t="shared" ca="1" si="45"/>
        <v>0</v>
      </c>
      <c r="Z109" s="4">
        <f t="shared" ca="1" si="45"/>
        <v>0</v>
      </c>
      <c r="AA109" s="4">
        <f t="shared" ca="1" si="45"/>
        <v>0</v>
      </c>
      <c r="AB109" s="4">
        <f t="shared" ca="1" si="45"/>
        <v>0</v>
      </c>
      <c r="AC109" s="4">
        <f t="shared" ca="1" si="45"/>
        <v>0</v>
      </c>
      <c r="AD109" s="4">
        <f t="shared" ca="1" si="45"/>
        <v>0</v>
      </c>
      <c r="AE109" s="4">
        <f t="shared" ca="1" si="45"/>
        <v>0</v>
      </c>
      <c r="AF109" s="4">
        <f t="shared" ca="1" si="45"/>
        <v>0</v>
      </c>
      <c r="AG109" s="4">
        <f t="shared" ca="1" si="45"/>
        <v>0</v>
      </c>
      <c r="AH109" s="4">
        <f t="shared" ca="1" si="45"/>
        <v>0</v>
      </c>
      <c r="AI109" s="4">
        <f t="shared" ca="1" si="45"/>
        <v>0</v>
      </c>
      <c r="AJ109" s="4">
        <f t="shared" ca="1" si="45"/>
        <v>0</v>
      </c>
      <c r="AK109" s="4">
        <f t="shared" ca="1" si="45"/>
        <v>0</v>
      </c>
      <c r="AL109" s="4">
        <f t="shared" ca="1" si="45"/>
        <v>0</v>
      </c>
      <c r="AM109" s="4">
        <f t="shared" ca="1" si="45"/>
        <v>0</v>
      </c>
      <c r="AN109" s="4">
        <f t="shared" ca="1" si="45"/>
        <v>0</v>
      </c>
      <c r="AO109" s="4">
        <f t="shared" ca="1" si="45"/>
        <v>0</v>
      </c>
      <c r="AP109" s="4">
        <f t="shared" ca="1" si="45"/>
        <v>0</v>
      </c>
      <c r="AQ109" s="4">
        <f t="shared" ca="1" si="45"/>
        <v>0</v>
      </c>
      <c r="AR109" s="4">
        <f t="shared" ca="1" si="45"/>
        <v>0</v>
      </c>
      <c r="AS109" s="4">
        <f t="shared" ca="1" si="45"/>
        <v>0</v>
      </c>
      <c r="AT109" s="4">
        <f t="shared" ca="1" si="45"/>
        <v>0</v>
      </c>
      <c r="AU109" s="4">
        <f t="shared" ca="1" si="45"/>
        <v>0</v>
      </c>
      <c r="AV109" s="4">
        <f t="shared" ca="1" si="45"/>
        <v>0</v>
      </c>
      <c r="AW109" s="4">
        <f t="shared" ca="1" si="45"/>
        <v>0</v>
      </c>
      <c r="AX109" s="4">
        <f t="shared" ca="1" si="45"/>
        <v>0</v>
      </c>
      <c r="AY109" s="4">
        <f t="shared" ca="1" si="45"/>
        <v>0</v>
      </c>
      <c r="AZ109" s="4">
        <f t="shared" ca="1" si="45"/>
        <v>0</v>
      </c>
      <c r="BA109" s="4">
        <f t="shared" ca="1" si="45"/>
        <v>0</v>
      </c>
      <c r="BB109" s="4">
        <f t="shared" ca="1" si="45"/>
        <v>0</v>
      </c>
      <c r="BC109" s="4">
        <f t="shared" ca="1" si="45"/>
        <v>0</v>
      </c>
      <c r="BD109" s="4">
        <f t="shared" ca="1" si="45"/>
        <v>0</v>
      </c>
      <c r="BE109" s="4">
        <f t="shared" ca="1" si="45"/>
        <v>0</v>
      </c>
      <c r="BF109" s="4">
        <f t="shared" ca="1" si="45"/>
        <v>0</v>
      </c>
      <c r="BG109" s="4">
        <f t="shared" ca="1" si="45"/>
        <v>0</v>
      </c>
      <c r="BH109" s="4">
        <f t="shared" ca="1" si="45"/>
        <v>0</v>
      </c>
      <c r="BI109" s="4">
        <f t="shared" ca="1" si="45"/>
        <v>0</v>
      </c>
    </row>
    <row r="110" spans="1:61" x14ac:dyDescent="0.25">
      <c r="A110" s="27" t="s">
        <v>438</v>
      </c>
      <c r="C110" s="4">
        <f ca="1">C100</f>
        <v>0</v>
      </c>
      <c r="D110" s="4">
        <f t="shared" ref="D110:BI110" ca="1" si="46">D100</f>
        <v>0</v>
      </c>
      <c r="E110" s="4">
        <f t="shared" ca="1" si="46"/>
        <v>0</v>
      </c>
      <c r="F110" s="4">
        <f t="shared" ca="1" si="46"/>
        <v>0</v>
      </c>
      <c r="G110" s="4">
        <f t="shared" ca="1" si="46"/>
        <v>0</v>
      </c>
      <c r="H110" s="4">
        <f t="shared" ca="1" si="46"/>
        <v>0</v>
      </c>
      <c r="I110" s="4">
        <f t="shared" ca="1" si="46"/>
        <v>0</v>
      </c>
      <c r="J110" s="4">
        <f t="shared" ca="1" si="46"/>
        <v>0</v>
      </c>
      <c r="K110" s="4">
        <f t="shared" ca="1" si="46"/>
        <v>0</v>
      </c>
      <c r="L110" s="4">
        <f t="shared" ca="1" si="46"/>
        <v>0</v>
      </c>
      <c r="M110" s="4">
        <f t="shared" ca="1" si="46"/>
        <v>0</v>
      </c>
      <c r="N110" s="4">
        <f t="shared" ca="1" si="46"/>
        <v>0</v>
      </c>
      <c r="O110" s="4">
        <f t="shared" ca="1" si="46"/>
        <v>0</v>
      </c>
      <c r="P110" s="4">
        <f t="shared" ca="1" si="46"/>
        <v>0</v>
      </c>
      <c r="Q110" s="4">
        <f t="shared" ca="1" si="46"/>
        <v>0</v>
      </c>
      <c r="R110" s="4">
        <f t="shared" ca="1" si="46"/>
        <v>0</v>
      </c>
      <c r="S110" s="4">
        <f t="shared" ca="1" si="46"/>
        <v>0</v>
      </c>
      <c r="T110" s="4">
        <f t="shared" ca="1" si="46"/>
        <v>0</v>
      </c>
      <c r="U110" s="4">
        <f t="shared" ca="1" si="46"/>
        <v>0</v>
      </c>
      <c r="V110" s="4">
        <f t="shared" ca="1" si="46"/>
        <v>-2.1234154701232908E-8</v>
      </c>
      <c r="W110" s="4">
        <f t="shared" ca="1" si="46"/>
        <v>0</v>
      </c>
      <c r="X110" s="4">
        <f t="shared" ca="1" si="46"/>
        <v>0</v>
      </c>
      <c r="Y110" s="4">
        <f t="shared" ca="1" si="46"/>
        <v>0</v>
      </c>
      <c r="Z110" s="4">
        <f t="shared" ca="1" si="46"/>
        <v>0</v>
      </c>
      <c r="AA110" s="4">
        <f t="shared" ca="1" si="46"/>
        <v>0</v>
      </c>
      <c r="AB110" s="4">
        <f t="shared" ca="1" si="46"/>
        <v>0</v>
      </c>
      <c r="AC110" s="4">
        <f t="shared" ca="1" si="46"/>
        <v>0</v>
      </c>
      <c r="AD110" s="4">
        <f t="shared" ca="1" si="46"/>
        <v>0</v>
      </c>
      <c r="AE110" s="4">
        <f t="shared" ca="1" si="46"/>
        <v>0</v>
      </c>
      <c r="AF110" s="4">
        <f t="shared" ca="1" si="46"/>
        <v>0</v>
      </c>
      <c r="AG110" s="4">
        <f t="shared" ca="1" si="46"/>
        <v>0</v>
      </c>
      <c r="AH110" s="4">
        <f t="shared" ca="1" si="46"/>
        <v>0</v>
      </c>
      <c r="AI110" s="4">
        <f t="shared" ca="1" si="46"/>
        <v>0</v>
      </c>
      <c r="AJ110" s="4">
        <f t="shared" ca="1" si="46"/>
        <v>0</v>
      </c>
      <c r="AK110" s="4">
        <f t="shared" ca="1" si="46"/>
        <v>0</v>
      </c>
      <c r="AL110" s="4">
        <f t="shared" ca="1" si="46"/>
        <v>0</v>
      </c>
      <c r="AM110" s="4">
        <f t="shared" ca="1" si="46"/>
        <v>0</v>
      </c>
      <c r="AN110" s="4">
        <f t="shared" ca="1" si="46"/>
        <v>0</v>
      </c>
      <c r="AO110" s="4">
        <f t="shared" ca="1" si="46"/>
        <v>0</v>
      </c>
      <c r="AP110" s="4">
        <f t="shared" ca="1" si="46"/>
        <v>0</v>
      </c>
      <c r="AQ110" s="4">
        <f t="shared" ca="1" si="46"/>
        <v>0</v>
      </c>
      <c r="AR110" s="4">
        <f t="shared" ca="1" si="46"/>
        <v>0</v>
      </c>
      <c r="AS110" s="4">
        <f t="shared" ca="1" si="46"/>
        <v>0</v>
      </c>
      <c r="AT110" s="4">
        <f t="shared" ca="1" si="46"/>
        <v>0</v>
      </c>
      <c r="AU110" s="4">
        <f t="shared" ca="1" si="46"/>
        <v>0</v>
      </c>
      <c r="AV110" s="4">
        <f t="shared" ca="1" si="46"/>
        <v>0</v>
      </c>
      <c r="AW110" s="4">
        <f t="shared" ca="1" si="46"/>
        <v>0</v>
      </c>
      <c r="AX110" s="4">
        <f t="shared" ca="1" si="46"/>
        <v>0</v>
      </c>
      <c r="AY110" s="4">
        <f t="shared" ca="1" si="46"/>
        <v>0</v>
      </c>
      <c r="AZ110" s="4">
        <f t="shared" ca="1" si="46"/>
        <v>0</v>
      </c>
      <c r="BA110" s="4">
        <f t="shared" ca="1" si="46"/>
        <v>0</v>
      </c>
      <c r="BB110" s="4">
        <f t="shared" ca="1" si="46"/>
        <v>0</v>
      </c>
      <c r="BC110" s="4">
        <f t="shared" ca="1" si="46"/>
        <v>0</v>
      </c>
      <c r="BD110" s="4">
        <f t="shared" ca="1" si="46"/>
        <v>0</v>
      </c>
      <c r="BE110" s="4">
        <f t="shared" ca="1" si="46"/>
        <v>0</v>
      </c>
      <c r="BF110" s="4">
        <f t="shared" ca="1" si="46"/>
        <v>0</v>
      </c>
      <c r="BG110" s="4">
        <f t="shared" ca="1" si="46"/>
        <v>0</v>
      </c>
      <c r="BH110" s="4">
        <f t="shared" ca="1" si="46"/>
        <v>0</v>
      </c>
      <c r="BI110" s="4">
        <f t="shared" ca="1" si="46"/>
        <v>0</v>
      </c>
    </row>
    <row r="111" spans="1:61" x14ac:dyDescent="0.25">
      <c r="A111" s="27" t="s">
        <v>439</v>
      </c>
      <c r="C111" s="4">
        <f ca="1">C103</f>
        <v>0</v>
      </c>
      <c r="D111" s="4">
        <f t="shared" ref="D111:BI111" ca="1" si="47">D103</f>
        <v>0</v>
      </c>
      <c r="E111" s="4">
        <f t="shared" ca="1" si="47"/>
        <v>0</v>
      </c>
      <c r="F111" s="4">
        <f t="shared" ca="1" si="47"/>
        <v>0</v>
      </c>
      <c r="G111" s="4">
        <f t="shared" ca="1" si="47"/>
        <v>0</v>
      </c>
      <c r="H111" s="4">
        <f t="shared" ca="1" si="47"/>
        <v>0</v>
      </c>
      <c r="I111" s="4">
        <f t="shared" ca="1" si="47"/>
        <v>0</v>
      </c>
      <c r="J111" s="4">
        <f t="shared" ca="1" si="47"/>
        <v>0</v>
      </c>
      <c r="K111" s="4">
        <f t="shared" ca="1" si="47"/>
        <v>0</v>
      </c>
      <c r="L111" s="4">
        <f t="shared" ca="1" si="47"/>
        <v>0</v>
      </c>
      <c r="M111" s="4">
        <f t="shared" ca="1" si="47"/>
        <v>0</v>
      </c>
      <c r="N111" s="4">
        <f t="shared" ca="1" si="47"/>
        <v>0</v>
      </c>
      <c r="O111" s="4">
        <f t="shared" ca="1" si="47"/>
        <v>0</v>
      </c>
      <c r="P111" s="4">
        <f t="shared" ca="1" si="47"/>
        <v>0</v>
      </c>
      <c r="Q111" s="4">
        <f t="shared" ca="1" si="47"/>
        <v>0</v>
      </c>
      <c r="R111" s="4">
        <f t="shared" ca="1" si="47"/>
        <v>0</v>
      </c>
      <c r="S111" s="4">
        <f t="shared" ca="1" si="47"/>
        <v>0</v>
      </c>
      <c r="T111" s="4">
        <f t="shared" ca="1" si="47"/>
        <v>0</v>
      </c>
      <c r="U111" s="4">
        <f t="shared" ca="1" si="47"/>
        <v>0</v>
      </c>
      <c r="V111" s="4">
        <f t="shared" ca="1" si="47"/>
        <v>0</v>
      </c>
      <c r="W111" s="4">
        <f t="shared" ca="1" si="47"/>
        <v>0</v>
      </c>
      <c r="X111" s="4">
        <f t="shared" ca="1" si="47"/>
        <v>0</v>
      </c>
      <c r="Y111" s="4">
        <f t="shared" ca="1" si="47"/>
        <v>0</v>
      </c>
      <c r="Z111" s="4">
        <f t="shared" ca="1" si="47"/>
        <v>0</v>
      </c>
      <c r="AA111" s="4">
        <f t="shared" ca="1" si="47"/>
        <v>0</v>
      </c>
      <c r="AB111" s="4">
        <f t="shared" ca="1" si="47"/>
        <v>0</v>
      </c>
      <c r="AC111" s="4">
        <f t="shared" ca="1" si="47"/>
        <v>0</v>
      </c>
      <c r="AD111" s="4">
        <f t="shared" ca="1" si="47"/>
        <v>0</v>
      </c>
      <c r="AE111" s="4">
        <f t="shared" ca="1" si="47"/>
        <v>0</v>
      </c>
      <c r="AF111" s="4">
        <f t="shared" ca="1" si="47"/>
        <v>0</v>
      </c>
      <c r="AG111" s="4">
        <f t="shared" ca="1" si="47"/>
        <v>0</v>
      </c>
      <c r="AH111" s="4">
        <f t="shared" ca="1" si="47"/>
        <v>0</v>
      </c>
      <c r="AI111" s="4">
        <f t="shared" ca="1" si="47"/>
        <v>0</v>
      </c>
      <c r="AJ111" s="4">
        <f t="shared" ca="1" si="47"/>
        <v>0</v>
      </c>
      <c r="AK111" s="4">
        <f t="shared" ca="1" si="47"/>
        <v>0</v>
      </c>
      <c r="AL111" s="4">
        <f t="shared" ca="1" si="47"/>
        <v>0</v>
      </c>
      <c r="AM111" s="4">
        <f t="shared" ca="1" si="47"/>
        <v>0</v>
      </c>
      <c r="AN111" s="4">
        <f t="shared" ca="1" si="47"/>
        <v>0</v>
      </c>
      <c r="AO111" s="4">
        <f t="shared" ca="1" si="47"/>
        <v>0</v>
      </c>
      <c r="AP111" s="4">
        <f t="shared" ca="1" si="47"/>
        <v>0</v>
      </c>
      <c r="AQ111" s="4">
        <f t="shared" ca="1" si="47"/>
        <v>0</v>
      </c>
      <c r="AR111" s="4">
        <f t="shared" ca="1" si="47"/>
        <v>0</v>
      </c>
      <c r="AS111" s="4">
        <f t="shared" ca="1" si="47"/>
        <v>0</v>
      </c>
      <c r="AT111" s="4">
        <f t="shared" ca="1" si="47"/>
        <v>0</v>
      </c>
      <c r="AU111" s="4">
        <f t="shared" ca="1" si="47"/>
        <v>0</v>
      </c>
      <c r="AV111" s="4">
        <f t="shared" ca="1" si="47"/>
        <v>0</v>
      </c>
      <c r="AW111" s="4">
        <f t="shared" ca="1" si="47"/>
        <v>0</v>
      </c>
      <c r="AX111" s="4">
        <f t="shared" ca="1" si="47"/>
        <v>0</v>
      </c>
      <c r="AY111" s="4">
        <f t="shared" ca="1" si="47"/>
        <v>0</v>
      </c>
      <c r="AZ111" s="4">
        <f t="shared" ca="1" si="47"/>
        <v>0</v>
      </c>
      <c r="BA111" s="4">
        <f t="shared" ca="1" si="47"/>
        <v>0</v>
      </c>
      <c r="BB111" s="4">
        <f t="shared" ca="1" si="47"/>
        <v>0</v>
      </c>
      <c r="BC111" s="4">
        <f t="shared" ca="1" si="47"/>
        <v>0</v>
      </c>
      <c r="BD111" s="4">
        <f t="shared" ca="1" si="47"/>
        <v>0</v>
      </c>
      <c r="BE111" s="4">
        <f t="shared" ca="1" si="47"/>
        <v>0</v>
      </c>
      <c r="BF111" s="4">
        <f t="shared" ca="1" si="47"/>
        <v>0</v>
      </c>
      <c r="BG111" s="4">
        <f t="shared" ca="1" si="47"/>
        <v>0</v>
      </c>
      <c r="BH111" s="4">
        <f t="shared" ca="1" si="47"/>
        <v>0</v>
      </c>
      <c r="BI111" s="4">
        <f t="shared" ca="1" si="47"/>
        <v>0</v>
      </c>
    </row>
    <row r="112" spans="1:61" x14ac:dyDescent="0.25">
      <c r="A112" s="27" t="s">
        <v>440</v>
      </c>
      <c r="C112" s="4">
        <f ca="1">C45</f>
        <v>0</v>
      </c>
      <c r="D112" s="4">
        <f t="shared" ref="D112:BI112" ca="1" si="48">D45</f>
        <v>0</v>
      </c>
      <c r="E112" s="4">
        <f t="shared" ca="1" si="48"/>
        <v>0</v>
      </c>
      <c r="F112" s="4">
        <f t="shared" ca="1" si="48"/>
        <v>0</v>
      </c>
      <c r="G112" s="4">
        <f t="shared" ca="1" si="48"/>
        <v>0</v>
      </c>
      <c r="H112" s="4">
        <f t="shared" ca="1" si="48"/>
        <v>0</v>
      </c>
      <c r="I112" s="4">
        <f t="shared" ca="1" si="48"/>
        <v>0</v>
      </c>
      <c r="J112" s="4">
        <f t="shared" ca="1" si="48"/>
        <v>0</v>
      </c>
      <c r="K112" s="4">
        <f t="shared" ca="1" si="48"/>
        <v>0</v>
      </c>
      <c r="L112" s="4">
        <f t="shared" ca="1" si="48"/>
        <v>0</v>
      </c>
      <c r="M112" s="4">
        <f t="shared" ca="1" si="48"/>
        <v>0</v>
      </c>
      <c r="N112" s="4">
        <f t="shared" ca="1" si="48"/>
        <v>0</v>
      </c>
      <c r="O112" s="4">
        <f t="shared" ca="1" si="48"/>
        <v>0</v>
      </c>
      <c r="P112" s="4">
        <f t="shared" ca="1" si="48"/>
        <v>0</v>
      </c>
      <c r="Q112" s="4">
        <f t="shared" ca="1" si="48"/>
        <v>0</v>
      </c>
      <c r="R112" s="4">
        <f t="shared" ca="1" si="48"/>
        <v>0</v>
      </c>
      <c r="S112" s="4">
        <f t="shared" ca="1" si="48"/>
        <v>0</v>
      </c>
      <c r="T112" s="4">
        <f t="shared" ca="1" si="48"/>
        <v>0</v>
      </c>
      <c r="U112" s="4">
        <f t="shared" ca="1" si="48"/>
        <v>0</v>
      </c>
      <c r="V112" s="4">
        <f t="shared" ca="1" si="48"/>
        <v>0</v>
      </c>
      <c r="W112" s="4">
        <f t="shared" ca="1" si="48"/>
        <v>6193804.4665936865</v>
      </c>
      <c r="X112" s="4">
        <f t="shared" ca="1" si="48"/>
        <v>6384051.0534516368</v>
      </c>
      <c r="Y112" s="4">
        <f t="shared" ca="1" si="48"/>
        <v>6575231.6794649288</v>
      </c>
      <c r="Z112" s="4">
        <f t="shared" ca="1" si="48"/>
        <v>6768583.2956974804</v>
      </c>
      <c r="AA112" s="4">
        <f t="shared" ca="1" si="48"/>
        <v>6939870.6409638058</v>
      </c>
      <c r="AB112" s="4">
        <f t="shared" ca="1" si="48"/>
        <v>7138881.4301334601</v>
      </c>
      <c r="AC112" s="4">
        <f t="shared" ca="1" si="48"/>
        <v>7338876.952173043</v>
      </c>
      <c r="AD112" s="4">
        <f t="shared" ca="1" si="48"/>
        <v>7541131.4348422121</v>
      </c>
      <c r="AE112" s="4">
        <f t="shared" ca="1" si="48"/>
        <v>7720682.7285311008</v>
      </c>
      <c r="AF112" s="4">
        <f t="shared" ca="1" si="48"/>
        <v>7268248.4468822461</v>
      </c>
      <c r="AG112" s="4">
        <f t="shared" ca="1" si="48"/>
        <v>6964534.7032541558</v>
      </c>
      <c r="AH112" s="4">
        <f t="shared" ca="1" si="48"/>
        <v>7071254.3836424649</v>
      </c>
      <c r="AI112" s="4">
        <f t="shared" ca="1" si="48"/>
        <v>6843340.4391233306</v>
      </c>
      <c r="AJ112" s="4">
        <f t="shared" ca="1" si="48"/>
        <v>-87554316.55849646</v>
      </c>
      <c r="AK112" s="4">
        <f t="shared" ca="1" si="48"/>
        <v>7260493.0804254655</v>
      </c>
      <c r="AL112" s="4">
        <f t="shared" ca="1" si="48"/>
        <v>7471954.0130126737</v>
      </c>
      <c r="AM112" s="4">
        <f t="shared" ca="1" si="48"/>
        <v>7659306.0590272024</v>
      </c>
      <c r="AN112" s="4">
        <f t="shared" ca="1" si="48"/>
        <v>7876953.608699711</v>
      </c>
      <c r="AO112" s="4">
        <f t="shared" ca="1" si="48"/>
        <v>8095678.5605368</v>
      </c>
      <c r="AP112" s="4">
        <f t="shared" ca="1" si="48"/>
        <v>8316873.3076877967</v>
      </c>
      <c r="AQ112" s="4">
        <f t="shared" ca="1" si="48"/>
        <v>8704328.1569373254</v>
      </c>
      <c r="AR112" s="4">
        <f t="shared" ca="1" si="48"/>
        <v>9080295.6463968121</v>
      </c>
      <c r="AS112" s="4">
        <f t="shared" ca="1" si="48"/>
        <v>9339360.9379636832</v>
      </c>
      <c r="AT112" s="4">
        <f t="shared" ca="1" si="48"/>
        <v>9573425.52600413</v>
      </c>
      <c r="AU112" s="4">
        <f t="shared" ca="1" si="48"/>
        <v>9781985.1323808264</v>
      </c>
      <c r="AV112" s="4">
        <f t="shared" ca="1" si="48"/>
        <v>10022757.909728128</v>
      </c>
      <c r="AW112" s="4">
        <f t="shared" ca="1" si="48"/>
        <v>10264746.913178729</v>
      </c>
      <c r="AX112" s="4">
        <f t="shared" ca="1" si="48"/>
        <v>10509429.875629665</v>
      </c>
      <c r="AY112" s="4">
        <f t="shared" ca="1" si="48"/>
        <v>10727869.381996574</v>
      </c>
      <c r="AZ112" s="4">
        <f t="shared" ca="1" si="48"/>
        <v>10979515.327343497</v>
      </c>
      <c r="BA112" s="4">
        <f t="shared" ca="1" si="48"/>
        <v>11232441.057775185</v>
      </c>
      <c r="BB112" s="4">
        <f t="shared" ca="1" si="48"/>
        <v>11488168.838971976</v>
      </c>
      <c r="BC112" s="4">
        <f t="shared" ca="1" si="48"/>
        <v>11716893.335682826</v>
      </c>
      <c r="BD112" s="4">
        <f t="shared" ca="1" si="48"/>
        <v>11979848.143609708</v>
      </c>
      <c r="BE112" s="4">
        <f t="shared" ca="1" si="48"/>
        <v>12244149.014538217</v>
      </c>
      <c r="BF112" s="4">
        <f t="shared" ca="1" si="48"/>
        <v>12511364.088939443</v>
      </c>
      <c r="BG112" s="4">
        <f t="shared" ca="1" si="48"/>
        <v>12750794.079859097</v>
      </c>
      <c r="BH112" s="4">
        <f t="shared" ca="1" si="48"/>
        <v>12416202.089898612</v>
      </c>
      <c r="BI112" s="4">
        <f t="shared" ca="1" si="48"/>
        <v>12970866.408317942</v>
      </c>
    </row>
    <row r="113" spans="1:61" x14ac:dyDescent="0.25">
      <c r="A113" s="27" t="s">
        <v>8</v>
      </c>
      <c r="C113" s="4">
        <f ca="1">SUM(C109:C112)</f>
        <v>-289476010.11893797</v>
      </c>
      <c r="D113" s="4">
        <f t="shared" ref="D113:BI113" ca="1" si="49">SUM(D109:D112)</f>
        <v>3961497.4598564692</v>
      </c>
      <c r="E113" s="4">
        <f t="shared" ca="1" si="49"/>
        <v>3839455.6533044041</v>
      </c>
      <c r="F113" s="4">
        <f t="shared" ca="1" si="49"/>
        <v>4012071.2738155583</v>
      </c>
      <c r="G113" s="4">
        <f t="shared" ca="1" si="49"/>
        <v>4166936.8376218756</v>
      </c>
      <c r="H113" s="4">
        <f t="shared" ca="1" si="49"/>
        <v>4344856.4315943308</v>
      </c>
      <c r="I113" s="4">
        <f t="shared" ca="1" si="49"/>
        <v>4523922.4368315693</v>
      </c>
      <c r="J113" s="4">
        <f t="shared" ca="1" si="49"/>
        <v>4705183.2746574506</v>
      </c>
      <c r="K113" s="4">
        <f t="shared" ca="1" si="49"/>
        <v>4868187.2672012933</v>
      </c>
      <c r="L113" s="4">
        <f t="shared" ca="1" si="49"/>
        <v>3760522.8311860012</v>
      </c>
      <c r="M113" s="4">
        <f t="shared" ca="1" si="49"/>
        <v>3948505.2782143829</v>
      </c>
      <c r="N113" s="4">
        <f t="shared" ca="1" si="49"/>
        <v>4138774.6923354217</v>
      </c>
      <c r="O113" s="4">
        <f t="shared" ca="1" si="49"/>
        <v>4475867.4512748597</v>
      </c>
      <c r="P113" s="4">
        <f t="shared" ca="1" si="49"/>
        <v>4725531.7676397441</v>
      </c>
      <c r="Q113" s="4">
        <f t="shared" ca="1" si="49"/>
        <v>4891373.0397844138</v>
      </c>
      <c r="R113" s="4">
        <f t="shared" ca="1" si="49"/>
        <v>5059118.645392416</v>
      </c>
      <c r="S113" s="4">
        <f t="shared" ca="1" si="49"/>
        <v>5207066.43474916</v>
      </c>
      <c r="T113" s="4">
        <f t="shared" ca="1" si="49"/>
        <v>5379799.3226460703</v>
      </c>
      <c r="U113" s="4">
        <f t="shared" ca="1" si="49"/>
        <v>5553373.4004766112</v>
      </c>
      <c r="V113" s="4">
        <f t="shared" ca="1" si="49"/>
        <v>5728929.3948506201</v>
      </c>
      <c r="W113" s="4">
        <f t="shared" ca="1" si="49"/>
        <v>6193804.4665936865</v>
      </c>
      <c r="X113" s="4">
        <f t="shared" ca="1" si="49"/>
        <v>6384051.0534516368</v>
      </c>
      <c r="Y113" s="4">
        <f t="shared" ca="1" si="49"/>
        <v>6575231.6794649288</v>
      </c>
      <c r="Z113" s="4">
        <f t="shared" ca="1" si="49"/>
        <v>6768583.2956974804</v>
      </c>
      <c r="AA113" s="4">
        <f t="shared" ca="1" si="49"/>
        <v>6939870.6409638058</v>
      </c>
      <c r="AB113" s="4">
        <f t="shared" ca="1" si="49"/>
        <v>7138881.4301334601</v>
      </c>
      <c r="AC113" s="4">
        <f t="shared" ca="1" si="49"/>
        <v>7338876.952173043</v>
      </c>
      <c r="AD113" s="4">
        <f t="shared" ca="1" si="49"/>
        <v>7541131.4348422121</v>
      </c>
      <c r="AE113" s="4">
        <f t="shared" ca="1" si="49"/>
        <v>7720682.7285311008</v>
      </c>
      <c r="AF113" s="4">
        <f t="shared" ca="1" si="49"/>
        <v>7268248.4468822461</v>
      </c>
      <c r="AG113" s="4">
        <f t="shared" ca="1" si="49"/>
        <v>6964534.7032541558</v>
      </c>
      <c r="AH113" s="4">
        <f t="shared" ca="1" si="49"/>
        <v>7071254.3836424649</v>
      </c>
      <c r="AI113" s="4">
        <f t="shared" ca="1" si="49"/>
        <v>6843340.4391233306</v>
      </c>
      <c r="AJ113" s="4">
        <f t="shared" ca="1" si="49"/>
        <v>-87554316.55849646</v>
      </c>
      <c r="AK113" s="4">
        <f t="shared" ca="1" si="49"/>
        <v>7260493.0804254655</v>
      </c>
      <c r="AL113" s="4">
        <f t="shared" ca="1" si="49"/>
        <v>7471954.0130126737</v>
      </c>
      <c r="AM113" s="4">
        <f t="shared" ca="1" si="49"/>
        <v>7659306.0590272024</v>
      </c>
      <c r="AN113" s="4">
        <f t="shared" ca="1" si="49"/>
        <v>7876953.608699711</v>
      </c>
      <c r="AO113" s="4">
        <f t="shared" ca="1" si="49"/>
        <v>8095678.5605368</v>
      </c>
      <c r="AP113" s="4">
        <f t="shared" ca="1" si="49"/>
        <v>8316873.3076877967</v>
      </c>
      <c r="AQ113" s="4">
        <f t="shared" ca="1" si="49"/>
        <v>8704328.1569373254</v>
      </c>
      <c r="AR113" s="4">
        <f t="shared" ca="1" si="49"/>
        <v>9080295.6463968121</v>
      </c>
      <c r="AS113" s="4">
        <f t="shared" ca="1" si="49"/>
        <v>9339360.9379636832</v>
      </c>
      <c r="AT113" s="4">
        <f t="shared" ca="1" si="49"/>
        <v>9573425.52600413</v>
      </c>
      <c r="AU113" s="4">
        <f t="shared" ca="1" si="49"/>
        <v>9781985.1323808264</v>
      </c>
      <c r="AV113" s="4">
        <f t="shared" ca="1" si="49"/>
        <v>10022757.909728128</v>
      </c>
      <c r="AW113" s="4">
        <f t="shared" ca="1" si="49"/>
        <v>10264746.913178729</v>
      </c>
      <c r="AX113" s="4">
        <f t="shared" ca="1" si="49"/>
        <v>10509429.875629665</v>
      </c>
      <c r="AY113" s="4">
        <f t="shared" ca="1" si="49"/>
        <v>10727869.381996574</v>
      </c>
      <c r="AZ113" s="4">
        <f t="shared" ca="1" si="49"/>
        <v>10979515.327343497</v>
      </c>
      <c r="BA113" s="4">
        <f t="shared" ca="1" si="49"/>
        <v>11232441.057775185</v>
      </c>
      <c r="BB113" s="4">
        <f t="shared" ca="1" si="49"/>
        <v>11488168.838971976</v>
      </c>
      <c r="BC113" s="4">
        <f t="shared" ca="1" si="49"/>
        <v>11716893.335682826</v>
      </c>
      <c r="BD113" s="4">
        <f t="shared" ca="1" si="49"/>
        <v>11979848.143609708</v>
      </c>
      <c r="BE113" s="4">
        <f t="shared" ca="1" si="49"/>
        <v>12244149.014538217</v>
      </c>
      <c r="BF113" s="4">
        <f t="shared" ca="1" si="49"/>
        <v>12511364.088939443</v>
      </c>
      <c r="BG113" s="4">
        <f t="shared" ca="1" si="49"/>
        <v>12750794.079859097</v>
      </c>
      <c r="BH113" s="4">
        <f t="shared" ca="1" si="49"/>
        <v>12416202.089898612</v>
      </c>
      <c r="BI113" s="4">
        <f t="shared" ca="1" si="49"/>
        <v>12970866.408317942</v>
      </c>
    </row>
    <row r="114" spans="1:61" x14ac:dyDescent="0.25">
      <c r="A114" s="2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1:61" x14ac:dyDescent="0.25">
      <c r="A115" s="93" t="s">
        <v>455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1:61" x14ac:dyDescent="0.25">
      <c r="A116" s="27" t="s">
        <v>672</v>
      </c>
      <c r="C116" s="4">
        <f ca="1">C109</f>
        <v>-289476010.11893797</v>
      </c>
      <c r="D116" s="4">
        <f t="shared" ref="D116:S116" ca="1" si="50">D109</f>
        <v>3961497.4598564692</v>
      </c>
      <c r="E116" s="4">
        <f t="shared" ca="1" si="50"/>
        <v>3839455.6533044041</v>
      </c>
      <c r="F116" s="4">
        <f t="shared" ca="1" si="50"/>
        <v>4012071.2738155583</v>
      </c>
      <c r="G116" s="4">
        <f t="shared" ca="1" si="50"/>
        <v>4166936.8376218756</v>
      </c>
      <c r="H116" s="4">
        <f t="shared" ca="1" si="50"/>
        <v>4344856.4315943308</v>
      </c>
      <c r="I116" s="4">
        <f t="shared" ca="1" si="50"/>
        <v>4523922.4368315693</v>
      </c>
      <c r="J116" s="4">
        <f t="shared" ca="1" si="50"/>
        <v>4705183.2746574506</v>
      </c>
      <c r="K116" s="4">
        <f t="shared" ca="1" si="50"/>
        <v>4868187.2672012933</v>
      </c>
      <c r="L116" s="4">
        <f t="shared" ca="1" si="50"/>
        <v>3760522.8311860012</v>
      </c>
      <c r="M116" s="4">
        <f t="shared" ca="1" si="50"/>
        <v>3948505.2782143829</v>
      </c>
      <c r="N116" s="4">
        <f t="shared" ca="1" si="50"/>
        <v>4138774.6923354217</v>
      </c>
      <c r="O116" s="4">
        <f t="shared" ca="1" si="50"/>
        <v>4475867.4512748597</v>
      </c>
      <c r="P116" s="4">
        <f t="shared" ca="1" si="50"/>
        <v>4725531.7676397441</v>
      </c>
      <c r="Q116" s="4">
        <f t="shared" ca="1" si="50"/>
        <v>4891373.0397844138</v>
      </c>
      <c r="R116" s="4">
        <f t="shared" ca="1" si="50"/>
        <v>5059118.645392416</v>
      </c>
      <c r="S116" s="4">
        <f t="shared" ca="1" si="50"/>
        <v>5207066.43474916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1:61" ht="45" x14ac:dyDescent="0.25">
      <c r="A117" s="27" t="s">
        <v>673</v>
      </c>
      <c r="B117" s="20">
        <f>B20</f>
        <v>0.95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>
        <f ca="1">B117*S62</f>
        <v>355582535.9428311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  <row r="118" spans="1:61" x14ac:dyDescent="0.25">
      <c r="A118" s="27" t="s">
        <v>8</v>
      </c>
      <c r="C118" s="4">
        <f ca="1">C116+C117</f>
        <v>-289476010.11893797</v>
      </c>
      <c r="D118" s="4">
        <f t="shared" ref="D118:S118" ca="1" si="51">D116+D117</f>
        <v>3961497.4598564692</v>
      </c>
      <c r="E118" s="4">
        <f t="shared" ca="1" si="51"/>
        <v>3839455.6533044041</v>
      </c>
      <c r="F118" s="4">
        <f t="shared" ca="1" si="51"/>
        <v>4012071.2738155583</v>
      </c>
      <c r="G118" s="4">
        <f t="shared" ca="1" si="51"/>
        <v>4166936.8376218756</v>
      </c>
      <c r="H118" s="4">
        <f t="shared" ca="1" si="51"/>
        <v>4344856.4315943308</v>
      </c>
      <c r="I118" s="4">
        <f t="shared" ca="1" si="51"/>
        <v>4523922.4368315693</v>
      </c>
      <c r="J118" s="4">
        <f t="shared" ca="1" si="51"/>
        <v>4705183.2746574506</v>
      </c>
      <c r="K118" s="4">
        <f t="shared" ca="1" si="51"/>
        <v>4868187.2672012933</v>
      </c>
      <c r="L118" s="4">
        <f t="shared" ca="1" si="51"/>
        <v>3760522.8311860012</v>
      </c>
      <c r="M118" s="4">
        <f t="shared" ca="1" si="51"/>
        <v>3948505.2782143829</v>
      </c>
      <c r="N118" s="4">
        <f t="shared" ca="1" si="51"/>
        <v>4138774.6923354217</v>
      </c>
      <c r="O118" s="4">
        <f t="shared" ca="1" si="51"/>
        <v>4475867.4512748597</v>
      </c>
      <c r="P118" s="4">
        <f t="shared" ca="1" si="51"/>
        <v>4725531.7676397441</v>
      </c>
      <c r="Q118" s="4">
        <f t="shared" ca="1" si="51"/>
        <v>4891373.0397844138</v>
      </c>
      <c r="R118" s="4">
        <f t="shared" ca="1" si="51"/>
        <v>5059118.645392416</v>
      </c>
      <c r="S118" s="4">
        <f t="shared" ca="1" si="51"/>
        <v>360789602.37758029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</row>
    <row r="119" spans="1:61" x14ac:dyDescent="0.25">
      <c r="A119" s="27" t="s">
        <v>107</v>
      </c>
      <c r="B119" s="33">
        <f ca="1">-1+(1+IRR(C118:S118))^4</f>
        <v>0.11135642373260879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</row>
    <row r="120" spans="1:61" x14ac:dyDescent="0.25">
      <c r="A120" s="27" t="s">
        <v>457</v>
      </c>
      <c r="B120" s="33">
        <f>-1+(1+B7/4)^4</f>
        <v>0.10381289062499977</v>
      </c>
      <c r="C120" s="4" t="s">
        <v>458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</row>
    <row r="121" spans="1:61" x14ac:dyDescent="0.25">
      <c r="A121" s="2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</row>
    <row r="122" spans="1:61" x14ac:dyDescent="0.25">
      <c r="A122" s="93" t="s">
        <v>459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</row>
    <row r="123" spans="1:61" x14ac:dyDescent="0.25">
      <c r="A123" s="27" t="s">
        <v>674</v>
      </c>
      <c r="C123" s="4">
        <f ca="1">C110</f>
        <v>0</v>
      </c>
      <c r="D123" s="4">
        <f t="shared" ref="D123:S123" ca="1" si="52">D110</f>
        <v>0</v>
      </c>
      <c r="E123" s="4">
        <f t="shared" ca="1" si="52"/>
        <v>0</v>
      </c>
      <c r="F123" s="4">
        <f t="shared" ca="1" si="52"/>
        <v>0</v>
      </c>
      <c r="G123" s="4">
        <f t="shared" ca="1" si="52"/>
        <v>0</v>
      </c>
      <c r="H123" s="4">
        <f t="shared" ca="1" si="52"/>
        <v>0</v>
      </c>
      <c r="I123" s="4">
        <f t="shared" ca="1" si="52"/>
        <v>0</v>
      </c>
      <c r="J123" s="4">
        <f t="shared" ca="1" si="52"/>
        <v>0</v>
      </c>
      <c r="K123" s="4">
        <f t="shared" ca="1" si="52"/>
        <v>0</v>
      </c>
      <c r="L123" s="4">
        <f t="shared" ca="1" si="52"/>
        <v>0</v>
      </c>
      <c r="M123" s="4">
        <f t="shared" ca="1" si="52"/>
        <v>0</v>
      </c>
      <c r="N123" s="4">
        <f t="shared" ca="1" si="52"/>
        <v>0</v>
      </c>
      <c r="O123" s="4">
        <f t="shared" ca="1" si="52"/>
        <v>0</v>
      </c>
      <c r="P123" s="4">
        <f t="shared" ca="1" si="52"/>
        <v>0</v>
      </c>
      <c r="Q123" s="4">
        <f t="shared" ca="1" si="52"/>
        <v>0</v>
      </c>
      <c r="R123" s="4">
        <f t="shared" ca="1" si="52"/>
        <v>0</v>
      </c>
      <c r="S123" s="4">
        <f t="shared" ca="1" si="52"/>
        <v>0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</row>
    <row r="124" spans="1:61" ht="45" x14ac:dyDescent="0.25">
      <c r="A124" s="27" t="s">
        <v>675</v>
      </c>
      <c r="B124" s="20">
        <f>B21</f>
        <v>0.71249999999999991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67">
        <f ca="1">B124*(S94-S99)</f>
        <v>92327024.213402569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</row>
    <row r="125" spans="1:61" x14ac:dyDescent="0.25">
      <c r="A125" s="27" t="s">
        <v>8</v>
      </c>
      <c r="C125" s="4">
        <f ca="1">C118+C123+C124</f>
        <v>-289476010.11893797</v>
      </c>
      <c r="D125" s="4">
        <f t="shared" ref="D125:S125" ca="1" si="53">D118+D123+D124</f>
        <v>3961497.4598564692</v>
      </c>
      <c r="E125" s="4">
        <f t="shared" ca="1" si="53"/>
        <v>3839455.6533044041</v>
      </c>
      <c r="F125" s="4">
        <f t="shared" ca="1" si="53"/>
        <v>4012071.2738155583</v>
      </c>
      <c r="G125" s="4">
        <f t="shared" ca="1" si="53"/>
        <v>4166936.8376218756</v>
      </c>
      <c r="H125" s="4">
        <f t="shared" ca="1" si="53"/>
        <v>4344856.4315943308</v>
      </c>
      <c r="I125" s="4">
        <f t="shared" ca="1" si="53"/>
        <v>4523922.4368315693</v>
      </c>
      <c r="J125" s="4">
        <f t="shared" ca="1" si="53"/>
        <v>4705183.2746574506</v>
      </c>
      <c r="K125" s="4">
        <f t="shared" ca="1" si="53"/>
        <v>4868187.2672012933</v>
      </c>
      <c r="L125" s="4">
        <f t="shared" ca="1" si="53"/>
        <v>3760522.8311860012</v>
      </c>
      <c r="M125" s="4">
        <f t="shared" ca="1" si="53"/>
        <v>3948505.2782143829</v>
      </c>
      <c r="N125" s="4">
        <f t="shared" ca="1" si="53"/>
        <v>4138774.6923354217</v>
      </c>
      <c r="O125" s="4">
        <f t="shared" ca="1" si="53"/>
        <v>4475867.4512748597</v>
      </c>
      <c r="P125" s="4">
        <f t="shared" ca="1" si="53"/>
        <v>4725531.7676397441</v>
      </c>
      <c r="Q125" s="4">
        <f t="shared" ca="1" si="53"/>
        <v>4891373.0397844138</v>
      </c>
      <c r="R125" s="4">
        <f t="shared" ca="1" si="53"/>
        <v>5059118.645392416</v>
      </c>
      <c r="S125" s="4">
        <f t="shared" ca="1" si="53"/>
        <v>453116626.59098285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</row>
    <row r="126" spans="1:61" x14ac:dyDescent="0.25">
      <c r="A126" s="27" t="s">
        <v>107</v>
      </c>
      <c r="B126" s="33">
        <f ca="1">-1+(1+IRR(C125:Z125))^4</f>
        <v>0.17038868297262555</v>
      </c>
      <c r="C126" s="113" t="str">
        <f>IF(B10,"","tier 2 is off -- won't match")</f>
        <v/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</row>
    <row r="127" spans="1:61" x14ac:dyDescent="0.25">
      <c r="A127" s="27" t="s">
        <v>457</v>
      </c>
      <c r="B127" s="33">
        <f>-1+(1+B13/4)^4</f>
        <v>0.15865041503906308</v>
      </c>
      <c r="C127" s="4" t="s">
        <v>458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</row>
    <row r="128" spans="1:61" x14ac:dyDescent="0.25">
      <c r="A128" s="2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</row>
    <row r="129" spans="1:61" x14ac:dyDescent="0.25">
      <c r="A129" s="93" t="s">
        <v>688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</row>
    <row r="130" spans="1:61" x14ac:dyDescent="0.25">
      <c r="A130" s="27" t="s">
        <v>435</v>
      </c>
      <c r="C130" s="4">
        <f t="shared" ref="C130:BI132" ca="1" si="54">C73</f>
        <v>15235579.479944117</v>
      </c>
      <c r="D130" s="4">
        <f t="shared" ca="1" si="54"/>
        <v>0</v>
      </c>
      <c r="E130" s="4">
        <f t="shared" ca="1" si="54"/>
        <v>0</v>
      </c>
      <c r="F130" s="4">
        <f t="shared" ca="1" si="54"/>
        <v>0</v>
      </c>
      <c r="G130" s="4">
        <f t="shared" ca="1" si="54"/>
        <v>0</v>
      </c>
      <c r="H130" s="4">
        <f t="shared" ca="1" si="54"/>
        <v>0</v>
      </c>
      <c r="I130" s="4">
        <f t="shared" ca="1" si="54"/>
        <v>0</v>
      </c>
      <c r="J130" s="4">
        <f t="shared" ca="1" si="54"/>
        <v>0</v>
      </c>
      <c r="K130" s="4">
        <f t="shared" ca="1" si="54"/>
        <v>0</v>
      </c>
      <c r="L130" s="4">
        <f t="shared" ca="1" si="54"/>
        <v>0</v>
      </c>
      <c r="M130" s="4">
        <f t="shared" ca="1" si="54"/>
        <v>0</v>
      </c>
      <c r="N130" s="4">
        <f t="shared" ca="1" si="54"/>
        <v>0</v>
      </c>
      <c r="O130" s="4">
        <f t="shared" ca="1" si="54"/>
        <v>0</v>
      </c>
      <c r="P130" s="4">
        <f t="shared" ca="1" si="54"/>
        <v>0</v>
      </c>
      <c r="Q130" s="4">
        <f t="shared" ca="1" si="54"/>
        <v>0</v>
      </c>
      <c r="R130" s="4">
        <f t="shared" ca="1" si="54"/>
        <v>0</v>
      </c>
      <c r="S130" s="4">
        <f t="shared" ca="1" si="54"/>
        <v>0</v>
      </c>
      <c r="T130" s="4">
        <f t="shared" ca="1" si="54"/>
        <v>0</v>
      </c>
      <c r="U130" s="4">
        <f t="shared" ca="1" si="54"/>
        <v>0</v>
      </c>
      <c r="V130" s="4">
        <f t="shared" ca="1" si="54"/>
        <v>2696492.3894062503</v>
      </c>
      <c r="W130" s="4">
        <f t="shared" ca="1" si="54"/>
        <v>0</v>
      </c>
      <c r="X130" s="4">
        <f t="shared" ca="1" si="54"/>
        <v>0</v>
      </c>
      <c r="Y130" s="4">
        <f t="shared" ca="1" si="54"/>
        <v>0</v>
      </c>
      <c r="Z130" s="4">
        <f t="shared" ca="1" si="54"/>
        <v>0</v>
      </c>
      <c r="AA130" s="4">
        <f t="shared" ca="1" si="54"/>
        <v>0</v>
      </c>
      <c r="AB130" s="4">
        <f t="shared" ca="1" si="54"/>
        <v>0</v>
      </c>
      <c r="AC130" s="4">
        <f t="shared" ca="1" si="54"/>
        <v>0</v>
      </c>
      <c r="AD130" s="4">
        <f t="shared" ca="1" si="54"/>
        <v>0</v>
      </c>
      <c r="AE130" s="4">
        <f t="shared" ca="1" si="54"/>
        <v>0</v>
      </c>
      <c r="AF130" s="4">
        <f t="shared" ca="1" si="54"/>
        <v>0</v>
      </c>
      <c r="AG130" s="4">
        <f t="shared" ca="1" si="54"/>
        <v>0</v>
      </c>
      <c r="AH130" s="4">
        <f t="shared" ca="1" si="54"/>
        <v>0</v>
      </c>
      <c r="AI130" s="4">
        <f t="shared" ca="1" si="54"/>
        <v>0</v>
      </c>
      <c r="AJ130" s="4">
        <f t="shared" ca="1" si="54"/>
        <v>0</v>
      </c>
      <c r="AK130" s="4">
        <f t="shared" ca="1" si="54"/>
        <v>0</v>
      </c>
      <c r="AL130" s="4">
        <f t="shared" ca="1" si="54"/>
        <v>0</v>
      </c>
      <c r="AM130" s="4">
        <f t="shared" ca="1" si="54"/>
        <v>0</v>
      </c>
      <c r="AN130" s="4">
        <f t="shared" ca="1" si="54"/>
        <v>0</v>
      </c>
      <c r="AO130" s="4">
        <f t="shared" ca="1" si="54"/>
        <v>0</v>
      </c>
      <c r="AP130" s="4">
        <f t="shared" ca="1" si="54"/>
        <v>0</v>
      </c>
      <c r="AQ130" s="4">
        <f t="shared" ca="1" si="54"/>
        <v>0</v>
      </c>
      <c r="AR130" s="4">
        <f t="shared" ca="1" si="54"/>
        <v>0</v>
      </c>
      <c r="AS130" s="4">
        <f t="shared" ca="1" si="54"/>
        <v>0</v>
      </c>
      <c r="AT130" s="4">
        <f t="shared" ca="1" si="54"/>
        <v>0</v>
      </c>
      <c r="AU130" s="4">
        <f t="shared" ca="1" si="54"/>
        <v>0</v>
      </c>
      <c r="AV130" s="4">
        <f t="shared" ca="1" si="54"/>
        <v>0</v>
      </c>
      <c r="AW130" s="4">
        <f t="shared" ca="1" si="54"/>
        <v>0</v>
      </c>
      <c r="AX130" s="4">
        <f t="shared" ca="1" si="54"/>
        <v>0</v>
      </c>
      <c r="AY130" s="4">
        <f t="shared" ca="1" si="54"/>
        <v>0</v>
      </c>
      <c r="AZ130" s="4">
        <f t="shared" ca="1" si="54"/>
        <v>0</v>
      </c>
      <c r="BA130" s="4">
        <f t="shared" ca="1" si="54"/>
        <v>0</v>
      </c>
      <c r="BB130" s="4">
        <f t="shared" ca="1" si="54"/>
        <v>0</v>
      </c>
      <c r="BC130" s="4">
        <f t="shared" ca="1" si="54"/>
        <v>0</v>
      </c>
      <c r="BD130" s="4">
        <f t="shared" ca="1" si="54"/>
        <v>0</v>
      </c>
      <c r="BE130" s="4">
        <f t="shared" ca="1" si="54"/>
        <v>0</v>
      </c>
      <c r="BF130" s="4">
        <f t="shared" ca="1" si="54"/>
        <v>0</v>
      </c>
      <c r="BG130" s="4">
        <f t="shared" ca="1" si="54"/>
        <v>0</v>
      </c>
      <c r="BH130" s="4">
        <f t="shared" ca="1" si="54"/>
        <v>0</v>
      </c>
      <c r="BI130" s="4">
        <f t="shared" ca="1" si="54"/>
        <v>0</v>
      </c>
    </row>
    <row r="131" spans="1:61" x14ac:dyDescent="0.25">
      <c r="A131" s="27" t="s">
        <v>436</v>
      </c>
      <c r="C131" s="4">
        <f t="shared" ca="1" si="54"/>
        <v>0</v>
      </c>
      <c r="D131" s="4">
        <f t="shared" ca="1" si="54"/>
        <v>208499.86630823542</v>
      </c>
      <c r="E131" s="4">
        <f t="shared" ca="1" si="54"/>
        <v>202076.61333181095</v>
      </c>
      <c r="F131" s="4">
        <f t="shared" ca="1" si="54"/>
        <v>211161.64599029272</v>
      </c>
      <c r="G131" s="4">
        <f t="shared" ca="1" si="54"/>
        <v>219312.46513799365</v>
      </c>
      <c r="H131" s="4">
        <f t="shared" ca="1" si="54"/>
        <v>228676.65429443869</v>
      </c>
      <c r="I131" s="4">
        <f t="shared" ca="1" si="54"/>
        <v>238101.18088587228</v>
      </c>
      <c r="J131" s="4">
        <f t="shared" ca="1" si="54"/>
        <v>247641.22498197132</v>
      </c>
      <c r="K131" s="4">
        <f t="shared" ca="1" si="54"/>
        <v>256220.38248427882</v>
      </c>
      <c r="L131" s="4">
        <f t="shared" ca="1" si="54"/>
        <v>197922.25427294761</v>
      </c>
      <c r="M131" s="4">
        <f t="shared" ca="1" si="54"/>
        <v>207816.06727444142</v>
      </c>
      <c r="N131" s="4">
        <f t="shared" ca="1" si="54"/>
        <v>217830.24696502238</v>
      </c>
      <c r="O131" s="4">
        <f t="shared" ca="1" si="54"/>
        <v>235571.97111972969</v>
      </c>
      <c r="P131" s="4">
        <f t="shared" ca="1" si="54"/>
        <v>248712.19829682889</v>
      </c>
      <c r="Q131" s="4">
        <f t="shared" ca="1" si="54"/>
        <v>257440.68630444308</v>
      </c>
      <c r="R131" s="4">
        <f t="shared" ca="1" si="54"/>
        <v>266269.40238907479</v>
      </c>
      <c r="S131" s="4">
        <f t="shared" ca="1" si="54"/>
        <v>274056.12814469286</v>
      </c>
      <c r="T131" s="4">
        <f t="shared" ca="1" si="54"/>
        <v>283147.33277084609</v>
      </c>
      <c r="U131" s="4">
        <f t="shared" ca="1" si="54"/>
        <v>292282.81055140088</v>
      </c>
      <c r="V131" s="4">
        <f t="shared" ca="1" si="54"/>
        <v>2998014.9891352314</v>
      </c>
      <c r="W131" s="4">
        <f t="shared" ca="1" si="54"/>
        <v>0</v>
      </c>
      <c r="X131" s="4">
        <f t="shared" ca="1" si="54"/>
        <v>0</v>
      </c>
      <c r="Y131" s="4">
        <f t="shared" ca="1" si="54"/>
        <v>0</v>
      </c>
      <c r="Z131" s="4">
        <f t="shared" ca="1" si="54"/>
        <v>0</v>
      </c>
      <c r="AA131" s="4">
        <f t="shared" ca="1" si="54"/>
        <v>0</v>
      </c>
      <c r="AB131" s="4">
        <f t="shared" ca="1" si="54"/>
        <v>0</v>
      </c>
      <c r="AC131" s="4">
        <f t="shared" ca="1" si="54"/>
        <v>0</v>
      </c>
      <c r="AD131" s="4">
        <f t="shared" ca="1" si="54"/>
        <v>0</v>
      </c>
      <c r="AE131" s="4">
        <f t="shared" ca="1" si="54"/>
        <v>0</v>
      </c>
      <c r="AF131" s="4">
        <f t="shared" ca="1" si="54"/>
        <v>0</v>
      </c>
      <c r="AG131" s="4">
        <f t="shared" ca="1" si="54"/>
        <v>0</v>
      </c>
      <c r="AH131" s="4">
        <f t="shared" ca="1" si="54"/>
        <v>0</v>
      </c>
      <c r="AI131" s="4">
        <f t="shared" ca="1" si="54"/>
        <v>0</v>
      </c>
      <c r="AJ131" s="4">
        <f t="shared" ca="1" si="54"/>
        <v>0</v>
      </c>
      <c r="AK131" s="4">
        <f t="shared" ca="1" si="54"/>
        <v>0</v>
      </c>
      <c r="AL131" s="4">
        <f t="shared" ca="1" si="54"/>
        <v>0</v>
      </c>
      <c r="AM131" s="4">
        <f t="shared" ca="1" si="54"/>
        <v>0</v>
      </c>
      <c r="AN131" s="4">
        <f t="shared" ca="1" si="54"/>
        <v>0</v>
      </c>
      <c r="AO131" s="4">
        <f t="shared" ca="1" si="54"/>
        <v>0</v>
      </c>
      <c r="AP131" s="4">
        <f t="shared" ca="1" si="54"/>
        <v>0</v>
      </c>
      <c r="AQ131" s="4">
        <f t="shared" ca="1" si="54"/>
        <v>0</v>
      </c>
      <c r="AR131" s="4">
        <f t="shared" ca="1" si="54"/>
        <v>0</v>
      </c>
      <c r="AS131" s="4">
        <f t="shared" ca="1" si="54"/>
        <v>0</v>
      </c>
      <c r="AT131" s="4">
        <f t="shared" ca="1" si="54"/>
        <v>0</v>
      </c>
      <c r="AU131" s="4">
        <f t="shared" ca="1" si="54"/>
        <v>0</v>
      </c>
      <c r="AV131" s="4">
        <f t="shared" ca="1" si="54"/>
        <v>0</v>
      </c>
      <c r="AW131" s="4">
        <f t="shared" ca="1" si="54"/>
        <v>0</v>
      </c>
      <c r="AX131" s="4">
        <f t="shared" ca="1" si="54"/>
        <v>0</v>
      </c>
      <c r="AY131" s="4">
        <f t="shared" ca="1" si="54"/>
        <v>0</v>
      </c>
      <c r="AZ131" s="4">
        <f t="shared" ca="1" si="54"/>
        <v>0</v>
      </c>
      <c r="BA131" s="4">
        <f t="shared" ca="1" si="54"/>
        <v>0</v>
      </c>
      <c r="BB131" s="4">
        <f t="shared" ca="1" si="54"/>
        <v>0</v>
      </c>
      <c r="BC131" s="4">
        <f t="shared" ca="1" si="54"/>
        <v>0</v>
      </c>
      <c r="BD131" s="4">
        <f t="shared" ca="1" si="54"/>
        <v>0</v>
      </c>
      <c r="BE131" s="4">
        <f t="shared" ca="1" si="54"/>
        <v>0</v>
      </c>
      <c r="BF131" s="4">
        <f t="shared" ca="1" si="54"/>
        <v>0</v>
      </c>
      <c r="BG131" s="4">
        <f t="shared" ca="1" si="54"/>
        <v>0</v>
      </c>
      <c r="BH131" s="4">
        <f t="shared" ca="1" si="54"/>
        <v>0</v>
      </c>
      <c r="BI131" s="4">
        <f t="shared" ca="1" si="54"/>
        <v>0</v>
      </c>
    </row>
    <row r="132" spans="1:61" x14ac:dyDescent="0.25">
      <c r="A132" s="27" t="s">
        <v>437</v>
      </c>
      <c r="C132" s="4">
        <f t="shared" ca="1" si="54"/>
        <v>-15235579.479944117</v>
      </c>
      <c r="D132" s="4">
        <f t="shared" ca="1" si="54"/>
        <v>208499.86630823542</v>
      </c>
      <c r="E132" s="4">
        <f t="shared" ca="1" si="54"/>
        <v>202076.61333181095</v>
      </c>
      <c r="F132" s="4">
        <f t="shared" ca="1" si="54"/>
        <v>211161.64599029272</v>
      </c>
      <c r="G132" s="4">
        <f t="shared" ca="1" si="54"/>
        <v>219312.46513799365</v>
      </c>
      <c r="H132" s="4">
        <f t="shared" ca="1" si="54"/>
        <v>228676.65429443869</v>
      </c>
      <c r="I132" s="4">
        <f t="shared" ca="1" si="54"/>
        <v>238101.18088587228</v>
      </c>
      <c r="J132" s="4">
        <f t="shared" ca="1" si="54"/>
        <v>247641.22498197132</v>
      </c>
      <c r="K132" s="4">
        <f t="shared" ca="1" si="54"/>
        <v>256220.38248427882</v>
      </c>
      <c r="L132" s="4">
        <f t="shared" ca="1" si="54"/>
        <v>197922.25427294761</v>
      </c>
      <c r="M132" s="4">
        <f t="shared" ca="1" si="54"/>
        <v>207816.06727444142</v>
      </c>
      <c r="N132" s="4">
        <f t="shared" ca="1" si="54"/>
        <v>217830.24696502238</v>
      </c>
      <c r="O132" s="4">
        <f t="shared" ca="1" si="54"/>
        <v>235571.97111972969</v>
      </c>
      <c r="P132" s="4">
        <f t="shared" ca="1" si="54"/>
        <v>248712.19829682889</v>
      </c>
      <c r="Q132" s="4">
        <f t="shared" ca="1" si="54"/>
        <v>257440.68630444308</v>
      </c>
      <c r="R132" s="4">
        <f t="shared" ca="1" si="54"/>
        <v>266269.40238907479</v>
      </c>
      <c r="S132" s="4">
        <f t="shared" ca="1" si="54"/>
        <v>274056.12814469286</v>
      </c>
      <c r="T132" s="4">
        <f t="shared" ca="1" si="54"/>
        <v>283147.33277084609</v>
      </c>
      <c r="U132" s="4">
        <f t="shared" ca="1" si="54"/>
        <v>292282.81055140088</v>
      </c>
      <c r="V132" s="4">
        <f t="shared" ca="1" si="54"/>
        <v>301522.59972898103</v>
      </c>
      <c r="W132" s="4">
        <f t="shared" ca="1" si="54"/>
        <v>0</v>
      </c>
      <c r="X132" s="4">
        <f t="shared" ca="1" si="54"/>
        <v>0</v>
      </c>
      <c r="Y132" s="4">
        <f t="shared" ca="1" si="54"/>
        <v>0</v>
      </c>
      <c r="Z132" s="4">
        <f t="shared" ca="1" si="54"/>
        <v>0</v>
      </c>
      <c r="AA132" s="4">
        <f t="shared" ca="1" si="54"/>
        <v>0</v>
      </c>
      <c r="AB132" s="4">
        <f t="shared" ca="1" si="54"/>
        <v>0</v>
      </c>
      <c r="AC132" s="4">
        <f t="shared" ca="1" si="54"/>
        <v>0</v>
      </c>
      <c r="AD132" s="4">
        <f t="shared" ca="1" si="54"/>
        <v>0</v>
      </c>
      <c r="AE132" s="4">
        <f t="shared" ca="1" si="54"/>
        <v>0</v>
      </c>
      <c r="AF132" s="4">
        <f t="shared" ca="1" si="54"/>
        <v>0</v>
      </c>
      <c r="AG132" s="4">
        <f t="shared" ca="1" si="54"/>
        <v>0</v>
      </c>
      <c r="AH132" s="4">
        <f t="shared" ca="1" si="54"/>
        <v>0</v>
      </c>
      <c r="AI132" s="4">
        <f t="shared" ca="1" si="54"/>
        <v>0</v>
      </c>
      <c r="AJ132" s="4">
        <f t="shared" ca="1" si="54"/>
        <v>0</v>
      </c>
      <c r="AK132" s="4">
        <f t="shared" ca="1" si="54"/>
        <v>0</v>
      </c>
      <c r="AL132" s="4">
        <f t="shared" ca="1" si="54"/>
        <v>0</v>
      </c>
      <c r="AM132" s="4">
        <f t="shared" ca="1" si="54"/>
        <v>0</v>
      </c>
      <c r="AN132" s="4">
        <f t="shared" ca="1" si="54"/>
        <v>0</v>
      </c>
      <c r="AO132" s="4">
        <f t="shared" ca="1" si="54"/>
        <v>0</v>
      </c>
      <c r="AP132" s="4">
        <f t="shared" ca="1" si="54"/>
        <v>0</v>
      </c>
      <c r="AQ132" s="4">
        <f t="shared" ca="1" si="54"/>
        <v>0</v>
      </c>
      <c r="AR132" s="4">
        <f t="shared" ca="1" si="54"/>
        <v>0</v>
      </c>
      <c r="AS132" s="4">
        <f t="shared" ca="1" si="54"/>
        <v>0</v>
      </c>
      <c r="AT132" s="4">
        <f t="shared" ca="1" si="54"/>
        <v>0</v>
      </c>
      <c r="AU132" s="4">
        <f t="shared" ca="1" si="54"/>
        <v>0</v>
      </c>
      <c r="AV132" s="4">
        <f t="shared" ca="1" si="54"/>
        <v>0</v>
      </c>
      <c r="AW132" s="4">
        <f t="shared" ca="1" si="54"/>
        <v>0</v>
      </c>
      <c r="AX132" s="4">
        <f t="shared" ca="1" si="54"/>
        <v>0</v>
      </c>
      <c r="AY132" s="4">
        <f t="shared" ca="1" si="54"/>
        <v>0</v>
      </c>
      <c r="AZ132" s="4">
        <f t="shared" ca="1" si="54"/>
        <v>0</v>
      </c>
      <c r="BA132" s="4">
        <f t="shared" ca="1" si="54"/>
        <v>0</v>
      </c>
      <c r="BB132" s="4">
        <f t="shared" ca="1" si="54"/>
        <v>0</v>
      </c>
      <c r="BC132" s="4">
        <f t="shared" ca="1" si="54"/>
        <v>0</v>
      </c>
      <c r="BD132" s="4">
        <f t="shared" ca="1" si="54"/>
        <v>0</v>
      </c>
      <c r="BE132" s="4">
        <f t="shared" ca="1" si="54"/>
        <v>0</v>
      </c>
      <c r="BF132" s="4">
        <f t="shared" ca="1" si="54"/>
        <v>0</v>
      </c>
      <c r="BG132" s="4">
        <f t="shared" ca="1" si="54"/>
        <v>0</v>
      </c>
      <c r="BH132" s="4">
        <f t="shared" ca="1" si="54"/>
        <v>0</v>
      </c>
      <c r="BI132" s="4">
        <f t="shared" ca="1" si="54"/>
        <v>0</v>
      </c>
    </row>
    <row r="133" spans="1:61" x14ac:dyDescent="0.25">
      <c r="A133" s="27" t="s">
        <v>442</v>
      </c>
      <c r="C133" s="4">
        <f>C81</f>
        <v>0</v>
      </c>
      <c r="D133" s="4">
        <f t="shared" ref="D133:BI133" si="55">D81</f>
        <v>0</v>
      </c>
      <c r="E133" s="4">
        <f t="shared" si="55"/>
        <v>0</v>
      </c>
      <c r="F133" s="4">
        <f t="shared" si="55"/>
        <v>0</v>
      </c>
      <c r="G133" s="4">
        <f t="shared" si="55"/>
        <v>0</v>
      </c>
      <c r="H133" s="4">
        <f t="shared" si="55"/>
        <v>0</v>
      </c>
      <c r="I133" s="4">
        <f t="shared" si="55"/>
        <v>0</v>
      </c>
      <c r="J133" s="4">
        <f t="shared" si="55"/>
        <v>0</v>
      </c>
      <c r="K133" s="4">
        <f t="shared" si="55"/>
        <v>0</v>
      </c>
      <c r="L133" s="4">
        <f t="shared" si="55"/>
        <v>0</v>
      </c>
      <c r="M133" s="4">
        <f t="shared" si="55"/>
        <v>0</v>
      </c>
      <c r="N133" s="4">
        <f t="shared" si="55"/>
        <v>0</v>
      </c>
      <c r="O133" s="4">
        <f t="shared" si="55"/>
        <v>0</v>
      </c>
      <c r="P133" s="4">
        <f t="shared" si="55"/>
        <v>0</v>
      </c>
      <c r="Q133" s="4">
        <f t="shared" si="55"/>
        <v>0</v>
      </c>
      <c r="R133" s="4">
        <f t="shared" si="55"/>
        <v>0</v>
      </c>
      <c r="S133" s="4">
        <f t="shared" si="55"/>
        <v>0</v>
      </c>
      <c r="T133" s="4">
        <f t="shared" si="55"/>
        <v>0</v>
      </c>
      <c r="U133" s="4">
        <f t="shared" si="55"/>
        <v>0</v>
      </c>
      <c r="V133" s="4">
        <f t="shared" si="55"/>
        <v>0</v>
      </c>
      <c r="W133" s="4">
        <f t="shared" si="55"/>
        <v>0</v>
      </c>
      <c r="X133" s="4">
        <f t="shared" si="55"/>
        <v>0</v>
      </c>
      <c r="Y133" s="4">
        <f t="shared" si="55"/>
        <v>0</v>
      </c>
      <c r="Z133" s="4">
        <f t="shared" si="55"/>
        <v>0</v>
      </c>
      <c r="AA133" s="4">
        <f t="shared" si="55"/>
        <v>0</v>
      </c>
      <c r="AB133" s="4">
        <f t="shared" si="55"/>
        <v>0</v>
      </c>
      <c r="AC133" s="4">
        <f t="shared" si="55"/>
        <v>0</v>
      </c>
      <c r="AD133" s="4">
        <f t="shared" si="55"/>
        <v>0</v>
      </c>
      <c r="AE133" s="4">
        <f t="shared" si="55"/>
        <v>0</v>
      </c>
      <c r="AF133" s="4">
        <f t="shared" si="55"/>
        <v>0</v>
      </c>
      <c r="AG133" s="4">
        <f t="shared" si="55"/>
        <v>0</v>
      </c>
      <c r="AH133" s="4">
        <f t="shared" si="55"/>
        <v>0</v>
      </c>
      <c r="AI133" s="4">
        <f t="shared" si="55"/>
        <v>0</v>
      </c>
      <c r="AJ133" s="4">
        <f t="shared" si="55"/>
        <v>0</v>
      </c>
      <c r="AK133" s="4">
        <f t="shared" si="55"/>
        <v>0</v>
      </c>
      <c r="AL133" s="4">
        <f t="shared" si="55"/>
        <v>0</v>
      </c>
      <c r="AM133" s="4">
        <f t="shared" si="55"/>
        <v>0</v>
      </c>
      <c r="AN133" s="4">
        <f t="shared" si="55"/>
        <v>0</v>
      </c>
      <c r="AO133" s="4">
        <f t="shared" si="55"/>
        <v>0</v>
      </c>
      <c r="AP133" s="4">
        <f t="shared" si="55"/>
        <v>0</v>
      </c>
      <c r="AQ133" s="4">
        <f t="shared" si="55"/>
        <v>0</v>
      </c>
      <c r="AR133" s="4">
        <f t="shared" si="55"/>
        <v>0</v>
      </c>
      <c r="AS133" s="4">
        <f t="shared" si="55"/>
        <v>0</v>
      </c>
      <c r="AT133" s="4">
        <f t="shared" si="55"/>
        <v>0</v>
      </c>
      <c r="AU133" s="4">
        <f t="shared" si="55"/>
        <v>0</v>
      </c>
      <c r="AV133" s="4">
        <f t="shared" si="55"/>
        <v>0</v>
      </c>
      <c r="AW133" s="4">
        <f t="shared" si="55"/>
        <v>0</v>
      </c>
      <c r="AX133" s="4">
        <f t="shared" si="55"/>
        <v>0</v>
      </c>
      <c r="AY133" s="4">
        <f t="shared" si="55"/>
        <v>0</v>
      </c>
      <c r="AZ133" s="4">
        <f t="shared" si="55"/>
        <v>0</v>
      </c>
      <c r="BA133" s="4">
        <f t="shared" si="55"/>
        <v>0</v>
      </c>
      <c r="BB133" s="4">
        <f t="shared" si="55"/>
        <v>0</v>
      </c>
      <c r="BC133" s="4">
        <f t="shared" si="55"/>
        <v>0</v>
      </c>
      <c r="BD133" s="4">
        <f t="shared" si="55"/>
        <v>0</v>
      </c>
      <c r="BE133" s="4">
        <f t="shared" si="55"/>
        <v>0</v>
      </c>
      <c r="BF133" s="4">
        <f t="shared" si="55"/>
        <v>0</v>
      </c>
      <c r="BG133" s="4">
        <f t="shared" si="55"/>
        <v>0</v>
      </c>
      <c r="BH133" s="4">
        <f t="shared" si="55"/>
        <v>0</v>
      </c>
      <c r="BI133" s="4">
        <f t="shared" si="55"/>
        <v>0</v>
      </c>
    </row>
    <row r="134" spans="1:61" x14ac:dyDescent="0.25">
      <c r="A134" s="27" t="s">
        <v>438</v>
      </c>
      <c r="C134" s="4">
        <f ca="1">C101</f>
        <v>0</v>
      </c>
      <c r="D134" s="4">
        <f t="shared" ref="D134:BI134" ca="1" si="56">D101</f>
        <v>0</v>
      </c>
      <c r="E134" s="4">
        <f t="shared" ca="1" si="56"/>
        <v>0</v>
      </c>
      <c r="F134" s="4">
        <f t="shared" ca="1" si="56"/>
        <v>0</v>
      </c>
      <c r="G134" s="4">
        <f t="shared" ca="1" si="56"/>
        <v>0</v>
      </c>
      <c r="H134" s="4">
        <f t="shared" ca="1" si="56"/>
        <v>0</v>
      </c>
      <c r="I134" s="4">
        <f t="shared" ca="1" si="56"/>
        <v>0</v>
      </c>
      <c r="J134" s="4">
        <f t="shared" ca="1" si="56"/>
        <v>0</v>
      </c>
      <c r="K134" s="4">
        <f t="shared" ca="1" si="56"/>
        <v>0</v>
      </c>
      <c r="L134" s="4">
        <f t="shared" ca="1" si="56"/>
        <v>0</v>
      </c>
      <c r="M134" s="4">
        <f t="shared" ca="1" si="56"/>
        <v>0</v>
      </c>
      <c r="N134" s="4">
        <f t="shared" ca="1" si="56"/>
        <v>0</v>
      </c>
      <c r="O134" s="4">
        <f t="shared" ca="1" si="56"/>
        <v>0</v>
      </c>
      <c r="P134" s="4">
        <f t="shared" ca="1" si="56"/>
        <v>0</v>
      </c>
      <c r="Q134" s="4">
        <f t="shared" ca="1" si="56"/>
        <v>0</v>
      </c>
      <c r="R134" s="4">
        <f t="shared" ca="1" si="56"/>
        <v>0</v>
      </c>
      <c r="S134" s="4">
        <f t="shared" ca="1" si="56"/>
        <v>0</v>
      </c>
      <c r="T134" s="4">
        <f t="shared" ca="1" si="56"/>
        <v>0</v>
      </c>
      <c r="U134" s="4">
        <f t="shared" ca="1" si="56"/>
        <v>0</v>
      </c>
      <c r="V134" s="4">
        <f t="shared" ca="1" si="56"/>
        <v>-8.568167686462405E-9</v>
      </c>
      <c r="W134" s="4">
        <f t="shared" ca="1" si="56"/>
        <v>0</v>
      </c>
      <c r="X134" s="4">
        <f t="shared" ca="1" si="56"/>
        <v>0</v>
      </c>
      <c r="Y134" s="4">
        <f t="shared" ca="1" si="56"/>
        <v>0</v>
      </c>
      <c r="Z134" s="4">
        <f t="shared" ca="1" si="56"/>
        <v>0</v>
      </c>
      <c r="AA134" s="4">
        <f t="shared" ca="1" si="56"/>
        <v>0</v>
      </c>
      <c r="AB134" s="4">
        <f t="shared" ca="1" si="56"/>
        <v>0</v>
      </c>
      <c r="AC134" s="4">
        <f t="shared" ca="1" si="56"/>
        <v>0</v>
      </c>
      <c r="AD134" s="4">
        <f t="shared" ca="1" si="56"/>
        <v>0</v>
      </c>
      <c r="AE134" s="4">
        <f t="shared" ca="1" si="56"/>
        <v>0</v>
      </c>
      <c r="AF134" s="4">
        <f t="shared" ca="1" si="56"/>
        <v>0</v>
      </c>
      <c r="AG134" s="4">
        <f t="shared" ca="1" si="56"/>
        <v>0</v>
      </c>
      <c r="AH134" s="4">
        <f t="shared" ca="1" si="56"/>
        <v>0</v>
      </c>
      <c r="AI134" s="4">
        <f t="shared" ca="1" si="56"/>
        <v>0</v>
      </c>
      <c r="AJ134" s="4">
        <f t="shared" ca="1" si="56"/>
        <v>0</v>
      </c>
      <c r="AK134" s="4">
        <f t="shared" ca="1" si="56"/>
        <v>0</v>
      </c>
      <c r="AL134" s="4">
        <f t="shared" ca="1" si="56"/>
        <v>0</v>
      </c>
      <c r="AM134" s="4">
        <f t="shared" ca="1" si="56"/>
        <v>0</v>
      </c>
      <c r="AN134" s="4">
        <f t="shared" ca="1" si="56"/>
        <v>0</v>
      </c>
      <c r="AO134" s="4">
        <f t="shared" ca="1" si="56"/>
        <v>0</v>
      </c>
      <c r="AP134" s="4">
        <f t="shared" ca="1" si="56"/>
        <v>0</v>
      </c>
      <c r="AQ134" s="4">
        <f t="shared" ca="1" si="56"/>
        <v>0</v>
      </c>
      <c r="AR134" s="4">
        <f t="shared" ca="1" si="56"/>
        <v>0</v>
      </c>
      <c r="AS134" s="4">
        <f t="shared" ca="1" si="56"/>
        <v>0</v>
      </c>
      <c r="AT134" s="4">
        <f t="shared" ca="1" si="56"/>
        <v>0</v>
      </c>
      <c r="AU134" s="4">
        <f t="shared" ca="1" si="56"/>
        <v>0</v>
      </c>
      <c r="AV134" s="4">
        <f t="shared" ca="1" si="56"/>
        <v>0</v>
      </c>
      <c r="AW134" s="4">
        <f t="shared" ca="1" si="56"/>
        <v>0</v>
      </c>
      <c r="AX134" s="4">
        <f t="shared" ca="1" si="56"/>
        <v>0</v>
      </c>
      <c r="AY134" s="4">
        <f t="shared" ca="1" si="56"/>
        <v>0</v>
      </c>
      <c r="AZ134" s="4">
        <f t="shared" ca="1" si="56"/>
        <v>0</v>
      </c>
      <c r="BA134" s="4">
        <f t="shared" ca="1" si="56"/>
        <v>0</v>
      </c>
      <c r="BB134" s="4">
        <f t="shared" ca="1" si="56"/>
        <v>0</v>
      </c>
      <c r="BC134" s="4">
        <f t="shared" ca="1" si="56"/>
        <v>0</v>
      </c>
      <c r="BD134" s="4">
        <f t="shared" ca="1" si="56"/>
        <v>0</v>
      </c>
      <c r="BE134" s="4">
        <f t="shared" ca="1" si="56"/>
        <v>0</v>
      </c>
      <c r="BF134" s="4">
        <f t="shared" ca="1" si="56"/>
        <v>0</v>
      </c>
      <c r="BG134" s="4">
        <f t="shared" ca="1" si="56"/>
        <v>0</v>
      </c>
      <c r="BH134" s="4">
        <f t="shared" ca="1" si="56"/>
        <v>0</v>
      </c>
      <c r="BI134" s="4">
        <f t="shared" ca="1" si="56"/>
        <v>0</v>
      </c>
    </row>
    <row r="135" spans="1:61" x14ac:dyDescent="0.25">
      <c r="A135" s="27" t="s">
        <v>439</v>
      </c>
      <c r="C135" s="4">
        <f ca="1">C104</f>
        <v>0</v>
      </c>
      <c r="D135" s="4">
        <f t="shared" ref="D135:BI135" ca="1" si="57">D104</f>
        <v>0</v>
      </c>
      <c r="E135" s="4">
        <f t="shared" ca="1" si="57"/>
        <v>0</v>
      </c>
      <c r="F135" s="4">
        <f t="shared" ca="1" si="57"/>
        <v>0</v>
      </c>
      <c r="G135" s="4">
        <f t="shared" ca="1" si="57"/>
        <v>0</v>
      </c>
      <c r="H135" s="4">
        <f t="shared" ca="1" si="57"/>
        <v>0</v>
      </c>
      <c r="I135" s="4">
        <f t="shared" ca="1" si="57"/>
        <v>0</v>
      </c>
      <c r="J135" s="4">
        <f t="shared" ca="1" si="57"/>
        <v>0</v>
      </c>
      <c r="K135" s="4">
        <f t="shared" ca="1" si="57"/>
        <v>0</v>
      </c>
      <c r="L135" s="4">
        <f t="shared" ca="1" si="57"/>
        <v>0</v>
      </c>
      <c r="M135" s="4">
        <f t="shared" ca="1" si="57"/>
        <v>0</v>
      </c>
      <c r="N135" s="4">
        <f t="shared" ca="1" si="57"/>
        <v>0</v>
      </c>
      <c r="O135" s="4">
        <f t="shared" ca="1" si="57"/>
        <v>0</v>
      </c>
      <c r="P135" s="4">
        <f t="shared" ca="1" si="57"/>
        <v>0</v>
      </c>
      <c r="Q135" s="4">
        <f t="shared" ca="1" si="57"/>
        <v>0</v>
      </c>
      <c r="R135" s="4">
        <f t="shared" ca="1" si="57"/>
        <v>0</v>
      </c>
      <c r="S135" s="4">
        <f t="shared" ca="1" si="57"/>
        <v>0</v>
      </c>
      <c r="T135" s="4">
        <f t="shared" ca="1" si="57"/>
        <v>0</v>
      </c>
      <c r="U135" s="4">
        <f t="shared" ca="1" si="57"/>
        <v>0</v>
      </c>
      <c r="V135" s="4">
        <f t="shared" ca="1" si="57"/>
        <v>0</v>
      </c>
      <c r="W135" s="4">
        <f t="shared" ca="1" si="57"/>
        <v>0</v>
      </c>
      <c r="X135" s="4">
        <f t="shared" ca="1" si="57"/>
        <v>0</v>
      </c>
      <c r="Y135" s="4">
        <f t="shared" ca="1" si="57"/>
        <v>0</v>
      </c>
      <c r="Z135" s="4">
        <f t="shared" ca="1" si="57"/>
        <v>0</v>
      </c>
      <c r="AA135" s="4">
        <f t="shared" ca="1" si="57"/>
        <v>0</v>
      </c>
      <c r="AB135" s="4">
        <f t="shared" ca="1" si="57"/>
        <v>0</v>
      </c>
      <c r="AC135" s="4">
        <f t="shared" ca="1" si="57"/>
        <v>0</v>
      </c>
      <c r="AD135" s="4">
        <f t="shared" ca="1" si="57"/>
        <v>0</v>
      </c>
      <c r="AE135" s="4">
        <f t="shared" ca="1" si="57"/>
        <v>0</v>
      </c>
      <c r="AF135" s="4">
        <f t="shared" ca="1" si="57"/>
        <v>0</v>
      </c>
      <c r="AG135" s="4">
        <f t="shared" ca="1" si="57"/>
        <v>0</v>
      </c>
      <c r="AH135" s="4">
        <f t="shared" ca="1" si="57"/>
        <v>0</v>
      </c>
      <c r="AI135" s="4">
        <f t="shared" ca="1" si="57"/>
        <v>0</v>
      </c>
      <c r="AJ135" s="4">
        <f t="shared" ca="1" si="57"/>
        <v>0</v>
      </c>
      <c r="AK135" s="4">
        <f t="shared" ca="1" si="57"/>
        <v>0</v>
      </c>
      <c r="AL135" s="4">
        <f t="shared" ca="1" si="57"/>
        <v>0</v>
      </c>
      <c r="AM135" s="4">
        <f t="shared" ca="1" si="57"/>
        <v>0</v>
      </c>
      <c r="AN135" s="4">
        <f t="shared" ca="1" si="57"/>
        <v>0</v>
      </c>
      <c r="AO135" s="4">
        <f t="shared" ca="1" si="57"/>
        <v>0</v>
      </c>
      <c r="AP135" s="4">
        <f t="shared" ca="1" si="57"/>
        <v>0</v>
      </c>
      <c r="AQ135" s="4">
        <f t="shared" ca="1" si="57"/>
        <v>0</v>
      </c>
      <c r="AR135" s="4">
        <f t="shared" ca="1" si="57"/>
        <v>0</v>
      </c>
      <c r="AS135" s="4">
        <f t="shared" ca="1" si="57"/>
        <v>0</v>
      </c>
      <c r="AT135" s="4">
        <f t="shared" ca="1" si="57"/>
        <v>0</v>
      </c>
      <c r="AU135" s="4">
        <f t="shared" ca="1" si="57"/>
        <v>0</v>
      </c>
      <c r="AV135" s="4">
        <f t="shared" ca="1" si="57"/>
        <v>0</v>
      </c>
      <c r="AW135" s="4">
        <f t="shared" ca="1" si="57"/>
        <v>0</v>
      </c>
      <c r="AX135" s="4">
        <f t="shared" ca="1" si="57"/>
        <v>0</v>
      </c>
      <c r="AY135" s="4">
        <f t="shared" ca="1" si="57"/>
        <v>0</v>
      </c>
      <c r="AZ135" s="4">
        <f t="shared" ca="1" si="57"/>
        <v>0</v>
      </c>
      <c r="BA135" s="4">
        <f t="shared" ca="1" si="57"/>
        <v>0</v>
      </c>
      <c r="BB135" s="4">
        <f t="shared" ca="1" si="57"/>
        <v>0</v>
      </c>
      <c r="BC135" s="4">
        <f t="shared" ca="1" si="57"/>
        <v>0</v>
      </c>
      <c r="BD135" s="4">
        <f t="shared" ca="1" si="57"/>
        <v>0</v>
      </c>
      <c r="BE135" s="4">
        <f t="shared" ca="1" si="57"/>
        <v>0</v>
      </c>
      <c r="BF135" s="4">
        <f t="shared" ca="1" si="57"/>
        <v>0</v>
      </c>
      <c r="BG135" s="4">
        <f t="shared" ca="1" si="57"/>
        <v>0</v>
      </c>
      <c r="BH135" s="4">
        <f t="shared" ca="1" si="57"/>
        <v>0</v>
      </c>
      <c r="BI135" s="4">
        <f t="shared" ca="1" si="57"/>
        <v>0</v>
      </c>
    </row>
    <row r="136" spans="1:61" x14ac:dyDescent="0.25">
      <c r="A136" s="27" t="s">
        <v>519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</row>
    <row r="137" spans="1:61" x14ac:dyDescent="0.25">
      <c r="A137" s="27" t="s">
        <v>440</v>
      </c>
      <c r="C137" s="4">
        <f ca="1">C48</f>
        <v>0</v>
      </c>
      <c r="D137" s="4">
        <f t="shared" ref="D137:BI137" ca="1" si="58">D48</f>
        <v>0</v>
      </c>
      <c r="E137" s="4">
        <f t="shared" ca="1" si="58"/>
        <v>0</v>
      </c>
      <c r="F137" s="4">
        <f t="shared" ca="1" si="58"/>
        <v>0</v>
      </c>
      <c r="G137" s="4">
        <f t="shared" ca="1" si="58"/>
        <v>0</v>
      </c>
      <c r="H137" s="4">
        <f t="shared" ca="1" si="58"/>
        <v>0</v>
      </c>
      <c r="I137" s="4">
        <f t="shared" ca="1" si="58"/>
        <v>0</v>
      </c>
      <c r="J137" s="4">
        <f t="shared" ca="1" si="58"/>
        <v>0</v>
      </c>
      <c r="K137" s="4">
        <f t="shared" ca="1" si="58"/>
        <v>0</v>
      </c>
      <c r="L137" s="4">
        <f t="shared" ca="1" si="58"/>
        <v>0</v>
      </c>
      <c r="M137" s="4">
        <f t="shared" ca="1" si="58"/>
        <v>0</v>
      </c>
      <c r="N137" s="4">
        <f t="shared" ca="1" si="58"/>
        <v>0</v>
      </c>
      <c r="O137" s="4">
        <f t="shared" ca="1" si="58"/>
        <v>0</v>
      </c>
      <c r="P137" s="4">
        <f t="shared" ca="1" si="58"/>
        <v>0</v>
      </c>
      <c r="Q137" s="4">
        <f t="shared" ca="1" si="58"/>
        <v>0</v>
      </c>
      <c r="R137" s="4">
        <f t="shared" ca="1" si="58"/>
        <v>0</v>
      </c>
      <c r="S137" s="4">
        <f t="shared" ca="1" si="58"/>
        <v>0</v>
      </c>
      <c r="T137" s="4">
        <f t="shared" ca="1" si="58"/>
        <v>0</v>
      </c>
      <c r="U137" s="4">
        <f t="shared" ca="1" si="58"/>
        <v>0</v>
      </c>
      <c r="V137" s="4">
        <f t="shared" ca="1" si="58"/>
        <v>0</v>
      </c>
      <c r="W137" s="4">
        <f t="shared" ca="1" si="58"/>
        <v>0</v>
      </c>
      <c r="X137" s="4">
        <f t="shared" ca="1" si="58"/>
        <v>0</v>
      </c>
      <c r="Y137" s="4">
        <f t="shared" ca="1" si="58"/>
        <v>0</v>
      </c>
      <c r="Z137" s="4">
        <f t="shared" ca="1" si="58"/>
        <v>0</v>
      </c>
      <c r="AA137" s="4">
        <f t="shared" ca="1" si="58"/>
        <v>0</v>
      </c>
      <c r="AB137" s="4">
        <f t="shared" ca="1" si="58"/>
        <v>0</v>
      </c>
      <c r="AC137" s="4">
        <f t="shared" ca="1" si="58"/>
        <v>0</v>
      </c>
      <c r="AD137" s="4">
        <f t="shared" ca="1" si="58"/>
        <v>0</v>
      </c>
      <c r="AE137" s="4">
        <f t="shared" ca="1" si="58"/>
        <v>0</v>
      </c>
      <c r="AF137" s="4">
        <f t="shared" ca="1" si="58"/>
        <v>0</v>
      </c>
      <c r="AG137" s="4">
        <f t="shared" ca="1" si="58"/>
        <v>0</v>
      </c>
      <c r="AH137" s="4">
        <f t="shared" ca="1" si="58"/>
        <v>0</v>
      </c>
      <c r="AI137" s="4">
        <f t="shared" ca="1" si="58"/>
        <v>0</v>
      </c>
      <c r="AJ137" s="4">
        <f t="shared" ca="1" si="58"/>
        <v>0</v>
      </c>
      <c r="AK137" s="4">
        <f t="shared" ca="1" si="58"/>
        <v>0</v>
      </c>
      <c r="AL137" s="4">
        <f t="shared" ca="1" si="58"/>
        <v>0</v>
      </c>
      <c r="AM137" s="4">
        <f t="shared" ca="1" si="58"/>
        <v>0</v>
      </c>
      <c r="AN137" s="4">
        <f t="shared" ca="1" si="58"/>
        <v>0</v>
      </c>
      <c r="AO137" s="4">
        <f t="shared" ca="1" si="58"/>
        <v>0</v>
      </c>
      <c r="AP137" s="4">
        <f t="shared" ca="1" si="58"/>
        <v>0</v>
      </c>
      <c r="AQ137" s="4">
        <f t="shared" ca="1" si="58"/>
        <v>0</v>
      </c>
      <c r="AR137" s="4">
        <f t="shared" ca="1" si="58"/>
        <v>0</v>
      </c>
      <c r="AS137" s="4">
        <f t="shared" ca="1" si="58"/>
        <v>0</v>
      </c>
      <c r="AT137" s="4">
        <f t="shared" ca="1" si="58"/>
        <v>0</v>
      </c>
      <c r="AU137" s="4">
        <f t="shared" ca="1" si="58"/>
        <v>0</v>
      </c>
      <c r="AV137" s="4">
        <f t="shared" ca="1" si="58"/>
        <v>0</v>
      </c>
      <c r="AW137" s="4">
        <f t="shared" ca="1" si="58"/>
        <v>0</v>
      </c>
      <c r="AX137" s="4">
        <f t="shared" ca="1" si="58"/>
        <v>0</v>
      </c>
      <c r="AY137" s="4">
        <f t="shared" ca="1" si="58"/>
        <v>0</v>
      </c>
      <c r="AZ137" s="4">
        <f t="shared" ca="1" si="58"/>
        <v>0</v>
      </c>
      <c r="BA137" s="4">
        <f t="shared" ca="1" si="58"/>
        <v>0</v>
      </c>
      <c r="BB137" s="4">
        <f t="shared" ca="1" si="58"/>
        <v>0</v>
      </c>
      <c r="BC137" s="4">
        <f t="shared" ca="1" si="58"/>
        <v>0</v>
      </c>
      <c r="BD137" s="4">
        <f t="shared" ca="1" si="58"/>
        <v>0</v>
      </c>
      <c r="BE137" s="4">
        <f t="shared" ca="1" si="58"/>
        <v>0</v>
      </c>
      <c r="BF137" s="4">
        <f t="shared" ca="1" si="58"/>
        <v>0</v>
      </c>
      <c r="BG137" s="4">
        <f t="shared" ca="1" si="58"/>
        <v>0</v>
      </c>
      <c r="BH137" s="4">
        <f t="shared" ca="1" si="58"/>
        <v>0</v>
      </c>
      <c r="BI137" s="4">
        <f t="shared" ca="1" si="58"/>
        <v>0</v>
      </c>
    </row>
    <row r="138" spans="1:61" x14ac:dyDescent="0.25">
      <c r="A138" s="27" t="s">
        <v>693</v>
      </c>
      <c r="C138" s="4">
        <f ca="1">SUM(C132:C137)</f>
        <v>-15235579.479944117</v>
      </c>
      <c r="D138" s="4">
        <f t="shared" ref="D138:BI138" ca="1" si="59">SUM(D132:D137)</f>
        <v>208499.86630823542</v>
      </c>
      <c r="E138" s="4">
        <f t="shared" ca="1" si="59"/>
        <v>202076.61333181095</v>
      </c>
      <c r="F138" s="4">
        <f t="shared" ca="1" si="59"/>
        <v>211161.64599029272</v>
      </c>
      <c r="G138" s="4">
        <f t="shared" ca="1" si="59"/>
        <v>219312.46513799365</v>
      </c>
      <c r="H138" s="4">
        <f t="shared" ca="1" si="59"/>
        <v>228676.65429443869</v>
      </c>
      <c r="I138" s="4">
        <f t="shared" ca="1" si="59"/>
        <v>238101.18088587228</v>
      </c>
      <c r="J138" s="4">
        <f t="shared" ca="1" si="59"/>
        <v>247641.22498197132</v>
      </c>
      <c r="K138" s="4">
        <f t="shared" ca="1" si="59"/>
        <v>256220.38248427882</v>
      </c>
      <c r="L138" s="4">
        <f t="shared" ca="1" si="59"/>
        <v>197922.25427294761</v>
      </c>
      <c r="M138" s="4">
        <f t="shared" ca="1" si="59"/>
        <v>207816.06727444142</v>
      </c>
      <c r="N138" s="4">
        <f t="shared" ca="1" si="59"/>
        <v>217830.24696502238</v>
      </c>
      <c r="O138" s="4">
        <f t="shared" ca="1" si="59"/>
        <v>235571.97111972969</v>
      </c>
      <c r="P138" s="4">
        <f t="shared" ca="1" si="59"/>
        <v>248712.19829682889</v>
      </c>
      <c r="Q138" s="4">
        <f t="shared" ca="1" si="59"/>
        <v>257440.68630444308</v>
      </c>
      <c r="R138" s="4">
        <f t="shared" ca="1" si="59"/>
        <v>266269.40238907479</v>
      </c>
      <c r="S138" s="4">
        <f t="shared" ca="1" si="59"/>
        <v>274056.12814469286</v>
      </c>
      <c r="T138" s="4">
        <f t="shared" ca="1" si="59"/>
        <v>283147.33277084609</v>
      </c>
      <c r="U138" s="4">
        <f t="shared" ca="1" si="59"/>
        <v>292282.81055140088</v>
      </c>
      <c r="V138" s="4">
        <f t="shared" ca="1" si="59"/>
        <v>301522.59972897248</v>
      </c>
      <c r="W138" s="4">
        <f t="shared" ca="1" si="59"/>
        <v>0</v>
      </c>
      <c r="X138" s="4">
        <f t="shared" ca="1" si="59"/>
        <v>0</v>
      </c>
      <c r="Y138" s="4">
        <f t="shared" ca="1" si="59"/>
        <v>0</v>
      </c>
      <c r="Z138" s="4">
        <f t="shared" ca="1" si="59"/>
        <v>0</v>
      </c>
      <c r="AA138" s="4">
        <f t="shared" ca="1" si="59"/>
        <v>0</v>
      </c>
      <c r="AB138" s="4">
        <f t="shared" ca="1" si="59"/>
        <v>0</v>
      </c>
      <c r="AC138" s="4">
        <f t="shared" ca="1" si="59"/>
        <v>0</v>
      </c>
      <c r="AD138" s="4">
        <f t="shared" ca="1" si="59"/>
        <v>0</v>
      </c>
      <c r="AE138" s="4">
        <f t="shared" ca="1" si="59"/>
        <v>0</v>
      </c>
      <c r="AF138" s="4">
        <f t="shared" ca="1" si="59"/>
        <v>0</v>
      </c>
      <c r="AG138" s="4">
        <f t="shared" ca="1" si="59"/>
        <v>0</v>
      </c>
      <c r="AH138" s="4">
        <f t="shared" ca="1" si="59"/>
        <v>0</v>
      </c>
      <c r="AI138" s="4">
        <f t="shared" ca="1" si="59"/>
        <v>0</v>
      </c>
      <c r="AJ138" s="4">
        <f t="shared" ca="1" si="59"/>
        <v>0</v>
      </c>
      <c r="AK138" s="4">
        <f t="shared" ca="1" si="59"/>
        <v>0</v>
      </c>
      <c r="AL138" s="4">
        <f t="shared" ca="1" si="59"/>
        <v>0</v>
      </c>
      <c r="AM138" s="4">
        <f t="shared" ca="1" si="59"/>
        <v>0</v>
      </c>
      <c r="AN138" s="4">
        <f t="shared" ca="1" si="59"/>
        <v>0</v>
      </c>
      <c r="AO138" s="4">
        <f t="shared" ca="1" si="59"/>
        <v>0</v>
      </c>
      <c r="AP138" s="4">
        <f t="shared" ca="1" si="59"/>
        <v>0</v>
      </c>
      <c r="AQ138" s="4">
        <f t="shared" ca="1" si="59"/>
        <v>0</v>
      </c>
      <c r="AR138" s="4">
        <f t="shared" ca="1" si="59"/>
        <v>0</v>
      </c>
      <c r="AS138" s="4">
        <f t="shared" ca="1" si="59"/>
        <v>0</v>
      </c>
      <c r="AT138" s="4">
        <f t="shared" ca="1" si="59"/>
        <v>0</v>
      </c>
      <c r="AU138" s="4">
        <f t="shared" ca="1" si="59"/>
        <v>0</v>
      </c>
      <c r="AV138" s="4">
        <f t="shared" ca="1" si="59"/>
        <v>0</v>
      </c>
      <c r="AW138" s="4">
        <f t="shared" ca="1" si="59"/>
        <v>0</v>
      </c>
      <c r="AX138" s="4">
        <f t="shared" ca="1" si="59"/>
        <v>0</v>
      </c>
      <c r="AY138" s="4">
        <f t="shared" ca="1" si="59"/>
        <v>0</v>
      </c>
      <c r="AZ138" s="4">
        <f t="shared" ca="1" si="59"/>
        <v>0</v>
      </c>
      <c r="BA138" s="4">
        <f t="shared" ca="1" si="59"/>
        <v>0</v>
      </c>
      <c r="BB138" s="4">
        <f t="shared" ca="1" si="59"/>
        <v>0</v>
      </c>
      <c r="BC138" s="4">
        <f t="shared" ca="1" si="59"/>
        <v>0</v>
      </c>
      <c r="BD138" s="4">
        <f t="shared" ca="1" si="59"/>
        <v>0</v>
      </c>
      <c r="BE138" s="4">
        <f t="shared" ca="1" si="59"/>
        <v>0</v>
      </c>
      <c r="BF138" s="4">
        <f t="shared" ca="1" si="59"/>
        <v>0</v>
      </c>
      <c r="BG138" s="4">
        <f t="shared" ca="1" si="59"/>
        <v>0</v>
      </c>
      <c r="BH138" s="4">
        <f t="shared" ca="1" si="59"/>
        <v>0</v>
      </c>
      <c r="BI138" s="4">
        <f t="shared" ca="1" si="59"/>
        <v>0</v>
      </c>
    </row>
    <row r="139" spans="1:61" x14ac:dyDescent="0.25">
      <c r="A139" s="27" t="s">
        <v>694</v>
      </c>
      <c r="C139" s="4">
        <f>IF(AND(C24,NOT(D24)),C168,0)</f>
        <v>0</v>
      </c>
      <c r="D139" s="4">
        <f t="shared" ref="D139:BI139" si="60">IF(AND(D24,NOT(E24)),D168,0)</f>
        <v>0</v>
      </c>
      <c r="E139" s="4">
        <f t="shared" si="60"/>
        <v>0</v>
      </c>
      <c r="F139" s="4">
        <f t="shared" si="60"/>
        <v>0</v>
      </c>
      <c r="G139" s="4">
        <f t="shared" si="60"/>
        <v>0</v>
      </c>
      <c r="H139" s="4">
        <f t="shared" si="60"/>
        <v>0</v>
      </c>
      <c r="I139" s="4">
        <f t="shared" si="60"/>
        <v>0</v>
      </c>
      <c r="J139" s="4">
        <f t="shared" si="60"/>
        <v>0</v>
      </c>
      <c r="K139" s="4">
        <f t="shared" si="60"/>
        <v>0</v>
      </c>
      <c r="L139" s="4">
        <f t="shared" si="60"/>
        <v>0</v>
      </c>
      <c r="M139" s="4">
        <f t="shared" si="60"/>
        <v>0</v>
      </c>
      <c r="N139" s="4">
        <f t="shared" si="60"/>
        <v>0</v>
      </c>
      <c r="O139" s="4">
        <f t="shared" si="60"/>
        <v>0</v>
      </c>
      <c r="P139" s="4">
        <f t="shared" si="60"/>
        <v>0</v>
      </c>
      <c r="Q139" s="4">
        <f t="shared" si="60"/>
        <v>0</v>
      </c>
      <c r="R139" s="4">
        <f t="shared" si="60"/>
        <v>0</v>
      </c>
      <c r="S139" s="4">
        <f t="shared" si="60"/>
        <v>0</v>
      </c>
      <c r="T139" s="4">
        <f t="shared" si="60"/>
        <v>0</v>
      </c>
      <c r="U139" s="4">
        <f t="shared" si="60"/>
        <v>0</v>
      </c>
      <c r="V139" s="4">
        <f t="shared" ca="1" si="60"/>
        <v>59658777.18297565</v>
      </c>
      <c r="W139" s="4">
        <f t="shared" si="60"/>
        <v>0</v>
      </c>
      <c r="X139" s="4">
        <f t="shared" si="60"/>
        <v>0</v>
      </c>
      <c r="Y139" s="4">
        <f t="shared" si="60"/>
        <v>0</v>
      </c>
      <c r="Z139" s="4">
        <f t="shared" si="60"/>
        <v>0</v>
      </c>
      <c r="AA139" s="4">
        <f t="shared" si="60"/>
        <v>0</v>
      </c>
      <c r="AB139" s="4">
        <f t="shared" si="60"/>
        <v>0</v>
      </c>
      <c r="AC139" s="4">
        <f t="shared" si="60"/>
        <v>0</v>
      </c>
      <c r="AD139" s="4">
        <f t="shared" si="60"/>
        <v>0</v>
      </c>
      <c r="AE139" s="4">
        <f t="shared" si="60"/>
        <v>0</v>
      </c>
      <c r="AF139" s="4">
        <f t="shared" si="60"/>
        <v>0</v>
      </c>
      <c r="AG139" s="4">
        <f t="shared" si="60"/>
        <v>0</v>
      </c>
      <c r="AH139" s="4">
        <f t="shared" si="60"/>
        <v>0</v>
      </c>
      <c r="AI139" s="4">
        <f t="shared" si="60"/>
        <v>0</v>
      </c>
      <c r="AJ139" s="4">
        <f t="shared" si="60"/>
        <v>0</v>
      </c>
      <c r="AK139" s="4">
        <f t="shared" si="60"/>
        <v>0</v>
      </c>
      <c r="AL139" s="4">
        <f t="shared" si="60"/>
        <v>0</v>
      </c>
      <c r="AM139" s="4">
        <f t="shared" si="60"/>
        <v>0</v>
      </c>
      <c r="AN139" s="4">
        <f t="shared" si="60"/>
        <v>0</v>
      </c>
      <c r="AO139" s="4">
        <f t="shared" si="60"/>
        <v>0</v>
      </c>
      <c r="AP139" s="4">
        <f t="shared" si="60"/>
        <v>0</v>
      </c>
      <c r="AQ139" s="4">
        <f t="shared" si="60"/>
        <v>0</v>
      </c>
      <c r="AR139" s="4">
        <f t="shared" si="60"/>
        <v>0</v>
      </c>
      <c r="AS139" s="4">
        <f t="shared" si="60"/>
        <v>0</v>
      </c>
      <c r="AT139" s="4">
        <f t="shared" si="60"/>
        <v>0</v>
      </c>
      <c r="AU139" s="4">
        <f t="shared" si="60"/>
        <v>0</v>
      </c>
      <c r="AV139" s="4">
        <f t="shared" si="60"/>
        <v>0</v>
      </c>
      <c r="AW139" s="4">
        <f t="shared" si="60"/>
        <v>0</v>
      </c>
      <c r="AX139" s="4">
        <f t="shared" si="60"/>
        <v>0</v>
      </c>
      <c r="AY139" s="4">
        <f t="shared" si="60"/>
        <v>0</v>
      </c>
      <c r="AZ139" s="4">
        <f t="shared" si="60"/>
        <v>0</v>
      </c>
      <c r="BA139" s="4">
        <f t="shared" si="60"/>
        <v>0</v>
      </c>
      <c r="BB139" s="4">
        <f t="shared" si="60"/>
        <v>0</v>
      </c>
      <c r="BC139" s="4">
        <f t="shared" si="60"/>
        <v>0</v>
      </c>
      <c r="BD139" s="4">
        <f t="shared" si="60"/>
        <v>0</v>
      </c>
      <c r="BE139" s="4">
        <f t="shared" si="60"/>
        <v>0</v>
      </c>
      <c r="BF139" s="4">
        <f t="shared" si="60"/>
        <v>0</v>
      </c>
      <c r="BG139" s="4">
        <f t="shared" si="60"/>
        <v>0</v>
      </c>
      <c r="BH139" s="4">
        <f t="shared" si="60"/>
        <v>0</v>
      </c>
      <c r="BI139" s="4">
        <f t="shared" si="60"/>
        <v>0</v>
      </c>
    </row>
    <row r="140" spans="1:61" x14ac:dyDescent="0.25">
      <c r="A140" s="27" t="s">
        <v>695</v>
      </c>
      <c r="C140" s="4">
        <f ca="1">C138+C139</f>
        <v>-15235579.479944117</v>
      </c>
      <c r="D140" s="4">
        <f t="shared" ref="D140:BI140" ca="1" si="61">D138+D139</f>
        <v>208499.86630823542</v>
      </c>
      <c r="E140" s="4">
        <f t="shared" ca="1" si="61"/>
        <v>202076.61333181095</v>
      </c>
      <c r="F140" s="4">
        <f t="shared" ca="1" si="61"/>
        <v>211161.64599029272</v>
      </c>
      <c r="G140" s="4">
        <f t="shared" ca="1" si="61"/>
        <v>219312.46513799365</v>
      </c>
      <c r="H140" s="4">
        <f t="shared" ca="1" si="61"/>
        <v>228676.65429443869</v>
      </c>
      <c r="I140" s="4">
        <f t="shared" ca="1" si="61"/>
        <v>238101.18088587228</v>
      </c>
      <c r="J140" s="4">
        <f t="shared" ca="1" si="61"/>
        <v>247641.22498197132</v>
      </c>
      <c r="K140" s="4">
        <f t="shared" ca="1" si="61"/>
        <v>256220.38248427882</v>
      </c>
      <c r="L140" s="4">
        <f t="shared" ca="1" si="61"/>
        <v>197922.25427294761</v>
      </c>
      <c r="M140" s="4">
        <f t="shared" ca="1" si="61"/>
        <v>207816.06727444142</v>
      </c>
      <c r="N140" s="4">
        <f t="shared" ca="1" si="61"/>
        <v>217830.24696502238</v>
      </c>
      <c r="O140" s="4">
        <f t="shared" ca="1" si="61"/>
        <v>235571.97111972969</v>
      </c>
      <c r="P140" s="4">
        <f t="shared" ca="1" si="61"/>
        <v>248712.19829682889</v>
      </c>
      <c r="Q140" s="4">
        <f t="shared" ca="1" si="61"/>
        <v>257440.68630444308</v>
      </c>
      <c r="R140" s="4">
        <f t="shared" ca="1" si="61"/>
        <v>266269.40238907479</v>
      </c>
      <c r="S140" s="4">
        <f t="shared" ca="1" si="61"/>
        <v>274056.12814469286</v>
      </c>
      <c r="T140" s="4">
        <f t="shared" ca="1" si="61"/>
        <v>283147.33277084609</v>
      </c>
      <c r="U140" s="4">
        <f t="shared" ca="1" si="61"/>
        <v>292282.81055140088</v>
      </c>
      <c r="V140" s="4">
        <f t="shared" ca="1" si="61"/>
        <v>59960299.782704622</v>
      </c>
      <c r="W140" s="4">
        <f t="shared" ca="1" si="61"/>
        <v>0</v>
      </c>
      <c r="X140" s="4">
        <f t="shared" ca="1" si="61"/>
        <v>0</v>
      </c>
      <c r="Y140" s="4">
        <f t="shared" ca="1" si="61"/>
        <v>0</v>
      </c>
      <c r="Z140" s="4">
        <f t="shared" ca="1" si="61"/>
        <v>0</v>
      </c>
      <c r="AA140" s="4">
        <f t="shared" ca="1" si="61"/>
        <v>0</v>
      </c>
      <c r="AB140" s="4">
        <f t="shared" ca="1" si="61"/>
        <v>0</v>
      </c>
      <c r="AC140" s="4">
        <f t="shared" ca="1" si="61"/>
        <v>0</v>
      </c>
      <c r="AD140" s="4">
        <f t="shared" ca="1" si="61"/>
        <v>0</v>
      </c>
      <c r="AE140" s="4">
        <f t="shared" ca="1" si="61"/>
        <v>0</v>
      </c>
      <c r="AF140" s="4">
        <f t="shared" ca="1" si="61"/>
        <v>0</v>
      </c>
      <c r="AG140" s="4">
        <f t="shared" ca="1" si="61"/>
        <v>0</v>
      </c>
      <c r="AH140" s="4">
        <f t="shared" ca="1" si="61"/>
        <v>0</v>
      </c>
      <c r="AI140" s="4">
        <f t="shared" ca="1" si="61"/>
        <v>0</v>
      </c>
      <c r="AJ140" s="4">
        <f t="shared" ca="1" si="61"/>
        <v>0</v>
      </c>
      <c r="AK140" s="4">
        <f t="shared" ca="1" si="61"/>
        <v>0</v>
      </c>
      <c r="AL140" s="4">
        <f t="shared" ca="1" si="61"/>
        <v>0</v>
      </c>
      <c r="AM140" s="4">
        <f t="shared" ca="1" si="61"/>
        <v>0</v>
      </c>
      <c r="AN140" s="4">
        <f t="shared" ca="1" si="61"/>
        <v>0</v>
      </c>
      <c r="AO140" s="4">
        <f t="shared" ca="1" si="61"/>
        <v>0</v>
      </c>
      <c r="AP140" s="4">
        <f t="shared" ca="1" si="61"/>
        <v>0</v>
      </c>
      <c r="AQ140" s="4">
        <f t="shared" ca="1" si="61"/>
        <v>0</v>
      </c>
      <c r="AR140" s="4">
        <f t="shared" ca="1" si="61"/>
        <v>0</v>
      </c>
      <c r="AS140" s="4">
        <f t="shared" ca="1" si="61"/>
        <v>0</v>
      </c>
      <c r="AT140" s="4">
        <f t="shared" ca="1" si="61"/>
        <v>0</v>
      </c>
      <c r="AU140" s="4">
        <f t="shared" ca="1" si="61"/>
        <v>0</v>
      </c>
      <c r="AV140" s="4">
        <f t="shared" ca="1" si="61"/>
        <v>0</v>
      </c>
      <c r="AW140" s="4">
        <f t="shared" ca="1" si="61"/>
        <v>0</v>
      </c>
      <c r="AX140" s="4">
        <f t="shared" ca="1" si="61"/>
        <v>0</v>
      </c>
      <c r="AY140" s="4">
        <f t="shared" ca="1" si="61"/>
        <v>0</v>
      </c>
      <c r="AZ140" s="4">
        <f t="shared" ca="1" si="61"/>
        <v>0</v>
      </c>
      <c r="BA140" s="4">
        <f t="shared" ca="1" si="61"/>
        <v>0</v>
      </c>
      <c r="BB140" s="4">
        <f t="shared" ca="1" si="61"/>
        <v>0</v>
      </c>
      <c r="BC140" s="4">
        <f t="shared" ca="1" si="61"/>
        <v>0</v>
      </c>
      <c r="BD140" s="4">
        <f t="shared" ca="1" si="61"/>
        <v>0</v>
      </c>
      <c r="BE140" s="4">
        <f t="shared" ca="1" si="61"/>
        <v>0</v>
      </c>
      <c r="BF140" s="4">
        <f t="shared" ca="1" si="61"/>
        <v>0</v>
      </c>
      <c r="BG140" s="4">
        <f t="shared" ca="1" si="61"/>
        <v>0</v>
      </c>
      <c r="BH140" s="4">
        <f t="shared" ca="1" si="61"/>
        <v>0</v>
      </c>
      <c r="BI140" s="4">
        <f t="shared" ca="1" si="61"/>
        <v>0</v>
      </c>
    </row>
    <row r="141" spans="1:61" x14ac:dyDescent="0.25">
      <c r="A141" s="27" t="s">
        <v>697</v>
      </c>
      <c r="C141" s="4">
        <f ca="1">C168-C130</f>
        <v>10338728.310258918</v>
      </c>
      <c r="D141" s="4">
        <f ca="1">D168-C168-D130</f>
        <v>-1292248.4781391025</v>
      </c>
      <c r="E141" s="4">
        <f t="shared" ref="E141:BI141" ca="1" si="62">E168-D168-E130</f>
        <v>2105854.2773846388</v>
      </c>
      <c r="F141" s="4">
        <f t="shared" ca="1" si="62"/>
        <v>2140203.9116590023</v>
      </c>
      <c r="G141" s="4">
        <f t="shared" ca="1" si="62"/>
        <v>1690712.4952754974</v>
      </c>
      <c r="H141" s="4">
        <f t="shared" ca="1" si="62"/>
        <v>2208450.3590390086</v>
      </c>
      <c r="I141" s="4">
        <f t="shared" ca="1" si="62"/>
        <v>2245910.4716179967</v>
      </c>
      <c r="J141" s="4">
        <f t="shared" ca="1" si="62"/>
        <v>2284517.3717185259</v>
      </c>
      <c r="K141" s="4">
        <f t="shared" ca="1" si="62"/>
        <v>1866968.154805243</v>
      </c>
      <c r="L141" s="4">
        <f t="shared" ca="1" si="62"/>
        <v>1687265.8528365493</v>
      </c>
      <c r="M141" s="4">
        <f t="shared" ca="1" si="62"/>
        <v>1717912.788854599</v>
      </c>
      <c r="N141" s="4">
        <f t="shared" ca="1" si="62"/>
        <v>1749485.0537383556</v>
      </c>
      <c r="O141" s="4">
        <f t="shared" ca="1" si="62"/>
        <v>1334776.5293904543</v>
      </c>
      <c r="P141" s="4">
        <f t="shared" ca="1" si="62"/>
        <v>1878085.7627483606</v>
      </c>
      <c r="Q141" s="4">
        <f t="shared" ca="1" si="62"/>
        <v>1976295.1117791533</v>
      </c>
      <c r="R141" s="4">
        <f t="shared" ca="1" si="62"/>
        <v>2100833.4805034995</v>
      </c>
      <c r="S141" s="4">
        <f t="shared" ca="1" si="62"/>
        <v>1710782.115493834</v>
      </c>
      <c r="T141" s="4">
        <f t="shared" ca="1" si="62"/>
        <v>2181882.1090919971</v>
      </c>
      <c r="U141" s="4">
        <f t="shared" ca="1" si="62"/>
        <v>2225807.4036911726</v>
      </c>
      <c r="V141" s="4">
        <f t="shared" ca="1" si="62"/>
        <v>-425517.76812242111</v>
      </c>
      <c r="W141" s="4">
        <f t="shared" ca="1" si="62"/>
        <v>-59658777.18297565</v>
      </c>
      <c r="X141" s="4">
        <f t="shared" ca="1" si="62"/>
        <v>0</v>
      </c>
      <c r="Y141" s="4">
        <f t="shared" ca="1" si="62"/>
        <v>0</v>
      </c>
      <c r="Z141" s="4">
        <f t="shared" ca="1" si="62"/>
        <v>0</v>
      </c>
      <c r="AA141" s="4">
        <f t="shared" ca="1" si="62"/>
        <v>0</v>
      </c>
      <c r="AB141" s="4">
        <f t="shared" ca="1" si="62"/>
        <v>0</v>
      </c>
      <c r="AC141" s="4">
        <f t="shared" ca="1" si="62"/>
        <v>0</v>
      </c>
      <c r="AD141" s="4">
        <f t="shared" ca="1" si="62"/>
        <v>0</v>
      </c>
      <c r="AE141" s="4">
        <f t="shared" ca="1" si="62"/>
        <v>0</v>
      </c>
      <c r="AF141" s="4">
        <f t="shared" ca="1" si="62"/>
        <v>0</v>
      </c>
      <c r="AG141" s="4">
        <f t="shared" ca="1" si="62"/>
        <v>0</v>
      </c>
      <c r="AH141" s="4">
        <f t="shared" ca="1" si="62"/>
        <v>0</v>
      </c>
      <c r="AI141" s="4">
        <f t="shared" ca="1" si="62"/>
        <v>0</v>
      </c>
      <c r="AJ141" s="4">
        <f t="shared" ca="1" si="62"/>
        <v>0</v>
      </c>
      <c r="AK141" s="4">
        <f t="shared" ca="1" si="62"/>
        <v>0</v>
      </c>
      <c r="AL141" s="4">
        <f t="shared" ca="1" si="62"/>
        <v>0</v>
      </c>
      <c r="AM141" s="4">
        <f t="shared" ca="1" si="62"/>
        <v>0</v>
      </c>
      <c r="AN141" s="4">
        <f t="shared" ca="1" si="62"/>
        <v>0</v>
      </c>
      <c r="AO141" s="4">
        <f t="shared" ca="1" si="62"/>
        <v>0</v>
      </c>
      <c r="AP141" s="4">
        <f t="shared" ca="1" si="62"/>
        <v>0</v>
      </c>
      <c r="AQ141" s="4">
        <f t="shared" ca="1" si="62"/>
        <v>0</v>
      </c>
      <c r="AR141" s="4">
        <f t="shared" ca="1" si="62"/>
        <v>0</v>
      </c>
      <c r="AS141" s="4">
        <f t="shared" ca="1" si="62"/>
        <v>0</v>
      </c>
      <c r="AT141" s="4">
        <f t="shared" ca="1" si="62"/>
        <v>0</v>
      </c>
      <c r="AU141" s="4">
        <f t="shared" ca="1" si="62"/>
        <v>0</v>
      </c>
      <c r="AV141" s="4">
        <f t="shared" ca="1" si="62"/>
        <v>0</v>
      </c>
      <c r="AW141" s="4">
        <f t="shared" ca="1" si="62"/>
        <v>0</v>
      </c>
      <c r="AX141" s="4">
        <f t="shared" ca="1" si="62"/>
        <v>0</v>
      </c>
      <c r="AY141" s="4">
        <f t="shared" ca="1" si="62"/>
        <v>0</v>
      </c>
      <c r="AZ141" s="4">
        <f t="shared" ca="1" si="62"/>
        <v>0</v>
      </c>
      <c r="BA141" s="4">
        <f t="shared" ca="1" si="62"/>
        <v>0</v>
      </c>
      <c r="BB141" s="4">
        <f t="shared" ca="1" si="62"/>
        <v>0</v>
      </c>
      <c r="BC141" s="4">
        <f t="shared" ca="1" si="62"/>
        <v>0</v>
      </c>
      <c r="BD141" s="4">
        <f t="shared" ca="1" si="62"/>
        <v>0</v>
      </c>
      <c r="BE141" s="4">
        <f t="shared" ca="1" si="62"/>
        <v>0</v>
      </c>
      <c r="BF141" s="4">
        <f t="shared" ca="1" si="62"/>
        <v>0</v>
      </c>
      <c r="BG141" s="4">
        <f t="shared" ca="1" si="62"/>
        <v>0</v>
      </c>
      <c r="BH141" s="4">
        <f t="shared" ca="1" si="62"/>
        <v>0</v>
      </c>
      <c r="BI141" s="4">
        <f t="shared" ca="1" si="62"/>
        <v>0</v>
      </c>
    </row>
    <row r="142" spans="1:61" x14ac:dyDescent="0.25">
      <c r="A142" s="2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</row>
    <row r="143" spans="1:61" x14ac:dyDescent="0.25">
      <c r="A143" s="27" t="s">
        <v>443</v>
      </c>
      <c r="C143" s="4">
        <f ca="1">C138+C113</f>
        <v>-304711589.59888208</v>
      </c>
      <c r="D143" s="4">
        <f t="shared" ref="D143:BI143" ca="1" si="63">D138+D113</f>
        <v>4169997.3261647047</v>
      </c>
      <c r="E143" s="4">
        <f t="shared" ca="1" si="63"/>
        <v>4041532.2666362152</v>
      </c>
      <c r="F143" s="4">
        <f t="shared" ca="1" si="63"/>
        <v>4223232.9198058508</v>
      </c>
      <c r="G143" s="4">
        <f t="shared" ca="1" si="63"/>
        <v>4386249.302759869</v>
      </c>
      <c r="H143" s="4">
        <f t="shared" ca="1" si="63"/>
        <v>4573533.0858887695</v>
      </c>
      <c r="I143" s="4">
        <f t="shared" ca="1" si="63"/>
        <v>4762023.6177174412</v>
      </c>
      <c r="J143" s="4">
        <f t="shared" ca="1" si="63"/>
        <v>4952824.4996394217</v>
      </c>
      <c r="K143" s="4">
        <f t="shared" ca="1" si="63"/>
        <v>5124407.6496855719</v>
      </c>
      <c r="L143" s="4">
        <f t="shared" ca="1" si="63"/>
        <v>3958445.0854589487</v>
      </c>
      <c r="M143" s="4">
        <f t="shared" ca="1" si="63"/>
        <v>4156321.3454888244</v>
      </c>
      <c r="N143" s="4">
        <f t="shared" ca="1" si="63"/>
        <v>4356604.939300444</v>
      </c>
      <c r="O143" s="4">
        <f t="shared" ca="1" si="63"/>
        <v>4711439.4223945895</v>
      </c>
      <c r="P143" s="4">
        <f t="shared" ca="1" si="63"/>
        <v>4974243.9659365732</v>
      </c>
      <c r="Q143" s="4">
        <f t="shared" ca="1" si="63"/>
        <v>5148813.7260888573</v>
      </c>
      <c r="R143" s="4">
        <f t="shared" ca="1" si="63"/>
        <v>5325388.0477814907</v>
      </c>
      <c r="S143" s="4">
        <f t="shared" ca="1" si="63"/>
        <v>5481122.5628938526</v>
      </c>
      <c r="T143" s="4">
        <f t="shared" ca="1" si="63"/>
        <v>5662946.6554169161</v>
      </c>
      <c r="U143" s="4">
        <f t="shared" ca="1" si="63"/>
        <v>5845656.2110280124</v>
      </c>
      <c r="V143" s="4">
        <f t="shared" ca="1" si="63"/>
        <v>6030451.9945795927</v>
      </c>
      <c r="W143" s="4">
        <f t="shared" ca="1" si="63"/>
        <v>6193804.4665936865</v>
      </c>
      <c r="X143" s="4">
        <f t="shared" ca="1" si="63"/>
        <v>6384051.0534516368</v>
      </c>
      <c r="Y143" s="4">
        <f t="shared" ca="1" si="63"/>
        <v>6575231.6794649288</v>
      </c>
      <c r="Z143" s="4">
        <f t="shared" ca="1" si="63"/>
        <v>6768583.2956974804</v>
      </c>
      <c r="AA143" s="4">
        <f t="shared" ca="1" si="63"/>
        <v>6939870.6409638058</v>
      </c>
      <c r="AB143" s="4">
        <f t="shared" ca="1" si="63"/>
        <v>7138881.4301334601</v>
      </c>
      <c r="AC143" s="4">
        <f t="shared" ca="1" si="63"/>
        <v>7338876.952173043</v>
      </c>
      <c r="AD143" s="4">
        <f t="shared" ca="1" si="63"/>
        <v>7541131.4348422121</v>
      </c>
      <c r="AE143" s="4">
        <f t="shared" ca="1" si="63"/>
        <v>7720682.7285311008</v>
      </c>
      <c r="AF143" s="4">
        <f t="shared" ca="1" si="63"/>
        <v>7268248.4468822461</v>
      </c>
      <c r="AG143" s="4">
        <f t="shared" ca="1" si="63"/>
        <v>6964534.7032541558</v>
      </c>
      <c r="AH143" s="4">
        <f t="shared" ca="1" si="63"/>
        <v>7071254.3836424649</v>
      </c>
      <c r="AI143" s="4">
        <f t="shared" ca="1" si="63"/>
        <v>6843340.4391233306</v>
      </c>
      <c r="AJ143" s="4">
        <f t="shared" ca="1" si="63"/>
        <v>-87554316.55849646</v>
      </c>
      <c r="AK143" s="4">
        <f t="shared" ca="1" si="63"/>
        <v>7260493.0804254655</v>
      </c>
      <c r="AL143" s="4">
        <f t="shared" ca="1" si="63"/>
        <v>7471954.0130126737</v>
      </c>
      <c r="AM143" s="4">
        <f t="shared" ca="1" si="63"/>
        <v>7659306.0590272024</v>
      </c>
      <c r="AN143" s="4">
        <f t="shared" ca="1" si="63"/>
        <v>7876953.608699711</v>
      </c>
      <c r="AO143" s="4">
        <f t="shared" ca="1" si="63"/>
        <v>8095678.5605368</v>
      </c>
      <c r="AP143" s="4">
        <f t="shared" ca="1" si="63"/>
        <v>8316873.3076877967</v>
      </c>
      <c r="AQ143" s="4">
        <f t="shared" ca="1" si="63"/>
        <v>8704328.1569373254</v>
      </c>
      <c r="AR143" s="4">
        <f t="shared" ca="1" si="63"/>
        <v>9080295.6463968121</v>
      </c>
      <c r="AS143" s="4">
        <f t="shared" ca="1" si="63"/>
        <v>9339360.9379636832</v>
      </c>
      <c r="AT143" s="4">
        <f t="shared" ca="1" si="63"/>
        <v>9573425.52600413</v>
      </c>
      <c r="AU143" s="4">
        <f t="shared" ca="1" si="63"/>
        <v>9781985.1323808264</v>
      </c>
      <c r="AV143" s="4">
        <f t="shared" ca="1" si="63"/>
        <v>10022757.909728128</v>
      </c>
      <c r="AW143" s="4">
        <f t="shared" ca="1" si="63"/>
        <v>10264746.913178729</v>
      </c>
      <c r="AX143" s="4">
        <f t="shared" ca="1" si="63"/>
        <v>10509429.875629665</v>
      </c>
      <c r="AY143" s="4">
        <f t="shared" ca="1" si="63"/>
        <v>10727869.381996574</v>
      </c>
      <c r="AZ143" s="4">
        <f t="shared" ca="1" si="63"/>
        <v>10979515.327343497</v>
      </c>
      <c r="BA143" s="4">
        <f t="shared" ca="1" si="63"/>
        <v>11232441.057775185</v>
      </c>
      <c r="BB143" s="4">
        <f t="shared" ca="1" si="63"/>
        <v>11488168.838971976</v>
      </c>
      <c r="BC143" s="4">
        <f t="shared" ca="1" si="63"/>
        <v>11716893.335682826</v>
      </c>
      <c r="BD143" s="4">
        <f t="shared" ca="1" si="63"/>
        <v>11979848.143609708</v>
      </c>
      <c r="BE143" s="4">
        <f t="shared" ca="1" si="63"/>
        <v>12244149.014538217</v>
      </c>
      <c r="BF143" s="4">
        <f t="shared" ca="1" si="63"/>
        <v>12511364.088939443</v>
      </c>
      <c r="BG143" s="4">
        <f t="shared" ca="1" si="63"/>
        <v>12750794.079859097</v>
      </c>
      <c r="BH143" s="4">
        <f t="shared" ca="1" si="63"/>
        <v>12416202.089898612</v>
      </c>
      <c r="BI143" s="4">
        <f t="shared" ca="1" si="63"/>
        <v>12970866.408317942</v>
      </c>
    </row>
    <row r="144" spans="1:61" x14ac:dyDescent="0.25">
      <c r="A144" s="27" t="s">
        <v>424</v>
      </c>
      <c r="C144" s="4" t="str">
        <f ca="1">IF(C143+C149=C36-C35,"    OK",C143-C36+C35)</f>
        <v xml:space="preserve">    OK</v>
      </c>
      <c r="D144" s="4" t="str">
        <f t="shared" ref="D144:BI144" ca="1" si="64">IF(D143+D149=D36-D35,"    OK",D143-D36+D35)</f>
        <v xml:space="preserve">    OK</v>
      </c>
      <c r="E144" s="4" t="str">
        <f t="shared" ca="1" si="64"/>
        <v xml:space="preserve">    OK</v>
      </c>
      <c r="F144" s="4" t="str">
        <f t="shared" ca="1" si="64"/>
        <v xml:space="preserve">    OK</v>
      </c>
      <c r="G144" s="4" t="str">
        <f t="shared" ca="1" si="64"/>
        <v xml:space="preserve">    OK</v>
      </c>
      <c r="H144" s="4" t="str">
        <f t="shared" ca="1" si="64"/>
        <v xml:space="preserve">    OK</v>
      </c>
      <c r="I144" s="4" t="str">
        <f t="shared" ca="1" si="64"/>
        <v xml:space="preserve">    OK</v>
      </c>
      <c r="J144" s="4" t="str">
        <f t="shared" ca="1" si="64"/>
        <v xml:space="preserve">    OK</v>
      </c>
      <c r="K144" s="4" t="str">
        <f t="shared" ca="1" si="64"/>
        <v xml:space="preserve">    OK</v>
      </c>
      <c r="L144" s="4" t="str">
        <f t="shared" ca="1" si="64"/>
        <v xml:space="preserve">    OK</v>
      </c>
      <c r="M144" s="4" t="str">
        <f t="shared" ca="1" si="64"/>
        <v xml:space="preserve">    OK</v>
      </c>
      <c r="N144" s="4" t="str">
        <f t="shared" ca="1" si="64"/>
        <v xml:space="preserve">    OK</v>
      </c>
      <c r="O144" s="4" t="str">
        <f t="shared" ca="1" si="64"/>
        <v xml:space="preserve">    OK</v>
      </c>
      <c r="P144" s="4" t="str">
        <f t="shared" ca="1" si="64"/>
        <v xml:space="preserve">    OK</v>
      </c>
      <c r="Q144" s="4" t="str">
        <f t="shared" ca="1" si="64"/>
        <v xml:space="preserve">    OK</v>
      </c>
      <c r="R144" s="4" t="str">
        <f t="shared" ca="1" si="64"/>
        <v xml:space="preserve">    OK</v>
      </c>
      <c r="S144" s="4" t="str">
        <f t="shared" ca="1" si="64"/>
        <v xml:space="preserve">    OK</v>
      </c>
      <c r="T144" s="4" t="str">
        <f t="shared" ca="1" si="64"/>
        <v xml:space="preserve">    OK</v>
      </c>
      <c r="U144" s="4" t="str">
        <f t="shared" ca="1" si="64"/>
        <v xml:space="preserve">    OK</v>
      </c>
      <c r="V144" s="4" t="str">
        <f t="shared" ca="1" si="64"/>
        <v xml:space="preserve">    OK</v>
      </c>
      <c r="W144" s="4" t="str">
        <f t="shared" ca="1" si="64"/>
        <v xml:space="preserve">    OK</v>
      </c>
      <c r="X144" s="4" t="str">
        <f t="shared" ca="1" si="64"/>
        <v xml:space="preserve">    OK</v>
      </c>
      <c r="Y144" s="4" t="str">
        <f t="shared" ca="1" si="64"/>
        <v xml:space="preserve">    OK</v>
      </c>
      <c r="Z144" s="4" t="str">
        <f t="shared" ca="1" si="64"/>
        <v xml:space="preserve">    OK</v>
      </c>
      <c r="AA144" s="4" t="str">
        <f t="shared" ca="1" si="64"/>
        <v xml:space="preserve">    OK</v>
      </c>
      <c r="AB144" s="4" t="str">
        <f t="shared" ca="1" si="64"/>
        <v xml:space="preserve">    OK</v>
      </c>
      <c r="AC144" s="4" t="str">
        <f t="shared" ca="1" si="64"/>
        <v xml:space="preserve">    OK</v>
      </c>
      <c r="AD144" s="4" t="str">
        <f t="shared" ca="1" si="64"/>
        <v xml:space="preserve">    OK</v>
      </c>
      <c r="AE144" s="4" t="str">
        <f t="shared" ca="1" si="64"/>
        <v xml:space="preserve">    OK</v>
      </c>
      <c r="AF144" s="4" t="str">
        <f t="shared" ca="1" si="64"/>
        <v xml:space="preserve">    OK</v>
      </c>
      <c r="AG144" s="4" t="str">
        <f t="shared" ca="1" si="64"/>
        <v xml:space="preserve">    OK</v>
      </c>
      <c r="AH144" s="4" t="str">
        <f t="shared" ca="1" si="64"/>
        <v xml:space="preserve">    OK</v>
      </c>
      <c r="AI144" s="4" t="str">
        <f t="shared" ca="1" si="64"/>
        <v xml:space="preserve">    OK</v>
      </c>
      <c r="AJ144" s="4" t="str">
        <f t="shared" ca="1" si="64"/>
        <v xml:space="preserve">    OK</v>
      </c>
      <c r="AK144" s="4" t="str">
        <f t="shared" ca="1" si="64"/>
        <v xml:space="preserve">    OK</v>
      </c>
      <c r="AL144" s="4" t="str">
        <f t="shared" ca="1" si="64"/>
        <v xml:space="preserve">    OK</v>
      </c>
      <c r="AM144" s="4" t="str">
        <f t="shared" ca="1" si="64"/>
        <v xml:space="preserve">    OK</v>
      </c>
      <c r="AN144" s="4" t="str">
        <f t="shared" ca="1" si="64"/>
        <v xml:space="preserve">    OK</v>
      </c>
      <c r="AO144" s="4" t="str">
        <f t="shared" ca="1" si="64"/>
        <v xml:space="preserve">    OK</v>
      </c>
      <c r="AP144" s="4" t="str">
        <f t="shared" ca="1" si="64"/>
        <v xml:space="preserve">    OK</v>
      </c>
      <c r="AQ144" s="4" t="str">
        <f t="shared" ca="1" si="64"/>
        <v xml:space="preserve">    OK</v>
      </c>
      <c r="AR144" s="4" t="str">
        <f t="shared" ca="1" si="64"/>
        <v xml:space="preserve">    OK</v>
      </c>
      <c r="AS144" s="4" t="str">
        <f t="shared" ca="1" si="64"/>
        <v xml:space="preserve">    OK</v>
      </c>
      <c r="AT144" s="4" t="str">
        <f t="shared" ca="1" si="64"/>
        <v xml:space="preserve">    OK</v>
      </c>
      <c r="AU144" s="4" t="str">
        <f t="shared" ca="1" si="64"/>
        <v xml:space="preserve">    OK</v>
      </c>
      <c r="AV144" s="4" t="str">
        <f t="shared" ca="1" si="64"/>
        <v xml:space="preserve">    OK</v>
      </c>
      <c r="AW144" s="4" t="str">
        <f t="shared" ca="1" si="64"/>
        <v xml:space="preserve">    OK</v>
      </c>
      <c r="AX144" s="4" t="str">
        <f t="shared" ca="1" si="64"/>
        <v xml:space="preserve">    OK</v>
      </c>
      <c r="AY144" s="4" t="str">
        <f t="shared" ca="1" si="64"/>
        <v xml:space="preserve">    OK</v>
      </c>
      <c r="AZ144" s="4" t="str">
        <f t="shared" ca="1" si="64"/>
        <v xml:space="preserve">    OK</v>
      </c>
      <c r="BA144" s="4" t="str">
        <f t="shared" ca="1" si="64"/>
        <v xml:space="preserve">    OK</v>
      </c>
      <c r="BB144" s="4" t="str">
        <f t="shared" ca="1" si="64"/>
        <v xml:space="preserve">    OK</v>
      </c>
      <c r="BC144" s="4" t="str">
        <f t="shared" ca="1" si="64"/>
        <v xml:space="preserve">    OK</v>
      </c>
      <c r="BD144" s="4" t="str">
        <f t="shared" ca="1" si="64"/>
        <v xml:space="preserve">    OK</v>
      </c>
      <c r="BE144" s="4" t="str">
        <f t="shared" ca="1" si="64"/>
        <v xml:space="preserve">    OK</v>
      </c>
      <c r="BF144" s="4" t="str">
        <f t="shared" ca="1" si="64"/>
        <v xml:space="preserve">    OK</v>
      </c>
      <c r="BG144" s="4" t="str">
        <f t="shared" ca="1" si="64"/>
        <v xml:space="preserve">    OK</v>
      </c>
      <c r="BH144" s="4" t="str">
        <f t="shared" ca="1" si="64"/>
        <v xml:space="preserve">    OK</v>
      </c>
      <c r="BI144" s="4" t="str">
        <f t="shared" ca="1" si="64"/>
        <v xml:space="preserve">    OK</v>
      </c>
    </row>
    <row r="145" spans="1:61" x14ac:dyDescent="0.25">
      <c r="A145" s="2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</row>
    <row r="146" spans="1:61" ht="30" x14ac:dyDescent="0.25">
      <c r="A146" s="27" t="s">
        <v>732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</row>
    <row r="147" spans="1:61" x14ac:dyDescent="0.25">
      <c r="A147" s="27" t="s">
        <v>519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</row>
    <row r="148" spans="1:61" x14ac:dyDescent="0.25">
      <c r="A148" s="27" t="s">
        <v>519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</row>
    <row r="149" spans="1:61" x14ac:dyDescent="0.25">
      <c r="A149" s="27" t="s">
        <v>519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</row>
    <row r="150" spans="1:61" x14ac:dyDescent="0.25">
      <c r="A150" s="2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</row>
    <row r="151" spans="1:61" ht="30" x14ac:dyDescent="0.25">
      <c r="A151" s="93" t="s">
        <v>356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</row>
    <row r="152" spans="1:61" x14ac:dyDescent="0.25">
      <c r="A152" s="27" t="s">
        <v>359</v>
      </c>
      <c r="C152" s="4">
        <f t="shared" ref="C152:BI152" ca="1" si="65">C62</f>
        <v>312329379.33885413</v>
      </c>
      <c r="D152" s="4">
        <f t="shared" ca="1" si="65"/>
        <v>315967616.49616075</v>
      </c>
      <c r="E152" s="4">
        <f t="shared" ca="1" si="65"/>
        <v>319825274.64192855</v>
      </c>
      <c r="F152" s="4">
        <f t="shared" ca="1" si="65"/>
        <v>323597673.58817095</v>
      </c>
      <c r="G152" s="4">
        <f t="shared" ca="1" si="65"/>
        <v>327301366.12511533</v>
      </c>
      <c r="H152" s="4">
        <f t="shared" ca="1" si="65"/>
        <v>330910367.1923545</v>
      </c>
      <c r="I152" s="4">
        <f t="shared" ca="1" si="65"/>
        <v>334421102.75444591</v>
      </c>
      <c r="J152" s="4">
        <f t="shared" ca="1" si="65"/>
        <v>337828805.82366765</v>
      </c>
      <c r="K152" s="4">
        <f t="shared" ca="1" si="65"/>
        <v>341150118.31957376</v>
      </c>
      <c r="L152" s="4">
        <f t="shared" ca="1" si="65"/>
        <v>345720426.19210416</v>
      </c>
      <c r="M152" s="4">
        <f t="shared" ca="1" si="65"/>
        <v>350207115.50141793</v>
      </c>
      <c r="N152" s="4">
        <f t="shared" ca="1" si="65"/>
        <v>354605688.44965297</v>
      </c>
      <c r="O152" s="4">
        <f t="shared" ca="1" si="65"/>
        <v>358759391.2384997</v>
      </c>
      <c r="P152" s="4">
        <f t="shared" ca="1" si="65"/>
        <v>362754132.05352557</v>
      </c>
      <c r="Q152" s="4">
        <f t="shared" ca="1" si="65"/>
        <v>366674171.62877482</v>
      </c>
      <c r="R152" s="4">
        <f t="shared" ca="1" si="65"/>
        <v>370515637.87171274</v>
      </c>
      <c r="S152" s="4">
        <f t="shared" ca="1" si="65"/>
        <v>374297406.25561172</v>
      </c>
      <c r="T152" s="4">
        <f t="shared" ca="1" si="65"/>
        <v>377991894.75658512</v>
      </c>
      <c r="U152" s="4">
        <f t="shared" ca="1" si="65"/>
        <v>381596035.91447169</v>
      </c>
      <c r="V152" s="4">
        <f t="shared" ca="1" si="65"/>
        <v>385105484.81775385</v>
      </c>
      <c r="W152" s="4">
        <f t="shared" ca="1" si="65"/>
        <v>0</v>
      </c>
      <c r="X152" s="4">
        <f t="shared" ca="1" si="65"/>
        <v>0</v>
      </c>
      <c r="Y152" s="4">
        <f t="shared" ca="1" si="65"/>
        <v>0</v>
      </c>
      <c r="Z152" s="4">
        <f t="shared" ca="1" si="65"/>
        <v>0</v>
      </c>
      <c r="AA152" s="4">
        <f t="shared" ca="1" si="65"/>
        <v>0</v>
      </c>
      <c r="AB152" s="4">
        <f t="shared" ca="1" si="65"/>
        <v>0</v>
      </c>
      <c r="AC152" s="4">
        <f t="shared" ca="1" si="65"/>
        <v>0</v>
      </c>
      <c r="AD152" s="4">
        <f t="shared" ca="1" si="65"/>
        <v>0</v>
      </c>
      <c r="AE152" s="4">
        <f t="shared" ca="1" si="65"/>
        <v>0</v>
      </c>
      <c r="AF152" s="4">
        <f t="shared" ca="1" si="65"/>
        <v>0</v>
      </c>
      <c r="AG152" s="4">
        <f t="shared" ca="1" si="65"/>
        <v>0</v>
      </c>
      <c r="AH152" s="4">
        <f t="shared" ca="1" si="65"/>
        <v>0</v>
      </c>
      <c r="AI152" s="4">
        <f t="shared" ca="1" si="65"/>
        <v>0</v>
      </c>
      <c r="AJ152" s="4">
        <f t="shared" ca="1" si="65"/>
        <v>0</v>
      </c>
      <c r="AK152" s="4">
        <f t="shared" ca="1" si="65"/>
        <v>0</v>
      </c>
      <c r="AL152" s="4">
        <f t="shared" ca="1" si="65"/>
        <v>0</v>
      </c>
      <c r="AM152" s="4">
        <f t="shared" ca="1" si="65"/>
        <v>0</v>
      </c>
      <c r="AN152" s="4">
        <f t="shared" ca="1" si="65"/>
        <v>0</v>
      </c>
      <c r="AO152" s="4">
        <f t="shared" ca="1" si="65"/>
        <v>0</v>
      </c>
      <c r="AP152" s="4">
        <f t="shared" ca="1" si="65"/>
        <v>0</v>
      </c>
      <c r="AQ152" s="4">
        <f t="shared" ca="1" si="65"/>
        <v>0</v>
      </c>
      <c r="AR152" s="4">
        <f t="shared" ca="1" si="65"/>
        <v>0</v>
      </c>
      <c r="AS152" s="4">
        <f t="shared" ca="1" si="65"/>
        <v>0</v>
      </c>
      <c r="AT152" s="4">
        <f t="shared" ca="1" si="65"/>
        <v>0</v>
      </c>
      <c r="AU152" s="4">
        <f t="shared" ca="1" si="65"/>
        <v>0</v>
      </c>
      <c r="AV152" s="4">
        <f t="shared" ca="1" si="65"/>
        <v>0</v>
      </c>
      <c r="AW152" s="4">
        <f t="shared" ca="1" si="65"/>
        <v>0</v>
      </c>
      <c r="AX152" s="4">
        <f t="shared" ca="1" si="65"/>
        <v>0</v>
      </c>
      <c r="AY152" s="4">
        <f t="shared" ca="1" si="65"/>
        <v>0</v>
      </c>
      <c r="AZ152" s="4">
        <f t="shared" ca="1" si="65"/>
        <v>0</v>
      </c>
      <c r="BA152" s="4">
        <f t="shared" ca="1" si="65"/>
        <v>0</v>
      </c>
      <c r="BB152" s="4">
        <f t="shared" ca="1" si="65"/>
        <v>0</v>
      </c>
      <c r="BC152" s="4">
        <f t="shared" ca="1" si="65"/>
        <v>0</v>
      </c>
      <c r="BD152" s="4">
        <f t="shared" ca="1" si="65"/>
        <v>0</v>
      </c>
      <c r="BE152" s="4">
        <f t="shared" ca="1" si="65"/>
        <v>0</v>
      </c>
      <c r="BF152" s="4">
        <f t="shared" ca="1" si="65"/>
        <v>0</v>
      </c>
      <c r="BG152" s="4">
        <f t="shared" ca="1" si="65"/>
        <v>0</v>
      </c>
      <c r="BH152" s="4">
        <f t="shared" ca="1" si="65"/>
        <v>0</v>
      </c>
      <c r="BI152" s="4">
        <f t="shared" ca="1" si="65"/>
        <v>0</v>
      </c>
    </row>
    <row r="153" spans="1:61" x14ac:dyDescent="0.25">
      <c r="A153" s="27" t="s">
        <v>357</v>
      </c>
      <c r="C153" s="5">
        <f t="shared" ref="C153:BI153" si="66">C82</f>
        <v>0</v>
      </c>
      <c r="D153" s="5">
        <f t="shared" si="66"/>
        <v>0</v>
      </c>
      <c r="E153" s="5">
        <f t="shared" si="66"/>
        <v>0</v>
      </c>
      <c r="F153" s="5">
        <f t="shared" si="66"/>
        <v>0</v>
      </c>
      <c r="G153" s="5">
        <f t="shared" si="66"/>
        <v>0</v>
      </c>
      <c r="H153" s="5">
        <f t="shared" si="66"/>
        <v>0</v>
      </c>
      <c r="I153" s="5">
        <f t="shared" si="66"/>
        <v>0</v>
      </c>
      <c r="J153" s="5">
        <f t="shared" si="66"/>
        <v>0</v>
      </c>
      <c r="K153" s="5">
        <f t="shared" si="66"/>
        <v>0</v>
      </c>
      <c r="L153" s="5">
        <f t="shared" si="66"/>
        <v>0</v>
      </c>
      <c r="M153" s="5">
        <f t="shared" si="66"/>
        <v>0</v>
      </c>
      <c r="N153" s="5">
        <f t="shared" si="66"/>
        <v>0</v>
      </c>
      <c r="O153" s="5">
        <f t="shared" si="66"/>
        <v>0</v>
      </c>
      <c r="P153" s="5">
        <f t="shared" si="66"/>
        <v>0</v>
      </c>
      <c r="Q153" s="5">
        <f t="shared" si="66"/>
        <v>0</v>
      </c>
      <c r="R153" s="5">
        <f t="shared" si="66"/>
        <v>0</v>
      </c>
      <c r="S153" s="5">
        <f t="shared" si="66"/>
        <v>0</v>
      </c>
      <c r="T153" s="5">
        <f t="shared" si="66"/>
        <v>0</v>
      </c>
      <c r="U153" s="5">
        <f t="shared" si="66"/>
        <v>0</v>
      </c>
      <c r="V153" s="5">
        <f t="shared" si="66"/>
        <v>0</v>
      </c>
      <c r="W153" s="5">
        <f t="shared" si="66"/>
        <v>0</v>
      </c>
      <c r="X153" s="5">
        <f t="shared" si="66"/>
        <v>0</v>
      </c>
      <c r="Y153" s="5">
        <f t="shared" si="66"/>
        <v>0</v>
      </c>
      <c r="Z153" s="5">
        <f t="shared" si="66"/>
        <v>0</v>
      </c>
      <c r="AA153" s="5">
        <f t="shared" si="66"/>
        <v>0</v>
      </c>
      <c r="AB153" s="5">
        <f t="shared" si="66"/>
        <v>0</v>
      </c>
      <c r="AC153" s="5">
        <f t="shared" si="66"/>
        <v>0</v>
      </c>
      <c r="AD153" s="5">
        <f t="shared" si="66"/>
        <v>0</v>
      </c>
      <c r="AE153" s="5">
        <f t="shared" si="66"/>
        <v>0</v>
      </c>
      <c r="AF153" s="5">
        <f t="shared" si="66"/>
        <v>0</v>
      </c>
      <c r="AG153" s="5">
        <f t="shared" si="66"/>
        <v>0</v>
      </c>
      <c r="AH153" s="5">
        <f t="shared" si="66"/>
        <v>0</v>
      </c>
      <c r="AI153" s="5">
        <f t="shared" si="66"/>
        <v>0</v>
      </c>
      <c r="AJ153" s="5">
        <f t="shared" si="66"/>
        <v>0</v>
      </c>
      <c r="AK153" s="5">
        <f t="shared" si="66"/>
        <v>0</v>
      </c>
      <c r="AL153" s="5">
        <f t="shared" si="66"/>
        <v>0</v>
      </c>
      <c r="AM153" s="5">
        <f t="shared" si="66"/>
        <v>0</v>
      </c>
      <c r="AN153" s="5">
        <f t="shared" si="66"/>
        <v>0</v>
      </c>
      <c r="AO153" s="5">
        <f t="shared" si="66"/>
        <v>0</v>
      </c>
      <c r="AP153" s="5">
        <f t="shared" si="66"/>
        <v>0</v>
      </c>
      <c r="AQ153" s="5">
        <f t="shared" si="66"/>
        <v>0</v>
      </c>
      <c r="AR153" s="5">
        <f t="shared" si="66"/>
        <v>0</v>
      </c>
      <c r="AS153" s="5">
        <f t="shared" si="66"/>
        <v>0</v>
      </c>
      <c r="AT153" s="5">
        <f t="shared" si="66"/>
        <v>0</v>
      </c>
      <c r="AU153" s="5">
        <f t="shared" si="66"/>
        <v>0</v>
      </c>
      <c r="AV153" s="5">
        <f t="shared" si="66"/>
        <v>0</v>
      </c>
      <c r="AW153" s="5">
        <f t="shared" si="66"/>
        <v>0</v>
      </c>
      <c r="AX153" s="5">
        <f t="shared" si="66"/>
        <v>0</v>
      </c>
      <c r="AY153" s="5">
        <f t="shared" si="66"/>
        <v>0</v>
      </c>
      <c r="AZ153" s="5">
        <f t="shared" si="66"/>
        <v>0</v>
      </c>
      <c r="BA153" s="5">
        <f t="shared" si="66"/>
        <v>0</v>
      </c>
      <c r="BB153" s="5">
        <f t="shared" si="66"/>
        <v>0</v>
      </c>
      <c r="BC153" s="5">
        <f t="shared" si="66"/>
        <v>0</v>
      </c>
      <c r="BD153" s="5">
        <f t="shared" si="66"/>
        <v>0</v>
      </c>
      <c r="BE153" s="5">
        <f t="shared" si="66"/>
        <v>0</v>
      </c>
      <c r="BF153" s="5">
        <f t="shared" si="66"/>
        <v>0</v>
      </c>
      <c r="BG153" s="5">
        <f t="shared" si="66"/>
        <v>0</v>
      </c>
      <c r="BH153" s="5">
        <f t="shared" si="66"/>
        <v>0</v>
      </c>
      <c r="BI153" s="5">
        <f t="shared" si="66"/>
        <v>0</v>
      </c>
    </row>
    <row r="154" spans="1:61" x14ac:dyDescent="0.25">
      <c r="A154" s="154" t="s">
        <v>358</v>
      </c>
      <c r="C154" s="5">
        <f t="shared" ref="C154:BI154" ca="1" si="67">C94-C99</f>
        <v>5078526.4933147253</v>
      </c>
      <c r="D154" s="5">
        <f t="shared" ca="1" si="67"/>
        <v>10474460.892461723</v>
      </c>
      <c r="E154" s="5">
        <f t="shared" ca="1" si="67"/>
        <v>16133380.117531618</v>
      </c>
      <c r="F154" s="5">
        <f t="shared" ca="1" si="67"/>
        <v>22068803.115971189</v>
      </c>
      <c r="G154" s="5">
        <f t="shared" ca="1" si="67"/>
        <v>28289677.792623054</v>
      </c>
      <c r="H154" s="5">
        <f t="shared" ca="1" si="67"/>
        <v>34805563.478598349</v>
      </c>
      <c r="I154" s="5">
        <f t="shared" ca="1" si="67"/>
        <v>41625944.89558503</v>
      </c>
      <c r="J154" s="5">
        <f t="shared" ca="1" si="67"/>
        <v>48760602.875076927</v>
      </c>
      <c r="K154" s="5">
        <f t="shared" ca="1" si="67"/>
        <v>56219605.579953514</v>
      </c>
      <c r="L154" s="5">
        <f t="shared" ca="1" si="67"/>
        <v>64013676.094527982</v>
      </c>
      <c r="M154" s="5">
        <f t="shared" ca="1" si="67"/>
        <v>72176196.051274568</v>
      </c>
      <c r="N154" s="5">
        <f t="shared" ca="1" si="67"/>
        <v>80719588.661554351</v>
      </c>
      <c r="O154" s="5">
        <f t="shared" ca="1" si="67"/>
        <v>89656668.043856904</v>
      </c>
      <c r="P154" s="5">
        <f t="shared" ca="1" si="67"/>
        <v>98998116.282810017</v>
      </c>
      <c r="Q154" s="5">
        <f t="shared" ca="1" si="67"/>
        <v>108756447.84430754</v>
      </c>
      <c r="R154" s="5">
        <f t="shared" ca="1" si="67"/>
        <v>118946050.83228199</v>
      </c>
      <c r="S154" s="5">
        <f t="shared" ca="1" si="67"/>
        <v>129581788.36968784</v>
      </c>
      <c r="T154" s="5">
        <f t="shared" ca="1" si="67"/>
        <v>140679395.53781137</v>
      </c>
      <c r="U154" s="5">
        <f t="shared" ca="1" si="67"/>
        <v>152254737.78308913</v>
      </c>
      <c r="V154" s="5">
        <f t="shared" ca="1" si="67"/>
        <v>164324224.38186291</v>
      </c>
      <c r="W154" s="5">
        <f t="shared" ca="1" si="67"/>
        <v>0</v>
      </c>
      <c r="X154" s="5">
        <f t="shared" ca="1" si="67"/>
        <v>0</v>
      </c>
      <c r="Y154" s="5">
        <f t="shared" ca="1" si="67"/>
        <v>0</v>
      </c>
      <c r="Z154" s="5">
        <f t="shared" ca="1" si="67"/>
        <v>0</v>
      </c>
      <c r="AA154" s="5">
        <f t="shared" ca="1" si="67"/>
        <v>0</v>
      </c>
      <c r="AB154" s="5">
        <f t="shared" ca="1" si="67"/>
        <v>0</v>
      </c>
      <c r="AC154" s="5">
        <f t="shared" ca="1" si="67"/>
        <v>0</v>
      </c>
      <c r="AD154" s="5">
        <f t="shared" ca="1" si="67"/>
        <v>0</v>
      </c>
      <c r="AE154" s="5">
        <f t="shared" ca="1" si="67"/>
        <v>0</v>
      </c>
      <c r="AF154" s="5">
        <f t="shared" ca="1" si="67"/>
        <v>0</v>
      </c>
      <c r="AG154" s="5">
        <f t="shared" ca="1" si="67"/>
        <v>0</v>
      </c>
      <c r="AH154" s="5">
        <f t="shared" ca="1" si="67"/>
        <v>0</v>
      </c>
      <c r="AI154" s="5">
        <f t="shared" ca="1" si="67"/>
        <v>0</v>
      </c>
      <c r="AJ154" s="5">
        <f t="shared" ca="1" si="67"/>
        <v>0</v>
      </c>
      <c r="AK154" s="5">
        <f t="shared" ca="1" si="67"/>
        <v>0</v>
      </c>
      <c r="AL154" s="5">
        <f t="shared" ca="1" si="67"/>
        <v>0</v>
      </c>
      <c r="AM154" s="5">
        <f t="shared" ca="1" si="67"/>
        <v>0</v>
      </c>
      <c r="AN154" s="5">
        <f t="shared" ca="1" si="67"/>
        <v>0</v>
      </c>
      <c r="AO154" s="5">
        <f t="shared" ca="1" si="67"/>
        <v>0</v>
      </c>
      <c r="AP154" s="5">
        <f t="shared" ca="1" si="67"/>
        <v>0</v>
      </c>
      <c r="AQ154" s="5">
        <f t="shared" ca="1" si="67"/>
        <v>0</v>
      </c>
      <c r="AR154" s="5">
        <f t="shared" ca="1" si="67"/>
        <v>0</v>
      </c>
      <c r="AS154" s="5">
        <f t="shared" ca="1" si="67"/>
        <v>0</v>
      </c>
      <c r="AT154" s="5">
        <f t="shared" ca="1" si="67"/>
        <v>0</v>
      </c>
      <c r="AU154" s="5">
        <f t="shared" ca="1" si="67"/>
        <v>0</v>
      </c>
      <c r="AV154" s="5">
        <f t="shared" ca="1" si="67"/>
        <v>0</v>
      </c>
      <c r="AW154" s="5">
        <f t="shared" ca="1" si="67"/>
        <v>0</v>
      </c>
      <c r="AX154" s="5">
        <f t="shared" ca="1" si="67"/>
        <v>0</v>
      </c>
      <c r="AY154" s="5">
        <f t="shared" ca="1" si="67"/>
        <v>0</v>
      </c>
      <c r="AZ154" s="5">
        <f t="shared" ca="1" si="67"/>
        <v>0</v>
      </c>
      <c r="BA154" s="5">
        <f t="shared" ca="1" si="67"/>
        <v>0</v>
      </c>
      <c r="BB154" s="5">
        <f t="shared" ca="1" si="67"/>
        <v>0</v>
      </c>
      <c r="BC154" s="5">
        <f t="shared" ca="1" si="67"/>
        <v>0</v>
      </c>
      <c r="BD154" s="5">
        <f t="shared" ca="1" si="67"/>
        <v>0</v>
      </c>
      <c r="BE154" s="5">
        <f t="shared" ca="1" si="67"/>
        <v>0</v>
      </c>
      <c r="BF154" s="5">
        <f t="shared" ca="1" si="67"/>
        <v>0</v>
      </c>
      <c r="BG154" s="5">
        <f t="shared" ca="1" si="67"/>
        <v>0</v>
      </c>
      <c r="BH154" s="5">
        <f t="shared" ca="1" si="67"/>
        <v>0</v>
      </c>
      <c r="BI154" s="5">
        <f t="shared" ca="1" si="67"/>
        <v>0</v>
      </c>
    </row>
    <row r="155" spans="1:61" x14ac:dyDescent="0.25">
      <c r="C155" s="10"/>
    </row>
    <row r="156" spans="1:61" x14ac:dyDescent="0.25">
      <c r="A156" s="9" t="s">
        <v>122</v>
      </c>
      <c r="B156" s="88" t="s">
        <v>676</v>
      </c>
    </row>
    <row r="157" spans="1:61" x14ac:dyDescent="0.25">
      <c r="A157" s="154" t="s">
        <v>40</v>
      </c>
      <c r="B157" s="89"/>
      <c r="C157" s="4">
        <f ca="1">C33</f>
        <v>342774360.92599666</v>
      </c>
      <c r="D157" s="4">
        <f t="shared" ref="D157:BI157" ca="1" si="68">D33</f>
        <v>342777214.64436316</v>
      </c>
      <c r="E157" s="4">
        <f t="shared" ca="1" si="68"/>
        <v>353147619.15815198</v>
      </c>
      <c r="F157" s="4">
        <f t="shared" ca="1" si="68"/>
        <v>363587231.70670128</v>
      </c>
      <c r="G157" s="4">
        <f t="shared" ca="1" si="68"/>
        <v>372667101.60355389</v>
      </c>
      <c r="H157" s="4">
        <f t="shared" ca="1" si="68"/>
        <v>383253729.16560161</v>
      </c>
      <c r="I157" s="4">
        <f t="shared" ca="1" si="68"/>
        <v>393911753.71521616</v>
      </c>
      <c r="J157" s="4">
        <f t="shared" ca="1" si="68"/>
        <v>404641929.83602989</v>
      </c>
      <c r="K157" s="4">
        <f t="shared" ca="1" si="68"/>
        <v>414098183.1035527</v>
      </c>
      <c r="L157" s="4">
        <f t="shared" ca="1" si="68"/>
        <v>424128099.36011982</v>
      </c>
      <c r="M157" s="4">
        <f t="shared" ca="1" si="68"/>
        <v>434230603.65849155</v>
      </c>
      <c r="N157" s="4">
        <f t="shared" ca="1" si="68"/>
        <v>444406393.18975586</v>
      </c>
      <c r="O157" s="4">
        <f t="shared" ca="1" si="68"/>
        <v>453191745.71175933</v>
      </c>
      <c r="P157" s="4">
        <f t="shared" ca="1" si="68"/>
        <v>463521016.41737431</v>
      </c>
      <c r="Q157" s="4">
        <f t="shared" ca="1" si="68"/>
        <v>473925611.18172276</v>
      </c>
      <c r="R157" s="4">
        <f t="shared" ca="1" si="68"/>
        <v>484406243.22764003</v>
      </c>
      <c r="S157" s="4">
        <f t="shared" ca="1" si="68"/>
        <v>493480859.25083965</v>
      </c>
      <c r="T157" s="4">
        <f t="shared" ca="1" si="68"/>
        <v>504121983.17457247</v>
      </c>
      <c r="U157" s="4">
        <f t="shared" ca="1" si="68"/>
        <v>514841255.97001332</v>
      </c>
      <c r="V157" s="4">
        <f t="shared" ca="1" si="68"/>
        <v>525639408.09458137</v>
      </c>
      <c r="W157" s="4">
        <f t="shared" ca="1" si="68"/>
        <v>535015395.0940305</v>
      </c>
      <c r="X157" s="4">
        <f t="shared" ca="1" si="68"/>
        <v>545979750.97888231</v>
      </c>
      <c r="Y157" s="4">
        <f t="shared" ca="1" si="68"/>
        <v>557025152.0399847</v>
      </c>
      <c r="Z157" s="4">
        <f t="shared" ca="1" si="68"/>
        <v>568152346.92821491</v>
      </c>
      <c r="AA157" s="4">
        <f t="shared" ca="1" si="68"/>
        <v>577840634.68612814</v>
      </c>
      <c r="AB157" s="4">
        <f t="shared" ca="1" si="68"/>
        <v>581843403.0413568</v>
      </c>
      <c r="AC157" s="4">
        <f t="shared" ca="1" si="68"/>
        <v>590317428.9070859</v>
      </c>
      <c r="AD157" s="4">
        <f t="shared" ca="1" si="68"/>
        <v>601159698.57880628</v>
      </c>
      <c r="AE157" s="4">
        <f t="shared" ca="1" si="68"/>
        <v>610545842.8160634</v>
      </c>
      <c r="AF157" s="4">
        <f t="shared" ca="1" si="68"/>
        <v>621561696.45443535</v>
      </c>
      <c r="AG157" s="4">
        <f t="shared" ca="1" si="68"/>
        <v>632667750.39898896</v>
      </c>
      <c r="AH157" s="4">
        <f t="shared" ca="1" si="68"/>
        <v>643863233.45386362</v>
      </c>
      <c r="AI157" s="4">
        <f t="shared" ca="1" si="68"/>
        <v>653584506.6579442</v>
      </c>
      <c r="AJ157" s="4">
        <f t="shared" ca="1" si="68"/>
        <v>664964167.77701473</v>
      </c>
      <c r="AK157" s="4">
        <f t="shared" ca="1" si="68"/>
        <v>676433925.69889712</v>
      </c>
      <c r="AL157" s="4">
        <f t="shared" ca="1" si="68"/>
        <v>687994553.43756974</v>
      </c>
      <c r="AM157" s="4">
        <f t="shared" ca="1" si="68"/>
        <v>700082105.13443804</v>
      </c>
      <c r="AN157" s="4">
        <f t="shared" ca="1" si="68"/>
        <v>712638817.1147052</v>
      </c>
      <c r="AO157" s="4">
        <f t="shared" ca="1" si="68"/>
        <v>724656653.31793404</v>
      </c>
      <c r="AP157" s="4">
        <f t="shared" ca="1" si="68"/>
        <v>736768483.2038933</v>
      </c>
      <c r="AQ157" s="4">
        <f t="shared" ca="1" si="68"/>
        <v>747369534.96478939</v>
      </c>
      <c r="AR157" s="4">
        <f t="shared" ca="1" si="68"/>
        <v>759678422.46958435</v>
      </c>
      <c r="AS157" s="4">
        <f t="shared" ca="1" si="68"/>
        <v>772083255.66756558</v>
      </c>
      <c r="AT157" s="4">
        <f t="shared" ca="1" si="68"/>
        <v>784585317.84532392</v>
      </c>
      <c r="AU157" s="4">
        <f t="shared" ca="1" si="68"/>
        <v>795555392.12027287</v>
      </c>
      <c r="AV157" s="4">
        <f t="shared" ca="1" si="68"/>
        <v>808260581.78458095</v>
      </c>
      <c r="AW157" s="4">
        <f t="shared" ca="1" si="68"/>
        <v>821065479.07931638</v>
      </c>
      <c r="AX157" s="4">
        <f t="shared" ca="1" si="68"/>
        <v>833970938.30449367</v>
      </c>
      <c r="AY157" s="4">
        <f t="shared" ca="1" si="68"/>
        <v>845323947.14842379</v>
      </c>
      <c r="AZ157" s="4">
        <f t="shared" ca="1" si="68"/>
        <v>858439271.61699927</v>
      </c>
      <c r="BA157" s="4">
        <f t="shared" ca="1" si="68"/>
        <v>871657712.53447294</v>
      </c>
      <c r="BB157" s="4">
        <f t="shared" ca="1" si="68"/>
        <v>884980149.71109474</v>
      </c>
      <c r="BC157" s="4">
        <f t="shared" ca="1" si="68"/>
        <v>896729054.35152185</v>
      </c>
      <c r="BD157" s="4">
        <f t="shared" ca="1" si="68"/>
        <v>904228267.56966877</v>
      </c>
      <c r="BE157" s="4">
        <f t="shared" ca="1" si="68"/>
        <v>915352858.21623969</v>
      </c>
      <c r="BF157" s="4">
        <f t="shared" ca="1" si="68"/>
        <v>913325282.7774477</v>
      </c>
      <c r="BG157" s="4">
        <f t="shared" ca="1" si="68"/>
        <v>911348993.99645472</v>
      </c>
      <c r="BH157" s="4">
        <f t="shared" ca="1" si="68"/>
        <v>909416341.6785177</v>
      </c>
      <c r="BI157" s="4">
        <f t="shared" ca="1" si="68"/>
        <v>906554767.59553468</v>
      </c>
    </row>
    <row r="158" spans="1:61" x14ac:dyDescent="0.25">
      <c r="A158" s="154" t="s">
        <v>345</v>
      </c>
      <c r="B158" s="90">
        <f>B20</f>
        <v>0.95</v>
      </c>
      <c r="C158" s="4">
        <f t="shared" ref="C158:BI158" ca="1" si="69">MIN(C62,C157)</f>
        <v>312329379.33885413</v>
      </c>
      <c r="D158" s="4">
        <f t="shared" ca="1" si="69"/>
        <v>315967616.49616075</v>
      </c>
      <c r="E158" s="4">
        <f t="shared" ca="1" si="69"/>
        <v>319825274.64192855</v>
      </c>
      <c r="F158" s="4">
        <f t="shared" ca="1" si="69"/>
        <v>323597673.58817095</v>
      </c>
      <c r="G158" s="4">
        <f t="shared" ca="1" si="69"/>
        <v>327301366.12511533</v>
      </c>
      <c r="H158" s="4">
        <f t="shared" ca="1" si="69"/>
        <v>330910367.1923545</v>
      </c>
      <c r="I158" s="4">
        <f t="shared" ca="1" si="69"/>
        <v>334421102.75444591</v>
      </c>
      <c r="J158" s="4">
        <f t="shared" ca="1" si="69"/>
        <v>337828805.82366765</v>
      </c>
      <c r="K158" s="4">
        <f t="shared" ca="1" si="69"/>
        <v>341150118.31957376</v>
      </c>
      <c r="L158" s="4">
        <f t="shared" ca="1" si="69"/>
        <v>345720426.19210416</v>
      </c>
      <c r="M158" s="4">
        <f t="shared" ca="1" si="69"/>
        <v>350207115.50141793</v>
      </c>
      <c r="N158" s="4">
        <f t="shared" ca="1" si="69"/>
        <v>354605688.44965297</v>
      </c>
      <c r="O158" s="4">
        <f t="shared" ca="1" si="69"/>
        <v>358759391.2384997</v>
      </c>
      <c r="P158" s="4">
        <f t="shared" ca="1" si="69"/>
        <v>362754132.05352557</v>
      </c>
      <c r="Q158" s="4">
        <f t="shared" ca="1" si="69"/>
        <v>366674171.62877482</v>
      </c>
      <c r="R158" s="4">
        <f t="shared" ca="1" si="69"/>
        <v>370515637.87171274</v>
      </c>
      <c r="S158" s="4">
        <f t="shared" ca="1" si="69"/>
        <v>374297406.25561172</v>
      </c>
      <c r="T158" s="4">
        <f t="shared" ca="1" si="69"/>
        <v>377991894.75658512</v>
      </c>
      <c r="U158" s="4">
        <f t="shared" ca="1" si="69"/>
        <v>381596035.91447169</v>
      </c>
      <c r="V158" s="4">
        <f t="shared" ca="1" si="69"/>
        <v>385105484.81775385</v>
      </c>
      <c r="W158" s="4">
        <f t="shared" ca="1" si="69"/>
        <v>0</v>
      </c>
      <c r="X158" s="4">
        <f t="shared" ca="1" si="69"/>
        <v>0</v>
      </c>
      <c r="Y158" s="4">
        <f t="shared" ca="1" si="69"/>
        <v>0</v>
      </c>
      <c r="Z158" s="4">
        <f t="shared" ca="1" si="69"/>
        <v>0</v>
      </c>
      <c r="AA158" s="4">
        <f t="shared" ca="1" si="69"/>
        <v>0</v>
      </c>
      <c r="AB158" s="4">
        <f t="shared" ca="1" si="69"/>
        <v>0</v>
      </c>
      <c r="AC158" s="4">
        <f t="shared" ca="1" si="69"/>
        <v>0</v>
      </c>
      <c r="AD158" s="4">
        <f t="shared" ca="1" si="69"/>
        <v>0</v>
      </c>
      <c r="AE158" s="4">
        <f t="shared" ca="1" si="69"/>
        <v>0</v>
      </c>
      <c r="AF158" s="4">
        <f t="shared" ca="1" si="69"/>
        <v>0</v>
      </c>
      <c r="AG158" s="4">
        <f t="shared" ca="1" si="69"/>
        <v>0</v>
      </c>
      <c r="AH158" s="4">
        <f t="shared" ca="1" si="69"/>
        <v>0</v>
      </c>
      <c r="AI158" s="4">
        <f t="shared" ca="1" si="69"/>
        <v>0</v>
      </c>
      <c r="AJ158" s="4">
        <f t="shared" ca="1" si="69"/>
        <v>0</v>
      </c>
      <c r="AK158" s="4">
        <f t="shared" ca="1" si="69"/>
        <v>0</v>
      </c>
      <c r="AL158" s="4">
        <f t="shared" ca="1" si="69"/>
        <v>0</v>
      </c>
      <c r="AM158" s="4">
        <f t="shared" ca="1" si="69"/>
        <v>0</v>
      </c>
      <c r="AN158" s="4">
        <f t="shared" ca="1" si="69"/>
        <v>0</v>
      </c>
      <c r="AO158" s="4">
        <f t="shared" ca="1" si="69"/>
        <v>0</v>
      </c>
      <c r="AP158" s="4">
        <f t="shared" ca="1" si="69"/>
        <v>0</v>
      </c>
      <c r="AQ158" s="4">
        <f t="shared" ca="1" si="69"/>
        <v>0</v>
      </c>
      <c r="AR158" s="4">
        <f t="shared" ca="1" si="69"/>
        <v>0</v>
      </c>
      <c r="AS158" s="4">
        <f t="shared" ca="1" si="69"/>
        <v>0</v>
      </c>
      <c r="AT158" s="4">
        <f t="shared" ca="1" si="69"/>
        <v>0</v>
      </c>
      <c r="AU158" s="4">
        <f t="shared" ca="1" si="69"/>
        <v>0</v>
      </c>
      <c r="AV158" s="4">
        <f t="shared" ca="1" si="69"/>
        <v>0</v>
      </c>
      <c r="AW158" s="4">
        <f t="shared" ca="1" si="69"/>
        <v>0</v>
      </c>
      <c r="AX158" s="4">
        <f t="shared" ca="1" si="69"/>
        <v>0</v>
      </c>
      <c r="AY158" s="4">
        <f t="shared" ca="1" si="69"/>
        <v>0</v>
      </c>
      <c r="AZ158" s="4">
        <f t="shared" ca="1" si="69"/>
        <v>0</v>
      </c>
      <c r="BA158" s="4">
        <f t="shared" ca="1" si="69"/>
        <v>0</v>
      </c>
      <c r="BB158" s="4">
        <f t="shared" ca="1" si="69"/>
        <v>0</v>
      </c>
      <c r="BC158" s="4">
        <f t="shared" ca="1" si="69"/>
        <v>0</v>
      </c>
      <c r="BD158" s="4">
        <f t="shared" ca="1" si="69"/>
        <v>0</v>
      </c>
      <c r="BE158" s="4">
        <f t="shared" ca="1" si="69"/>
        <v>0</v>
      </c>
      <c r="BF158" s="4">
        <f t="shared" ca="1" si="69"/>
        <v>0</v>
      </c>
      <c r="BG158" s="4">
        <f t="shared" ca="1" si="69"/>
        <v>0</v>
      </c>
      <c r="BH158" s="4">
        <f t="shared" ca="1" si="69"/>
        <v>0</v>
      </c>
      <c r="BI158" s="4">
        <f t="shared" ca="1" si="69"/>
        <v>0</v>
      </c>
    </row>
    <row r="159" spans="1:61" x14ac:dyDescent="0.25">
      <c r="A159" s="154" t="s">
        <v>444</v>
      </c>
      <c r="B159" s="94">
        <v>0</v>
      </c>
      <c r="C159" s="4">
        <f ca="1">C157-C158</f>
        <v>30444981.587142527</v>
      </c>
      <c r="D159" s="4">
        <f t="shared" ref="D159:BI159" ca="1" si="70">D157-D158</f>
        <v>26809598.148202419</v>
      </c>
      <c r="E159" s="4">
        <f t="shared" ca="1" si="70"/>
        <v>33322344.516223431</v>
      </c>
      <c r="F159" s="4">
        <f t="shared" ca="1" si="70"/>
        <v>39989558.118530333</v>
      </c>
      <c r="G159" s="4">
        <f t="shared" ca="1" si="70"/>
        <v>45365735.478438556</v>
      </c>
      <c r="H159" s="4">
        <f t="shared" ca="1" si="70"/>
        <v>52343361.973247111</v>
      </c>
      <c r="I159" s="4">
        <f t="shared" ca="1" si="70"/>
        <v>59490650.960770249</v>
      </c>
      <c r="J159" s="4">
        <f t="shared" ca="1" si="70"/>
        <v>66813124.012362242</v>
      </c>
      <c r="K159" s="4">
        <f t="shared" ca="1" si="70"/>
        <v>72948064.783978939</v>
      </c>
      <c r="L159" s="4">
        <f t="shared" ca="1" si="70"/>
        <v>78407673.168015659</v>
      </c>
      <c r="M159" s="4">
        <f t="shared" ca="1" si="70"/>
        <v>84023488.157073617</v>
      </c>
      <c r="N159" s="4">
        <f t="shared" ca="1" si="70"/>
        <v>89800704.740102887</v>
      </c>
      <c r="O159" s="4">
        <f t="shared" ca="1" si="70"/>
        <v>94432354.473259628</v>
      </c>
      <c r="P159" s="4">
        <f t="shared" ca="1" si="70"/>
        <v>100766884.36384875</v>
      </c>
      <c r="Q159" s="4">
        <f t="shared" ca="1" si="70"/>
        <v>107251439.55294794</v>
      </c>
      <c r="R159" s="4">
        <f t="shared" ca="1" si="70"/>
        <v>113890605.35592729</v>
      </c>
      <c r="S159" s="4">
        <f t="shared" ca="1" si="70"/>
        <v>119183452.99522793</v>
      </c>
      <c r="T159" s="4">
        <f t="shared" ca="1" si="70"/>
        <v>126130088.41798735</v>
      </c>
      <c r="U159" s="4">
        <f t="shared" ca="1" si="70"/>
        <v>133245220.05554163</v>
      </c>
      <c r="V159" s="4">
        <f t="shared" ca="1" si="70"/>
        <v>140533923.27682751</v>
      </c>
      <c r="W159" s="4">
        <f t="shared" ca="1" si="70"/>
        <v>535015395.0940305</v>
      </c>
      <c r="X159" s="4">
        <f t="shared" ca="1" si="70"/>
        <v>545979750.97888231</v>
      </c>
      <c r="Y159" s="4">
        <f t="shared" ca="1" si="70"/>
        <v>557025152.0399847</v>
      </c>
      <c r="Z159" s="4">
        <f t="shared" ca="1" si="70"/>
        <v>568152346.92821491</v>
      </c>
      <c r="AA159" s="4">
        <f t="shared" ca="1" si="70"/>
        <v>577840634.68612814</v>
      </c>
      <c r="AB159" s="4">
        <f t="shared" ca="1" si="70"/>
        <v>581843403.0413568</v>
      </c>
      <c r="AC159" s="4">
        <f t="shared" ca="1" si="70"/>
        <v>590317428.9070859</v>
      </c>
      <c r="AD159" s="4">
        <f t="shared" ca="1" si="70"/>
        <v>601159698.57880628</v>
      </c>
      <c r="AE159" s="4">
        <f t="shared" ca="1" si="70"/>
        <v>610545842.8160634</v>
      </c>
      <c r="AF159" s="4">
        <f t="shared" ca="1" si="70"/>
        <v>621561696.45443535</v>
      </c>
      <c r="AG159" s="4">
        <f t="shared" ca="1" si="70"/>
        <v>632667750.39898896</v>
      </c>
      <c r="AH159" s="4">
        <f t="shared" ca="1" si="70"/>
        <v>643863233.45386362</v>
      </c>
      <c r="AI159" s="4">
        <f t="shared" ca="1" si="70"/>
        <v>653584506.6579442</v>
      </c>
      <c r="AJ159" s="4">
        <f t="shared" ca="1" si="70"/>
        <v>664964167.77701473</v>
      </c>
      <c r="AK159" s="4">
        <f t="shared" ca="1" si="70"/>
        <v>676433925.69889712</v>
      </c>
      <c r="AL159" s="4">
        <f t="shared" ca="1" si="70"/>
        <v>687994553.43756974</v>
      </c>
      <c r="AM159" s="4">
        <f t="shared" ca="1" si="70"/>
        <v>700082105.13443804</v>
      </c>
      <c r="AN159" s="4">
        <f t="shared" ca="1" si="70"/>
        <v>712638817.1147052</v>
      </c>
      <c r="AO159" s="4">
        <f t="shared" ca="1" si="70"/>
        <v>724656653.31793404</v>
      </c>
      <c r="AP159" s="4">
        <f t="shared" ca="1" si="70"/>
        <v>736768483.2038933</v>
      </c>
      <c r="AQ159" s="4">
        <f t="shared" ca="1" si="70"/>
        <v>747369534.96478939</v>
      </c>
      <c r="AR159" s="4">
        <f t="shared" ca="1" si="70"/>
        <v>759678422.46958435</v>
      </c>
      <c r="AS159" s="4">
        <f t="shared" ca="1" si="70"/>
        <v>772083255.66756558</v>
      </c>
      <c r="AT159" s="4">
        <f t="shared" ca="1" si="70"/>
        <v>784585317.84532392</v>
      </c>
      <c r="AU159" s="4">
        <f t="shared" ca="1" si="70"/>
        <v>795555392.12027287</v>
      </c>
      <c r="AV159" s="4">
        <f t="shared" ca="1" si="70"/>
        <v>808260581.78458095</v>
      </c>
      <c r="AW159" s="4">
        <f t="shared" ca="1" si="70"/>
        <v>821065479.07931638</v>
      </c>
      <c r="AX159" s="4">
        <f t="shared" ca="1" si="70"/>
        <v>833970938.30449367</v>
      </c>
      <c r="AY159" s="4">
        <f t="shared" ca="1" si="70"/>
        <v>845323947.14842379</v>
      </c>
      <c r="AZ159" s="4">
        <f t="shared" ca="1" si="70"/>
        <v>858439271.61699927</v>
      </c>
      <c r="BA159" s="4">
        <f t="shared" ca="1" si="70"/>
        <v>871657712.53447294</v>
      </c>
      <c r="BB159" s="4">
        <f t="shared" ca="1" si="70"/>
        <v>884980149.71109474</v>
      </c>
      <c r="BC159" s="4">
        <f t="shared" ca="1" si="70"/>
        <v>896729054.35152185</v>
      </c>
      <c r="BD159" s="4">
        <f t="shared" ca="1" si="70"/>
        <v>904228267.56966877</v>
      </c>
      <c r="BE159" s="4">
        <f t="shared" ca="1" si="70"/>
        <v>915352858.21623969</v>
      </c>
      <c r="BF159" s="4">
        <f t="shared" ca="1" si="70"/>
        <v>913325282.7774477</v>
      </c>
      <c r="BG159" s="4">
        <f t="shared" ca="1" si="70"/>
        <v>911348993.99645472</v>
      </c>
      <c r="BH159" s="4">
        <f t="shared" ca="1" si="70"/>
        <v>909416341.6785177</v>
      </c>
      <c r="BI159" s="4">
        <f t="shared" ca="1" si="70"/>
        <v>906554767.59553468</v>
      </c>
    </row>
    <row r="160" spans="1:61" x14ac:dyDescent="0.25">
      <c r="A160" s="154" t="s">
        <v>355</v>
      </c>
      <c r="B160" s="90">
        <v>0</v>
      </c>
      <c r="C160" s="4">
        <f ca="1">MIN(C153,C159)</f>
        <v>0</v>
      </c>
      <c r="D160" s="4">
        <f t="shared" ref="D160:BI160" ca="1" si="71">MIN(D153,D159)</f>
        <v>0</v>
      </c>
      <c r="E160" s="4">
        <f t="shared" ca="1" si="71"/>
        <v>0</v>
      </c>
      <c r="F160" s="4">
        <f t="shared" ca="1" si="71"/>
        <v>0</v>
      </c>
      <c r="G160" s="4">
        <f t="shared" ca="1" si="71"/>
        <v>0</v>
      </c>
      <c r="H160" s="4">
        <f t="shared" ca="1" si="71"/>
        <v>0</v>
      </c>
      <c r="I160" s="4">
        <f t="shared" ca="1" si="71"/>
        <v>0</v>
      </c>
      <c r="J160" s="4">
        <f t="shared" ca="1" si="71"/>
        <v>0</v>
      </c>
      <c r="K160" s="4">
        <f t="shared" ca="1" si="71"/>
        <v>0</v>
      </c>
      <c r="L160" s="4">
        <f t="shared" ca="1" si="71"/>
        <v>0</v>
      </c>
      <c r="M160" s="4">
        <f t="shared" ca="1" si="71"/>
        <v>0</v>
      </c>
      <c r="N160" s="4">
        <f t="shared" ca="1" si="71"/>
        <v>0</v>
      </c>
      <c r="O160" s="4">
        <f t="shared" ca="1" si="71"/>
        <v>0</v>
      </c>
      <c r="P160" s="4">
        <f t="shared" ca="1" si="71"/>
        <v>0</v>
      </c>
      <c r="Q160" s="4">
        <f t="shared" ca="1" si="71"/>
        <v>0</v>
      </c>
      <c r="R160" s="4">
        <f t="shared" ca="1" si="71"/>
        <v>0</v>
      </c>
      <c r="S160" s="4">
        <f t="shared" ca="1" si="71"/>
        <v>0</v>
      </c>
      <c r="T160" s="4">
        <f t="shared" ca="1" si="71"/>
        <v>0</v>
      </c>
      <c r="U160" s="4">
        <f t="shared" ca="1" si="71"/>
        <v>0</v>
      </c>
      <c r="V160" s="4">
        <f t="shared" ca="1" si="71"/>
        <v>0</v>
      </c>
      <c r="W160" s="4">
        <f t="shared" ca="1" si="71"/>
        <v>0</v>
      </c>
      <c r="X160" s="4">
        <f t="shared" ca="1" si="71"/>
        <v>0</v>
      </c>
      <c r="Y160" s="4">
        <f t="shared" ca="1" si="71"/>
        <v>0</v>
      </c>
      <c r="Z160" s="4">
        <f t="shared" ca="1" si="71"/>
        <v>0</v>
      </c>
      <c r="AA160" s="4">
        <f t="shared" ca="1" si="71"/>
        <v>0</v>
      </c>
      <c r="AB160" s="4">
        <f t="shared" ca="1" si="71"/>
        <v>0</v>
      </c>
      <c r="AC160" s="4">
        <f t="shared" ca="1" si="71"/>
        <v>0</v>
      </c>
      <c r="AD160" s="4">
        <f t="shared" ca="1" si="71"/>
        <v>0</v>
      </c>
      <c r="AE160" s="4">
        <f t="shared" ca="1" si="71"/>
        <v>0</v>
      </c>
      <c r="AF160" s="4">
        <f t="shared" ca="1" si="71"/>
        <v>0</v>
      </c>
      <c r="AG160" s="4">
        <f t="shared" ca="1" si="71"/>
        <v>0</v>
      </c>
      <c r="AH160" s="4">
        <f t="shared" ca="1" si="71"/>
        <v>0</v>
      </c>
      <c r="AI160" s="4">
        <f t="shared" ca="1" si="71"/>
        <v>0</v>
      </c>
      <c r="AJ160" s="4">
        <f t="shared" ca="1" si="71"/>
        <v>0</v>
      </c>
      <c r="AK160" s="4">
        <f t="shared" ca="1" si="71"/>
        <v>0</v>
      </c>
      <c r="AL160" s="4">
        <f t="shared" ca="1" si="71"/>
        <v>0</v>
      </c>
      <c r="AM160" s="4">
        <f t="shared" ca="1" si="71"/>
        <v>0</v>
      </c>
      <c r="AN160" s="4">
        <f t="shared" ca="1" si="71"/>
        <v>0</v>
      </c>
      <c r="AO160" s="4">
        <f t="shared" ca="1" si="71"/>
        <v>0</v>
      </c>
      <c r="AP160" s="4">
        <f t="shared" ca="1" si="71"/>
        <v>0</v>
      </c>
      <c r="AQ160" s="4">
        <f t="shared" ca="1" si="71"/>
        <v>0</v>
      </c>
      <c r="AR160" s="4">
        <f t="shared" ca="1" si="71"/>
        <v>0</v>
      </c>
      <c r="AS160" s="4">
        <f t="shared" ca="1" si="71"/>
        <v>0</v>
      </c>
      <c r="AT160" s="4">
        <f t="shared" ca="1" si="71"/>
        <v>0</v>
      </c>
      <c r="AU160" s="4">
        <f t="shared" ca="1" si="71"/>
        <v>0</v>
      </c>
      <c r="AV160" s="4">
        <f t="shared" ca="1" si="71"/>
        <v>0</v>
      </c>
      <c r="AW160" s="4">
        <f t="shared" ca="1" si="71"/>
        <v>0</v>
      </c>
      <c r="AX160" s="4">
        <f t="shared" ca="1" si="71"/>
        <v>0</v>
      </c>
      <c r="AY160" s="4">
        <f t="shared" ca="1" si="71"/>
        <v>0</v>
      </c>
      <c r="AZ160" s="4">
        <f t="shared" ca="1" si="71"/>
        <v>0</v>
      </c>
      <c r="BA160" s="4">
        <f t="shared" ca="1" si="71"/>
        <v>0</v>
      </c>
      <c r="BB160" s="4">
        <f t="shared" ca="1" si="71"/>
        <v>0</v>
      </c>
      <c r="BC160" s="4">
        <f t="shared" ca="1" si="71"/>
        <v>0</v>
      </c>
      <c r="BD160" s="4">
        <f t="shared" ca="1" si="71"/>
        <v>0</v>
      </c>
      <c r="BE160" s="4">
        <f t="shared" ca="1" si="71"/>
        <v>0</v>
      </c>
      <c r="BF160" s="4">
        <f t="shared" ca="1" si="71"/>
        <v>0</v>
      </c>
      <c r="BG160" s="4">
        <f t="shared" ca="1" si="71"/>
        <v>0</v>
      </c>
      <c r="BH160" s="4">
        <f t="shared" ca="1" si="71"/>
        <v>0</v>
      </c>
      <c r="BI160" s="4">
        <f t="shared" ca="1" si="71"/>
        <v>0</v>
      </c>
    </row>
    <row r="161" spans="1:61" x14ac:dyDescent="0.25">
      <c r="A161" s="154" t="s">
        <v>444</v>
      </c>
      <c r="B161" s="94">
        <v>0</v>
      </c>
      <c r="C161" s="5">
        <f ca="1">C159-C160</f>
        <v>30444981.587142527</v>
      </c>
      <c r="D161" s="5">
        <f t="shared" ref="D161:BI161" ca="1" si="72">D159-D160</f>
        <v>26809598.148202419</v>
      </c>
      <c r="E161" s="5">
        <f t="shared" ca="1" si="72"/>
        <v>33322344.516223431</v>
      </c>
      <c r="F161" s="5">
        <f t="shared" ca="1" si="72"/>
        <v>39989558.118530333</v>
      </c>
      <c r="G161" s="5">
        <f t="shared" ca="1" si="72"/>
        <v>45365735.478438556</v>
      </c>
      <c r="H161" s="5">
        <f t="shared" ca="1" si="72"/>
        <v>52343361.973247111</v>
      </c>
      <c r="I161" s="5">
        <f t="shared" ca="1" si="72"/>
        <v>59490650.960770249</v>
      </c>
      <c r="J161" s="5">
        <f t="shared" ca="1" si="72"/>
        <v>66813124.012362242</v>
      </c>
      <c r="K161" s="5">
        <f t="shared" ca="1" si="72"/>
        <v>72948064.783978939</v>
      </c>
      <c r="L161" s="5">
        <f t="shared" ca="1" si="72"/>
        <v>78407673.168015659</v>
      </c>
      <c r="M161" s="5">
        <f t="shared" ca="1" si="72"/>
        <v>84023488.157073617</v>
      </c>
      <c r="N161" s="5">
        <f t="shared" ca="1" si="72"/>
        <v>89800704.740102887</v>
      </c>
      <c r="O161" s="5">
        <f t="shared" ca="1" si="72"/>
        <v>94432354.473259628</v>
      </c>
      <c r="P161" s="5">
        <f t="shared" ca="1" si="72"/>
        <v>100766884.36384875</v>
      </c>
      <c r="Q161" s="5">
        <f t="shared" ca="1" si="72"/>
        <v>107251439.55294794</v>
      </c>
      <c r="R161" s="5">
        <f t="shared" ca="1" si="72"/>
        <v>113890605.35592729</v>
      </c>
      <c r="S161" s="5">
        <f t="shared" ca="1" si="72"/>
        <v>119183452.99522793</v>
      </c>
      <c r="T161" s="5">
        <f t="shared" ca="1" si="72"/>
        <v>126130088.41798735</v>
      </c>
      <c r="U161" s="5">
        <f t="shared" ca="1" si="72"/>
        <v>133245220.05554163</v>
      </c>
      <c r="V161" s="5">
        <f t="shared" ca="1" si="72"/>
        <v>140533923.27682751</v>
      </c>
      <c r="W161" s="5">
        <f t="shared" ca="1" si="72"/>
        <v>535015395.0940305</v>
      </c>
      <c r="X161" s="5">
        <f t="shared" ca="1" si="72"/>
        <v>545979750.97888231</v>
      </c>
      <c r="Y161" s="5">
        <f t="shared" ca="1" si="72"/>
        <v>557025152.0399847</v>
      </c>
      <c r="Z161" s="5">
        <f t="shared" ca="1" si="72"/>
        <v>568152346.92821491</v>
      </c>
      <c r="AA161" s="5">
        <f t="shared" ca="1" si="72"/>
        <v>577840634.68612814</v>
      </c>
      <c r="AB161" s="5">
        <f t="shared" ca="1" si="72"/>
        <v>581843403.0413568</v>
      </c>
      <c r="AC161" s="5">
        <f t="shared" ca="1" si="72"/>
        <v>590317428.9070859</v>
      </c>
      <c r="AD161" s="5">
        <f t="shared" ca="1" si="72"/>
        <v>601159698.57880628</v>
      </c>
      <c r="AE161" s="5">
        <f t="shared" ca="1" si="72"/>
        <v>610545842.8160634</v>
      </c>
      <c r="AF161" s="5">
        <f t="shared" ca="1" si="72"/>
        <v>621561696.45443535</v>
      </c>
      <c r="AG161" s="5">
        <f t="shared" ca="1" si="72"/>
        <v>632667750.39898896</v>
      </c>
      <c r="AH161" s="5">
        <f t="shared" ca="1" si="72"/>
        <v>643863233.45386362</v>
      </c>
      <c r="AI161" s="5">
        <f t="shared" ca="1" si="72"/>
        <v>653584506.6579442</v>
      </c>
      <c r="AJ161" s="5">
        <f t="shared" ca="1" si="72"/>
        <v>664964167.77701473</v>
      </c>
      <c r="AK161" s="5">
        <f t="shared" ca="1" si="72"/>
        <v>676433925.69889712</v>
      </c>
      <c r="AL161" s="5">
        <f t="shared" ca="1" si="72"/>
        <v>687994553.43756974</v>
      </c>
      <c r="AM161" s="5">
        <f t="shared" ca="1" si="72"/>
        <v>700082105.13443804</v>
      </c>
      <c r="AN161" s="5">
        <f t="shared" ca="1" si="72"/>
        <v>712638817.1147052</v>
      </c>
      <c r="AO161" s="5">
        <f t="shared" ca="1" si="72"/>
        <v>724656653.31793404</v>
      </c>
      <c r="AP161" s="5">
        <f t="shared" ca="1" si="72"/>
        <v>736768483.2038933</v>
      </c>
      <c r="AQ161" s="5">
        <f t="shared" ca="1" si="72"/>
        <v>747369534.96478939</v>
      </c>
      <c r="AR161" s="5">
        <f t="shared" ca="1" si="72"/>
        <v>759678422.46958435</v>
      </c>
      <c r="AS161" s="5">
        <f t="shared" ca="1" si="72"/>
        <v>772083255.66756558</v>
      </c>
      <c r="AT161" s="5">
        <f t="shared" ca="1" si="72"/>
        <v>784585317.84532392</v>
      </c>
      <c r="AU161" s="5">
        <f t="shared" ca="1" si="72"/>
        <v>795555392.12027287</v>
      </c>
      <c r="AV161" s="5">
        <f t="shared" ca="1" si="72"/>
        <v>808260581.78458095</v>
      </c>
      <c r="AW161" s="5">
        <f t="shared" ca="1" si="72"/>
        <v>821065479.07931638</v>
      </c>
      <c r="AX161" s="5">
        <f t="shared" ca="1" si="72"/>
        <v>833970938.30449367</v>
      </c>
      <c r="AY161" s="5">
        <f t="shared" ca="1" si="72"/>
        <v>845323947.14842379</v>
      </c>
      <c r="AZ161" s="5">
        <f t="shared" ca="1" si="72"/>
        <v>858439271.61699927</v>
      </c>
      <c r="BA161" s="5">
        <f t="shared" ca="1" si="72"/>
        <v>871657712.53447294</v>
      </c>
      <c r="BB161" s="5">
        <f t="shared" ca="1" si="72"/>
        <v>884980149.71109474</v>
      </c>
      <c r="BC161" s="5">
        <f t="shared" ca="1" si="72"/>
        <v>896729054.35152185</v>
      </c>
      <c r="BD161" s="5">
        <f t="shared" ca="1" si="72"/>
        <v>904228267.56966877</v>
      </c>
      <c r="BE161" s="5">
        <f t="shared" ca="1" si="72"/>
        <v>915352858.21623969</v>
      </c>
      <c r="BF161" s="5">
        <f t="shared" ca="1" si="72"/>
        <v>913325282.7774477</v>
      </c>
      <c r="BG161" s="5">
        <f t="shared" ca="1" si="72"/>
        <v>911348993.99645472</v>
      </c>
      <c r="BH161" s="5">
        <f t="shared" ca="1" si="72"/>
        <v>909416341.6785177</v>
      </c>
      <c r="BI161" s="5">
        <f t="shared" ca="1" si="72"/>
        <v>906554767.59553468</v>
      </c>
    </row>
    <row r="162" spans="1:61" x14ac:dyDescent="0.25">
      <c r="A162" s="154" t="s">
        <v>346</v>
      </c>
      <c r="B162" s="91">
        <f>B21</f>
        <v>0.71249999999999991</v>
      </c>
      <c r="C162" s="5">
        <f ca="1">MIN(C161,C154)</f>
        <v>5078526.4933147253</v>
      </c>
      <c r="D162" s="5">
        <f t="shared" ref="D162:BI162" ca="1" si="73">MIN(D161,D154)</f>
        <v>10474460.892461723</v>
      </c>
      <c r="E162" s="5">
        <f t="shared" ca="1" si="73"/>
        <v>16133380.117531618</v>
      </c>
      <c r="F162" s="5">
        <f t="shared" ca="1" si="73"/>
        <v>22068803.115971189</v>
      </c>
      <c r="G162" s="5">
        <f t="shared" ca="1" si="73"/>
        <v>28289677.792623054</v>
      </c>
      <c r="H162" s="5">
        <f t="shared" ca="1" si="73"/>
        <v>34805563.478598349</v>
      </c>
      <c r="I162" s="5">
        <f t="shared" ca="1" si="73"/>
        <v>41625944.89558503</v>
      </c>
      <c r="J162" s="5">
        <f t="shared" ca="1" si="73"/>
        <v>48760602.875076927</v>
      </c>
      <c r="K162" s="5">
        <f t="shared" ca="1" si="73"/>
        <v>56219605.579953514</v>
      </c>
      <c r="L162" s="5">
        <f t="shared" ca="1" si="73"/>
        <v>64013676.094527982</v>
      </c>
      <c r="M162" s="5">
        <f t="shared" ca="1" si="73"/>
        <v>72176196.051274568</v>
      </c>
      <c r="N162" s="5">
        <f t="shared" ca="1" si="73"/>
        <v>80719588.661554351</v>
      </c>
      <c r="O162" s="5">
        <f t="shared" ca="1" si="73"/>
        <v>89656668.043856904</v>
      </c>
      <c r="P162" s="5">
        <f t="shared" ca="1" si="73"/>
        <v>98998116.282810017</v>
      </c>
      <c r="Q162" s="5">
        <f t="shared" ca="1" si="73"/>
        <v>107251439.55294794</v>
      </c>
      <c r="R162" s="5">
        <f t="shared" ca="1" si="73"/>
        <v>113890605.35592729</v>
      </c>
      <c r="S162" s="5">
        <f t="shared" ca="1" si="73"/>
        <v>119183452.99522793</v>
      </c>
      <c r="T162" s="5">
        <f t="shared" ca="1" si="73"/>
        <v>126130088.41798735</v>
      </c>
      <c r="U162" s="5">
        <f t="shared" ca="1" si="73"/>
        <v>133245220.05554163</v>
      </c>
      <c r="V162" s="5">
        <f t="shared" ca="1" si="73"/>
        <v>140533923.27682751</v>
      </c>
      <c r="W162" s="5">
        <f t="shared" ca="1" si="73"/>
        <v>0</v>
      </c>
      <c r="X162" s="5">
        <f t="shared" ca="1" si="73"/>
        <v>0</v>
      </c>
      <c r="Y162" s="5">
        <f t="shared" ca="1" si="73"/>
        <v>0</v>
      </c>
      <c r="Z162" s="5">
        <f t="shared" ca="1" si="73"/>
        <v>0</v>
      </c>
      <c r="AA162" s="5">
        <f t="shared" ca="1" si="73"/>
        <v>0</v>
      </c>
      <c r="AB162" s="5">
        <f t="shared" ca="1" si="73"/>
        <v>0</v>
      </c>
      <c r="AC162" s="5">
        <f t="shared" ca="1" si="73"/>
        <v>0</v>
      </c>
      <c r="AD162" s="5">
        <f t="shared" ca="1" si="73"/>
        <v>0</v>
      </c>
      <c r="AE162" s="5">
        <f t="shared" ca="1" si="73"/>
        <v>0</v>
      </c>
      <c r="AF162" s="5">
        <f t="shared" ca="1" si="73"/>
        <v>0</v>
      </c>
      <c r="AG162" s="5">
        <f t="shared" ca="1" si="73"/>
        <v>0</v>
      </c>
      <c r="AH162" s="5">
        <f t="shared" ca="1" si="73"/>
        <v>0</v>
      </c>
      <c r="AI162" s="5">
        <f t="shared" ca="1" si="73"/>
        <v>0</v>
      </c>
      <c r="AJ162" s="5">
        <f t="shared" ca="1" si="73"/>
        <v>0</v>
      </c>
      <c r="AK162" s="5">
        <f t="shared" ca="1" si="73"/>
        <v>0</v>
      </c>
      <c r="AL162" s="5">
        <f t="shared" ca="1" si="73"/>
        <v>0</v>
      </c>
      <c r="AM162" s="5">
        <f t="shared" ca="1" si="73"/>
        <v>0</v>
      </c>
      <c r="AN162" s="5">
        <f t="shared" ca="1" si="73"/>
        <v>0</v>
      </c>
      <c r="AO162" s="5">
        <f t="shared" ca="1" si="73"/>
        <v>0</v>
      </c>
      <c r="AP162" s="5">
        <f t="shared" ca="1" si="73"/>
        <v>0</v>
      </c>
      <c r="AQ162" s="5">
        <f t="shared" ca="1" si="73"/>
        <v>0</v>
      </c>
      <c r="AR162" s="5">
        <f t="shared" ca="1" si="73"/>
        <v>0</v>
      </c>
      <c r="AS162" s="5">
        <f t="shared" ca="1" si="73"/>
        <v>0</v>
      </c>
      <c r="AT162" s="5">
        <f t="shared" ca="1" si="73"/>
        <v>0</v>
      </c>
      <c r="AU162" s="5">
        <f t="shared" ca="1" si="73"/>
        <v>0</v>
      </c>
      <c r="AV162" s="5">
        <f t="shared" ca="1" si="73"/>
        <v>0</v>
      </c>
      <c r="AW162" s="5">
        <f t="shared" ca="1" si="73"/>
        <v>0</v>
      </c>
      <c r="AX162" s="5">
        <f t="shared" ca="1" si="73"/>
        <v>0</v>
      </c>
      <c r="AY162" s="5">
        <f t="shared" ca="1" si="73"/>
        <v>0</v>
      </c>
      <c r="AZ162" s="5">
        <f t="shared" ca="1" si="73"/>
        <v>0</v>
      </c>
      <c r="BA162" s="5">
        <f t="shared" ca="1" si="73"/>
        <v>0</v>
      </c>
      <c r="BB162" s="5">
        <f t="shared" ca="1" si="73"/>
        <v>0</v>
      </c>
      <c r="BC162" s="5">
        <f t="shared" ca="1" si="73"/>
        <v>0</v>
      </c>
      <c r="BD162" s="5">
        <f t="shared" ca="1" si="73"/>
        <v>0</v>
      </c>
      <c r="BE162" s="5">
        <f t="shared" ca="1" si="73"/>
        <v>0</v>
      </c>
      <c r="BF162" s="5">
        <f t="shared" ca="1" si="73"/>
        <v>0</v>
      </c>
      <c r="BG162" s="5">
        <f t="shared" ca="1" si="73"/>
        <v>0</v>
      </c>
      <c r="BH162" s="5">
        <f t="shared" ca="1" si="73"/>
        <v>0</v>
      </c>
      <c r="BI162" s="5">
        <f t="shared" ca="1" si="73"/>
        <v>0</v>
      </c>
    </row>
    <row r="163" spans="1:61" x14ac:dyDescent="0.25">
      <c r="A163" s="154" t="s">
        <v>444</v>
      </c>
      <c r="B163" s="92">
        <f>B22</f>
        <v>0.66499999999999992</v>
      </c>
      <c r="C163" s="5">
        <f ca="1">C161-C162</f>
        <v>25366455.093827803</v>
      </c>
      <c r="D163" s="5">
        <f t="shared" ref="D163:BI163" ca="1" si="74">D161-D162</f>
        <v>16335137.255740697</v>
      </c>
      <c r="E163" s="5">
        <f t="shared" ca="1" si="74"/>
        <v>17188964.398691811</v>
      </c>
      <c r="F163" s="5">
        <f t="shared" ca="1" si="74"/>
        <v>17920755.002559144</v>
      </c>
      <c r="G163" s="5">
        <f t="shared" ca="1" si="74"/>
        <v>17076057.685815502</v>
      </c>
      <c r="H163" s="5">
        <f t="shared" ca="1" si="74"/>
        <v>17537798.494648762</v>
      </c>
      <c r="I163" s="5">
        <f t="shared" ca="1" si="74"/>
        <v>17864706.065185219</v>
      </c>
      <c r="J163" s="5">
        <f t="shared" ca="1" si="74"/>
        <v>18052521.137285315</v>
      </c>
      <c r="K163" s="5">
        <f t="shared" ca="1" si="74"/>
        <v>16728459.204025425</v>
      </c>
      <c r="L163" s="5">
        <f t="shared" ca="1" si="74"/>
        <v>14393997.073487677</v>
      </c>
      <c r="M163" s="5">
        <f t="shared" ca="1" si="74"/>
        <v>11847292.105799049</v>
      </c>
      <c r="N163" s="5">
        <f t="shared" ca="1" si="74"/>
        <v>9081116.0785485357</v>
      </c>
      <c r="O163" s="5">
        <f t="shared" ca="1" si="74"/>
        <v>4775686.4294027239</v>
      </c>
      <c r="P163" s="5">
        <f t="shared" ca="1" si="74"/>
        <v>1768768.0810387284</v>
      </c>
      <c r="Q163" s="5">
        <f t="shared" ca="1" si="74"/>
        <v>0</v>
      </c>
      <c r="R163" s="5">
        <f t="shared" ca="1" si="74"/>
        <v>0</v>
      </c>
      <c r="S163" s="5">
        <f t="shared" ca="1" si="74"/>
        <v>0</v>
      </c>
      <c r="T163" s="5">
        <f t="shared" ca="1" si="74"/>
        <v>0</v>
      </c>
      <c r="U163" s="5">
        <f t="shared" ca="1" si="74"/>
        <v>0</v>
      </c>
      <c r="V163" s="5">
        <f t="shared" ca="1" si="74"/>
        <v>0</v>
      </c>
      <c r="W163" s="5">
        <f t="shared" ca="1" si="74"/>
        <v>535015395.0940305</v>
      </c>
      <c r="X163" s="5">
        <f t="shared" ca="1" si="74"/>
        <v>545979750.97888231</v>
      </c>
      <c r="Y163" s="5">
        <f t="shared" ca="1" si="74"/>
        <v>557025152.0399847</v>
      </c>
      <c r="Z163" s="5">
        <f t="shared" ca="1" si="74"/>
        <v>568152346.92821491</v>
      </c>
      <c r="AA163" s="5">
        <f t="shared" ca="1" si="74"/>
        <v>577840634.68612814</v>
      </c>
      <c r="AB163" s="5">
        <f t="shared" ca="1" si="74"/>
        <v>581843403.0413568</v>
      </c>
      <c r="AC163" s="5">
        <f t="shared" ca="1" si="74"/>
        <v>590317428.9070859</v>
      </c>
      <c r="AD163" s="5">
        <f t="shared" ca="1" si="74"/>
        <v>601159698.57880628</v>
      </c>
      <c r="AE163" s="5">
        <f t="shared" ca="1" si="74"/>
        <v>610545842.8160634</v>
      </c>
      <c r="AF163" s="5">
        <f t="shared" ca="1" si="74"/>
        <v>621561696.45443535</v>
      </c>
      <c r="AG163" s="5">
        <f t="shared" ca="1" si="74"/>
        <v>632667750.39898896</v>
      </c>
      <c r="AH163" s="5">
        <f t="shared" ca="1" si="74"/>
        <v>643863233.45386362</v>
      </c>
      <c r="AI163" s="5">
        <f t="shared" ca="1" si="74"/>
        <v>653584506.6579442</v>
      </c>
      <c r="AJ163" s="5">
        <f t="shared" ca="1" si="74"/>
        <v>664964167.77701473</v>
      </c>
      <c r="AK163" s="5">
        <f t="shared" ca="1" si="74"/>
        <v>676433925.69889712</v>
      </c>
      <c r="AL163" s="5">
        <f t="shared" ca="1" si="74"/>
        <v>687994553.43756974</v>
      </c>
      <c r="AM163" s="5">
        <f t="shared" ca="1" si="74"/>
        <v>700082105.13443804</v>
      </c>
      <c r="AN163" s="5">
        <f t="shared" ca="1" si="74"/>
        <v>712638817.1147052</v>
      </c>
      <c r="AO163" s="5">
        <f t="shared" ca="1" si="74"/>
        <v>724656653.31793404</v>
      </c>
      <c r="AP163" s="5">
        <f t="shared" ca="1" si="74"/>
        <v>736768483.2038933</v>
      </c>
      <c r="AQ163" s="5">
        <f t="shared" ca="1" si="74"/>
        <v>747369534.96478939</v>
      </c>
      <c r="AR163" s="5">
        <f t="shared" ca="1" si="74"/>
        <v>759678422.46958435</v>
      </c>
      <c r="AS163" s="5">
        <f t="shared" ca="1" si="74"/>
        <v>772083255.66756558</v>
      </c>
      <c r="AT163" s="5">
        <f t="shared" ca="1" si="74"/>
        <v>784585317.84532392</v>
      </c>
      <c r="AU163" s="5">
        <f t="shared" ca="1" si="74"/>
        <v>795555392.12027287</v>
      </c>
      <c r="AV163" s="5">
        <f t="shared" ca="1" si="74"/>
        <v>808260581.78458095</v>
      </c>
      <c r="AW163" s="5">
        <f t="shared" ca="1" si="74"/>
        <v>821065479.07931638</v>
      </c>
      <c r="AX163" s="5">
        <f t="shared" ca="1" si="74"/>
        <v>833970938.30449367</v>
      </c>
      <c r="AY163" s="5">
        <f t="shared" ca="1" si="74"/>
        <v>845323947.14842379</v>
      </c>
      <c r="AZ163" s="5">
        <f t="shared" ca="1" si="74"/>
        <v>858439271.61699927</v>
      </c>
      <c r="BA163" s="5">
        <f t="shared" ca="1" si="74"/>
        <v>871657712.53447294</v>
      </c>
      <c r="BB163" s="5">
        <f t="shared" ca="1" si="74"/>
        <v>884980149.71109474</v>
      </c>
      <c r="BC163" s="5">
        <f t="shared" ca="1" si="74"/>
        <v>896729054.35152185</v>
      </c>
      <c r="BD163" s="5">
        <f t="shared" ca="1" si="74"/>
        <v>904228267.56966877</v>
      </c>
      <c r="BE163" s="5">
        <f t="shared" ca="1" si="74"/>
        <v>915352858.21623969</v>
      </c>
      <c r="BF163" s="5">
        <f t="shared" ca="1" si="74"/>
        <v>913325282.7774477</v>
      </c>
      <c r="BG163" s="5">
        <f t="shared" ca="1" si="74"/>
        <v>911348993.99645472</v>
      </c>
      <c r="BH163" s="5">
        <f t="shared" ca="1" si="74"/>
        <v>909416341.6785177</v>
      </c>
      <c r="BI163" s="5">
        <f t="shared" ca="1" si="74"/>
        <v>906554767.59553468</v>
      </c>
    </row>
    <row r="164" spans="1:61" ht="30" x14ac:dyDescent="0.25">
      <c r="A164" s="27" t="s">
        <v>677</v>
      </c>
      <c r="B164" s="98"/>
      <c r="C164" s="5">
        <f ca="1">C24*(SUMPRODUCT($B$158:$B$163,C158:C163))</f>
        <v>317200053.13579363</v>
      </c>
      <c r="D164" s="5">
        <f t="shared" ref="D164:BI164" ca="1" si="75">D24*(SUMPRODUCT($B$158:$B$163,D158:D163))</f>
        <v>318495155.33229923</v>
      </c>
      <c r="E164" s="5">
        <f t="shared" ca="1" si="75"/>
        <v>326759705.56870341</v>
      </c>
      <c r="F164" s="5">
        <f t="shared" ca="1" si="75"/>
        <v>335059114.20559371</v>
      </c>
      <c r="G164" s="5">
        <f t="shared" ca="1" si="75"/>
        <v>342448271.60717082</v>
      </c>
      <c r="H164" s="5">
        <f t="shared" ca="1" si="75"/>
        <v>350826448.81017953</v>
      </c>
      <c r="I164" s="5">
        <f t="shared" ca="1" si="75"/>
        <v>359238562.88817608</v>
      </c>
      <c r="J164" s="5">
        <f t="shared" ca="1" si="75"/>
        <v>367684221.63727129</v>
      </c>
      <c r="K164" s="5">
        <f t="shared" ca="1" si="75"/>
        <v>375273506.74998885</v>
      </c>
      <c r="L164" s="5">
        <f t="shared" ca="1" si="75"/>
        <v>383616157.15371943</v>
      </c>
      <c r="M164" s="5">
        <f t="shared" ca="1" si="75"/>
        <v>392000748.66323656</v>
      </c>
      <c r="N164" s="5">
        <f t="shared" ca="1" si="75"/>
        <v>400427053.14076251</v>
      </c>
      <c r="O164" s="5">
        <f t="shared" ca="1" si="75"/>
        <v>407877629.13337553</v>
      </c>
      <c r="P164" s="5">
        <f t="shared" ca="1" si="75"/>
        <v>416328814.07624215</v>
      </c>
      <c r="Q164" s="5">
        <f t="shared" ca="1" si="75"/>
        <v>424757113.72881144</v>
      </c>
      <c r="R164" s="5">
        <f t="shared" ca="1" si="75"/>
        <v>433136912.29422522</v>
      </c>
      <c r="S164" s="5">
        <f t="shared" ca="1" si="75"/>
        <v>440500746.201931</v>
      </c>
      <c r="T164" s="5">
        <f t="shared" ca="1" si="75"/>
        <v>448959988.01657182</v>
      </c>
      <c r="U164" s="5">
        <f t="shared" ca="1" si="75"/>
        <v>457453453.4083215</v>
      </c>
      <c r="V164" s="5">
        <f t="shared" ca="1" si="75"/>
        <v>465980630.91160572</v>
      </c>
      <c r="W164" s="5">
        <f t="shared" ca="1" si="75"/>
        <v>0</v>
      </c>
      <c r="X164" s="5">
        <f t="shared" ca="1" si="75"/>
        <v>0</v>
      </c>
      <c r="Y164" s="5">
        <f t="shared" ca="1" si="75"/>
        <v>0</v>
      </c>
      <c r="Z164" s="5">
        <f t="shared" ca="1" si="75"/>
        <v>0</v>
      </c>
      <c r="AA164" s="5">
        <f t="shared" ca="1" si="75"/>
        <v>0</v>
      </c>
      <c r="AB164" s="5">
        <f t="shared" ca="1" si="75"/>
        <v>0</v>
      </c>
      <c r="AC164" s="5">
        <f t="shared" ca="1" si="75"/>
        <v>0</v>
      </c>
      <c r="AD164" s="5">
        <f t="shared" ca="1" si="75"/>
        <v>0</v>
      </c>
      <c r="AE164" s="5">
        <f t="shared" ca="1" si="75"/>
        <v>0</v>
      </c>
      <c r="AF164" s="5">
        <f t="shared" ca="1" si="75"/>
        <v>0</v>
      </c>
      <c r="AG164" s="5">
        <f t="shared" ca="1" si="75"/>
        <v>0</v>
      </c>
      <c r="AH164" s="5">
        <f t="shared" ca="1" si="75"/>
        <v>0</v>
      </c>
      <c r="AI164" s="5">
        <f t="shared" ca="1" si="75"/>
        <v>0</v>
      </c>
      <c r="AJ164" s="5">
        <f t="shared" ca="1" si="75"/>
        <v>0</v>
      </c>
      <c r="AK164" s="5">
        <f t="shared" ca="1" si="75"/>
        <v>0</v>
      </c>
      <c r="AL164" s="5">
        <f t="shared" ca="1" si="75"/>
        <v>0</v>
      </c>
      <c r="AM164" s="5">
        <f t="shared" ca="1" si="75"/>
        <v>0</v>
      </c>
      <c r="AN164" s="5">
        <f t="shared" ca="1" si="75"/>
        <v>0</v>
      </c>
      <c r="AO164" s="5">
        <f t="shared" ca="1" si="75"/>
        <v>0</v>
      </c>
      <c r="AP164" s="5">
        <f t="shared" ca="1" si="75"/>
        <v>0</v>
      </c>
      <c r="AQ164" s="5">
        <f t="shared" ca="1" si="75"/>
        <v>0</v>
      </c>
      <c r="AR164" s="5">
        <f t="shared" ca="1" si="75"/>
        <v>0</v>
      </c>
      <c r="AS164" s="5">
        <f t="shared" ca="1" si="75"/>
        <v>0</v>
      </c>
      <c r="AT164" s="5">
        <f t="shared" ca="1" si="75"/>
        <v>0</v>
      </c>
      <c r="AU164" s="5">
        <f t="shared" ca="1" si="75"/>
        <v>0</v>
      </c>
      <c r="AV164" s="5">
        <f t="shared" ca="1" si="75"/>
        <v>0</v>
      </c>
      <c r="AW164" s="5">
        <f t="shared" ca="1" si="75"/>
        <v>0</v>
      </c>
      <c r="AX164" s="5">
        <f t="shared" ca="1" si="75"/>
        <v>0</v>
      </c>
      <c r="AY164" s="5">
        <f t="shared" ca="1" si="75"/>
        <v>0</v>
      </c>
      <c r="AZ164" s="5">
        <f t="shared" ca="1" si="75"/>
        <v>0</v>
      </c>
      <c r="BA164" s="5">
        <f t="shared" ca="1" si="75"/>
        <v>0</v>
      </c>
      <c r="BB164" s="5">
        <f t="shared" ca="1" si="75"/>
        <v>0</v>
      </c>
      <c r="BC164" s="5">
        <f t="shared" ca="1" si="75"/>
        <v>0</v>
      </c>
      <c r="BD164" s="5">
        <f t="shared" ca="1" si="75"/>
        <v>0</v>
      </c>
      <c r="BE164" s="5">
        <f t="shared" ca="1" si="75"/>
        <v>0</v>
      </c>
      <c r="BF164" s="5">
        <f t="shared" ca="1" si="75"/>
        <v>0</v>
      </c>
      <c r="BG164" s="5">
        <f t="shared" ca="1" si="75"/>
        <v>0</v>
      </c>
      <c r="BH164" s="5">
        <f t="shared" ca="1" si="75"/>
        <v>0</v>
      </c>
      <c r="BI164" s="5">
        <f t="shared" ca="1" si="75"/>
        <v>0</v>
      </c>
    </row>
    <row r="165" spans="1:61" ht="30" x14ac:dyDescent="0.25">
      <c r="A165" s="27" t="s">
        <v>678</v>
      </c>
      <c r="B165" s="98">
        <f>1-B26</f>
        <v>1</v>
      </c>
      <c r="C165" s="5">
        <f ca="1">$B$165*C157*C25</f>
        <v>0</v>
      </c>
      <c r="D165" s="5">
        <f t="shared" ref="D165:BI165" ca="1" si="76">$B$165*D157*D25</f>
        <v>0</v>
      </c>
      <c r="E165" s="5">
        <f t="shared" ca="1" si="76"/>
        <v>0</v>
      </c>
      <c r="F165" s="5">
        <f t="shared" ca="1" si="76"/>
        <v>0</v>
      </c>
      <c r="G165" s="5">
        <f t="shared" ca="1" si="76"/>
        <v>0</v>
      </c>
      <c r="H165" s="5">
        <f t="shared" ca="1" si="76"/>
        <v>0</v>
      </c>
      <c r="I165" s="5">
        <f t="shared" ca="1" si="76"/>
        <v>0</v>
      </c>
      <c r="J165" s="5">
        <f t="shared" ca="1" si="76"/>
        <v>0</v>
      </c>
      <c r="K165" s="5">
        <f t="shared" ca="1" si="76"/>
        <v>0</v>
      </c>
      <c r="L165" s="5">
        <f t="shared" ca="1" si="76"/>
        <v>0</v>
      </c>
      <c r="M165" s="5">
        <f t="shared" ca="1" si="76"/>
        <v>0</v>
      </c>
      <c r="N165" s="5">
        <f t="shared" ca="1" si="76"/>
        <v>0</v>
      </c>
      <c r="O165" s="5">
        <f t="shared" ca="1" si="76"/>
        <v>0</v>
      </c>
      <c r="P165" s="5">
        <f t="shared" ca="1" si="76"/>
        <v>0</v>
      </c>
      <c r="Q165" s="5">
        <f t="shared" ca="1" si="76"/>
        <v>0</v>
      </c>
      <c r="R165" s="5">
        <f t="shared" ca="1" si="76"/>
        <v>0</v>
      </c>
      <c r="S165" s="5">
        <f t="shared" ca="1" si="76"/>
        <v>0</v>
      </c>
      <c r="T165" s="5">
        <f t="shared" ca="1" si="76"/>
        <v>0</v>
      </c>
      <c r="U165" s="5">
        <f t="shared" ca="1" si="76"/>
        <v>0</v>
      </c>
      <c r="V165" s="5">
        <f t="shared" ca="1" si="76"/>
        <v>0</v>
      </c>
      <c r="W165" s="5">
        <f t="shared" ca="1" si="76"/>
        <v>535015395.0940305</v>
      </c>
      <c r="X165" s="5">
        <f t="shared" ca="1" si="76"/>
        <v>545979750.97888231</v>
      </c>
      <c r="Y165" s="5">
        <f t="shared" ca="1" si="76"/>
        <v>557025152.0399847</v>
      </c>
      <c r="Z165" s="5">
        <f t="shared" ca="1" si="76"/>
        <v>568152346.92821491</v>
      </c>
      <c r="AA165" s="5">
        <f t="shared" ca="1" si="76"/>
        <v>577840634.68612814</v>
      </c>
      <c r="AB165" s="5">
        <f t="shared" ca="1" si="76"/>
        <v>581843403.0413568</v>
      </c>
      <c r="AC165" s="5">
        <f t="shared" ca="1" si="76"/>
        <v>590317428.9070859</v>
      </c>
      <c r="AD165" s="5">
        <f t="shared" ca="1" si="76"/>
        <v>601159698.57880628</v>
      </c>
      <c r="AE165" s="5">
        <f t="shared" ca="1" si="76"/>
        <v>610545842.8160634</v>
      </c>
      <c r="AF165" s="5">
        <f t="shared" ca="1" si="76"/>
        <v>621561696.45443535</v>
      </c>
      <c r="AG165" s="5">
        <f t="shared" ca="1" si="76"/>
        <v>632667750.39898896</v>
      </c>
      <c r="AH165" s="5">
        <f t="shared" ca="1" si="76"/>
        <v>643863233.45386362</v>
      </c>
      <c r="AI165" s="5">
        <f t="shared" ca="1" si="76"/>
        <v>653584506.6579442</v>
      </c>
      <c r="AJ165" s="5">
        <f t="shared" ca="1" si="76"/>
        <v>664964167.77701473</v>
      </c>
      <c r="AK165" s="5">
        <f t="shared" ca="1" si="76"/>
        <v>676433925.69889712</v>
      </c>
      <c r="AL165" s="5">
        <f t="shared" ca="1" si="76"/>
        <v>687994553.43756974</v>
      </c>
      <c r="AM165" s="5">
        <f t="shared" ca="1" si="76"/>
        <v>700082105.13443804</v>
      </c>
      <c r="AN165" s="5">
        <f t="shared" ca="1" si="76"/>
        <v>712638817.1147052</v>
      </c>
      <c r="AO165" s="5">
        <f t="shared" ca="1" si="76"/>
        <v>724656653.31793404</v>
      </c>
      <c r="AP165" s="5">
        <f t="shared" ca="1" si="76"/>
        <v>736768483.2038933</v>
      </c>
      <c r="AQ165" s="5">
        <f t="shared" ca="1" si="76"/>
        <v>747369534.96478939</v>
      </c>
      <c r="AR165" s="5">
        <f t="shared" ca="1" si="76"/>
        <v>759678422.46958435</v>
      </c>
      <c r="AS165" s="5">
        <f t="shared" ca="1" si="76"/>
        <v>772083255.66756558</v>
      </c>
      <c r="AT165" s="5">
        <f t="shared" ca="1" si="76"/>
        <v>784585317.84532392</v>
      </c>
      <c r="AU165" s="5">
        <f t="shared" ca="1" si="76"/>
        <v>795555392.12027287</v>
      </c>
      <c r="AV165" s="5">
        <f t="shared" ca="1" si="76"/>
        <v>808260581.78458095</v>
      </c>
      <c r="AW165" s="5">
        <f t="shared" ca="1" si="76"/>
        <v>821065479.07931638</v>
      </c>
      <c r="AX165" s="5">
        <f t="shared" ca="1" si="76"/>
        <v>833970938.30449367</v>
      </c>
      <c r="AY165" s="5">
        <f t="shared" ca="1" si="76"/>
        <v>845323947.14842379</v>
      </c>
      <c r="AZ165" s="5">
        <f t="shared" ca="1" si="76"/>
        <v>858439271.61699927</v>
      </c>
      <c r="BA165" s="5">
        <f t="shared" ca="1" si="76"/>
        <v>871657712.53447294</v>
      </c>
      <c r="BB165" s="5">
        <f t="shared" ca="1" si="76"/>
        <v>884980149.71109474</v>
      </c>
      <c r="BC165" s="5">
        <f t="shared" ca="1" si="76"/>
        <v>896729054.35152185</v>
      </c>
      <c r="BD165" s="5">
        <f t="shared" ca="1" si="76"/>
        <v>904228267.56966877</v>
      </c>
      <c r="BE165" s="5">
        <f t="shared" ca="1" si="76"/>
        <v>915352858.21623969</v>
      </c>
      <c r="BF165" s="5">
        <f t="shared" ca="1" si="76"/>
        <v>913325282.7774477</v>
      </c>
      <c r="BG165" s="5">
        <f t="shared" ca="1" si="76"/>
        <v>911348993.99645472</v>
      </c>
      <c r="BH165" s="5">
        <f t="shared" ca="1" si="76"/>
        <v>909416341.6785177</v>
      </c>
      <c r="BI165" s="5">
        <f t="shared" ca="1" si="76"/>
        <v>906554767.59553468</v>
      </c>
    </row>
    <row r="166" spans="1:61" x14ac:dyDescent="0.25">
      <c r="A166" s="154" t="s">
        <v>679</v>
      </c>
      <c r="C166" s="5">
        <f ca="1">C164+C165</f>
        <v>317200053.13579363</v>
      </c>
      <c r="D166" s="5">
        <f t="shared" ref="D166:BI166" ca="1" si="77">D164+D165</f>
        <v>318495155.33229923</v>
      </c>
      <c r="E166" s="5">
        <f t="shared" ca="1" si="77"/>
        <v>326759705.56870341</v>
      </c>
      <c r="F166" s="5">
        <f t="shared" ca="1" si="77"/>
        <v>335059114.20559371</v>
      </c>
      <c r="G166" s="5">
        <f t="shared" ca="1" si="77"/>
        <v>342448271.60717082</v>
      </c>
      <c r="H166" s="5">
        <f t="shared" ca="1" si="77"/>
        <v>350826448.81017953</v>
      </c>
      <c r="I166" s="5">
        <f t="shared" ca="1" si="77"/>
        <v>359238562.88817608</v>
      </c>
      <c r="J166" s="5">
        <f t="shared" ca="1" si="77"/>
        <v>367684221.63727129</v>
      </c>
      <c r="K166" s="5">
        <f t="shared" ca="1" si="77"/>
        <v>375273506.74998885</v>
      </c>
      <c r="L166" s="5">
        <f t="shared" ca="1" si="77"/>
        <v>383616157.15371943</v>
      </c>
      <c r="M166" s="5">
        <f t="shared" ca="1" si="77"/>
        <v>392000748.66323656</v>
      </c>
      <c r="N166" s="5">
        <f t="shared" ca="1" si="77"/>
        <v>400427053.14076251</v>
      </c>
      <c r="O166" s="5">
        <f t="shared" ca="1" si="77"/>
        <v>407877629.13337553</v>
      </c>
      <c r="P166" s="5">
        <f t="shared" ca="1" si="77"/>
        <v>416328814.07624215</v>
      </c>
      <c r="Q166" s="5">
        <f t="shared" ca="1" si="77"/>
        <v>424757113.72881144</v>
      </c>
      <c r="R166" s="5">
        <f t="shared" ca="1" si="77"/>
        <v>433136912.29422522</v>
      </c>
      <c r="S166" s="5">
        <f t="shared" ca="1" si="77"/>
        <v>440500746.201931</v>
      </c>
      <c r="T166" s="5">
        <f t="shared" ca="1" si="77"/>
        <v>448959988.01657182</v>
      </c>
      <c r="U166" s="5">
        <f t="shared" ca="1" si="77"/>
        <v>457453453.4083215</v>
      </c>
      <c r="V166" s="5">
        <f t="shared" ca="1" si="77"/>
        <v>465980630.91160572</v>
      </c>
      <c r="W166" s="5">
        <f t="shared" ca="1" si="77"/>
        <v>535015395.0940305</v>
      </c>
      <c r="X166" s="5">
        <f t="shared" ca="1" si="77"/>
        <v>545979750.97888231</v>
      </c>
      <c r="Y166" s="5">
        <f t="shared" ca="1" si="77"/>
        <v>557025152.0399847</v>
      </c>
      <c r="Z166" s="5">
        <f t="shared" ca="1" si="77"/>
        <v>568152346.92821491</v>
      </c>
      <c r="AA166" s="5">
        <f t="shared" ca="1" si="77"/>
        <v>577840634.68612814</v>
      </c>
      <c r="AB166" s="5">
        <f t="shared" ca="1" si="77"/>
        <v>581843403.0413568</v>
      </c>
      <c r="AC166" s="5">
        <f t="shared" ca="1" si="77"/>
        <v>590317428.9070859</v>
      </c>
      <c r="AD166" s="5">
        <f t="shared" ca="1" si="77"/>
        <v>601159698.57880628</v>
      </c>
      <c r="AE166" s="5">
        <f t="shared" ca="1" si="77"/>
        <v>610545842.8160634</v>
      </c>
      <c r="AF166" s="5">
        <f t="shared" ca="1" si="77"/>
        <v>621561696.45443535</v>
      </c>
      <c r="AG166" s="5">
        <f t="shared" ca="1" si="77"/>
        <v>632667750.39898896</v>
      </c>
      <c r="AH166" s="5">
        <f t="shared" ca="1" si="77"/>
        <v>643863233.45386362</v>
      </c>
      <c r="AI166" s="5">
        <f t="shared" ca="1" si="77"/>
        <v>653584506.6579442</v>
      </c>
      <c r="AJ166" s="5">
        <f t="shared" ca="1" si="77"/>
        <v>664964167.77701473</v>
      </c>
      <c r="AK166" s="5">
        <f t="shared" ca="1" si="77"/>
        <v>676433925.69889712</v>
      </c>
      <c r="AL166" s="5">
        <f t="shared" ca="1" si="77"/>
        <v>687994553.43756974</v>
      </c>
      <c r="AM166" s="5">
        <f t="shared" ca="1" si="77"/>
        <v>700082105.13443804</v>
      </c>
      <c r="AN166" s="5">
        <f t="shared" ca="1" si="77"/>
        <v>712638817.1147052</v>
      </c>
      <c r="AO166" s="5">
        <f t="shared" ca="1" si="77"/>
        <v>724656653.31793404</v>
      </c>
      <c r="AP166" s="5">
        <f t="shared" ca="1" si="77"/>
        <v>736768483.2038933</v>
      </c>
      <c r="AQ166" s="5">
        <f t="shared" ca="1" si="77"/>
        <v>747369534.96478939</v>
      </c>
      <c r="AR166" s="5">
        <f t="shared" ca="1" si="77"/>
        <v>759678422.46958435</v>
      </c>
      <c r="AS166" s="5">
        <f t="shared" ca="1" si="77"/>
        <v>772083255.66756558</v>
      </c>
      <c r="AT166" s="5">
        <f t="shared" ca="1" si="77"/>
        <v>784585317.84532392</v>
      </c>
      <c r="AU166" s="5">
        <f t="shared" ca="1" si="77"/>
        <v>795555392.12027287</v>
      </c>
      <c r="AV166" s="5">
        <f t="shared" ca="1" si="77"/>
        <v>808260581.78458095</v>
      </c>
      <c r="AW166" s="5">
        <f t="shared" ca="1" si="77"/>
        <v>821065479.07931638</v>
      </c>
      <c r="AX166" s="5">
        <f t="shared" ca="1" si="77"/>
        <v>833970938.30449367</v>
      </c>
      <c r="AY166" s="5">
        <f t="shared" ca="1" si="77"/>
        <v>845323947.14842379</v>
      </c>
      <c r="AZ166" s="5">
        <f t="shared" ca="1" si="77"/>
        <v>858439271.61699927</v>
      </c>
      <c r="BA166" s="5">
        <f t="shared" ca="1" si="77"/>
        <v>871657712.53447294</v>
      </c>
      <c r="BB166" s="5">
        <f t="shared" ca="1" si="77"/>
        <v>884980149.71109474</v>
      </c>
      <c r="BC166" s="5">
        <f t="shared" ca="1" si="77"/>
        <v>896729054.35152185</v>
      </c>
      <c r="BD166" s="5">
        <f t="shared" ca="1" si="77"/>
        <v>904228267.56966877</v>
      </c>
      <c r="BE166" s="5">
        <f t="shared" ca="1" si="77"/>
        <v>915352858.21623969</v>
      </c>
      <c r="BF166" s="5">
        <f t="shared" ca="1" si="77"/>
        <v>913325282.7774477</v>
      </c>
      <c r="BG166" s="5">
        <f t="shared" ca="1" si="77"/>
        <v>911348993.99645472</v>
      </c>
      <c r="BH166" s="5">
        <f t="shared" ca="1" si="77"/>
        <v>909416341.6785177</v>
      </c>
      <c r="BI166" s="5">
        <f t="shared" ca="1" si="77"/>
        <v>906554767.59553468</v>
      </c>
    </row>
    <row r="167" spans="1:61" x14ac:dyDescent="0.25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</row>
    <row r="168" spans="1:61" x14ac:dyDescent="0.25">
      <c r="A168" s="95" t="s">
        <v>689</v>
      </c>
      <c r="C168" s="5">
        <f t="shared" ref="C168:BI168" ca="1" si="78">C157-C166</f>
        <v>25574307.790203035</v>
      </c>
      <c r="D168" s="5">
        <f t="shared" ca="1" si="78"/>
        <v>24282059.312063932</v>
      </c>
      <c r="E168" s="5">
        <f t="shared" ca="1" si="78"/>
        <v>26387913.589448571</v>
      </c>
      <c r="F168" s="5">
        <f t="shared" ca="1" si="78"/>
        <v>28528117.501107574</v>
      </c>
      <c r="G168" s="5">
        <f t="shared" ca="1" si="78"/>
        <v>30218829.996383071</v>
      </c>
      <c r="H168" s="5">
        <f t="shared" ca="1" si="78"/>
        <v>32427280.35542208</v>
      </c>
      <c r="I168" s="5">
        <f t="shared" ca="1" si="78"/>
        <v>34673190.827040076</v>
      </c>
      <c r="J168" s="5">
        <f t="shared" ca="1" si="78"/>
        <v>36957708.198758602</v>
      </c>
      <c r="K168" s="5">
        <f t="shared" ca="1" si="78"/>
        <v>38824676.353563845</v>
      </c>
      <c r="L168" s="5">
        <f t="shared" ca="1" si="78"/>
        <v>40511942.206400394</v>
      </c>
      <c r="M168" s="5">
        <f t="shared" ca="1" si="78"/>
        <v>42229854.995254993</v>
      </c>
      <c r="N168" s="5">
        <f t="shared" ca="1" si="78"/>
        <v>43979340.048993349</v>
      </c>
      <c r="O168" s="5">
        <f t="shared" ca="1" si="78"/>
        <v>45314116.578383803</v>
      </c>
      <c r="P168" s="5">
        <f t="shared" ca="1" si="78"/>
        <v>47192202.341132164</v>
      </c>
      <c r="Q168" s="5">
        <f t="shared" ca="1" si="78"/>
        <v>49168497.452911317</v>
      </c>
      <c r="R168" s="5">
        <f t="shared" ca="1" si="78"/>
        <v>51269330.933414817</v>
      </c>
      <c r="S168" s="5">
        <f t="shared" ca="1" si="78"/>
        <v>52980113.048908651</v>
      </c>
      <c r="T168" s="5">
        <f t="shared" ca="1" si="78"/>
        <v>55161995.158000648</v>
      </c>
      <c r="U168" s="5">
        <f t="shared" ca="1" si="78"/>
        <v>57387802.561691821</v>
      </c>
      <c r="V168" s="5">
        <f t="shared" ca="1" si="78"/>
        <v>59658777.18297565</v>
      </c>
      <c r="W168" s="5">
        <f t="shared" ca="1" si="78"/>
        <v>0</v>
      </c>
      <c r="X168" s="5">
        <f t="shared" ca="1" si="78"/>
        <v>0</v>
      </c>
      <c r="Y168" s="5">
        <f t="shared" ca="1" si="78"/>
        <v>0</v>
      </c>
      <c r="Z168" s="5">
        <f t="shared" ca="1" si="78"/>
        <v>0</v>
      </c>
      <c r="AA168" s="5">
        <f t="shared" ca="1" si="78"/>
        <v>0</v>
      </c>
      <c r="AB168" s="5">
        <f t="shared" ca="1" si="78"/>
        <v>0</v>
      </c>
      <c r="AC168" s="5">
        <f t="shared" ca="1" si="78"/>
        <v>0</v>
      </c>
      <c r="AD168" s="5">
        <f t="shared" ca="1" si="78"/>
        <v>0</v>
      </c>
      <c r="AE168" s="5">
        <f t="shared" ca="1" si="78"/>
        <v>0</v>
      </c>
      <c r="AF168" s="5">
        <f t="shared" ca="1" si="78"/>
        <v>0</v>
      </c>
      <c r="AG168" s="5">
        <f t="shared" ca="1" si="78"/>
        <v>0</v>
      </c>
      <c r="AH168" s="5">
        <f t="shared" ca="1" si="78"/>
        <v>0</v>
      </c>
      <c r="AI168" s="5">
        <f t="shared" ca="1" si="78"/>
        <v>0</v>
      </c>
      <c r="AJ168" s="5">
        <f t="shared" ca="1" si="78"/>
        <v>0</v>
      </c>
      <c r="AK168" s="5">
        <f t="shared" ca="1" si="78"/>
        <v>0</v>
      </c>
      <c r="AL168" s="5">
        <f t="shared" ca="1" si="78"/>
        <v>0</v>
      </c>
      <c r="AM168" s="5">
        <f t="shared" ca="1" si="78"/>
        <v>0</v>
      </c>
      <c r="AN168" s="5">
        <f t="shared" ca="1" si="78"/>
        <v>0</v>
      </c>
      <c r="AO168" s="5">
        <f t="shared" ca="1" si="78"/>
        <v>0</v>
      </c>
      <c r="AP168" s="5">
        <f t="shared" ca="1" si="78"/>
        <v>0</v>
      </c>
      <c r="AQ168" s="5">
        <f t="shared" ca="1" si="78"/>
        <v>0</v>
      </c>
      <c r="AR168" s="5">
        <f t="shared" ca="1" si="78"/>
        <v>0</v>
      </c>
      <c r="AS168" s="5">
        <f t="shared" ca="1" si="78"/>
        <v>0</v>
      </c>
      <c r="AT168" s="5">
        <f t="shared" ca="1" si="78"/>
        <v>0</v>
      </c>
      <c r="AU168" s="5">
        <f t="shared" ca="1" si="78"/>
        <v>0</v>
      </c>
      <c r="AV168" s="5">
        <f t="shared" ca="1" si="78"/>
        <v>0</v>
      </c>
      <c r="AW168" s="5">
        <f t="shared" ca="1" si="78"/>
        <v>0</v>
      </c>
      <c r="AX168" s="5">
        <f t="shared" ca="1" si="78"/>
        <v>0</v>
      </c>
      <c r="AY168" s="5">
        <f t="shared" ca="1" si="78"/>
        <v>0</v>
      </c>
      <c r="AZ168" s="5">
        <f t="shared" ca="1" si="78"/>
        <v>0</v>
      </c>
      <c r="BA168" s="5">
        <f t="shared" ca="1" si="78"/>
        <v>0</v>
      </c>
      <c r="BB168" s="5">
        <f t="shared" ca="1" si="78"/>
        <v>0</v>
      </c>
      <c r="BC168" s="5">
        <f t="shared" ca="1" si="78"/>
        <v>0</v>
      </c>
      <c r="BD168" s="5">
        <f t="shared" ca="1" si="78"/>
        <v>0</v>
      </c>
      <c r="BE168" s="5">
        <f t="shared" ca="1" si="78"/>
        <v>0</v>
      </c>
      <c r="BF168" s="5">
        <f t="shared" ca="1" si="78"/>
        <v>0</v>
      </c>
      <c r="BG168" s="5">
        <f t="shared" ca="1" si="78"/>
        <v>0</v>
      </c>
      <c r="BH168" s="5">
        <f t="shared" ca="1" si="78"/>
        <v>0</v>
      </c>
      <c r="BI168" s="5">
        <f t="shared" ca="1" si="78"/>
        <v>0</v>
      </c>
    </row>
    <row r="169" spans="1:61" x14ac:dyDescent="0.25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</row>
    <row r="170" spans="1:61" x14ac:dyDescent="0.25">
      <c r="A170" s="95" t="s">
        <v>402</v>
      </c>
      <c r="C170" s="5" t="b">
        <f ca="1">SUM(C166,C168)=C157</f>
        <v>1</v>
      </c>
      <c r="D170" s="5" t="b">
        <f t="shared" ref="D170:BI170" ca="1" si="79">SUM(D166,D168)=D157</f>
        <v>1</v>
      </c>
      <c r="E170" s="5" t="b">
        <f t="shared" ca="1" si="79"/>
        <v>1</v>
      </c>
      <c r="F170" s="5" t="b">
        <f t="shared" ca="1" si="79"/>
        <v>1</v>
      </c>
      <c r="G170" s="5" t="b">
        <f t="shared" ca="1" si="79"/>
        <v>1</v>
      </c>
      <c r="H170" s="5" t="b">
        <f t="shared" ca="1" si="79"/>
        <v>1</v>
      </c>
      <c r="I170" s="5" t="b">
        <f t="shared" ca="1" si="79"/>
        <v>1</v>
      </c>
      <c r="J170" s="5" t="b">
        <f t="shared" ca="1" si="79"/>
        <v>1</v>
      </c>
      <c r="K170" s="5" t="b">
        <f t="shared" ca="1" si="79"/>
        <v>1</v>
      </c>
      <c r="L170" s="5" t="b">
        <f t="shared" ca="1" si="79"/>
        <v>1</v>
      </c>
      <c r="M170" s="5" t="b">
        <f t="shared" ca="1" si="79"/>
        <v>1</v>
      </c>
      <c r="N170" s="5" t="b">
        <f t="shared" ca="1" si="79"/>
        <v>1</v>
      </c>
      <c r="O170" s="5" t="b">
        <f t="shared" ca="1" si="79"/>
        <v>1</v>
      </c>
      <c r="P170" s="5" t="b">
        <f t="shared" ca="1" si="79"/>
        <v>1</v>
      </c>
      <c r="Q170" s="5" t="b">
        <f t="shared" ca="1" si="79"/>
        <v>1</v>
      </c>
      <c r="R170" s="5" t="b">
        <f t="shared" ca="1" si="79"/>
        <v>1</v>
      </c>
      <c r="S170" s="5" t="b">
        <f t="shared" ca="1" si="79"/>
        <v>1</v>
      </c>
      <c r="T170" s="5" t="b">
        <f t="shared" ca="1" si="79"/>
        <v>1</v>
      </c>
      <c r="U170" s="5" t="b">
        <f t="shared" ca="1" si="79"/>
        <v>1</v>
      </c>
      <c r="V170" s="5" t="b">
        <f t="shared" ca="1" si="79"/>
        <v>1</v>
      </c>
      <c r="W170" s="5" t="b">
        <f t="shared" ca="1" si="79"/>
        <v>1</v>
      </c>
      <c r="X170" s="5" t="b">
        <f t="shared" ca="1" si="79"/>
        <v>1</v>
      </c>
      <c r="Y170" s="5" t="b">
        <f t="shared" ca="1" si="79"/>
        <v>1</v>
      </c>
      <c r="Z170" s="5" t="b">
        <f t="shared" ca="1" si="79"/>
        <v>1</v>
      </c>
      <c r="AA170" s="5" t="b">
        <f t="shared" ca="1" si="79"/>
        <v>1</v>
      </c>
      <c r="AB170" s="5" t="b">
        <f t="shared" ca="1" si="79"/>
        <v>1</v>
      </c>
      <c r="AC170" s="5" t="b">
        <f t="shared" ca="1" si="79"/>
        <v>1</v>
      </c>
      <c r="AD170" s="5" t="b">
        <f t="shared" ca="1" si="79"/>
        <v>1</v>
      </c>
      <c r="AE170" s="5" t="b">
        <f t="shared" ca="1" si="79"/>
        <v>1</v>
      </c>
      <c r="AF170" s="5" t="b">
        <f t="shared" ca="1" si="79"/>
        <v>1</v>
      </c>
      <c r="AG170" s="5" t="b">
        <f t="shared" ca="1" si="79"/>
        <v>1</v>
      </c>
      <c r="AH170" s="5" t="b">
        <f t="shared" ca="1" si="79"/>
        <v>1</v>
      </c>
      <c r="AI170" s="5" t="b">
        <f t="shared" ca="1" si="79"/>
        <v>1</v>
      </c>
      <c r="AJ170" s="5" t="b">
        <f t="shared" ca="1" si="79"/>
        <v>1</v>
      </c>
      <c r="AK170" s="5" t="b">
        <f t="shared" ca="1" si="79"/>
        <v>1</v>
      </c>
      <c r="AL170" s="5" t="b">
        <f t="shared" ca="1" si="79"/>
        <v>1</v>
      </c>
      <c r="AM170" s="5" t="b">
        <f t="shared" ca="1" si="79"/>
        <v>1</v>
      </c>
      <c r="AN170" s="5" t="b">
        <f t="shared" ca="1" si="79"/>
        <v>1</v>
      </c>
      <c r="AO170" s="5" t="b">
        <f t="shared" ca="1" si="79"/>
        <v>1</v>
      </c>
      <c r="AP170" s="5" t="b">
        <f t="shared" ca="1" si="79"/>
        <v>1</v>
      </c>
      <c r="AQ170" s="5" t="b">
        <f t="shared" ca="1" si="79"/>
        <v>1</v>
      </c>
      <c r="AR170" s="5" t="b">
        <f t="shared" ca="1" si="79"/>
        <v>1</v>
      </c>
      <c r="AS170" s="5" t="b">
        <f t="shared" ca="1" si="79"/>
        <v>1</v>
      </c>
      <c r="AT170" s="5" t="b">
        <f t="shared" ca="1" si="79"/>
        <v>1</v>
      </c>
      <c r="AU170" s="5" t="b">
        <f t="shared" ca="1" si="79"/>
        <v>1</v>
      </c>
      <c r="AV170" s="5" t="b">
        <f t="shared" ca="1" si="79"/>
        <v>1</v>
      </c>
      <c r="AW170" s="5" t="b">
        <f t="shared" ca="1" si="79"/>
        <v>1</v>
      </c>
      <c r="AX170" s="5" t="b">
        <f t="shared" ca="1" si="79"/>
        <v>1</v>
      </c>
      <c r="AY170" s="5" t="b">
        <f t="shared" ca="1" si="79"/>
        <v>1</v>
      </c>
      <c r="AZ170" s="5" t="b">
        <f t="shared" ca="1" si="79"/>
        <v>1</v>
      </c>
      <c r="BA170" s="5" t="b">
        <f t="shared" ca="1" si="79"/>
        <v>1</v>
      </c>
      <c r="BB170" s="5" t="b">
        <f t="shared" ca="1" si="79"/>
        <v>1</v>
      </c>
      <c r="BC170" s="5" t="b">
        <f t="shared" ca="1" si="79"/>
        <v>1</v>
      </c>
      <c r="BD170" s="5" t="b">
        <f t="shared" ca="1" si="79"/>
        <v>1</v>
      </c>
      <c r="BE170" s="5" t="b">
        <f t="shared" ca="1" si="79"/>
        <v>1</v>
      </c>
      <c r="BF170" s="5" t="b">
        <f t="shared" ca="1" si="79"/>
        <v>1</v>
      </c>
      <c r="BG170" s="5" t="b">
        <f t="shared" ca="1" si="79"/>
        <v>1</v>
      </c>
      <c r="BH170" s="5" t="b">
        <f t="shared" ca="1" si="79"/>
        <v>1</v>
      </c>
      <c r="BI170" s="5" t="b">
        <f t="shared" ca="1" si="79"/>
        <v>1</v>
      </c>
    </row>
    <row r="171" spans="1:61" x14ac:dyDescent="0.25">
      <c r="A171" s="9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</row>
    <row r="173" spans="1:61" x14ac:dyDescent="0.25">
      <c r="A173" s="154" t="s">
        <v>680</v>
      </c>
      <c r="C173" s="5">
        <f ca="1">C113</f>
        <v>-289476010.11893797</v>
      </c>
      <c r="D173" s="5">
        <f t="shared" ref="D173:BI173" ca="1" si="80">D113</f>
        <v>3961497.4598564692</v>
      </c>
      <c r="E173" s="5">
        <f t="shared" ca="1" si="80"/>
        <v>3839455.6533044041</v>
      </c>
      <c r="F173" s="5">
        <f t="shared" ca="1" si="80"/>
        <v>4012071.2738155583</v>
      </c>
      <c r="G173" s="5">
        <f t="shared" ca="1" si="80"/>
        <v>4166936.8376218756</v>
      </c>
      <c r="H173" s="5">
        <f t="shared" ca="1" si="80"/>
        <v>4344856.4315943308</v>
      </c>
      <c r="I173" s="5">
        <f t="shared" ca="1" si="80"/>
        <v>4523922.4368315693</v>
      </c>
      <c r="J173" s="5">
        <f t="shared" ca="1" si="80"/>
        <v>4705183.2746574506</v>
      </c>
      <c r="K173" s="5">
        <f t="shared" ca="1" si="80"/>
        <v>4868187.2672012933</v>
      </c>
      <c r="L173" s="5">
        <f t="shared" ca="1" si="80"/>
        <v>3760522.8311860012</v>
      </c>
      <c r="M173" s="5">
        <f t="shared" ca="1" si="80"/>
        <v>3948505.2782143829</v>
      </c>
      <c r="N173" s="5">
        <f t="shared" ca="1" si="80"/>
        <v>4138774.6923354217</v>
      </c>
      <c r="O173" s="5">
        <f t="shared" ca="1" si="80"/>
        <v>4475867.4512748597</v>
      </c>
      <c r="P173" s="5">
        <f t="shared" ca="1" si="80"/>
        <v>4725531.7676397441</v>
      </c>
      <c r="Q173" s="5">
        <f t="shared" ca="1" si="80"/>
        <v>4891373.0397844138</v>
      </c>
      <c r="R173" s="5">
        <f t="shared" ca="1" si="80"/>
        <v>5059118.645392416</v>
      </c>
      <c r="S173" s="5">
        <f t="shared" ca="1" si="80"/>
        <v>5207066.43474916</v>
      </c>
      <c r="T173" s="5">
        <f t="shared" ca="1" si="80"/>
        <v>5379799.3226460703</v>
      </c>
      <c r="U173" s="5">
        <f t="shared" ca="1" si="80"/>
        <v>5553373.4004766112</v>
      </c>
      <c r="V173" s="5">
        <f t="shared" ca="1" si="80"/>
        <v>5728929.3948506201</v>
      </c>
      <c r="W173" s="5">
        <f t="shared" ca="1" si="80"/>
        <v>6193804.4665936865</v>
      </c>
      <c r="X173" s="5">
        <f t="shared" ca="1" si="80"/>
        <v>6384051.0534516368</v>
      </c>
      <c r="Y173" s="5">
        <f t="shared" ca="1" si="80"/>
        <v>6575231.6794649288</v>
      </c>
      <c r="Z173" s="5">
        <f t="shared" ca="1" si="80"/>
        <v>6768583.2956974804</v>
      </c>
      <c r="AA173" s="5">
        <f t="shared" ca="1" si="80"/>
        <v>6939870.6409638058</v>
      </c>
      <c r="AB173" s="5">
        <f t="shared" ca="1" si="80"/>
        <v>7138881.4301334601</v>
      </c>
      <c r="AC173" s="5">
        <f t="shared" ca="1" si="80"/>
        <v>7338876.952173043</v>
      </c>
      <c r="AD173" s="5">
        <f t="shared" ca="1" si="80"/>
        <v>7541131.4348422121</v>
      </c>
      <c r="AE173" s="5">
        <f t="shared" ca="1" si="80"/>
        <v>7720682.7285311008</v>
      </c>
      <c r="AF173" s="5">
        <f t="shared" ca="1" si="80"/>
        <v>7268248.4468822461</v>
      </c>
      <c r="AG173" s="5">
        <f t="shared" ca="1" si="80"/>
        <v>6964534.7032541558</v>
      </c>
      <c r="AH173" s="5">
        <f t="shared" ca="1" si="80"/>
        <v>7071254.3836424649</v>
      </c>
      <c r="AI173" s="5">
        <f t="shared" ca="1" si="80"/>
        <v>6843340.4391233306</v>
      </c>
      <c r="AJ173" s="5">
        <f t="shared" ca="1" si="80"/>
        <v>-87554316.55849646</v>
      </c>
      <c r="AK173" s="5">
        <f t="shared" ca="1" si="80"/>
        <v>7260493.0804254655</v>
      </c>
      <c r="AL173" s="5">
        <f t="shared" ca="1" si="80"/>
        <v>7471954.0130126737</v>
      </c>
      <c r="AM173" s="5">
        <f t="shared" ca="1" si="80"/>
        <v>7659306.0590272024</v>
      </c>
      <c r="AN173" s="5">
        <f t="shared" ca="1" si="80"/>
        <v>7876953.608699711</v>
      </c>
      <c r="AO173" s="5">
        <f t="shared" ca="1" si="80"/>
        <v>8095678.5605368</v>
      </c>
      <c r="AP173" s="5">
        <f t="shared" ca="1" si="80"/>
        <v>8316873.3076877967</v>
      </c>
      <c r="AQ173" s="5">
        <f t="shared" ca="1" si="80"/>
        <v>8704328.1569373254</v>
      </c>
      <c r="AR173" s="5">
        <f t="shared" ca="1" si="80"/>
        <v>9080295.6463968121</v>
      </c>
      <c r="AS173" s="5">
        <f t="shared" ca="1" si="80"/>
        <v>9339360.9379636832</v>
      </c>
      <c r="AT173" s="5">
        <f t="shared" ca="1" si="80"/>
        <v>9573425.52600413</v>
      </c>
      <c r="AU173" s="5">
        <f t="shared" ca="1" si="80"/>
        <v>9781985.1323808264</v>
      </c>
      <c r="AV173" s="5">
        <f t="shared" ca="1" si="80"/>
        <v>10022757.909728128</v>
      </c>
      <c r="AW173" s="5">
        <f t="shared" ca="1" si="80"/>
        <v>10264746.913178729</v>
      </c>
      <c r="AX173" s="5">
        <f t="shared" ca="1" si="80"/>
        <v>10509429.875629665</v>
      </c>
      <c r="AY173" s="5">
        <f t="shared" ca="1" si="80"/>
        <v>10727869.381996574</v>
      </c>
      <c r="AZ173" s="5">
        <f t="shared" ca="1" si="80"/>
        <v>10979515.327343497</v>
      </c>
      <c r="BA173" s="5">
        <f t="shared" ca="1" si="80"/>
        <v>11232441.057775185</v>
      </c>
      <c r="BB173" s="5">
        <f t="shared" ca="1" si="80"/>
        <v>11488168.838971976</v>
      </c>
      <c r="BC173" s="5">
        <f t="shared" ca="1" si="80"/>
        <v>11716893.335682826</v>
      </c>
      <c r="BD173" s="5">
        <f t="shared" ca="1" si="80"/>
        <v>11979848.143609708</v>
      </c>
      <c r="BE173" s="5">
        <f t="shared" ca="1" si="80"/>
        <v>12244149.014538217</v>
      </c>
      <c r="BF173" s="5">
        <f t="shared" ca="1" si="80"/>
        <v>12511364.088939443</v>
      </c>
      <c r="BG173" s="5">
        <f t="shared" ca="1" si="80"/>
        <v>12750794.079859097</v>
      </c>
      <c r="BH173" s="5">
        <f t="shared" ca="1" si="80"/>
        <v>12416202.089898612</v>
      </c>
      <c r="BI173" s="5">
        <f t="shared" ca="1" si="80"/>
        <v>12970866.408317942</v>
      </c>
    </row>
    <row r="174" spans="1:61" x14ac:dyDescent="0.25">
      <c r="A174" s="154" t="s">
        <v>681</v>
      </c>
      <c r="C174" s="5">
        <f ca="1">C166</f>
        <v>317200053.13579363</v>
      </c>
      <c r="D174" s="5">
        <f t="shared" ref="D174:BI174" ca="1" si="81">D166</f>
        <v>318495155.33229923</v>
      </c>
      <c r="E174" s="5">
        <f t="shared" ca="1" si="81"/>
        <v>326759705.56870341</v>
      </c>
      <c r="F174" s="5">
        <f t="shared" ca="1" si="81"/>
        <v>335059114.20559371</v>
      </c>
      <c r="G174" s="5">
        <f t="shared" ca="1" si="81"/>
        <v>342448271.60717082</v>
      </c>
      <c r="H174" s="5">
        <f t="shared" ca="1" si="81"/>
        <v>350826448.81017953</v>
      </c>
      <c r="I174" s="5">
        <f t="shared" ca="1" si="81"/>
        <v>359238562.88817608</v>
      </c>
      <c r="J174" s="5">
        <f t="shared" ca="1" si="81"/>
        <v>367684221.63727129</v>
      </c>
      <c r="K174" s="5">
        <f t="shared" ca="1" si="81"/>
        <v>375273506.74998885</v>
      </c>
      <c r="L174" s="5">
        <f t="shared" ca="1" si="81"/>
        <v>383616157.15371943</v>
      </c>
      <c r="M174" s="5">
        <f t="shared" ca="1" si="81"/>
        <v>392000748.66323656</v>
      </c>
      <c r="N174" s="5">
        <f t="shared" ca="1" si="81"/>
        <v>400427053.14076251</v>
      </c>
      <c r="O174" s="5">
        <f t="shared" ca="1" si="81"/>
        <v>407877629.13337553</v>
      </c>
      <c r="P174" s="5">
        <f t="shared" ca="1" si="81"/>
        <v>416328814.07624215</v>
      </c>
      <c r="Q174" s="5">
        <f t="shared" ca="1" si="81"/>
        <v>424757113.72881144</v>
      </c>
      <c r="R174" s="5">
        <f t="shared" ca="1" si="81"/>
        <v>433136912.29422522</v>
      </c>
      <c r="S174" s="5">
        <f t="shared" ca="1" si="81"/>
        <v>440500746.201931</v>
      </c>
      <c r="T174" s="5">
        <f t="shared" ca="1" si="81"/>
        <v>448959988.01657182</v>
      </c>
      <c r="U174" s="5">
        <f t="shared" ca="1" si="81"/>
        <v>457453453.4083215</v>
      </c>
      <c r="V174" s="5">
        <f t="shared" ca="1" si="81"/>
        <v>465980630.91160572</v>
      </c>
      <c r="W174" s="5">
        <f t="shared" ca="1" si="81"/>
        <v>535015395.0940305</v>
      </c>
      <c r="X174" s="5">
        <f t="shared" ca="1" si="81"/>
        <v>545979750.97888231</v>
      </c>
      <c r="Y174" s="5">
        <f t="shared" ca="1" si="81"/>
        <v>557025152.0399847</v>
      </c>
      <c r="Z174" s="5">
        <f t="shared" ca="1" si="81"/>
        <v>568152346.92821491</v>
      </c>
      <c r="AA174" s="5">
        <f t="shared" ca="1" si="81"/>
        <v>577840634.68612814</v>
      </c>
      <c r="AB174" s="5">
        <f t="shared" ca="1" si="81"/>
        <v>581843403.0413568</v>
      </c>
      <c r="AC174" s="5">
        <f t="shared" ca="1" si="81"/>
        <v>590317428.9070859</v>
      </c>
      <c r="AD174" s="5">
        <f t="shared" ca="1" si="81"/>
        <v>601159698.57880628</v>
      </c>
      <c r="AE174" s="5">
        <f t="shared" ca="1" si="81"/>
        <v>610545842.8160634</v>
      </c>
      <c r="AF174" s="5">
        <f t="shared" ca="1" si="81"/>
        <v>621561696.45443535</v>
      </c>
      <c r="AG174" s="5">
        <f t="shared" ca="1" si="81"/>
        <v>632667750.39898896</v>
      </c>
      <c r="AH174" s="5">
        <f t="shared" ca="1" si="81"/>
        <v>643863233.45386362</v>
      </c>
      <c r="AI174" s="5">
        <f t="shared" ca="1" si="81"/>
        <v>653584506.6579442</v>
      </c>
      <c r="AJ174" s="5">
        <f t="shared" ca="1" si="81"/>
        <v>664964167.77701473</v>
      </c>
      <c r="AK174" s="5">
        <f t="shared" ca="1" si="81"/>
        <v>676433925.69889712</v>
      </c>
      <c r="AL174" s="5">
        <f t="shared" ca="1" si="81"/>
        <v>687994553.43756974</v>
      </c>
      <c r="AM174" s="5">
        <f t="shared" ca="1" si="81"/>
        <v>700082105.13443804</v>
      </c>
      <c r="AN174" s="5">
        <f t="shared" ca="1" si="81"/>
        <v>712638817.1147052</v>
      </c>
      <c r="AO174" s="5">
        <f t="shared" ca="1" si="81"/>
        <v>724656653.31793404</v>
      </c>
      <c r="AP174" s="5">
        <f t="shared" ca="1" si="81"/>
        <v>736768483.2038933</v>
      </c>
      <c r="AQ174" s="5">
        <f t="shared" ca="1" si="81"/>
        <v>747369534.96478939</v>
      </c>
      <c r="AR174" s="5">
        <f t="shared" ca="1" si="81"/>
        <v>759678422.46958435</v>
      </c>
      <c r="AS174" s="5">
        <f t="shared" ca="1" si="81"/>
        <v>772083255.66756558</v>
      </c>
      <c r="AT174" s="5">
        <f t="shared" ca="1" si="81"/>
        <v>784585317.84532392</v>
      </c>
      <c r="AU174" s="5">
        <f t="shared" ca="1" si="81"/>
        <v>795555392.12027287</v>
      </c>
      <c r="AV174" s="5">
        <f t="shared" ca="1" si="81"/>
        <v>808260581.78458095</v>
      </c>
      <c r="AW174" s="5">
        <f t="shared" ca="1" si="81"/>
        <v>821065479.07931638</v>
      </c>
      <c r="AX174" s="5">
        <f t="shared" ca="1" si="81"/>
        <v>833970938.30449367</v>
      </c>
      <c r="AY174" s="5">
        <f t="shared" ca="1" si="81"/>
        <v>845323947.14842379</v>
      </c>
      <c r="AZ174" s="5">
        <f t="shared" ca="1" si="81"/>
        <v>858439271.61699927</v>
      </c>
      <c r="BA174" s="5">
        <f t="shared" ca="1" si="81"/>
        <v>871657712.53447294</v>
      </c>
      <c r="BB174" s="5">
        <f t="shared" ca="1" si="81"/>
        <v>884980149.71109474</v>
      </c>
      <c r="BC174" s="5">
        <f t="shared" ca="1" si="81"/>
        <v>896729054.35152185</v>
      </c>
      <c r="BD174" s="5">
        <f t="shared" ca="1" si="81"/>
        <v>904228267.56966877</v>
      </c>
      <c r="BE174" s="5">
        <f t="shared" ca="1" si="81"/>
        <v>915352858.21623969</v>
      </c>
      <c r="BF174" s="5">
        <f t="shared" ca="1" si="81"/>
        <v>913325282.7774477</v>
      </c>
      <c r="BG174" s="5">
        <f t="shared" ca="1" si="81"/>
        <v>911348993.99645472</v>
      </c>
      <c r="BH174" s="5">
        <f t="shared" ca="1" si="81"/>
        <v>909416341.6785177</v>
      </c>
      <c r="BI174" s="5">
        <f t="shared" ca="1" si="81"/>
        <v>906554767.59553468</v>
      </c>
    </row>
    <row r="176" spans="1:61" x14ac:dyDescent="0.25">
      <c r="A176" s="154" t="s">
        <v>129</v>
      </c>
    </row>
    <row r="177" spans="1:63" x14ac:dyDescent="0.25">
      <c r="A177" s="154" t="s">
        <v>8</v>
      </c>
      <c r="C177" s="5"/>
      <c r="D177" s="33">
        <f ca="1">IF(C174&gt;0,(D174-C174+D173)/C174,0)</f>
        <v>1.6571875081344077E-2</v>
      </c>
      <c r="E177" s="33">
        <f t="shared" ref="E177:BI177" ca="1" si="82">IF(D174&gt;0,(E174-D174+E173)/D174,0)</f>
        <v>3.8003736280007062E-2</v>
      </c>
      <c r="F177" s="33">
        <f t="shared" ca="1" si="82"/>
        <v>3.7677472775532538E-2</v>
      </c>
      <c r="G177" s="33">
        <f t="shared" ca="1" si="82"/>
        <v>3.4489717632656673E-2</v>
      </c>
      <c r="H177" s="33">
        <f t="shared" ca="1" si="82"/>
        <v>3.715315476667929E-2</v>
      </c>
      <c r="I177" s="33">
        <f t="shared" ca="1" si="82"/>
        <v>3.6873036678678063E-2</v>
      </c>
      <c r="J177" s="33">
        <f t="shared" ca="1" si="82"/>
        <v>3.6607545465118262E-2</v>
      </c>
      <c r="K177" s="33">
        <f t="shared" ca="1" si="82"/>
        <v>3.3880900095322658E-2</v>
      </c>
      <c r="L177" s="33">
        <f t="shared" ca="1" si="82"/>
        <v>3.2251605874698296E-2</v>
      </c>
      <c r="M177" s="33">
        <f t="shared" ca="1" si="82"/>
        <v>3.2149575969996236E-2</v>
      </c>
      <c r="N177" s="33">
        <f t="shared" ca="1" si="82"/>
        <v>3.2053712174554772E-2</v>
      </c>
      <c r="O177" s="33">
        <f t="shared" ca="1" si="82"/>
        <v>2.9784309901996965E-2</v>
      </c>
      <c r="P177" s="33">
        <f t="shared" ca="1" si="82"/>
        <v>3.230556365276311E-2</v>
      </c>
      <c r="Q177" s="33">
        <f t="shared" ca="1" si="82"/>
        <v>3.199315599115482E-2</v>
      </c>
      <c r="R177" s="33">
        <f t="shared" ca="1" si="82"/>
        <v>3.1639063305685659E-2</v>
      </c>
      <c r="S177" s="33">
        <f t="shared" ca="1" si="82"/>
        <v>2.9022925513020388E-2</v>
      </c>
      <c r="T177" s="33">
        <f t="shared" ca="1" si="82"/>
        <v>3.141661224551684E-2</v>
      </c>
      <c r="U177" s="33">
        <f t="shared" ca="1" si="82"/>
        <v>3.1287507054432215E-2</v>
      </c>
      <c r="V177" s="33">
        <f t="shared" ca="1" si="82"/>
        <v>3.1164060063199217E-2</v>
      </c>
      <c r="W177" s="33">
        <f t="shared" ca="1" si="82"/>
        <v>0.16144140691394737</v>
      </c>
      <c r="X177" s="33">
        <f t="shared" ca="1" si="82"/>
        <v>3.2425995770186046E-2</v>
      </c>
      <c r="Y177" s="33">
        <f t="shared" ca="1" si="82"/>
        <v>3.2273418032400358E-2</v>
      </c>
      <c r="Z177" s="33">
        <f t="shared" ca="1" si="82"/>
        <v>3.2127414926216978E-2</v>
      </c>
      <c r="AA177" s="33">
        <f t="shared" ca="1" si="82"/>
        <v>2.9267076847925046E-2</v>
      </c>
      <c r="AB177" s="33">
        <f t="shared" ca="1" si="82"/>
        <v>1.928152697571027E-2</v>
      </c>
      <c r="AC177" s="33">
        <f t="shared" ca="1" si="82"/>
        <v>2.7177248612335256E-2</v>
      </c>
      <c r="AD177" s="33">
        <f t="shared" ca="1" si="82"/>
        <v>3.1141552334982961E-2</v>
      </c>
      <c r="AE177" s="33">
        <f t="shared" ca="1" si="82"/>
        <v>2.8456376909879767E-2</v>
      </c>
      <c r="AF177" s="33">
        <f t="shared" ca="1" si="82"/>
        <v>2.9947140416059743E-2</v>
      </c>
      <c r="AG177" s="33">
        <f t="shared" ca="1" si="82"/>
        <v>2.9072880055009093E-2</v>
      </c>
      <c r="AH177" s="33">
        <f t="shared" ca="1" si="82"/>
        <v>2.8872559770902327E-2</v>
      </c>
      <c r="AI177" s="33">
        <f t="shared" ca="1" si="82"/>
        <v>2.5726913391756603E-2</v>
      </c>
      <c r="AJ177" s="33">
        <f t="shared" ca="1" si="82"/>
        <v>-0.11654905320344781</v>
      </c>
      <c r="AK177" s="33">
        <f t="shared" ca="1" si="82"/>
        <v>2.8167308721195258E-2</v>
      </c>
      <c r="AL177" s="33">
        <f t="shared" ca="1" si="82"/>
        <v>2.8136645766281852E-2</v>
      </c>
      <c r="AM177" s="33">
        <f t="shared" ca="1" si="82"/>
        <v>2.8702055353825383E-2</v>
      </c>
      <c r="AN177" s="33">
        <f t="shared" ca="1" si="82"/>
        <v>2.9187527347300159E-2</v>
      </c>
      <c r="AO177" s="33">
        <f t="shared" ca="1" si="82"/>
        <v>2.8223995494941156E-2</v>
      </c>
      <c r="AP177" s="33">
        <f t="shared" ca="1" si="82"/>
        <v>2.8190872325689151E-2</v>
      </c>
      <c r="AQ177" s="33">
        <f t="shared" ca="1" si="82"/>
        <v>2.6202776527414026E-2</v>
      </c>
      <c r="AR177" s="33">
        <f t="shared" ca="1" si="82"/>
        <v>2.8619286912998761E-2</v>
      </c>
      <c r="AS177" s="33">
        <f t="shared" ca="1" si="82"/>
        <v>2.8622892914686549E-2</v>
      </c>
      <c r="AT177" s="33">
        <f t="shared" ca="1" si="82"/>
        <v>2.8592107835152255E-2</v>
      </c>
      <c r="AU177" s="33">
        <f t="shared" ca="1" si="82"/>
        <v>2.6449716729750123E-2</v>
      </c>
      <c r="AV177" s="33">
        <f t="shared" ca="1" si="82"/>
        <v>2.8568655054254433E-2</v>
      </c>
      <c r="AW177" s="33">
        <f t="shared" ca="1" si="82"/>
        <v>2.854233489523645E-2</v>
      </c>
      <c r="AX177" s="33">
        <f t="shared" ca="1" si="82"/>
        <v>2.8517687927962481E-2</v>
      </c>
      <c r="AY177" s="33">
        <f t="shared" ca="1" si="82"/>
        <v>2.6476795787174878E-2</v>
      </c>
      <c r="AZ177" s="33">
        <f t="shared" ca="1" si="82"/>
        <v>2.8503675871480252E-2</v>
      </c>
      <c r="BA177" s="33">
        <f t="shared" ca="1" si="82"/>
        <v>2.8482948979246896E-2</v>
      </c>
      <c r="BB177" s="33">
        <f t="shared" ca="1" si="82"/>
        <v>2.8463702734245633E-2</v>
      </c>
      <c r="BC177" s="33">
        <f t="shared" ca="1" si="82"/>
        <v>2.651562069925573E-2</v>
      </c>
      <c r="BD177" s="33">
        <f t="shared" ca="1" si="82"/>
        <v>2.1722348871413673E-2</v>
      </c>
      <c r="BE177" s="33">
        <f t="shared" ca="1" si="82"/>
        <v>2.5843849942800676E-2</v>
      </c>
      <c r="BF177" s="33">
        <f t="shared" ca="1" si="82"/>
        <v>1.1453275702418575E-2</v>
      </c>
      <c r="BG177" s="33">
        <f t="shared" ca="1" si="82"/>
        <v>1.1797007596352244E-2</v>
      </c>
      <c r="BH177" s="33">
        <f t="shared" ca="1" si="82"/>
        <v>1.1503331699516178E-2</v>
      </c>
      <c r="BI177" s="33">
        <f t="shared" ca="1" si="82"/>
        <v>1.1116242211654253E-2</v>
      </c>
    </row>
    <row r="178" spans="1:63" x14ac:dyDescent="0.25">
      <c r="C178" s="5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</row>
    <row r="179" spans="1:63" x14ac:dyDescent="0.25">
      <c r="C179" s="5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</row>
    <row r="180" spans="1:63" x14ac:dyDescent="0.25">
      <c r="A180" s="9" t="s">
        <v>132</v>
      </c>
      <c r="C180" s="5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</row>
    <row r="181" spans="1:63" x14ac:dyDescent="0.25">
      <c r="A181" s="154" t="str">
        <f>A177</f>
        <v>Total</v>
      </c>
      <c r="C181" s="5">
        <v>1</v>
      </c>
      <c r="D181" s="15">
        <f ca="1">1+D177</f>
        <v>1.0165718750813442</v>
      </c>
      <c r="E181" s="15">
        <f t="shared" ref="E181:BI181" ca="1" si="83">D181*(1+E177)</f>
        <v>1.0552054045316077</v>
      </c>
      <c r="F181" s="15">
        <f t="shared" ca="1" si="83"/>
        <v>1.0949628774334421</v>
      </c>
      <c r="G181" s="15">
        <f t="shared" ca="1" si="83"/>
        <v>1.1327278378943628</v>
      </c>
      <c r="H181" s="15">
        <f t="shared" ca="1" si="83"/>
        <v>1.174812250564178</v>
      </c>
      <c r="I181" s="15">
        <f t="shared" ca="1" si="83"/>
        <v>1.2181311457697912</v>
      </c>
      <c r="J181" s="15">
        <f t="shared" ca="1" si="83"/>
        <v>1.2627239370710355</v>
      </c>
      <c r="K181" s="15">
        <f t="shared" ca="1" si="83"/>
        <v>1.3055061606309117</v>
      </c>
      <c r="L181" s="15">
        <f t="shared" ca="1" si="83"/>
        <v>1.3476108307905703</v>
      </c>
      <c r="M181" s="15">
        <f t="shared" ca="1" si="83"/>
        <v>1.3909359475730614</v>
      </c>
      <c r="N181" s="15">
        <f t="shared" ca="1" si="83"/>
        <v>1.43552060808981</v>
      </c>
      <c r="O181" s="15">
        <f t="shared" ca="1" si="83"/>
        <v>1.47827659875186</v>
      </c>
      <c r="P181" s="15">
        <f t="shared" ca="1" si="83"/>
        <v>1.5260331575092285</v>
      </c>
      <c r="Q181" s="15">
        <f t="shared" ca="1" si="83"/>
        <v>1.5748557743650957</v>
      </c>
      <c r="R181" s="15">
        <f t="shared" ca="1" si="83"/>
        <v>1.6246827359075575</v>
      </c>
      <c r="S181" s="15">
        <f t="shared" ca="1" si="83"/>
        <v>1.6718357819340925</v>
      </c>
      <c r="T181" s="15">
        <f t="shared" ca="1" si="83"/>
        <v>1.7243591984332964</v>
      </c>
      <c r="U181" s="15">
        <f t="shared" ca="1" si="83"/>
        <v>1.7783100990186533</v>
      </c>
      <c r="V181" s="15">
        <f t="shared" ca="1" si="83"/>
        <v>1.8337294617554645</v>
      </c>
      <c r="W181" s="15">
        <f t="shared" ca="1" si="83"/>
        <v>2.1297693259608219</v>
      </c>
      <c r="X181" s="15">
        <f t="shared" ca="1" si="83"/>
        <v>2.1988292171158994</v>
      </c>
      <c r="Y181" s="15">
        <f t="shared" ca="1" si="83"/>
        <v>2.2697929516217363</v>
      </c>
      <c r="Z181" s="15">
        <f t="shared" ca="1" si="83"/>
        <v>2.3427155315750907</v>
      </c>
      <c r="AA181" s="15">
        <f t="shared" ca="1" si="83"/>
        <v>2.4112799670705267</v>
      </c>
      <c r="AB181" s="15">
        <f t="shared" ca="1" si="83"/>
        <v>2.457773126801587</v>
      </c>
      <c r="AC181" s="15">
        <f t="shared" ca="1" si="83"/>
        <v>2.5245686381013903</v>
      </c>
      <c r="AD181" s="15">
        <f t="shared" ca="1" si="83"/>
        <v>2.6031876244680814</v>
      </c>
      <c r="AE181" s="15">
        <f t="shared" ca="1" si="83"/>
        <v>2.6772649126770798</v>
      </c>
      <c r="AF181" s="15">
        <f t="shared" ca="1" si="83"/>
        <v>2.7574413409480103</v>
      </c>
      <c r="AG181" s="15">
        <f t="shared" ca="1" si="83"/>
        <v>2.8376081023121151</v>
      </c>
      <c r="AH181" s="15">
        <f t="shared" ca="1" si="83"/>
        <v>2.9195371118525184</v>
      </c>
      <c r="AI181" s="15">
        <f t="shared" ca="1" si="83"/>
        <v>2.9946477902731674</v>
      </c>
      <c r="AJ181" s="15">
        <f t="shared" ca="1" si="83"/>
        <v>2.6456244256390327</v>
      </c>
      <c r="AK181" s="15">
        <f t="shared" ca="1" si="83"/>
        <v>2.7201445455963422</v>
      </c>
      <c r="AL181" s="15">
        <f t="shared" ca="1" si="83"/>
        <v>2.7966802891088705</v>
      </c>
      <c r="AM181" s="15">
        <f t="shared" ca="1" si="83"/>
        <v>2.8769507615738252</v>
      </c>
      <c r="AN181" s="15">
        <f t="shared" ca="1" si="83"/>
        <v>2.9609218406040974</v>
      </c>
      <c r="AO181" s="15">
        <f t="shared" ca="1" si="83"/>
        <v>3.0444908852941808</v>
      </c>
      <c r="AP181" s="15">
        <f t="shared" ca="1" si="83"/>
        <v>3.1303177391382335</v>
      </c>
      <c r="AQ181" s="15">
        <f t="shared" ca="1" si="83"/>
        <v>3.2123407553166725</v>
      </c>
      <c r="AR181" s="15">
        <f t="shared" ca="1" si="83"/>
        <v>3.3042756570553999</v>
      </c>
      <c r="AS181" s="15">
        <f t="shared" ca="1" si="83"/>
        <v>3.3988535853479021</v>
      </c>
      <c r="AT181" s="15">
        <f t="shared" ca="1" si="83"/>
        <v>3.4960339735760635</v>
      </c>
      <c r="AU181" s="15">
        <f t="shared" ca="1" si="83"/>
        <v>3.5885030818547334</v>
      </c>
      <c r="AV181" s="15">
        <f t="shared" ca="1" si="83"/>
        <v>3.6910217885613701</v>
      </c>
      <c r="AW181" s="15">
        <f t="shared" ca="1" si="83"/>
        <v>3.7963721685561036</v>
      </c>
      <c r="AX181" s="15">
        <f t="shared" ca="1" si="83"/>
        <v>3.9046359253173888</v>
      </c>
      <c r="AY181" s="15">
        <f t="shared" ca="1" si="83"/>
        <v>4.0080181733352847</v>
      </c>
      <c r="AZ181" s="15">
        <f t="shared" ca="1" si="83"/>
        <v>4.1222614242350364</v>
      </c>
      <c r="BA181" s="15">
        <f t="shared" ca="1" si="83"/>
        <v>4.2396755860606401</v>
      </c>
      <c r="BB181" s="15">
        <f t="shared" ca="1" si="83"/>
        <v>4.3603524516319085</v>
      </c>
      <c r="BC181" s="15">
        <f t="shared" ca="1" si="83"/>
        <v>4.4759699033544509</v>
      </c>
      <c r="BD181" s="15">
        <f t="shared" ca="1" si="83"/>
        <v>4.5731984831330648</v>
      </c>
      <c r="BE181" s="15">
        <f t="shared" ca="1" si="83"/>
        <v>4.6913875384897992</v>
      </c>
      <c r="BF181" s="15">
        <f t="shared" ca="1" si="83"/>
        <v>4.7451192933950139</v>
      </c>
      <c r="BG181" s="15">
        <f t="shared" ca="1" si="83"/>
        <v>4.8010975017447928</v>
      </c>
      <c r="BH181" s="15">
        <f t="shared" ca="1" si="83"/>
        <v>4.8563261188290809</v>
      </c>
      <c r="BI181" s="15">
        <f t="shared" ca="1" si="83"/>
        <v>4.9103102162247678</v>
      </c>
    </row>
    <row r="182" spans="1:63" x14ac:dyDescent="0.25">
      <c r="A182" s="154" t="s">
        <v>133</v>
      </c>
      <c r="C182" s="5">
        <v>1</v>
      </c>
      <c r="D182" s="4">
        <f>C182+1</f>
        <v>2</v>
      </c>
      <c r="E182" s="4">
        <f>D182+1</f>
        <v>3</v>
      </c>
      <c r="F182" s="4">
        <f t="shared" ref="F182:BI182" si="84">E182+1</f>
        <v>4</v>
      </c>
      <c r="G182" s="4">
        <f t="shared" si="84"/>
        <v>5</v>
      </c>
      <c r="H182" s="4">
        <f t="shared" si="84"/>
        <v>6</v>
      </c>
      <c r="I182" s="4">
        <f t="shared" si="84"/>
        <v>7</v>
      </c>
      <c r="J182" s="4">
        <f t="shared" si="84"/>
        <v>8</v>
      </c>
      <c r="K182" s="4">
        <f t="shared" si="84"/>
        <v>9</v>
      </c>
      <c r="L182" s="4">
        <f t="shared" si="84"/>
        <v>10</v>
      </c>
      <c r="M182" s="4">
        <f t="shared" si="84"/>
        <v>11</v>
      </c>
      <c r="N182" s="4">
        <f t="shared" si="84"/>
        <v>12</v>
      </c>
      <c r="O182" s="4">
        <f t="shared" si="84"/>
        <v>13</v>
      </c>
      <c r="P182" s="4">
        <f t="shared" si="84"/>
        <v>14</v>
      </c>
      <c r="Q182" s="4">
        <f t="shared" si="84"/>
        <v>15</v>
      </c>
      <c r="R182" s="4">
        <f t="shared" si="84"/>
        <v>16</v>
      </c>
      <c r="S182" s="4">
        <f t="shared" si="84"/>
        <v>17</v>
      </c>
      <c r="T182" s="4">
        <f t="shared" si="84"/>
        <v>18</v>
      </c>
      <c r="U182" s="4">
        <f t="shared" si="84"/>
        <v>19</v>
      </c>
      <c r="V182" s="4">
        <f t="shared" si="84"/>
        <v>20</v>
      </c>
      <c r="W182" s="4">
        <f t="shared" si="84"/>
        <v>21</v>
      </c>
      <c r="X182" s="4">
        <f t="shared" si="84"/>
        <v>22</v>
      </c>
      <c r="Y182" s="4">
        <f t="shared" si="84"/>
        <v>23</v>
      </c>
      <c r="Z182" s="4">
        <f t="shared" si="84"/>
        <v>24</v>
      </c>
      <c r="AA182" s="4">
        <f t="shared" si="84"/>
        <v>25</v>
      </c>
      <c r="AB182" s="4">
        <f t="shared" si="84"/>
        <v>26</v>
      </c>
      <c r="AC182" s="4">
        <f t="shared" si="84"/>
        <v>27</v>
      </c>
      <c r="AD182" s="4">
        <f t="shared" si="84"/>
        <v>28</v>
      </c>
      <c r="AE182" s="4">
        <f t="shared" si="84"/>
        <v>29</v>
      </c>
      <c r="AF182" s="4">
        <f t="shared" si="84"/>
        <v>30</v>
      </c>
      <c r="AG182" s="4">
        <f t="shared" si="84"/>
        <v>31</v>
      </c>
      <c r="AH182" s="4">
        <f t="shared" si="84"/>
        <v>32</v>
      </c>
      <c r="AI182" s="4">
        <f t="shared" si="84"/>
        <v>33</v>
      </c>
      <c r="AJ182" s="4">
        <f t="shared" si="84"/>
        <v>34</v>
      </c>
      <c r="AK182" s="4">
        <f t="shared" si="84"/>
        <v>35</v>
      </c>
      <c r="AL182" s="4">
        <f t="shared" si="84"/>
        <v>36</v>
      </c>
      <c r="AM182" s="4">
        <f t="shared" si="84"/>
        <v>37</v>
      </c>
      <c r="AN182" s="4">
        <f t="shared" si="84"/>
        <v>38</v>
      </c>
      <c r="AO182" s="4">
        <f t="shared" si="84"/>
        <v>39</v>
      </c>
      <c r="AP182" s="4">
        <f t="shared" si="84"/>
        <v>40</v>
      </c>
      <c r="AQ182" s="4">
        <f t="shared" si="84"/>
        <v>41</v>
      </c>
      <c r="AR182" s="4">
        <f t="shared" si="84"/>
        <v>42</v>
      </c>
      <c r="AS182" s="4">
        <f t="shared" si="84"/>
        <v>43</v>
      </c>
      <c r="AT182" s="4">
        <f t="shared" si="84"/>
        <v>44</v>
      </c>
      <c r="AU182" s="4">
        <f t="shared" si="84"/>
        <v>45</v>
      </c>
      <c r="AV182" s="4">
        <f t="shared" si="84"/>
        <v>46</v>
      </c>
      <c r="AW182" s="4">
        <f t="shared" si="84"/>
        <v>47</v>
      </c>
      <c r="AX182" s="4">
        <f t="shared" si="84"/>
        <v>48</v>
      </c>
      <c r="AY182" s="4">
        <f t="shared" si="84"/>
        <v>49</v>
      </c>
      <c r="AZ182" s="4">
        <f t="shared" si="84"/>
        <v>50</v>
      </c>
      <c r="BA182" s="4">
        <f t="shared" si="84"/>
        <v>51</v>
      </c>
      <c r="BB182" s="4">
        <f t="shared" si="84"/>
        <v>52</v>
      </c>
      <c r="BC182" s="4">
        <f t="shared" si="84"/>
        <v>53</v>
      </c>
      <c r="BD182" s="4">
        <f t="shared" si="84"/>
        <v>54</v>
      </c>
      <c r="BE182" s="4">
        <f t="shared" si="84"/>
        <v>55</v>
      </c>
      <c r="BF182" s="4">
        <f t="shared" si="84"/>
        <v>56</v>
      </c>
      <c r="BG182" s="4">
        <f t="shared" si="84"/>
        <v>57</v>
      </c>
      <c r="BH182" s="4">
        <f t="shared" si="84"/>
        <v>58</v>
      </c>
      <c r="BI182" s="4">
        <f t="shared" si="84"/>
        <v>59</v>
      </c>
    </row>
    <row r="183" spans="1:63" x14ac:dyDescent="0.25">
      <c r="C183" s="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</row>
    <row r="184" spans="1:63" x14ac:dyDescent="0.25">
      <c r="A184" s="9" t="s">
        <v>134</v>
      </c>
      <c r="C184" s="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</row>
    <row r="185" spans="1:63" x14ac:dyDescent="0.25">
      <c r="A185" s="24" t="str">
        <f>A181</f>
        <v>Total</v>
      </c>
      <c r="C185" s="5"/>
      <c r="D185" s="33">
        <f t="shared" ref="D185:BI185" ca="1" si="85">-1+D181/OFFSET(D181,0,MAX(-4,1-D$182))</f>
        <v>1.6571875081344167E-2</v>
      </c>
      <c r="E185" s="33">
        <f t="shared" ca="1" si="85"/>
        <v>5.5205404531607716E-2</v>
      </c>
      <c r="F185" s="33">
        <f t="shared" ca="1" si="85"/>
        <v>9.4962877433442117E-2</v>
      </c>
      <c r="G185" s="33">
        <f t="shared" ca="1" si="85"/>
        <v>0.13272783789436282</v>
      </c>
      <c r="H185" s="33">
        <f t="shared" ca="1" si="85"/>
        <v>0.15566078440855136</v>
      </c>
      <c r="I185" s="33">
        <f t="shared" ca="1" si="85"/>
        <v>0.15440192074310333</v>
      </c>
      <c r="J185" s="33">
        <f t="shared" ca="1" si="85"/>
        <v>0.15321164132141174</v>
      </c>
      <c r="K185" s="33">
        <f t="shared" ca="1" si="85"/>
        <v>0.15253295359786345</v>
      </c>
      <c r="L185" s="33">
        <f t="shared" ca="1" si="85"/>
        <v>0.14708612388354769</v>
      </c>
      <c r="M185" s="33">
        <f t="shared" ca="1" si="85"/>
        <v>0.14186058898778686</v>
      </c>
      <c r="N185" s="33">
        <f t="shared" ca="1" si="85"/>
        <v>0.13684437741759048</v>
      </c>
      <c r="O185" s="33">
        <f t="shared" ca="1" si="85"/>
        <v>0.1323398106658138</v>
      </c>
      <c r="P185" s="33">
        <f t="shared" ca="1" si="85"/>
        <v>0.1323990002469686</v>
      </c>
      <c r="Q185" s="33">
        <f t="shared" ca="1" si="85"/>
        <v>0.13222738769023978</v>
      </c>
      <c r="R185" s="33">
        <f t="shared" ca="1" si="85"/>
        <v>0.13177249198077212</v>
      </c>
      <c r="S185" s="33">
        <f t="shared" ca="1" si="85"/>
        <v>0.13093570130627685</v>
      </c>
      <c r="T185" s="33">
        <f t="shared" ca="1" si="85"/>
        <v>0.12996181632630655</v>
      </c>
      <c r="U185" s="33">
        <f t="shared" ca="1" si="85"/>
        <v>0.12918917907614769</v>
      </c>
      <c r="V185" s="33">
        <f t="shared" ca="1" si="85"/>
        <v>0.12866926029784653</v>
      </c>
      <c r="W185" s="33">
        <f t="shared" ca="1" si="85"/>
        <v>0.27391060113389898</v>
      </c>
      <c r="X185" s="33">
        <f t="shared" ca="1" si="85"/>
        <v>0.27515729849888171</v>
      </c>
      <c r="Y185" s="33">
        <f t="shared" ca="1" si="85"/>
        <v>0.27637634902613661</v>
      </c>
      <c r="Z185" s="33">
        <f t="shared" ca="1" si="85"/>
        <v>0.27756879105403254</v>
      </c>
      <c r="AA185" s="33">
        <f t="shared" ca="1" si="85"/>
        <v>0.1321789349101008</v>
      </c>
      <c r="AB185" s="33">
        <f t="shared" ca="1" si="85"/>
        <v>0.11776444831187582</v>
      </c>
      <c r="AC185" s="33">
        <f t="shared" ca="1" si="85"/>
        <v>0.11224622329434064</v>
      </c>
      <c r="AD185" s="33">
        <f t="shared" ca="1" si="85"/>
        <v>0.11118383319799219</v>
      </c>
      <c r="AE185" s="33">
        <f t="shared" ca="1" si="85"/>
        <v>0.11030861170787198</v>
      </c>
      <c r="AF185" s="33">
        <f t="shared" ca="1" si="85"/>
        <v>0.12192671930480237</v>
      </c>
      <c r="AG185" s="33">
        <f t="shared" ca="1" si="85"/>
        <v>0.12399720866616915</v>
      </c>
      <c r="AH185" s="33">
        <f t="shared" ca="1" si="85"/>
        <v>0.12152389033006328</v>
      </c>
      <c r="AI185" s="33">
        <f t="shared" ca="1" si="85"/>
        <v>0.11854743103428134</v>
      </c>
      <c r="AJ185" s="33">
        <f t="shared" ca="1" si="85"/>
        <v>-4.0550967902198365E-2</v>
      </c>
      <c r="AK185" s="33">
        <f t="shared" ca="1" si="85"/>
        <v>-4.1395271115860721E-2</v>
      </c>
      <c r="AL185" s="33">
        <f t="shared" ca="1" si="85"/>
        <v>-4.2080925172995109E-2</v>
      </c>
      <c r="AM185" s="33">
        <f t="shared" ca="1" si="85"/>
        <v>-3.9302461238223341E-2</v>
      </c>
      <c r="AN185" s="33">
        <f t="shared" ca="1" si="85"/>
        <v>0.11917693679778707</v>
      </c>
      <c r="AO185" s="33">
        <f t="shared" ca="1" si="85"/>
        <v>0.11923864127842942</v>
      </c>
      <c r="AP185" s="33">
        <f t="shared" ca="1" si="85"/>
        <v>0.11929767279036141</v>
      </c>
      <c r="AQ185" s="33">
        <f t="shared" ca="1" si="85"/>
        <v>0.11657828775608703</v>
      </c>
      <c r="AR185" s="33">
        <f t="shared" ca="1" si="85"/>
        <v>0.11596179667520379</v>
      </c>
      <c r="AS185" s="33">
        <f t="shared" ca="1" si="85"/>
        <v>0.11639473179749071</v>
      </c>
      <c r="AT185" s="33">
        <f t="shared" ca="1" si="85"/>
        <v>0.11683038749239261</v>
      </c>
      <c r="AU185" s="33">
        <f t="shared" ca="1" si="85"/>
        <v>0.11709913586081533</v>
      </c>
      <c r="AV185" s="33">
        <f t="shared" ca="1" si="85"/>
        <v>0.11704414874714741</v>
      </c>
      <c r="AW185" s="33">
        <f t="shared" ca="1" si="85"/>
        <v>0.11695666589518949</v>
      </c>
      <c r="AX185" s="33">
        <f t="shared" ca="1" si="85"/>
        <v>0.11687585270327627</v>
      </c>
      <c r="AY185" s="33">
        <f t="shared" ca="1" si="85"/>
        <v>0.11690531731791709</v>
      </c>
      <c r="AZ185" s="33">
        <f t="shared" ca="1" si="85"/>
        <v>0.11683475752164241</v>
      </c>
      <c r="BA185" s="33">
        <f t="shared" ca="1" si="85"/>
        <v>0.11677027378302074</v>
      </c>
      <c r="BB185" s="33">
        <f t="shared" ca="1" si="85"/>
        <v>0.11671165635691794</v>
      </c>
      <c r="BC185" s="33">
        <f t="shared" ca="1" si="85"/>
        <v>0.11675389426434624</v>
      </c>
      <c r="BD185" s="33">
        <f t="shared" ca="1" si="85"/>
        <v>0.10939069905827448</v>
      </c>
      <c r="BE185" s="33">
        <f t="shared" ca="1" si="85"/>
        <v>0.10654398980769053</v>
      </c>
      <c r="BF185" s="33">
        <f t="shared" ca="1" si="85"/>
        <v>8.8242142356887321E-2</v>
      </c>
      <c r="BG185" s="33">
        <f t="shared" ca="1" si="85"/>
        <v>7.2638468401380329E-2</v>
      </c>
      <c r="BH185" s="33">
        <f t="shared" ca="1" si="85"/>
        <v>6.1910200648463309E-2</v>
      </c>
      <c r="BI185" s="33">
        <f t="shared" ca="1" si="85"/>
        <v>4.6664803523232656E-2</v>
      </c>
    </row>
    <row r="186" spans="1:63" x14ac:dyDescent="0.25">
      <c r="C186" s="5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15"/>
    </row>
    <row r="187" spans="1:63" x14ac:dyDescent="0.25">
      <c r="C187" s="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</row>
    <row r="189" spans="1:63" x14ac:dyDescent="0.25">
      <c r="C189" s="154">
        <f>Timeline!C16</f>
        <v>2015</v>
      </c>
      <c r="D189" s="154">
        <f>Timeline!D16</f>
        <v>2015.25</v>
      </c>
      <c r="E189" s="154">
        <f>Timeline!E16</f>
        <v>2015.5</v>
      </c>
      <c r="F189" s="154">
        <f>Timeline!F16</f>
        <v>2015.75</v>
      </c>
      <c r="G189" s="154">
        <f>Timeline!G16</f>
        <v>2016</v>
      </c>
      <c r="H189" s="154">
        <f>Timeline!H16</f>
        <v>2016.25</v>
      </c>
      <c r="I189" s="154">
        <f>Timeline!I16</f>
        <v>2016.5</v>
      </c>
      <c r="J189" s="154">
        <f>Timeline!J16</f>
        <v>2016.75</v>
      </c>
      <c r="K189" s="154">
        <f>Timeline!K16</f>
        <v>2017</v>
      </c>
      <c r="L189" s="154">
        <f>Timeline!L16</f>
        <v>2017.25</v>
      </c>
      <c r="M189" s="154">
        <f>Timeline!M16</f>
        <v>2017.5</v>
      </c>
      <c r="N189" s="154">
        <f>Timeline!N16</f>
        <v>2017.75</v>
      </c>
      <c r="O189" s="154">
        <f>Timeline!O16</f>
        <v>2018</v>
      </c>
      <c r="P189" s="154">
        <f>Timeline!P16</f>
        <v>2018.25</v>
      </c>
      <c r="Q189" s="154">
        <f>Timeline!Q16</f>
        <v>2018.5</v>
      </c>
      <c r="R189" s="154">
        <f>Timeline!R16</f>
        <v>2018.75</v>
      </c>
      <c r="S189" s="154">
        <f>Timeline!S16</f>
        <v>2019</v>
      </c>
      <c r="T189" s="154">
        <f>Timeline!T16</f>
        <v>2019.25</v>
      </c>
      <c r="U189" s="154">
        <f>Timeline!U16</f>
        <v>2019.5</v>
      </c>
      <c r="V189" s="154">
        <f>Timeline!V16</f>
        <v>2019.75</v>
      </c>
      <c r="W189" s="154">
        <f>Timeline!W16</f>
        <v>2020</v>
      </c>
      <c r="X189" s="154">
        <f>Timeline!X16</f>
        <v>2020.25</v>
      </c>
      <c r="Y189" s="154">
        <f>Timeline!Y16</f>
        <v>2020.5</v>
      </c>
      <c r="Z189" s="154">
        <f>Timeline!Z16</f>
        <v>2020.75</v>
      </c>
      <c r="AA189" s="154">
        <f>Timeline!AA16</f>
        <v>2021</v>
      </c>
      <c r="AB189" s="154">
        <f>Timeline!AB16</f>
        <v>2021.25</v>
      </c>
      <c r="AC189" s="154">
        <f>Timeline!AC16</f>
        <v>2021.5</v>
      </c>
      <c r="AD189" s="154">
        <f>Timeline!AD16</f>
        <v>2021.75</v>
      </c>
      <c r="AE189" s="154">
        <f>Timeline!AE16</f>
        <v>2022</v>
      </c>
      <c r="AF189" s="154">
        <f>Timeline!AF16</f>
        <v>2022.25</v>
      </c>
      <c r="AG189" s="154">
        <f>Timeline!AG16</f>
        <v>2022.5</v>
      </c>
      <c r="AH189" s="154">
        <f>Timeline!AH16</f>
        <v>2022.75</v>
      </c>
      <c r="AI189" s="154">
        <f>Timeline!AI16</f>
        <v>2023</v>
      </c>
      <c r="AJ189" s="154">
        <f>Timeline!AJ16</f>
        <v>2023.25</v>
      </c>
      <c r="AK189" s="154">
        <f>Timeline!AK16</f>
        <v>2023.5</v>
      </c>
      <c r="AL189" s="154">
        <f>Timeline!AL16</f>
        <v>2023.75</v>
      </c>
      <c r="AM189" s="154">
        <f>Timeline!AM16</f>
        <v>2024</v>
      </c>
      <c r="AN189" s="154">
        <f>Timeline!AN16</f>
        <v>2024.25</v>
      </c>
      <c r="AO189" s="154">
        <f>Timeline!AO16</f>
        <v>2024.5</v>
      </c>
      <c r="AP189" s="154">
        <f>Timeline!AP16</f>
        <v>2024.75</v>
      </c>
      <c r="AQ189" s="154">
        <f>Timeline!AQ16</f>
        <v>2025</v>
      </c>
      <c r="AR189" s="154">
        <f>Timeline!AR16</f>
        <v>2025.25</v>
      </c>
      <c r="AS189" s="154">
        <f>Timeline!AS16</f>
        <v>2025.5</v>
      </c>
      <c r="AT189" s="154">
        <f>Timeline!AT16</f>
        <v>2025.75</v>
      </c>
      <c r="AU189" s="154">
        <f>Timeline!AU16</f>
        <v>2026</v>
      </c>
      <c r="AV189" s="154">
        <f>Timeline!AV16</f>
        <v>2026.25</v>
      </c>
      <c r="AW189" s="154">
        <f>Timeline!AW16</f>
        <v>2026.5</v>
      </c>
      <c r="AX189" s="154">
        <f>Timeline!AX16</f>
        <v>2026.75</v>
      </c>
      <c r="AY189" s="154">
        <f>Timeline!AY16</f>
        <v>2027</v>
      </c>
      <c r="AZ189" s="154">
        <f>Timeline!AZ16</f>
        <v>2027.25</v>
      </c>
      <c r="BA189" s="154">
        <f>Timeline!BA16</f>
        <v>2027.5</v>
      </c>
      <c r="BB189" s="154">
        <f>Timeline!BB16</f>
        <v>2027.75</v>
      </c>
      <c r="BC189" s="154">
        <f>Timeline!BC16</f>
        <v>2028</v>
      </c>
      <c r="BD189" s="154">
        <f>Timeline!BD16</f>
        <v>2028.25</v>
      </c>
      <c r="BE189" s="154">
        <f>Timeline!BE16</f>
        <v>2028.5</v>
      </c>
      <c r="BF189" s="154">
        <f>Timeline!BF16</f>
        <v>2028.75</v>
      </c>
      <c r="BG189" s="154">
        <f>Timeline!BG16</f>
        <v>2029</v>
      </c>
      <c r="BH189" s="154">
        <f>Timeline!BH16</f>
        <v>2029.25</v>
      </c>
      <c r="BI189" s="154">
        <f>Timeline!BI16</f>
        <v>2029.5</v>
      </c>
    </row>
    <row r="190" spans="1:63" x14ac:dyDescent="0.25">
      <c r="C190" s="2">
        <f>Timeline!C17</f>
        <v>2015</v>
      </c>
      <c r="D190" s="2">
        <f>Timeline!D17</f>
        <v>2015</v>
      </c>
      <c r="E190" s="2">
        <f>Timeline!E17</f>
        <v>2015</v>
      </c>
      <c r="F190" s="2">
        <f>Timeline!F17</f>
        <v>2015</v>
      </c>
      <c r="G190" s="2">
        <f>Timeline!G17</f>
        <v>2016</v>
      </c>
      <c r="H190" s="2">
        <f>Timeline!H17</f>
        <v>2016</v>
      </c>
      <c r="I190" s="2">
        <f>Timeline!I17</f>
        <v>2016</v>
      </c>
      <c r="J190" s="2">
        <f>Timeline!J17</f>
        <v>2016</v>
      </c>
      <c r="K190" s="2">
        <f>Timeline!K17</f>
        <v>2017</v>
      </c>
      <c r="L190" s="2">
        <f>Timeline!L17</f>
        <v>2017</v>
      </c>
      <c r="M190" s="2">
        <f>Timeline!M17</f>
        <v>2017</v>
      </c>
      <c r="N190" s="2">
        <f>Timeline!N17</f>
        <v>2017</v>
      </c>
      <c r="O190" s="2">
        <f>Timeline!O17</f>
        <v>2018</v>
      </c>
      <c r="P190" s="2">
        <f>Timeline!P17</f>
        <v>2018</v>
      </c>
      <c r="Q190" s="2">
        <f>Timeline!Q17</f>
        <v>2018</v>
      </c>
      <c r="R190" s="2">
        <f>Timeline!R17</f>
        <v>2018</v>
      </c>
      <c r="S190" s="2">
        <f>Timeline!S17</f>
        <v>2019</v>
      </c>
      <c r="T190" s="2">
        <f>Timeline!T17</f>
        <v>2019</v>
      </c>
      <c r="U190" s="2">
        <f>Timeline!U17</f>
        <v>2019</v>
      </c>
      <c r="V190" s="2">
        <f>Timeline!V17</f>
        <v>2019</v>
      </c>
      <c r="W190" s="2">
        <f>Timeline!W17</f>
        <v>2020</v>
      </c>
      <c r="X190" s="2">
        <f>Timeline!X17</f>
        <v>2020</v>
      </c>
      <c r="Y190" s="2">
        <f>Timeline!Y17</f>
        <v>2020</v>
      </c>
      <c r="Z190" s="2">
        <f>Timeline!Z17</f>
        <v>2020</v>
      </c>
      <c r="AA190" s="2">
        <f>Timeline!AA17</f>
        <v>2021</v>
      </c>
      <c r="AB190" s="2">
        <f>Timeline!AB17</f>
        <v>2021</v>
      </c>
      <c r="AC190" s="2">
        <f>Timeline!AC17</f>
        <v>2021</v>
      </c>
      <c r="AD190" s="2">
        <f>Timeline!AD17</f>
        <v>2021</v>
      </c>
      <c r="AE190" s="2">
        <f>Timeline!AE17</f>
        <v>2022</v>
      </c>
      <c r="AF190" s="2">
        <f>Timeline!AF17</f>
        <v>2022</v>
      </c>
      <c r="AG190" s="2">
        <f>Timeline!AG17</f>
        <v>2022</v>
      </c>
      <c r="AH190" s="2">
        <f>Timeline!AH17</f>
        <v>2022</v>
      </c>
      <c r="AI190" s="2">
        <f>Timeline!AI17</f>
        <v>2023</v>
      </c>
      <c r="AJ190" s="2">
        <f>Timeline!AJ17</f>
        <v>2023</v>
      </c>
      <c r="AK190" s="2">
        <f>Timeline!AK17</f>
        <v>2023</v>
      </c>
      <c r="AL190" s="2">
        <f>Timeline!AL17</f>
        <v>2023</v>
      </c>
      <c r="AM190" s="2">
        <f>Timeline!AM17</f>
        <v>2024</v>
      </c>
      <c r="AN190" s="2">
        <f>Timeline!AN17</f>
        <v>2024</v>
      </c>
      <c r="AO190" s="2">
        <f>Timeline!AO17</f>
        <v>2024</v>
      </c>
      <c r="AP190" s="2">
        <f>Timeline!AP17</f>
        <v>2024</v>
      </c>
      <c r="AQ190" s="2">
        <f>Timeline!AQ17</f>
        <v>2025</v>
      </c>
      <c r="AR190" s="2">
        <f>Timeline!AR17</f>
        <v>2025</v>
      </c>
      <c r="AS190" s="2">
        <f>Timeline!AS17</f>
        <v>2025</v>
      </c>
      <c r="AT190" s="2">
        <f>Timeline!AT17</f>
        <v>2025</v>
      </c>
      <c r="AU190" s="2">
        <f>Timeline!AU17</f>
        <v>2026</v>
      </c>
      <c r="AV190" s="2">
        <f>Timeline!AV17</f>
        <v>2026</v>
      </c>
      <c r="AW190" s="2">
        <f>Timeline!AW17</f>
        <v>2026</v>
      </c>
      <c r="AX190" s="2">
        <f>Timeline!AX17</f>
        <v>2026</v>
      </c>
      <c r="AY190" s="2">
        <f>Timeline!AY17</f>
        <v>2027</v>
      </c>
      <c r="AZ190" s="2">
        <f>Timeline!AZ17</f>
        <v>2027</v>
      </c>
      <c r="BA190" s="2">
        <f>Timeline!BA17</f>
        <v>2027</v>
      </c>
      <c r="BB190" s="2">
        <f>Timeline!BB17</f>
        <v>2027</v>
      </c>
      <c r="BC190" s="2">
        <f>Timeline!BC17</f>
        <v>2028</v>
      </c>
      <c r="BD190" s="2">
        <f>Timeline!BD17</f>
        <v>2028</v>
      </c>
      <c r="BE190" s="2">
        <f>Timeline!BE17</f>
        <v>2028</v>
      </c>
      <c r="BF190" s="2">
        <f>Timeline!BF17</f>
        <v>2028</v>
      </c>
      <c r="BG190" s="2">
        <f>Timeline!BG17</f>
        <v>2029</v>
      </c>
      <c r="BH190" s="2">
        <f>Timeline!BH17</f>
        <v>2029</v>
      </c>
      <c r="BI190" s="2">
        <f>Timeline!BI17</f>
        <v>2029</v>
      </c>
      <c r="BJ190" s="2">
        <f>Timeline!BJ48</f>
        <v>0</v>
      </c>
      <c r="BK190" s="2">
        <f>Timeline!BK48</f>
        <v>0</v>
      </c>
    </row>
    <row r="191" spans="1:63" x14ac:dyDescent="0.25">
      <c r="C191" s="2" t="str">
        <f>Timeline!C18</f>
        <v>Q1</v>
      </c>
      <c r="D191" s="2" t="str">
        <f>Timeline!D18</f>
        <v>Q2</v>
      </c>
      <c r="E191" s="2" t="str">
        <f>Timeline!E18</f>
        <v>Q3</v>
      </c>
      <c r="F191" s="2" t="str">
        <f>Timeline!F18</f>
        <v>Q4</v>
      </c>
      <c r="G191" s="2" t="str">
        <f>Timeline!G18</f>
        <v>Q1</v>
      </c>
      <c r="H191" s="2" t="str">
        <f>Timeline!H18</f>
        <v>Q2</v>
      </c>
      <c r="I191" s="2" t="str">
        <f>Timeline!I18</f>
        <v>Q3</v>
      </c>
      <c r="J191" s="2" t="str">
        <f>Timeline!J18</f>
        <v>Q4</v>
      </c>
      <c r="K191" s="2" t="str">
        <f>Timeline!K18</f>
        <v>Q1</v>
      </c>
      <c r="L191" s="2" t="str">
        <f>Timeline!L18</f>
        <v>Q2</v>
      </c>
      <c r="M191" s="2" t="str">
        <f>Timeline!M18</f>
        <v>Q3</v>
      </c>
      <c r="N191" s="2" t="str">
        <f>Timeline!N18</f>
        <v>Q4</v>
      </c>
      <c r="O191" s="2" t="str">
        <f>Timeline!O18</f>
        <v>Q1</v>
      </c>
      <c r="P191" s="2" t="str">
        <f>Timeline!P18</f>
        <v>Q2</v>
      </c>
      <c r="Q191" s="2" t="str">
        <f>Timeline!Q18</f>
        <v>Q3</v>
      </c>
      <c r="R191" s="2" t="str">
        <f>Timeline!R18</f>
        <v>Q4</v>
      </c>
      <c r="S191" s="2" t="str">
        <f>Timeline!S18</f>
        <v>Q1</v>
      </c>
      <c r="T191" s="2" t="str">
        <f>Timeline!T18</f>
        <v>Q2</v>
      </c>
      <c r="U191" s="2" t="str">
        <f>Timeline!U18</f>
        <v>Q3</v>
      </c>
      <c r="V191" s="2" t="str">
        <f>Timeline!V18</f>
        <v>Q4</v>
      </c>
      <c r="W191" s="2" t="str">
        <f>Timeline!W18</f>
        <v>Q1</v>
      </c>
      <c r="X191" s="2" t="str">
        <f>Timeline!X18</f>
        <v>Q2</v>
      </c>
      <c r="Y191" s="2" t="str">
        <f>Timeline!Y18</f>
        <v>Q3</v>
      </c>
      <c r="Z191" s="2" t="str">
        <f>Timeline!Z18</f>
        <v>Q4</v>
      </c>
      <c r="AA191" s="2" t="str">
        <f>Timeline!AA18</f>
        <v>Q1</v>
      </c>
      <c r="AB191" s="2" t="str">
        <f>Timeline!AB18</f>
        <v>Q2</v>
      </c>
      <c r="AC191" s="2" t="str">
        <f>Timeline!AC18</f>
        <v>Q3</v>
      </c>
      <c r="AD191" s="2" t="str">
        <f>Timeline!AD18</f>
        <v>Q4</v>
      </c>
      <c r="AE191" s="2" t="str">
        <f>Timeline!AE18</f>
        <v>Q1</v>
      </c>
      <c r="AF191" s="2" t="str">
        <f>Timeline!AF18</f>
        <v>Q2</v>
      </c>
      <c r="AG191" s="2" t="str">
        <f>Timeline!AG18</f>
        <v>Q3</v>
      </c>
      <c r="AH191" s="2" t="str">
        <f>Timeline!AH18</f>
        <v>Q4</v>
      </c>
      <c r="AI191" s="2" t="str">
        <f>Timeline!AI18</f>
        <v>Q1</v>
      </c>
      <c r="AJ191" s="2" t="str">
        <f>Timeline!AJ18</f>
        <v>Q2</v>
      </c>
      <c r="AK191" s="2" t="str">
        <f>Timeline!AK18</f>
        <v>Q3</v>
      </c>
      <c r="AL191" s="2" t="str">
        <f>Timeline!AL18</f>
        <v>Q4</v>
      </c>
      <c r="AM191" s="2" t="str">
        <f>Timeline!AM18</f>
        <v>Q1</v>
      </c>
      <c r="AN191" s="2" t="str">
        <f>Timeline!AN18</f>
        <v>Q2</v>
      </c>
      <c r="AO191" s="2" t="str">
        <f>Timeline!AO18</f>
        <v>Q3</v>
      </c>
      <c r="AP191" s="2" t="str">
        <f>Timeline!AP18</f>
        <v>Q4</v>
      </c>
      <c r="AQ191" s="2" t="str">
        <f>Timeline!AQ18</f>
        <v>Q1</v>
      </c>
      <c r="AR191" s="2" t="str">
        <f>Timeline!AR18</f>
        <v>Q2</v>
      </c>
      <c r="AS191" s="2" t="str">
        <f>Timeline!AS18</f>
        <v>Q3</v>
      </c>
      <c r="AT191" s="2" t="str">
        <f>Timeline!AT18</f>
        <v>Q4</v>
      </c>
      <c r="AU191" s="2" t="str">
        <f>Timeline!AU18</f>
        <v>Q1</v>
      </c>
      <c r="AV191" s="2" t="str">
        <f>Timeline!AV18</f>
        <v>Q2</v>
      </c>
      <c r="AW191" s="2" t="str">
        <f>Timeline!AW18</f>
        <v>Q3</v>
      </c>
      <c r="AX191" s="2" t="str">
        <f>Timeline!AX18</f>
        <v>Q4</v>
      </c>
      <c r="AY191" s="2" t="str">
        <f>Timeline!AY18</f>
        <v>Q1</v>
      </c>
      <c r="AZ191" s="2" t="str">
        <f>Timeline!AZ18</f>
        <v>Q2</v>
      </c>
      <c r="BA191" s="2" t="str">
        <f>Timeline!BA18</f>
        <v>Q3</v>
      </c>
      <c r="BB191" s="2" t="str">
        <f>Timeline!BB18</f>
        <v>Q4</v>
      </c>
      <c r="BC191" s="2" t="str">
        <f>Timeline!BC18</f>
        <v>Q1</v>
      </c>
      <c r="BD191" s="2" t="str">
        <f>Timeline!BD18</f>
        <v>Q2</v>
      </c>
      <c r="BE191" s="2" t="str">
        <f>Timeline!BE18</f>
        <v>Q3</v>
      </c>
      <c r="BF191" s="2" t="str">
        <f>Timeline!BF18</f>
        <v>Q4</v>
      </c>
      <c r="BG191" s="2" t="str">
        <f>Timeline!BG18</f>
        <v>Q1</v>
      </c>
      <c r="BH191" s="2" t="str">
        <f>Timeline!BH18</f>
        <v>Q2</v>
      </c>
      <c r="BI191" s="2" t="str">
        <f>Timeline!BI18</f>
        <v>Q3</v>
      </c>
      <c r="BJ191" s="2">
        <f>Timeline!BJ49</f>
        <v>0</v>
      </c>
      <c r="BK191" s="2">
        <f>Timeline!BK49</f>
        <v>0</v>
      </c>
    </row>
    <row r="192" spans="1:63" x14ac:dyDescent="0.25">
      <c r="C192" s="2">
        <f>Timeline!C19</f>
        <v>1</v>
      </c>
      <c r="D192" s="2">
        <f>Timeline!D19</f>
        <v>1</v>
      </c>
      <c r="E192" s="2">
        <f>Timeline!E19</f>
        <v>1</v>
      </c>
      <c r="F192" s="2">
        <f>Timeline!F19</f>
        <v>1</v>
      </c>
      <c r="G192" s="2">
        <f>Timeline!G19</f>
        <v>1</v>
      </c>
      <c r="H192" s="2">
        <f>Timeline!H19</f>
        <v>1</v>
      </c>
      <c r="I192" s="2">
        <f>Timeline!I19</f>
        <v>1</v>
      </c>
      <c r="J192" s="2">
        <f>Timeline!J19</f>
        <v>1</v>
      </c>
      <c r="K192" s="2">
        <f>Timeline!K19</f>
        <v>1</v>
      </c>
      <c r="L192" s="2">
        <f>Timeline!L19</f>
        <v>1</v>
      </c>
      <c r="M192" s="2">
        <f>Timeline!M19</f>
        <v>1</v>
      </c>
      <c r="N192" s="2">
        <f>Timeline!N19</f>
        <v>1</v>
      </c>
      <c r="O192" s="2">
        <f>Timeline!O19</f>
        <v>1</v>
      </c>
      <c r="P192" s="2">
        <f>Timeline!P19</f>
        <v>1</v>
      </c>
      <c r="Q192" s="2">
        <f>Timeline!Q19</f>
        <v>1</v>
      </c>
      <c r="R192" s="2">
        <f>Timeline!R19</f>
        <v>1</v>
      </c>
      <c r="S192" s="2">
        <f>Timeline!S19</f>
        <v>1</v>
      </c>
      <c r="T192" s="2">
        <f>Timeline!T19</f>
        <v>1</v>
      </c>
      <c r="U192" s="2">
        <f>Timeline!U19</f>
        <v>1</v>
      </c>
      <c r="V192" s="2">
        <f>Timeline!V19</f>
        <v>1</v>
      </c>
      <c r="W192" s="2">
        <f>Timeline!W19</f>
        <v>1</v>
      </c>
      <c r="X192" s="2">
        <f>Timeline!X19</f>
        <v>1</v>
      </c>
      <c r="Y192" s="2">
        <f>Timeline!Y19</f>
        <v>1</v>
      </c>
      <c r="Z192" s="2">
        <f>Timeline!Z19</f>
        <v>1</v>
      </c>
      <c r="AA192" s="2">
        <f>Timeline!AA19</f>
        <v>1</v>
      </c>
      <c r="AB192" s="2">
        <f>Timeline!AB19</f>
        <v>1</v>
      </c>
      <c r="AC192" s="2">
        <f>Timeline!AC19</f>
        <v>1</v>
      </c>
      <c r="AD192" s="2">
        <f>Timeline!AD19</f>
        <v>1</v>
      </c>
      <c r="AE192" s="2">
        <f>Timeline!AE19</f>
        <v>1</v>
      </c>
      <c r="AF192" s="2">
        <f>Timeline!AF19</f>
        <v>1</v>
      </c>
      <c r="AG192" s="2">
        <f>Timeline!AG19</f>
        <v>1</v>
      </c>
      <c r="AH192" s="2">
        <f>Timeline!AH19</f>
        <v>1</v>
      </c>
      <c r="AI192" s="2">
        <f>Timeline!AI19</f>
        <v>1</v>
      </c>
      <c r="AJ192" s="2">
        <f>Timeline!AJ19</f>
        <v>1</v>
      </c>
      <c r="AK192" s="2">
        <f>Timeline!AK19</f>
        <v>1</v>
      </c>
      <c r="AL192" s="2">
        <f>Timeline!AL19</f>
        <v>1</v>
      </c>
      <c r="AM192" s="2">
        <f>Timeline!AM19</f>
        <v>1</v>
      </c>
      <c r="AN192" s="2">
        <f>Timeline!AN19</f>
        <v>1</v>
      </c>
      <c r="AO192" s="2">
        <f>Timeline!AO19</f>
        <v>1</v>
      </c>
      <c r="AP192" s="2">
        <f>Timeline!AP19</f>
        <v>1</v>
      </c>
      <c r="AQ192" s="2">
        <f>Timeline!AQ19</f>
        <v>1</v>
      </c>
      <c r="AR192" s="2">
        <f>Timeline!AR19</f>
        <v>1</v>
      </c>
      <c r="AS192" s="2">
        <f>Timeline!AS19</f>
        <v>1</v>
      </c>
      <c r="AT192" s="2">
        <f>Timeline!AT19</f>
        <v>1</v>
      </c>
      <c r="AU192" s="2">
        <f>Timeline!AU19</f>
        <v>1</v>
      </c>
      <c r="AV192" s="2">
        <f>Timeline!AV19</f>
        <v>1</v>
      </c>
      <c r="AW192" s="2">
        <f>Timeline!AW19</f>
        <v>1</v>
      </c>
      <c r="AX192" s="2">
        <f>Timeline!AX19</f>
        <v>1</v>
      </c>
      <c r="AY192" s="2">
        <f>Timeline!AY19</f>
        <v>1</v>
      </c>
      <c r="AZ192" s="2">
        <f>Timeline!AZ19</f>
        <v>1</v>
      </c>
      <c r="BA192" s="2">
        <f>Timeline!BA19</f>
        <v>1</v>
      </c>
      <c r="BB192" s="2">
        <f>Timeline!BB19</f>
        <v>1</v>
      </c>
      <c r="BC192" s="2">
        <f>Timeline!BC19</f>
        <v>1</v>
      </c>
      <c r="BD192" s="2">
        <f>Timeline!BD19</f>
        <v>1</v>
      </c>
      <c r="BE192" s="2">
        <f>Timeline!BE19</f>
        <v>1</v>
      </c>
      <c r="BF192" s="2">
        <f>Timeline!BF19</f>
        <v>1</v>
      </c>
      <c r="BG192" s="2">
        <f>Timeline!BG19</f>
        <v>1</v>
      </c>
      <c r="BH192" s="2">
        <f>Timeline!BH19</f>
        <v>1</v>
      </c>
      <c r="BI192" s="2">
        <f>Timeline!BI19</f>
        <v>1</v>
      </c>
      <c r="BJ192" s="2">
        <f>Timeline!BJ50</f>
        <v>0</v>
      </c>
      <c r="BK192" s="2">
        <f>Timeline!BK50</f>
        <v>0</v>
      </c>
    </row>
    <row r="194" spans="1:63" x14ac:dyDescent="0.25">
      <c r="A194" s="154" t="s">
        <v>125</v>
      </c>
      <c r="C194" s="4">
        <f t="shared" ref="C194:BI195" ca="1" si="86">C173</f>
        <v>-289476010.11893797</v>
      </c>
      <c r="D194" s="4">
        <f t="shared" ca="1" si="86"/>
        <v>3961497.4598564692</v>
      </c>
      <c r="E194" s="4">
        <f t="shared" ca="1" si="86"/>
        <v>3839455.6533044041</v>
      </c>
      <c r="F194" s="4">
        <f t="shared" ca="1" si="86"/>
        <v>4012071.2738155583</v>
      </c>
      <c r="G194" s="4">
        <f t="shared" ca="1" si="86"/>
        <v>4166936.8376218756</v>
      </c>
      <c r="H194" s="4">
        <f t="shared" ca="1" si="86"/>
        <v>4344856.4315943308</v>
      </c>
      <c r="I194" s="4">
        <f t="shared" ca="1" si="86"/>
        <v>4523922.4368315693</v>
      </c>
      <c r="J194" s="4">
        <f t="shared" ca="1" si="86"/>
        <v>4705183.2746574506</v>
      </c>
      <c r="K194" s="4">
        <f t="shared" ca="1" si="86"/>
        <v>4868187.2672012933</v>
      </c>
      <c r="L194" s="4">
        <f t="shared" ca="1" si="86"/>
        <v>3760522.8311860012</v>
      </c>
      <c r="M194" s="4">
        <f t="shared" ca="1" si="86"/>
        <v>3948505.2782143829</v>
      </c>
      <c r="N194" s="4">
        <f t="shared" ca="1" si="86"/>
        <v>4138774.6923354217</v>
      </c>
      <c r="O194" s="4">
        <f t="shared" ca="1" si="86"/>
        <v>4475867.4512748597</v>
      </c>
      <c r="P194" s="4">
        <f t="shared" ca="1" si="86"/>
        <v>4725531.7676397441</v>
      </c>
      <c r="Q194" s="4">
        <f t="shared" ca="1" si="86"/>
        <v>4891373.0397844138</v>
      </c>
      <c r="R194" s="4">
        <f t="shared" ca="1" si="86"/>
        <v>5059118.645392416</v>
      </c>
      <c r="S194" s="4">
        <f t="shared" ca="1" si="86"/>
        <v>5207066.43474916</v>
      </c>
      <c r="T194" s="4">
        <f t="shared" ca="1" si="86"/>
        <v>5379799.3226460703</v>
      </c>
      <c r="U194" s="4">
        <f t="shared" ca="1" si="86"/>
        <v>5553373.4004766112</v>
      </c>
      <c r="V194" s="4">
        <f t="shared" ca="1" si="86"/>
        <v>5728929.3948506201</v>
      </c>
      <c r="W194" s="4">
        <f t="shared" ca="1" si="86"/>
        <v>6193804.4665936865</v>
      </c>
      <c r="X194" s="4">
        <f t="shared" ca="1" si="86"/>
        <v>6384051.0534516368</v>
      </c>
      <c r="Y194" s="4">
        <f t="shared" ca="1" si="86"/>
        <v>6575231.6794649288</v>
      </c>
      <c r="Z194" s="4">
        <f t="shared" ca="1" si="86"/>
        <v>6768583.2956974804</v>
      </c>
      <c r="AA194" s="4">
        <f t="shared" ca="1" si="86"/>
        <v>6939870.6409638058</v>
      </c>
      <c r="AB194" s="4">
        <f t="shared" ca="1" si="86"/>
        <v>7138881.4301334601</v>
      </c>
      <c r="AC194" s="4">
        <f t="shared" ca="1" si="86"/>
        <v>7338876.952173043</v>
      </c>
      <c r="AD194" s="4">
        <f t="shared" ca="1" si="86"/>
        <v>7541131.4348422121</v>
      </c>
      <c r="AE194" s="4">
        <f t="shared" ca="1" si="86"/>
        <v>7720682.7285311008</v>
      </c>
      <c r="AF194" s="4">
        <f t="shared" ca="1" si="86"/>
        <v>7268248.4468822461</v>
      </c>
      <c r="AG194" s="4">
        <f t="shared" ca="1" si="86"/>
        <v>6964534.7032541558</v>
      </c>
      <c r="AH194" s="4">
        <f t="shared" ca="1" si="86"/>
        <v>7071254.3836424649</v>
      </c>
      <c r="AI194" s="4">
        <f t="shared" ca="1" si="86"/>
        <v>6843340.4391233306</v>
      </c>
      <c r="AJ194" s="4">
        <f t="shared" ca="1" si="86"/>
        <v>-87554316.55849646</v>
      </c>
      <c r="AK194" s="4">
        <f t="shared" ca="1" si="86"/>
        <v>7260493.0804254655</v>
      </c>
      <c r="AL194" s="4">
        <f t="shared" ca="1" si="86"/>
        <v>7471954.0130126737</v>
      </c>
      <c r="AM194" s="4">
        <f t="shared" ca="1" si="86"/>
        <v>7659306.0590272024</v>
      </c>
      <c r="AN194" s="4">
        <f t="shared" ca="1" si="86"/>
        <v>7876953.608699711</v>
      </c>
      <c r="AO194" s="4">
        <f t="shared" ca="1" si="86"/>
        <v>8095678.5605368</v>
      </c>
      <c r="AP194" s="4">
        <f t="shared" ca="1" si="86"/>
        <v>8316873.3076877967</v>
      </c>
      <c r="AQ194" s="4">
        <f t="shared" ca="1" si="86"/>
        <v>8704328.1569373254</v>
      </c>
      <c r="AR194" s="4">
        <f t="shared" ca="1" si="86"/>
        <v>9080295.6463968121</v>
      </c>
      <c r="AS194" s="4">
        <f t="shared" ca="1" si="86"/>
        <v>9339360.9379636832</v>
      </c>
      <c r="AT194" s="4">
        <f t="shared" ca="1" si="86"/>
        <v>9573425.52600413</v>
      </c>
      <c r="AU194" s="4">
        <f t="shared" ca="1" si="86"/>
        <v>9781985.1323808264</v>
      </c>
      <c r="AV194" s="4">
        <f t="shared" ca="1" si="86"/>
        <v>10022757.909728128</v>
      </c>
      <c r="AW194" s="4">
        <f t="shared" ca="1" si="86"/>
        <v>10264746.913178729</v>
      </c>
      <c r="AX194" s="4">
        <f t="shared" ca="1" si="86"/>
        <v>10509429.875629665</v>
      </c>
      <c r="AY194" s="4">
        <f t="shared" ca="1" si="86"/>
        <v>10727869.381996574</v>
      </c>
      <c r="AZ194" s="4">
        <f t="shared" ca="1" si="86"/>
        <v>10979515.327343497</v>
      </c>
      <c r="BA194" s="4">
        <f t="shared" ca="1" si="86"/>
        <v>11232441.057775185</v>
      </c>
      <c r="BB194" s="4">
        <f t="shared" ca="1" si="86"/>
        <v>11488168.838971976</v>
      </c>
      <c r="BC194" s="4">
        <f t="shared" ca="1" si="86"/>
        <v>11716893.335682826</v>
      </c>
      <c r="BD194" s="4">
        <f t="shared" ca="1" si="86"/>
        <v>11979848.143609708</v>
      </c>
      <c r="BE194" s="4">
        <f t="shared" ca="1" si="86"/>
        <v>12244149.014538217</v>
      </c>
      <c r="BF194" s="4">
        <f t="shared" ca="1" si="86"/>
        <v>12511364.088939443</v>
      </c>
      <c r="BG194" s="4">
        <f t="shared" ca="1" si="86"/>
        <v>12750794.079859097</v>
      </c>
      <c r="BH194" s="4">
        <f t="shared" ca="1" si="86"/>
        <v>12416202.089898612</v>
      </c>
      <c r="BI194" s="4">
        <f t="shared" ca="1" si="86"/>
        <v>12970866.408317942</v>
      </c>
    </row>
    <row r="195" spans="1:63" x14ac:dyDescent="0.25">
      <c r="A195" s="154" t="s">
        <v>36</v>
      </c>
      <c r="C195" s="4">
        <f t="shared" ca="1" si="86"/>
        <v>317200053.13579363</v>
      </c>
      <c r="D195" s="4">
        <f t="shared" ca="1" si="86"/>
        <v>318495155.33229923</v>
      </c>
      <c r="E195" s="4">
        <f t="shared" ca="1" si="86"/>
        <v>326759705.56870341</v>
      </c>
      <c r="F195" s="4">
        <f t="shared" ca="1" si="86"/>
        <v>335059114.20559371</v>
      </c>
      <c r="G195" s="4">
        <f t="shared" ca="1" si="86"/>
        <v>342448271.60717082</v>
      </c>
      <c r="H195" s="4">
        <f t="shared" ca="1" si="86"/>
        <v>350826448.81017953</v>
      </c>
      <c r="I195" s="4">
        <f t="shared" ca="1" si="86"/>
        <v>359238562.88817608</v>
      </c>
      <c r="J195" s="4">
        <f t="shared" ca="1" si="86"/>
        <v>367684221.63727129</v>
      </c>
      <c r="K195" s="4">
        <f t="shared" ca="1" si="86"/>
        <v>375273506.74998885</v>
      </c>
      <c r="L195" s="4">
        <f t="shared" ca="1" si="86"/>
        <v>383616157.15371943</v>
      </c>
      <c r="M195" s="4">
        <f t="shared" ca="1" si="86"/>
        <v>392000748.66323656</v>
      </c>
      <c r="N195" s="4">
        <f t="shared" ca="1" si="86"/>
        <v>400427053.14076251</v>
      </c>
      <c r="O195" s="4">
        <f t="shared" ca="1" si="86"/>
        <v>407877629.13337553</v>
      </c>
      <c r="P195" s="4">
        <f t="shared" ca="1" si="86"/>
        <v>416328814.07624215</v>
      </c>
      <c r="Q195" s="4">
        <f t="shared" ca="1" si="86"/>
        <v>424757113.72881144</v>
      </c>
      <c r="R195" s="4">
        <f t="shared" ca="1" si="86"/>
        <v>433136912.29422522</v>
      </c>
      <c r="S195" s="4">
        <f t="shared" ca="1" si="86"/>
        <v>440500746.201931</v>
      </c>
      <c r="T195" s="4">
        <f t="shared" ca="1" si="86"/>
        <v>448959988.01657182</v>
      </c>
      <c r="U195" s="4">
        <f t="shared" ca="1" si="86"/>
        <v>457453453.4083215</v>
      </c>
      <c r="V195" s="4">
        <f t="shared" ca="1" si="86"/>
        <v>465980630.91160572</v>
      </c>
      <c r="W195" s="4">
        <f t="shared" ca="1" si="86"/>
        <v>535015395.0940305</v>
      </c>
      <c r="X195" s="4">
        <f t="shared" ca="1" si="86"/>
        <v>545979750.97888231</v>
      </c>
      <c r="Y195" s="4">
        <f t="shared" ca="1" si="86"/>
        <v>557025152.0399847</v>
      </c>
      <c r="Z195" s="4">
        <f t="shared" ca="1" si="86"/>
        <v>568152346.92821491</v>
      </c>
      <c r="AA195" s="4">
        <f t="shared" ca="1" si="86"/>
        <v>577840634.68612814</v>
      </c>
      <c r="AB195" s="4">
        <f t="shared" ca="1" si="86"/>
        <v>581843403.0413568</v>
      </c>
      <c r="AC195" s="4">
        <f t="shared" ca="1" si="86"/>
        <v>590317428.9070859</v>
      </c>
      <c r="AD195" s="4">
        <f t="shared" ca="1" si="86"/>
        <v>601159698.57880628</v>
      </c>
      <c r="AE195" s="4">
        <f t="shared" ca="1" si="86"/>
        <v>610545842.8160634</v>
      </c>
      <c r="AF195" s="4">
        <f t="shared" ca="1" si="86"/>
        <v>621561696.45443535</v>
      </c>
      <c r="AG195" s="4">
        <f t="shared" ca="1" si="86"/>
        <v>632667750.39898896</v>
      </c>
      <c r="AH195" s="4">
        <f t="shared" ca="1" si="86"/>
        <v>643863233.45386362</v>
      </c>
      <c r="AI195" s="4">
        <f t="shared" ca="1" si="86"/>
        <v>653584506.6579442</v>
      </c>
      <c r="AJ195" s="4">
        <f t="shared" ca="1" si="86"/>
        <v>664964167.77701473</v>
      </c>
      <c r="AK195" s="4">
        <f t="shared" ca="1" si="86"/>
        <v>676433925.69889712</v>
      </c>
      <c r="AL195" s="4">
        <f t="shared" ca="1" si="86"/>
        <v>687994553.43756974</v>
      </c>
      <c r="AM195" s="4">
        <f t="shared" ca="1" si="86"/>
        <v>700082105.13443804</v>
      </c>
      <c r="AN195" s="4">
        <f t="shared" ca="1" si="86"/>
        <v>712638817.1147052</v>
      </c>
      <c r="AO195" s="4">
        <f t="shared" ca="1" si="86"/>
        <v>724656653.31793404</v>
      </c>
      <c r="AP195" s="4">
        <f t="shared" ca="1" si="86"/>
        <v>736768483.2038933</v>
      </c>
      <c r="AQ195" s="4">
        <f t="shared" ca="1" si="86"/>
        <v>747369534.96478939</v>
      </c>
      <c r="AR195" s="4">
        <f t="shared" ca="1" si="86"/>
        <v>759678422.46958435</v>
      </c>
      <c r="AS195" s="4">
        <f t="shared" ca="1" si="86"/>
        <v>772083255.66756558</v>
      </c>
      <c r="AT195" s="4">
        <f t="shared" ca="1" si="86"/>
        <v>784585317.84532392</v>
      </c>
      <c r="AU195" s="4">
        <f t="shared" ca="1" si="86"/>
        <v>795555392.12027287</v>
      </c>
      <c r="AV195" s="4">
        <f t="shared" ca="1" si="86"/>
        <v>808260581.78458095</v>
      </c>
      <c r="AW195" s="4">
        <f t="shared" ca="1" si="86"/>
        <v>821065479.07931638</v>
      </c>
      <c r="AX195" s="4">
        <f t="shared" ca="1" si="86"/>
        <v>833970938.30449367</v>
      </c>
      <c r="AY195" s="4">
        <f t="shared" ca="1" si="86"/>
        <v>845323947.14842379</v>
      </c>
      <c r="AZ195" s="4">
        <f t="shared" ca="1" si="86"/>
        <v>858439271.61699927</v>
      </c>
      <c r="BA195" s="4">
        <f t="shared" ca="1" si="86"/>
        <v>871657712.53447294</v>
      </c>
      <c r="BB195" s="4">
        <f t="shared" ca="1" si="86"/>
        <v>884980149.71109474</v>
      </c>
      <c r="BC195" s="4">
        <f t="shared" ca="1" si="86"/>
        <v>896729054.35152185</v>
      </c>
      <c r="BD195" s="4">
        <f t="shared" ca="1" si="86"/>
        <v>904228267.56966877</v>
      </c>
      <c r="BE195" s="4">
        <f t="shared" ca="1" si="86"/>
        <v>915352858.21623969</v>
      </c>
      <c r="BF195" s="4">
        <f t="shared" ca="1" si="86"/>
        <v>913325282.7774477</v>
      </c>
      <c r="BG195" s="4">
        <f t="shared" ca="1" si="86"/>
        <v>911348993.99645472</v>
      </c>
      <c r="BH195" s="4">
        <f t="shared" ca="1" si="86"/>
        <v>909416341.6785177</v>
      </c>
      <c r="BI195" s="4">
        <f t="shared" ca="1" si="86"/>
        <v>906554767.59553468</v>
      </c>
    </row>
    <row r="198" spans="1:63" x14ac:dyDescent="0.25">
      <c r="A198" s="154" t="s">
        <v>106</v>
      </c>
      <c r="C198" s="154">
        <v>1</v>
      </c>
      <c r="D198" s="154">
        <v>2</v>
      </c>
      <c r="E198" s="154">
        <v>3</v>
      </c>
      <c r="F198" s="154">
        <v>4</v>
      </c>
      <c r="G198" s="154">
        <v>5</v>
      </c>
      <c r="H198" s="154">
        <v>6</v>
      </c>
      <c r="I198" s="154">
        <v>7</v>
      </c>
      <c r="J198" s="154">
        <v>8</v>
      </c>
      <c r="K198" s="154">
        <v>9</v>
      </c>
      <c r="L198" s="154">
        <v>10</v>
      </c>
      <c r="M198" s="154">
        <v>11</v>
      </c>
      <c r="N198" s="154">
        <v>12</v>
      </c>
      <c r="O198" s="154">
        <v>13</v>
      </c>
      <c r="P198" s="154">
        <v>14</v>
      </c>
      <c r="Q198" s="154">
        <v>15</v>
      </c>
      <c r="R198" s="154">
        <v>16</v>
      </c>
      <c r="S198" s="154">
        <v>17</v>
      </c>
      <c r="T198" s="154">
        <v>18</v>
      </c>
      <c r="U198" s="154">
        <v>19</v>
      </c>
      <c r="V198" s="154">
        <v>20</v>
      </c>
      <c r="W198" s="154">
        <v>21</v>
      </c>
      <c r="X198" s="154">
        <v>22</v>
      </c>
      <c r="Y198" s="154">
        <v>23</v>
      </c>
      <c r="Z198" s="154">
        <v>24</v>
      </c>
      <c r="AA198" s="154">
        <v>25</v>
      </c>
      <c r="AB198" s="154">
        <v>26</v>
      </c>
      <c r="AC198" s="154">
        <v>27</v>
      </c>
      <c r="AD198" s="154">
        <v>28</v>
      </c>
      <c r="AE198" s="154">
        <v>29</v>
      </c>
      <c r="AF198" s="154">
        <v>30</v>
      </c>
      <c r="AG198" s="154">
        <v>31</v>
      </c>
      <c r="AH198" s="154">
        <v>32</v>
      </c>
      <c r="AI198" s="154">
        <v>33</v>
      </c>
      <c r="AJ198" s="154">
        <v>34</v>
      </c>
      <c r="AK198" s="154">
        <v>35</v>
      </c>
      <c r="AL198" s="154">
        <v>36</v>
      </c>
      <c r="AM198" s="154">
        <v>37</v>
      </c>
      <c r="AN198" s="154">
        <v>38</v>
      </c>
      <c r="AO198" s="154">
        <v>39</v>
      </c>
      <c r="AP198" s="154">
        <v>40</v>
      </c>
      <c r="AQ198" s="154">
        <v>41</v>
      </c>
      <c r="AR198" s="154">
        <v>42</v>
      </c>
      <c r="AS198" s="154">
        <v>43</v>
      </c>
      <c r="AT198" s="154">
        <v>44</v>
      </c>
      <c r="AU198" s="154">
        <v>45</v>
      </c>
      <c r="AV198" s="154">
        <v>46</v>
      </c>
      <c r="AW198" s="154">
        <v>47</v>
      </c>
      <c r="AX198" s="154">
        <v>48</v>
      </c>
      <c r="AY198" s="154">
        <v>49</v>
      </c>
      <c r="AZ198" s="154">
        <v>50</v>
      </c>
      <c r="BA198" s="154">
        <v>51</v>
      </c>
      <c r="BB198" s="154">
        <v>52</v>
      </c>
      <c r="BC198" s="154">
        <v>53</v>
      </c>
      <c r="BD198" s="154">
        <v>54</v>
      </c>
      <c r="BE198" s="154">
        <v>55</v>
      </c>
      <c r="BF198" s="154">
        <v>56</v>
      </c>
      <c r="BG198" s="154">
        <v>57</v>
      </c>
      <c r="BH198" s="154">
        <v>58</v>
      </c>
      <c r="BI198" s="154">
        <v>59</v>
      </c>
      <c r="BK198" s="154" t="s">
        <v>107</v>
      </c>
    </row>
    <row r="199" spans="1:63" x14ac:dyDescent="0.25">
      <c r="A199" s="154">
        <v>1</v>
      </c>
    </row>
    <row r="200" spans="1:63" x14ac:dyDescent="0.25">
      <c r="A200" s="154">
        <f>A199+1</f>
        <v>2</v>
      </c>
      <c r="C200" s="4">
        <f ca="1">IF(C$198&lt;=$A200,C$194,0)+IF(C$198=$A200,C$195)</f>
        <v>-289476010.11893797</v>
      </c>
      <c r="D200" s="4">
        <f t="shared" ref="D200:S215" ca="1" si="87">IF(D$198&lt;=$A200,D$194,0)+IF(D$198=$A200,D$195)</f>
        <v>322456652.79215568</v>
      </c>
      <c r="E200" s="4">
        <f t="shared" si="87"/>
        <v>0</v>
      </c>
      <c r="F200" s="4">
        <f t="shared" si="87"/>
        <v>0</v>
      </c>
      <c r="G200" s="4">
        <f t="shared" si="87"/>
        <v>0</v>
      </c>
      <c r="H200" s="4">
        <f t="shared" si="87"/>
        <v>0</v>
      </c>
      <c r="I200" s="4">
        <f t="shared" si="87"/>
        <v>0</v>
      </c>
      <c r="J200" s="4">
        <f t="shared" si="87"/>
        <v>0</v>
      </c>
      <c r="K200" s="4">
        <f t="shared" si="87"/>
        <v>0</v>
      </c>
      <c r="L200" s="4">
        <f t="shared" si="87"/>
        <v>0</v>
      </c>
      <c r="M200" s="4">
        <f t="shared" si="87"/>
        <v>0</v>
      </c>
      <c r="N200" s="4">
        <f t="shared" si="87"/>
        <v>0</v>
      </c>
      <c r="O200" s="4">
        <f t="shared" si="87"/>
        <v>0</v>
      </c>
      <c r="P200" s="4">
        <f t="shared" si="87"/>
        <v>0</v>
      </c>
      <c r="Q200" s="4">
        <f t="shared" si="87"/>
        <v>0</v>
      </c>
      <c r="R200" s="4">
        <f t="shared" si="87"/>
        <v>0</v>
      </c>
      <c r="S200" s="4">
        <f t="shared" si="87"/>
        <v>0</v>
      </c>
      <c r="T200" s="4">
        <f t="shared" ref="T200:AI215" si="88">IF(T$198&lt;=$A200,T$194,0)+IF(T$198=$A200,T$195)</f>
        <v>0</v>
      </c>
      <c r="U200" s="4">
        <f t="shared" si="88"/>
        <v>0</v>
      </c>
      <c r="V200" s="4">
        <f t="shared" si="88"/>
        <v>0</v>
      </c>
      <c r="W200" s="4">
        <f t="shared" si="88"/>
        <v>0</v>
      </c>
      <c r="X200" s="4">
        <f t="shared" si="88"/>
        <v>0</v>
      </c>
      <c r="Y200" s="4">
        <f t="shared" si="88"/>
        <v>0</v>
      </c>
      <c r="Z200" s="4">
        <f t="shared" si="88"/>
        <v>0</v>
      </c>
      <c r="AA200" s="4">
        <f t="shared" si="88"/>
        <v>0</v>
      </c>
      <c r="AB200" s="4">
        <f t="shared" si="88"/>
        <v>0</v>
      </c>
      <c r="AC200" s="4">
        <f t="shared" si="88"/>
        <v>0</v>
      </c>
      <c r="AD200" s="4">
        <f t="shared" si="88"/>
        <v>0</v>
      </c>
      <c r="AE200" s="4">
        <f t="shared" si="88"/>
        <v>0</v>
      </c>
      <c r="AF200" s="4">
        <f t="shared" si="88"/>
        <v>0</v>
      </c>
      <c r="AG200" s="4">
        <f t="shared" si="88"/>
        <v>0</v>
      </c>
      <c r="AH200" s="4">
        <f t="shared" si="88"/>
        <v>0</v>
      </c>
      <c r="AI200" s="4">
        <f t="shared" si="88"/>
        <v>0</v>
      </c>
      <c r="AJ200" s="4">
        <f t="shared" ref="AJ200:AY215" si="89">IF(AJ$198&lt;=$A200,AJ$194,0)+IF(AJ$198=$A200,AJ$195)</f>
        <v>0</v>
      </c>
      <c r="AK200" s="4">
        <f t="shared" si="89"/>
        <v>0</v>
      </c>
      <c r="AL200" s="4">
        <f t="shared" si="89"/>
        <v>0</v>
      </c>
      <c r="AM200" s="4">
        <f t="shared" si="89"/>
        <v>0</v>
      </c>
      <c r="AN200" s="4">
        <f t="shared" si="89"/>
        <v>0</v>
      </c>
      <c r="AO200" s="4">
        <f t="shared" si="89"/>
        <v>0</v>
      </c>
      <c r="AP200" s="4">
        <f t="shared" si="89"/>
        <v>0</v>
      </c>
      <c r="AQ200" s="4">
        <f t="shared" si="89"/>
        <v>0</v>
      </c>
      <c r="AR200" s="4">
        <f t="shared" si="89"/>
        <v>0</v>
      </c>
      <c r="AS200" s="4">
        <f t="shared" si="89"/>
        <v>0</v>
      </c>
      <c r="AT200" s="4">
        <f t="shared" si="89"/>
        <v>0</v>
      </c>
      <c r="AU200" s="4">
        <f t="shared" si="89"/>
        <v>0</v>
      </c>
      <c r="AV200" s="4">
        <f t="shared" si="89"/>
        <v>0</v>
      </c>
      <c r="AW200" s="4">
        <f t="shared" si="89"/>
        <v>0</v>
      </c>
      <c r="AX200" s="4">
        <f t="shared" si="89"/>
        <v>0</v>
      </c>
      <c r="AY200" s="4">
        <f t="shared" si="89"/>
        <v>0</v>
      </c>
      <c r="AZ200" s="4">
        <f t="shared" ref="AZ200:BI215" si="90">IF(AZ$198&lt;=$A200,AZ$194,0)+IF(AZ$198=$A200,AZ$195)</f>
        <v>0</v>
      </c>
      <c r="BA200" s="4">
        <f t="shared" si="90"/>
        <v>0</v>
      </c>
      <c r="BB200" s="4">
        <f t="shared" si="90"/>
        <v>0</v>
      </c>
      <c r="BC200" s="4">
        <f t="shared" si="90"/>
        <v>0</v>
      </c>
      <c r="BD200" s="4">
        <f t="shared" si="90"/>
        <v>0</v>
      </c>
      <c r="BE200" s="4">
        <f t="shared" si="90"/>
        <v>0</v>
      </c>
      <c r="BF200" s="4">
        <f t="shared" si="90"/>
        <v>0</v>
      </c>
      <c r="BG200" s="4">
        <f t="shared" si="90"/>
        <v>0</v>
      </c>
      <c r="BH200" s="4">
        <f t="shared" si="90"/>
        <v>0</v>
      </c>
      <c r="BI200" s="4">
        <f t="shared" si="90"/>
        <v>0</v>
      </c>
      <c r="BK200" s="7">
        <f ca="1">-1+(1+IRR(C200:BI200))^4</f>
        <v>0.53969625676960753</v>
      </c>
    </row>
    <row r="201" spans="1:63" x14ac:dyDescent="0.25">
      <c r="A201" s="154">
        <f t="shared" ref="A201:A255" si="91">A200+1</f>
        <v>3</v>
      </c>
      <c r="C201" s="4">
        <f t="shared" ref="C201:R216" ca="1" si="92">IF(C$198&lt;=$A201,C$194,0)+IF(C$198=$A201,C$195)</f>
        <v>-289476010.11893797</v>
      </c>
      <c r="D201" s="4">
        <f t="shared" ca="1" si="87"/>
        <v>3961497.4598564692</v>
      </c>
      <c r="E201" s="4">
        <f t="shared" ca="1" si="87"/>
        <v>330599161.22200781</v>
      </c>
      <c r="F201" s="4">
        <f t="shared" si="87"/>
        <v>0</v>
      </c>
      <c r="G201" s="4">
        <f t="shared" si="87"/>
        <v>0</v>
      </c>
      <c r="H201" s="4">
        <f t="shared" si="87"/>
        <v>0</v>
      </c>
      <c r="I201" s="4">
        <f t="shared" si="87"/>
        <v>0</v>
      </c>
      <c r="J201" s="4">
        <f t="shared" si="87"/>
        <v>0</v>
      </c>
      <c r="K201" s="4">
        <f t="shared" si="87"/>
        <v>0</v>
      </c>
      <c r="L201" s="4">
        <f t="shared" si="87"/>
        <v>0</v>
      </c>
      <c r="M201" s="4">
        <f t="shared" si="87"/>
        <v>0</v>
      </c>
      <c r="N201" s="4">
        <f t="shared" si="87"/>
        <v>0</v>
      </c>
      <c r="O201" s="4">
        <f t="shared" si="87"/>
        <v>0</v>
      </c>
      <c r="P201" s="4">
        <f t="shared" si="87"/>
        <v>0</v>
      </c>
      <c r="Q201" s="4">
        <f t="shared" si="87"/>
        <v>0</v>
      </c>
      <c r="R201" s="4">
        <f t="shared" si="87"/>
        <v>0</v>
      </c>
      <c r="S201" s="4">
        <f t="shared" si="87"/>
        <v>0</v>
      </c>
      <c r="T201" s="4">
        <f t="shared" si="88"/>
        <v>0</v>
      </c>
      <c r="U201" s="4">
        <f t="shared" si="88"/>
        <v>0</v>
      </c>
      <c r="V201" s="4">
        <f t="shared" si="88"/>
        <v>0</v>
      </c>
      <c r="W201" s="4">
        <f t="shared" si="88"/>
        <v>0</v>
      </c>
      <c r="X201" s="4">
        <f t="shared" si="88"/>
        <v>0</v>
      </c>
      <c r="Y201" s="4">
        <f t="shared" si="88"/>
        <v>0</v>
      </c>
      <c r="Z201" s="4">
        <f t="shared" si="88"/>
        <v>0</v>
      </c>
      <c r="AA201" s="4">
        <f t="shared" si="88"/>
        <v>0</v>
      </c>
      <c r="AB201" s="4">
        <f t="shared" si="88"/>
        <v>0</v>
      </c>
      <c r="AC201" s="4">
        <f t="shared" si="88"/>
        <v>0</v>
      </c>
      <c r="AD201" s="4">
        <f t="shared" si="88"/>
        <v>0</v>
      </c>
      <c r="AE201" s="4">
        <f t="shared" si="88"/>
        <v>0</v>
      </c>
      <c r="AF201" s="4">
        <f t="shared" si="88"/>
        <v>0</v>
      </c>
      <c r="AG201" s="4">
        <f t="shared" si="88"/>
        <v>0</v>
      </c>
      <c r="AH201" s="4">
        <f t="shared" si="88"/>
        <v>0</v>
      </c>
      <c r="AI201" s="4">
        <f t="shared" si="88"/>
        <v>0</v>
      </c>
      <c r="AJ201" s="4">
        <f t="shared" si="89"/>
        <v>0</v>
      </c>
      <c r="AK201" s="4">
        <f t="shared" si="89"/>
        <v>0</v>
      </c>
      <c r="AL201" s="4">
        <f t="shared" si="89"/>
        <v>0</v>
      </c>
      <c r="AM201" s="4">
        <f t="shared" si="89"/>
        <v>0</v>
      </c>
      <c r="AN201" s="4">
        <f t="shared" si="89"/>
        <v>0</v>
      </c>
      <c r="AO201" s="4">
        <f t="shared" si="89"/>
        <v>0</v>
      </c>
      <c r="AP201" s="4">
        <f t="shared" si="89"/>
        <v>0</v>
      </c>
      <c r="AQ201" s="4">
        <f t="shared" si="89"/>
        <v>0</v>
      </c>
      <c r="AR201" s="4">
        <f t="shared" si="89"/>
        <v>0</v>
      </c>
      <c r="AS201" s="4">
        <f t="shared" si="89"/>
        <v>0</v>
      </c>
      <c r="AT201" s="4">
        <f t="shared" si="89"/>
        <v>0</v>
      </c>
      <c r="AU201" s="4">
        <f t="shared" si="89"/>
        <v>0</v>
      </c>
      <c r="AV201" s="4">
        <f t="shared" si="89"/>
        <v>0</v>
      </c>
      <c r="AW201" s="4">
        <f t="shared" si="89"/>
        <v>0</v>
      </c>
      <c r="AX201" s="4">
        <f t="shared" si="89"/>
        <v>0</v>
      </c>
      <c r="AY201" s="4">
        <f t="shared" si="89"/>
        <v>0</v>
      </c>
      <c r="AZ201" s="4">
        <f t="shared" si="90"/>
        <v>0</v>
      </c>
      <c r="BA201" s="4">
        <f t="shared" si="90"/>
        <v>0</v>
      </c>
      <c r="BB201" s="4">
        <f t="shared" si="90"/>
        <v>0</v>
      </c>
      <c r="BC201" s="4">
        <f t="shared" si="90"/>
        <v>0</v>
      </c>
      <c r="BD201" s="4">
        <f t="shared" si="90"/>
        <v>0</v>
      </c>
      <c r="BE201" s="4">
        <f t="shared" si="90"/>
        <v>0</v>
      </c>
      <c r="BF201" s="4">
        <f t="shared" si="90"/>
        <v>0</v>
      </c>
      <c r="BG201" s="4">
        <f t="shared" si="90"/>
        <v>0</v>
      </c>
      <c r="BH201" s="4">
        <f t="shared" si="90"/>
        <v>0</v>
      </c>
      <c r="BI201" s="4">
        <f t="shared" si="90"/>
        <v>0</v>
      </c>
      <c r="BK201" s="7">
        <f t="shared" ref="BK201:BK232" ca="1" si="93">-1+(1+IRR(C201:BI201))^4</f>
        <v>0.33813867846137735</v>
      </c>
    </row>
    <row r="202" spans="1:63" x14ac:dyDescent="0.25">
      <c r="A202" s="154">
        <f t="shared" si="91"/>
        <v>4</v>
      </c>
      <c r="C202" s="4">
        <f t="shared" ca="1" si="92"/>
        <v>-289476010.11893797</v>
      </c>
      <c r="D202" s="4">
        <f t="shared" ca="1" si="87"/>
        <v>3961497.4598564692</v>
      </c>
      <c r="E202" s="4">
        <f t="shared" ca="1" si="87"/>
        <v>3839455.6533044041</v>
      </c>
      <c r="F202" s="4">
        <f t="shared" ca="1" si="87"/>
        <v>339071185.47940928</v>
      </c>
      <c r="G202" s="4">
        <f t="shared" si="87"/>
        <v>0</v>
      </c>
      <c r="H202" s="4">
        <f t="shared" si="87"/>
        <v>0</v>
      </c>
      <c r="I202" s="4">
        <f t="shared" si="87"/>
        <v>0</v>
      </c>
      <c r="J202" s="4">
        <f t="shared" si="87"/>
        <v>0</v>
      </c>
      <c r="K202" s="4">
        <f t="shared" si="87"/>
        <v>0</v>
      </c>
      <c r="L202" s="4">
        <f t="shared" si="87"/>
        <v>0</v>
      </c>
      <c r="M202" s="4">
        <f t="shared" si="87"/>
        <v>0</v>
      </c>
      <c r="N202" s="4">
        <f t="shared" si="87"/>
        <v>0</v>
      </c>
      <c r="O202" s="4">
        <f t="shared" si="87"/>
        <v>0</v>
      </c>
      <c r="P202" s="4">
        <f t="shared" si="87"/>
        <v>0</v>
      </c>
      <c r="Q202" s="4">
        <f t="shared" si="87"/>
        <v>0</v>
      </c>
      <c r="R202" s="4">
        <f t="shared" si="87"/>
        <v>0</v>
      </c>
      <c r="S202" s="4">
        <f t="shared" si="87"/>
        <v>0</v>
      </c>
      <c r="T202" s="4">
        <f t="shared" si="88"/>
        <v>0</v>
      </c>
      <c r="U202" s="4">
        <f t="shared" si="88"/>
        <v>0</v>
      </c>
      <c r="V202" s="4">
        <f t="shared" si="88"/>
        <v>0</v>
      </c>
      <c r="W202" s="4">
        <f t="shared" si="88"/>
        <v>0</v>
      </c>
      <c r="X202" s="4">
        <f t="shared" si="88"/>
        <v>0</v>
      </c>
      <c r="Y202" s="4">
        <f t="shared" si="88"/>
        <v>0</v>
      </c>
      <c r="Z202" s="4">
        <f t="shared" si="88"/>
        <v>0</v>
      </c>
      <c r="AA202" s="4">
        <f t="shared" si="88"/>
        <v>0</v>
      </c>
      <c r="AB202" s="4">
        <f t="shared" si="88"/>
        <v>0</v>
      </c>
      <c r="AC202" s="4">
        <f t="shared" si="88"/>
        <v>0</v>
      </c>
      <c r="AD202" s="4">
        <f t="shared" si="88"/>
        <v>0</v>
      </c>
      <c r="AE202" s="4">
        <f t="shared" si="88"/>
        <v>0</v>
      </c>
      <c r="AF202" s="4">
        <f t="shared" si="88"/>
        <v>0</v>
      </c>
      <c r="AG202" s="4">
        <f t="shared" si="88"/>
        <v>0</v>
      </c>
      <c r="AH202" s="4">
        <f t="shared" si="88"/>
        <v>0</v>
      </c>
      <c r="AI202" s="4">
        <f t="shared" si="88"/>
        <v>0</v>
      </c>
      <c r="AJ202" s="4">
        <f t="shared" si="89"/>
        <v>0</v>
      </c>
      <c r="AK202" s="4">
        <f t="shared" si="89"/>
        <v>0</v>
      </c>
      <c r="AL202" s="4">
        <f t="shared" si="89"/>
        <v>0</v>
      </c>
      <c r="AM202" s="4">
        <f t="shared" si="89"/>
        <v>0</v>
      </c>
      <c r="AN202" s="4">
        <f t="shared" si="89"/>
        <v>0</v>
      </c>
      <c r="AO202" s="4">
        <f t="shared" si="89"/>
        <v>0</v>
      </c>
      <c r="AP202" s="4">
        <f t="shared" si="89"/>
        <v>0</v>
      </c>
      <c r="AQ202" s="4">
        <f t="shared" si="89"/>
        <v>0</v>
      </c>
      <c r="AR202" s="4">
        <f t="shared" si="89"/>
        <v>0</v>
      </c>
      <c r="AS202" s="4">
        <f t="shared" si="89"/>
        <v>0</v>
      </c>
      <c r="AT202" s="4">
        <f t="shared" si="89"/>
        <v>0</v>
      </c>
      <c r="AU202" s="4">
        <f t="shared" si="89"/>
        <v>0</v>
      </c>
      <c r="AV202" s="4">
        <f t="shared" si="89"/>
        <v>0</v>
      </c>
      <c r="AW202" s="4">
        <f t="shared" si="89"/>
        <v>0</v>
      </c>
      <c r="AX202" s="4">
        <f t="shared" si="89"/>
        <v>0</v>
      </c>
      <c r="AY202" s="4">
        <f t="shared" si="89"/>
        <v>0</v>
      </c>
      <c r="AZ202" s="4">
        <f t="shared" si="90"/>
        <v>0</v>
      </c>
      <c r="BA202" s="4">
        <f t="shared" si="90"/>
        <v>0</v>
      </c>
      <c r="BB202" s="4">
        <f t="shared" si="90"/>
        <v>0</v>
      </c>
      <c r="BC202" s="4">
        <f t="shared" si="90"/>
        <v>0</v>
      </c>
      <c r="BD202" s="4">
        <f t="shared" si="90"/>
        <v>0</v>
      </c>
      <c r="BE202" s="4">
        <f t="shared" si="90"/>
        <v>0</v>
      </c>
      <c r="BF202" s="4">
        <f t="shared" si="90"/>
        <v>0</v>
      </c>
      <c r="BG202" s="4">
        <f t="shared" si="90"/>
        <v>0</v>
      </c>
      <c r="BH202" s="4">
        <f t="shared" si="90"/>
        <v>0</v>
      </c>
      <c r="BI202" s="4">
        <f t="shared" si="90"/>
        <v>0</v>
      </c>
      <c r="BK202" s="7">
        <f t="shared" ca="1" si="93"/>
        <v>0.27644692096813683</v>
      </c>
    </row>
    <row r="203" spans="1:63" x14ac:dyDescent="0.25">
      <c r="A203" s="154">
        <f t="shared" si="91"/>
        <v>5</v>
      </c>
      <c r="C203" s="4">
        <f t="shared" ca="1" si="92"/>
        <v>-289476010.11893797</v>
      </c>
      <c r="D203" s="4">
        <f t="shared" ca="1" si="87"/>
        <v>3961497.4598564692</v>
      </c>
      <c r="E203" s="4">
        <f t="shared" ca="1" si="87"/>
        <v>3839455.6533044041</v>
      </c>
      <c r="F203" s="4">
        <f t="shared" ca="1" si="87"/>
        <v>4012071.2738155583</v>
      </c>
      <c r="G203" s="4">
        <f t="shared" ca="1" si="87"/>
        <v>346615208.44479269</v>
      </c>
      <c r="H203" s="4">
        <f t="shared" si="87"/>
        <v>0</v>
      </c>
      <c r="I203" s="4">
        <f t="shared" si="87"/>
        <v>0</v>
      </c>
      <c r="J203" s="4">
        <f t="shared" si="87"/>
        <v>0</v>
      </c>
      <c r="K203" s="4">
        <f t="shared" si="87"/>
        <v>0</v>
      </c>
      <c r="L203" s="4">
        <f t="shared" si="87"/>
        <v>0</v>
      </c>
      <c r="M203" s="4">
        <f t="shared" si="87"/>
        <v>0</v>
      </c>
      <c r="N203" s="4">
        <f t="shared" si="87"/>
        <v>0</v>
      </c>
      <c r="O203" s="4">
        <f t="shared" si="87"/>
        <v>0</v>
      </c>
      <c r="P203" s="4">
        <f t="shared" si="87"/>
        <v>0</v>
      </c>
      <c r="Q203" s="4">
        <f t="shared" si="87"/>
        <v>0</v>
      </c>
      <c r="R203" s="4">
        <f t="shared" si="87"/>
        <v>0</v>
      </c>
      <c r="S203" s="4">
        <f t="shared" si="87"/>
        <v>0</v>
      </c>
      <c r="T203" s="4">
        <f t="shared" si="88"/>
        <v>0</v>
      </c>
      <c r="U203" s="4">
        <f t="shared" si="88"/>
        <v>0</v>
      </c>
      <c r="V203" s="4">
        <f t="shared" si="88"/>
        <v>0</v>
      </c>
      <c r="W203" s="4">
        <f t="shared" si="88"/>
        <v>0</v>
      </c>
      <c r="X203" s="4">
        <f t="shared" si="88"/>
        <v>0</v>
      </c>
      <c r="Y203" s="4">
        <f t="shared" si="88"/>
        <v>0</v>
      </c>
      <c r="Z203" s="4">
        <f t="shared" si="88"/>
        <v>0</v>
      </c>
      <c r="AA203" s="4">
        <f t="shared" si="88"/>
        <v>0</v>
      </c>
      <c r="AB203" s="4">
        <f t="shared" si="88"/>
        <v>0</v>
      </c>
      <c r="AC203" s="4">
        <f t="shared" si="88"/>
        <v>0</v>
      </c>
      <c r="AD203" s="4">
        <f t="shared" si="88"/>
        <v>0</v>
      </c>
      <c r="AE203" s="4">
        <f t="shared" si="88"/>
        <v>0</v>
      </c>
      <c r="AF203" s="4">
        <f t="shared" si="88"/>
        <v>0</v>
      </c>
      <c r="AG203" s="4">
        <f t="shared" si="88"/>
        <v>0</v>
      </c>
      <c r="AH203" s="4">
        <f t="shared" si="88"/>
        <v>0</v>
      </c>
      <c r="AI203" s="4">
        <f t="shared" si="88"/>
        <v>0</v>
      </c>
      <c r="AJ203" s="4">
        <f t="shared" si="89"/>
        <v>0</v>
      </c>
      <c r="AK203" s="4">
        <f t="shared" si="89"/>
        <v>0</v>
      </c>
      <c r="AL203" s="4">
        <f t="shared" si="89"/>
        <v>0</v>
      </c>
      <c r="AM203" s="4">
        <f t="shared" si="89"/>
        <v>0</v>
      </c>
      <c r="AN203" s="4">
        <f t="shared" si="89"/>
        <v>0</v>
      </c>
      <c r="AO203" s="4">
        <f t="shared" si="89"/>
        <v>0</v>
      </c>
      <c r="AP203" s="4">
        <f t="shared" si="89"/>
        <v>0</v>
      </c>
      <c r="AQ203" s="4">
        <f t="shared" si="89"/>
        <v>0</v>
      </c>
      <c r="AR203" s="4">
        <f t="shared" si="89"/>
        <v>0</v>
      </c>
      <c r="AS203" s="4">
        <f t="shared" si="89"/>
        <v>0</v>
      </c>
      <c r="AT203" s="4">
        <f t="shared" si="89"/>
        <v>0</v>
      </c>
      <c r="AU203" s="4">
        <f t="shared" si="89"/>
        <v>0</v>
      </c>
      <c r="AV203" s="4">
        <f t="shared" si="89"/>
        <v>0</v>
      </c>
      <c r="AW203" s="4">
        <f t="shared" si="89"/>
        <v>0</v>
      </c>
      <c r="AX203" s="4">
        <f t="shared" si="89"/>
        <v>0</v>
      </c>
      <c r="AY203" s="4">
        <f t="shared" si="89"/>
        <v>0</v>
      </c>
      <c r="AZ203" s="4">
        <f t="shared" si="90"/>
        <v>0</v>
      </c>
      <c r="BA203" s="4">
        <f t="shared" si="90"/>
        <v>0</v>
      </c>
      <c r="BB203" s="4">
        <f t="shared" si="90"/>
        <v>0</v>
      </c>
      <c r="BC203" s="4">
        <f t="shared" si="90"/>
        <v>0</v>
      </c>
      <c r="BD203" s="4">
        <f t="shared" si="90"/>
        <v>0</v>
      </c>
      <c r="BE203" s="4">
        <f t="shared" si="90"/>
        <v>0</v>
      </c>
      <c r="BF203" s="4">
        <f t="shared" si="90"/>
        <v>0</v>
      </c>
      <c r="BG203" s="4">
        <f t="shared" si="90"/>
        <v>0</v>
      </c>
      <c r="BH203" s="4">
        <f t="shared" si="90"/>
        <v>0</v>
      </c>
      <c r="BI203" s="4">
        <f t="shared" si="90"/>
        <v>0</v>
      </c>
      <c r="BK203" s="7">
        <f t="shared" ca="1" si="93"/>
        <v>0.24291882360509787</v>
      </c>
    </row>
    <row r="204" spans="1:63" x14ac:dyDescent="0.25">
      <c r="A204" s="154">
        <f t="shared" si="91"/>
        <v>6</v>
      </c>
      <c r="C204" s="4">
        <f t="shared" ca="1" si="92"/>
        <v>-289476010.11893797</v>
      </c>
      <c r="D204" s="4">
        <f t="shared" ca="1" si="87"/>
        <v>3961497.4598564692</v>
      </c>
      <c r="E204" s="4">
        <f t="shared" ca="1" si="87"/>
        <v>3839455.6533044041</v>
      </c>
      <c r="F204" s="4">
        <f t="shared" ca="1" si="87"/>
        <v>4012071.2738155583</v>
      </c>
      <c r="G204" s="4">
        <f t="shared" ca="1" si="87"/>
        <v>4166936.8376218756</v>
      </c>
      <c r="H204" s="4">
        <f t="shared" ca="1" si="87"/>
        <v>355171305.24177384</v>
      </c>
      <c r="I204" s="4">
        <f t="shared" si="87"/>
        <v>0</v>
      </c>
      <c r="J204" s="4">
        <f t="shared" si="87"/>
        <v>0</v>
      </c>
      <c r="K204" s="4">
        <f t="shared" si="87"/>
        <v>0</v>
      </c>
      <c r="L204" s="4">
        <f t="shared" si="87"/>
        <v>0</v>
      </c>
      <c r="M204" s="4">
        <f t="shared" si="87"/>
        <v>0</v>
      </c>
      <c r="N204" s="4">
        <f t="shared" si="87"/>
        <v>0</v>
      </c>
      <c r="O204" s="4">
        <f t="shared" si="87"/>
        <v>0</v>
      </c>
      <c r="P204" s="4">
        <f t="shared" si="87"/>
        <v>0</v>
      </c>
      <c r="Q204" s="4">
        <f t="shared" si="87"/>
        <v>0</v>
      </c>
      <c r="R204" s="4">
        <f t="shared" si="87"/>
        <v>0</v>
      </c>
      <c r="S204" s="4">
        <f t="shared" si="87"/>
        <v>0</v>
      </c>
      <c r="T204" s="4">
        <f t="shared" si="88"/>
        <v>0</v>
      </c>
      <c r="U204" s="4">
        <f t="shared" si="88"/>
        <v>0</v>
      </c>
      <c r="V204" s="4">
        <f t="shared" si="88"/>
        <v>0</v>
      </c>
      <c r="W204" s="4">
        <f t="shared" si="88"/>
        <v>0</v>
      </c>
      <c r="X204" s="4">
        <f t="shared" si="88"/>
        <v>0</v>
      </c>
      <c r="Y204" s="4">
        <f t="shared" si="88"/>
        <v>0</v>
      </c>
      <c r="Z204" s="4">
        <f t="shared" si="88"/>
        <v>0</v>
      </c>
      <c r="AA204" s="4">
        <f t="shared" si="88"/>
        <v>0</v>
      </c>
      <c r="AB204" s="4">
        <f t="shared" si="88"/>
        <v>0</v>
      </c>
      <c r="AC204" s="4">
        <f t="shared" si="88"/>
        <v>0</v>
      </c>
      <c r="AD204" s="4">
        <f t="shared" si="88"/>
        <v>0</v>
      </c>
      <c r="AE204" s="4">
        <f t="shared" si="88"/>
        <v>0</v>
      </c>
      <c r="AF204" s="4">
        <f t="shared" si="88"/>
        <v>0</v>
      </c>
      <c r="AG204" s="4">
        <f t="shared" si="88"/>
        <v>0</v>
      </c>
      <c r="AH204" s="4">
        <f t="shared" si="88"/>
        <v>0</v>
      </c>
      <c r="AI204" s="4">
        <f t="shared" si="88"/>
        <v>0</v>
      </c>
      <c r="AJ204" s="4">
        <f t="shared" si="89"/>
        <v>0</v>
      </c>
      <c r="AK204" s="4">
        <f t="shared" si="89"/>
        <v>0</v>
      </c>
      <c r="AL204" s="4">
        <f t="shared" si="89"/>
        <v>0</v>
      </c>
      <c r="AM204" s="4">
        <f t="shared" si="89"/>
        <v>0</v>
      </c>
      <c r="AN204" s="4">
        <f t="shared" si="89"/>
        <v>0</v>
      </c>
      <c r="AO204" s="4">
        <f t="shared" si="89"/>
        <v>0</v>
      </c>
      <c r="AP204" s="4">
        <f t="shared" si="89"/>
        <v>0</v>
      </c>
      <c r="AQ204" s="4">
        <f t="shared" si="89"/>
        <v>0</v>
      </c>
      <c r="AR204" s="4">
        <f t="shared" si="89"/>
        <v>0</v>
      </c>
      <c r="AS204" s="4">
        <f t="shared" si="89"/>
        <v>0</v>
      </c>
      <c r="AT204" s="4">
        <f t="shared" si="89"/>
        <v>0</v>
      </c>
      <c r="AU204" s="4">
        <f t="shared" si="89"/>
        <v>0</v>
      </c>
      <c r="AV204" s="4">
        <f t="shared" si="89"/>
        <v>0</v>
      </c>
      <c r="AW204" s="4">
        <f t="shared" si="89"/>
        <v>0</v>
      </c>
      <c r="AX204" s="4">
        <f t="shared" si="89"/>
        <v>0</v>
      </c>
      <c r="AY204" s="4">
        <f t="shared" si="89"/>
        <v>0</v>
      </c>
      <c r="AZ204" s="4">
        <f t="shared" si="90"/>
        <v>0</v>
      </c>
      <c r="BA204" s="4">
        <f t="shared" si="90"/>
        <v>0</v>
      </c>
      <c r="BB204" s="4">
        <f t="shared" si="90"/>
        <v>0</v>
      </c>
      <c r="BC204" s="4">
        <f t="shared" si="90"/>
        <v>0</v>
      </c>
      <c r="BD204" s="4">
        <f t="shared" si="90"/>
        <v>0</v>
      </c>
      <c r="BE204" s="4">
        <f t="shared" si="90"/>
        <v>0</v>
      </c>
      <c r="BF204" s="4">
        <f t="shared" si="90"/>
        <v>0</v>
      </c>
      <c r="BG204" s="4">
        <f t="shared" si="90"/>
        <v>0</v>
      </c>
      <c r="BH204" s="4">
        <f t="shared" si="90"/>
        <v>0</v>
      </c>
      <c r="BI204" s="4">
        <f t="shared" si="90"/>
        <v>0</v>
      </c>
      <c r="BK204" s="7">
        <f t="shared" ca="1" si="93"/>
        <v>0.22568869927242186</v>
      </c>
    </row>
    <row r="205" spans="1:63" x14ac:dyDescent="0.25">
      <c r="A205" s="154">
        <f t="shared" si="91"/>
        <v>7</v>
      </c>
      <c r="C205" s="4">
        <f t="shared" ca="1" si="92"/>
        <v>-289476010.11893797</v>
      </c>
      <c r="D205" s="4">
        <f t="shared" ca="1" si="87"/>
        <v>3961497.4598564692</v>
      </c>
      <c r="E205" s="4">
        <f t="shared" ca="1" si="87"/>
        <v>3839455.6533044041</v>
      </c>
      <c r="F205" s="4">
        <f t="shared" ca="1" si="87"/>
        <v>4012071.2738155583</v>
      </c>
      <c r="G205" s="4">
        <f t="shared" ca="1" si="87"/>
        <v>4166936.8376218756</v>
      </c>
      <c r="H205" s="4">
        <f t="shared" ca="1" si="87"/>
        <v>4344856.4315943308</v>
      </c>
      <c r="I205" s="4">
        <f t="shared" ca="1" si="87"/>
        <v>363762485.32500768</v>
      </c>
      <c r="J205" s="4">
        <f t="shared" si="87"/>
        <v>0</v>
      </c>
      <c r="K205" s="4">
        <f t="shared" si="87"/>
        <v>0</v>
      </c>
      <c r="L205" s="4">
        <f t="shared" si="87"/>
        <v>0</v>
      </c>
      <c r="M205" s="4">
        <f t="shared" si="87"/>
        <v>0</v>
      </c>
      <c r="N205" s="4">
        <f t="shared" si="87"/>
        <v>0</v>
      </c>
      <c r="O205" s="4">
        <f t="shared" si="87"/>
        <v>0</v>
      </c>
      <c r="P205" s="4">
        <f t="shared" si="87"/>
        <v>0</v>
      </c>
      <c r="Q205" s="4">
        <f t="shared" si="87"/>
        <v>0</v>
      </c>
      <c r="R205" s="4">
        <f t="shared" si="87"/>
        <v>0</v>
      </c>
      <c r="S205" s="4">
        <f t="shared" si="87"/>
        <v>0</v>
      </c>
      <c r="T205" s="4">
        <f t="shared" si="88"/>
        <v>0</v>
      </c>
      <c r="U205" s="4">
        <f t="shared" si="88"/>
        <v>0</v>
      </c>
      <c r="V205" s="4">
        <f t="shared" si="88"/>
        <v>0</v>
      </c>
      <c r="W205" s="4">
        <f t="shared" si="88"/>
        <v>0</v>
      </c>
      <c r="X205" s="4">
        <f t="shared" si="88"/>
        <v>0</v>
      </c>
      <c r="Y205" s="4">
        <f t="shared" si="88"/>
        <v>0</v>
      </c>
      <c r="Z205" s="4">
        <f t="shared" si="88"/>
        <v>0</v>
      </c>
      <c r="AA205" s="4">
        <f t="shared" si="88"/>
        <v>0</v>
      </c>
      <c r="AB205" s="4">
        <f t="shared" si="88"/>
        <v>0</v>
      </c>
      <c r="AC205" s="4">
        <f t="shared" si="88"/>
        <v>0</v>
      </c>
      <c r="AD205" s="4">
        <f t="shared" si="88"/>
        <v>0</v>
      </c>
      <c r="AE205" s="4">
        <f t="shared" si="88"/>
        <v>0</v>
      </c>
      <c r="AF205" s="4">
        <f t="shared" si="88"/>
        <v>0</v>
      </c>
      <c r="AG205" s="4">
        <f t="shared" si="88"/>
        <v>0</v>
      </c>
      <c r="AH205" s="4">
        <f t="shared" si="88"/>
        <v>0</v>
      </c>
      <c r="AI205" s="4">
        <f t="shared" si="88"/>
        <v>0</v>
      </c>
      <c r="AJ205" s="4">
        <f t="shared" si="89"/>
        <v>0</v>
      </c>
      <c r="AK205" s="4">
        <f t="shared" si="89"/>
        <v>0</v>
      </c>
      <c r="AL205" s="4">
        <f t="shared" si="89"/>
        <v>0</v>
      </c>
      <c r="AM205" s="4">
        <f t="shared" si="89"/>
        <v>0</v>
      </c>
      <c r="AN205" s="4">
        <f t="shared" si="89"/>
        <v>0</v>
      </c>
      <c r="AO205" s="4">
        <f t="shared" si="89"/>
        <v>0</v>
      </c>
      <c r="AP205" s="4">
        <f t="shared" si="89"/>
        <v>0</v>
      </c>
      <c r="AQ205" s="4">
        <f t="shared" si="89"/>
        <v>0</v>
      </c>
      <c r="AR205" s="4">
        <f t="shared" si="89"/>
        <v>0</v>
      </c>
      <c r="AS205" s="4">
        <f t="shared" si="89"/>
        <v>0</v>
      </c>
      <c r="AT205" s="4">
        <f t="shared" si="89"/>
        <v>0</v>
      </c>
      <c r="AU205" s="4">
        <f t="shared" si="89"/>
        <v>0</v>
      </c>
      <c r="AV205" s="4">
        <f t="shared" si="89"/>
        <v>0</v>
      </c>
      <c r="AW205" s="4">
        <f t="shared" si="89"/>
        <v>0</v>
      </c>
      <c r="AX205" s="4">
        <f t="shared" si="89"/>
        <v>0</v>
      </c>
      <c r="AY205" s="4">
        <f t="shared" si="89"/>
        <v>0</v>
      </c>
      <c r="AZ205" s="4">
        <f t="shared" si="90"/>
        <v>0</v>
      </c>
      <c r="BA205" s="4">
        <f t="shared" si="90"/>
        <v>0</v>
      </c>
      <c r="BB205" s="4">
        <f t="shared" si="90"/>
        <v>0</v>
      </c>
      <c r="BC205" s="4">
        <f t="shared" si="90"/>
        <v>0</v>
      </c>
      <c r="BD205" s="4">
        <f t="shared" si="90"/>
        <v>0</v>
      </c>
      <c r="BE205" s="4">
        <f t="shared" si="90"/>
        <v>0</v>
      </c>
      <c r="BF205" s="4">
        <f t="shared" si="90"/>
        <v>0</v>
      </c>
      <c r="BG205" s="4">
        <f t="shared" si="90"/>
        <v>0</v>
      </c>
      <c r="BH205" s="4">
        <f t="shared" si="90"/>
        <v>0</v>
      </c>
      <c r="BI205" s="4">
        <f t="shared" si="90"/>
        <v>0</v>
      </c>
      <c r="BK205" s="7">
        <f t="shared" ca="1" si="93"/>
        <v>0.21412743833930103</v>
      </c>
    </row>
    <row r="206" spans="1:63" x14ac:dyDescent="0.25">
      <c r="A206" s="154">
        <f t="shared" si="91"/>
        <v>8</v>
      </c>
      <c r="C206" s="4">
        <f t="shared" ca="1" si="92"/>
        <v>-289476010.11893797</v>
      </c>
      <c r="D206" s="4">
        <f t="shared" ca="1" si="87"/>
        <v>3961497.4598564692</v>
      </c>
      <c r="E206" s="4">
        <f t="shared" ca="1" si="87"/>
        <v>3839455.6533044041</v>
      </c>
      <c r="F206" s="4">
        <f t="shared" ca="1" si="87"/>
        <v>4012071.2738155583</v>
      </c>
      <c r="G206" s="4">
        <f t="shared" ca="1" si="87"/>
        <v>4166936.8376218756</v>
      </c>
      <c r="H206" s="4">
        <f t="shared" ca="1" si="87"/>
        <v>4344856.4315943308</v>
      </c>
      <c r="I206" s="4">
        <f t="shared" ca="1" si="87"/>
        <v>4523922.4368315693</v>
      </c>
      <c r="J206" s="4">
        <f t="shared" ca="1" si="87"/>
        <v>372389404.91192871</v>
      </c>
      <c r="K206" s="4">
        <f t="shared" si="87"/>
        <v>0</v>
      </c>
      <c r="L206" s="4">
        <f t="shared" si="87"/>
        <v>0</v>
      </c>
      <c r="M206" s="4">
        <f t="shared" si="87"/>
        <v>0</v>
      </c>
      <c r="N206" s="4">
        <f t="shared" si="87"/>
        <v>0</v>
      </c>
      <c r="O206" s="4">
        <f t="shared" si="87"/>
        <v>0</v>
      </c>
      <c r="P206" s="4">
        <f t="shared" si="87"/>
        <v>0</v>
      </c>
      <c r="Q206" s="4">
        <f t="shared" si="87"/>
        <v>0</v>
      </c>
      <c r="R206" s="4">
        <f t="shared" si="87"/>
        <v>0</v>
      </c>
      <c r="S206" s="4">
        <f t="shared" si="87"/>
        <v>0</v>
      </c>
      <c r="T206" s="4">
        <f t="shared" si="88"/>
        <v>0</v>
      </c>
      <c r="U206" s="4">
        <f t="shared" si="88"/>
        <v>0</v>
      </c>
      <c r="V206" s="4">
        <f t="shared" si="88"/>
        <v>0</v>
      </c>
      <c r="W206" s="4">
        <f t="shared" si="88"/>
        <v>0</v>
      </c>
      <c r="X206" s="4">
        <f t="shared" si="88"/>
        <v>0</v>
      </c>
      <c r="Y206" s="4">
        <f t="shared" si="88"/>
        <v>0</v>
      </c>
      <c r="Z206" s="4">
        <f t="shared" si="88"/>
        <v>0</v>
      </c>
      <c r="AA206" s="4">
        <f t="shared" si="88"/>
        <v>0</v>
      </c>
      <c r="AB206" s="4">
        <f t="shared" si="88"/>
        <v>0</v>
      </c>
      <c r="AC206" s="4">
        <f t="shared" si="88"/>
        <v>0</v>
      </c>
      <c r="AD206" s="4">
        <f t="shared" si="88"/>
        <v>0</v>
      </c>
      <c r="AE206" s="4">
        <f t="shared" si="88"/>
        <v>0</v>
      </c>
      <c r="AF206" s="4">
        <f t="shared" si="88"/>
        <v>0</v>
      </c>
      <c r="AG206" s="4">
        <f t="shared" si="88"/>
        <v>0</v>
      </c>
      <c r="AH206" s="4">
        <f t="shared" si="88"/>
        <v>0</v>
      </c>
      <c r="AI206" s="4">
        <f t="shared" si="88"/>
        <v>0</v>
      </c>
      <c r="AJ206" s="4">
        <f t="shared" si="89"/>
        <v>0</v>
      </c>
      <c r="AK206" s="4">
        <f t="shared" si="89"/>
        <v>0</v>
      </c>
      <c r="AL206" s="4">
        <f t="shared" si="89"/>
        <v>0</v>
      </c>
      <c r="AM206" s="4">
        <f t="shared" si="89"/>
        <v>0</v>
      </c>
      <c r="AN206" s="4">
        <f t="shared" si="89"/>
        <v>0</v>
      </c>
      <c r="AO206" s="4">
        <f t="shared" si="89"/>
        <v>0</v>
      </c>
      <c r="AP206" s="4">
        <f t="shared" si="89"/>
        <v>0</v>
      </c>
      <c r="AQ206" s="4">
        <f t="shared" si="89"/>
        <v>0</v>
      </c>
      <c r="AR206" s="4">
        <f t="shared" si="89"/>
        <v>0</v>
      </c>
      <c r="AS206" s="4">
        <f t="shared" si="89"/>
        <v>0</v>
      </c>
      <c r="AT206" s="4">
        <f t="shared" si="89"/>
        <v>0</v>
      </c>
      <c r="AU206" s="4">
        <f t="shared" si="89"/>
        <v>0</v>
      </c>
      <c r="AV206" s="4">
        <f t="shared" si="89"/>
        <v>0</v>
      </c>
      <c r="AW206" s="4">
        <f t="shared" si="89"/>
        <v>0</v>
      </c>
      <c r="AX206" s="4">
        <f t="shared" si="89"/>
        <v>0</v>
      </c>
      <c r="AY206" s="4">
        <f t="shared" si="89"/>
        <v>0</v>
      </c>
      <c r="AZ206" s="4">
        <f t="shared" si="90"/>
        <v>0</v>
      </c>
      <c r="BA206" s="4">
        <f t="shared" si="90"/>
        <v>0</v>
      </c>
      <c r="BB206" s="4">
        <f t="shared" si="90"/>
        <v>0</v>
      </c>
      <c r="BC206" s="4">
        <f t="shared" si="90"/>
        <v>0</v>
      </c>
      <c r="BD206" s="4">
        <f t="shared" si="90"/>
        <v>0</v>
      </c>
      <c r="BE206" s="4">
        <f t="shared" si="90"/>
        <v>0</v>
      </c>
      <c r="BF206" s="4">
        <f t="shared" si="90"/>
        <v>0</v>
      </c>
      <c r="BG206" s="4">
        <f t="shared" si="90"/>
        <v>0</v>
      </c>
      <c r="BH206" s="4">
        <f t="shared" si="90"/>
        <v>0</v>
      </c>
      <c r="BI206" s="4">
        <f t="shared" si="90"/>
        <v>0</v>
      </c>
      <c r="BK206" s="7">
        <f t="shared" ca="1" si="93"/>
        <v>0.20577064597651451</v>
      </c>
    </row>
    <row r="207" spans="1:63" x14ac:dyDescent="0.25">
      <c r="A207" s="154">
        <f t="shared" si="91"/>
        <v>9</v>
      </c>
      <c r="C207" s="4">
        <f t="shared" ca="1" si="92"/>
        <v>-289476010.11893797</v>
      </c>
      <c r="D207" s="4">
        <f t="shared" ca="1" si="87"/>
        <v>3961497.4598564692</v>
      </c>
      <c r="E207" s="4">
        <f t="shared" ca="1" si="87"/>
        <v>3839455.6533044041</v>
      </c>
      <c r="F207" s="4">
        <f t="shared" ca="1" si="87"/>
        <v>4012071.2738155583</v>
      </c>
      <c r="G207" s="4">
        <f t="shared" ca="1" si="87"/>
        <v>4166936.8376218756</v>
      </c>
      <c r="H207" s="4">
        <f t="shared" ca="1" si="87"/>
        <v>4344856.4315943308</v>
      </c>
      <c r="I207" s="4">
        <f t="shared" ca="1" si="87"/>
        <v>4523922.4368315693</v>
      </c>
      <c r="J207" s="4">
        <f t="shared" ca="1" si="87"/>
        <v>4705183.2746574506</v>
      </c>
      <c r="K207" s="4">
        <f t="shared" ca="1" si="87"/>
        <v>380141694.01719016</v>
      </c>
      <c r="L207" s="4">
        <f t="shared" si="87"/>
        <v>0</v>
      </c>
      <c r="M207" s="4">
        <f t="shared" si="87"/>
        <v>0</v>
      </c>
      <c r="N207" s="4">
        <f t="shared" si="87"/>
        <v>0</v>
      </c>
      <c r="O207" s="4">
        <f t="shared" si="87"/>
        <v>0</v>
      </c>
      <c r="P207" s="4">
        <f t="shared" si="87"/>
        <v>0</v>
      </c>
      <c r="Q207" s="4">
        <f t="shared" si="87"/>
        <v>0</v>
      </c>
      <c r="R207" s="4">
        <f t="shared" si="87"/>
        <v>0</v>
      </c>
      <c r="S207" s="4">
        <f t="shared" si="87"/>
        <v>0</v>
      </c>
      <c r="T207" s="4">
        <f t="shared" si="88"/>
        <v>0</v>
      </c>
      <c r="U207" s="4">
        <f t="shared" si="88"/>
        <v>0</v>
      </c>
      <c r="V207" s="4">
        <f t="shared" si="88"/>
        <v>0</v>
      </c>
      <c r="W207" s="4">
        <f t="shared" si="88"/>
        <v>0</v>
      </c>
      <c r="X207" s="4">
        <f t="shared" si="88"/>
        <v>0</v>
      </c>
      <c r="Y207" s="4">
        <f t="shared" si="88"/>
        <v>0</v>
      </c>
      <c r="Z207" s="4">
        <f t="shared" si="88"/>
        <v>0</v>
      </c>
      <c r="AA207" s="4">
        <f t="shared" si="88"/>
        <v>0</v>
      </c>
      <c r="AB207" s="4">
        <f t="shared" si="88"/>
        <v>0</v>
      </c>
      <c r="AC207" s="4">
        <f t="shared" si="88"/>
        <v>0</v>
      </c>
      <c r="AD207" s="4">
        <f t="shared" si="88"/>
        <v>0</v>
      </c>
      <c r="AE207" s="4">
        <f t="shared" si="88"/>
        <v>0</v>
      </c>
      <c r="AF207" s="4">
        <f t="shared" si="88"/>
        <v>0</v>
      </c>
      <c r="AG207" s="4">
        <f t="shared" si="88"/>
        <v>0</v>
      </c>
      <c r="AH207" s="4">
        <f t="shared" si="88"/>
        <v>0</v>
      </c>
      <c r="AI207" s="4">
        <f t="shared" si="88"/>
        <v>0</v>
      </c>
      <c r="AJ207" s="4">
        <f t="shared" si="89"/>
        <v>0</v>
      </c>
      <c r="AK207" s="4">
        <f t="shared" si="89"/>
        <v>0</v>
      </c>
      <c r="AL207" s="4">
        <f t="shared" si="89"/>
        <v>0</v>
      </c>
      <c r="AM207" s="4">
        <f t="shared" si="89"/>
        <v>0</v>
      </c>
      <c r="AN207" s="4">
        <f t="shared" si="89"/>
        <v>0</v>
      </c>
      <c r="AO207" s="4">
        <f t="shared" si="89"/>
        <v>0</v>
      </c>
      <c r="AP207" s="4">
        <f t="shared" si="89"/>
        <v>0</v>
      </c>
      <c r="AQ207" s="4">
        <f t="shared" si="89"/>
        <v>0</v>
      </c>
      <c r="AR207" s="4">
        <f t="shared" si="89"/>
        <v>0</v>
      </c>
      <c r="AS207" s="4">
        <f t="shared" si="89"/>
        <v>0</v>
      </c>
      <c r="AT207" s="4">
        <f t="shared" si="89"/>
        <v>0</v>
      </c>
      <c r="AU207" s="4">
        <f t="shared" si="89"/>
        <v>0</v>
      </c>
      <c r="AV207" s="4">
        <f t="shared" si="89"/>
        <v>0</v>
      </c>
      <c r="AW207" s="4">
        <f t="shared" si="89"/>
        <v>0</v>
      </c>
      <c r="AX207" s="4">
        <f t="shared" si="89"/>
        <v>0</v>
      </c>
      <c r="AY207" s="4">
        <f t="shared" si="89"/>
        <v>0</v>
      </c>
      <c r="AZ207" s="4">
        <f t="shared" si="90"/>
        <v>0</v>
      </c>
      <c r="BA207" s="4">
        <f t="shared" si="90"/>
        <v>0</v>
      </c>
      <c r="BB207" s="4">
        <f t="shared" si="90"/>
        <v>0</v>
      </c>
      <c r="BC207" s="4">
        <f t="shared" si="90"/>
        <v>0</v>
      </c>
      <c r="BD207" s="4">
        <f t="shared" si="90"/>
        <v>0</v>
      </c>
      <c r="BE207" s="4">
        <f t="shared" si="90"/>
        <v>0</v>
      </c>
      <c r="BF207" s="4">
        <f t="shared" si="90"/>
        <v>0</v>
      </c>
      <c r="BG207" s="4">
        <f t="shared" si="90"/>
        <v>0</v>
      </c>
      <c r="BH207" s="4">
        <f t="shared" si="90"/>
        <v>0</v>
      </c>
      <c r="BI207" s="4">
        <f t="shared" si="90"/>
        <v>0</v>
      </c>
      <c r="BK207" s="7">
        <f t="shared" ca="1" si="93"/>
        <v>0.19803535189623611</v>
      </c>
    </row>
    <row r="208" spans="1:63" x14ac:dyDescent="0.25">
      <c r="A208" s="154">
        <f t="shared" si="91"/>
        <v>10</v>
      </c>
      <c r="C208" s="4">
        <f t="shared" ca="1" si="92"/>
        <v>-289476010.11893797</v>
      </c>
      <c r="D208" s="4">
        <f t="shared" ca="1" si="87"/>
        <v>3961497.4598564692</v>
      </c>
      <c r="E208" s="4">
        <f t="shared" ca="1" si="87"/>
        <v>3839455.6533044041</v>
      </c>
      <c r="F208" s="4">
        <f t="shared" ca="1" si="87"/>
        <v>4012071.2738155583</v>
      </c>
      <c r="G208" s="4">
        <f t="shared" ca="1" si="87"/>
        <v>4166936.8376218756</v>
      </c>
      <c r="H208" s="4">
        <f t="shared" ca="1" si="87"/>
        <v>4344856.4315943308</v>
      </c>
      <c r="I208" s="4">
        <f t="shared" ca="1" si="87"/>
        <v>4523922.4368315693</v>
      </c>
      <c r="J208" s="4">
        <f t="shared" ca="1" si="87"/>
        <v>4705183.2746574506</v>
      </c>
      <c r="K208" s="4">
        <f t="shared" ca="1" si="87"/>
        <v>4868187.2672012933</v>
      </c>
      <c r="L208" s="4">
        <f t="shared" ca="1" si="87"/>
        <v>387376679.98490542</v>
      </c>
      <c r="M208" s="4">
        <f t="shared" si="87"/>
        <v>0</v>
      </c>
      <c r="N208" s="4">
        <f t="shared" si="87"/>
        <v>0</v>
      </c>
      <c r="O208" s="4">
        <f t="shared" si="87"/>
        <v>0</v>
      </c>
      <c r="P208" s="4">
        <f t="shared" si="87"/>
        <v>0</v>
      </c>
      <c r="Q208" s="4">
        <f t="shared" si="87"/>
        <v>0</v>
      </c>
      <c r="R208" s="4">
        <f t="shared" si="87"/>
        <v>0</v>
      </c>
      <c r="S208" s="4">
        <f t="shared" si="87"/>
        <v>0</v>
      </c>
      <c r="T208" s="4">
        <f t="shared" si="88"/>
        <v>0</v>
      </c>
      <c r="U208" s="4">
        <f t="shared" si="88"/>
        <v>0</v>
      </c>
      <c r="V208" s="4">
        <f t="shared" si="88"/>
        <v>0</v>
      </c>
      <c r="W208" s="4">
        <f t="shared" si="88"/>
        <v>0</v>
      </c>
      <c r="X208" s="4">
        <f t="shared" si="88"/>
        <v>0</v>
      </c>
      <c r="Y208" s="4">
        <f t="shared" si="88"/>
        <v>0</v>
      </c>
      <c r="Z208" s="4">
        <f t="shared" si="88"/>
        <v>0</v>
      </c>
      <c r="AA208" s="4">
        <f t="shared" si="88"/>
        <v>0</v>
      </c>
      <c r="AB208" s="4">
        <f t="shared" si="88"/>
        <v>0</v>
      </c>
      <c r="AC208" s="4">
        <f t="shared" si="88"/>
        <v>0</v>
      </c>
      <c r="AD208" s="4">
        <f t="shared" si="88"/>
        <v>0</v>
      </c>
      <c r="AE208" s="4">
        <f t="shared" si="88"/>
        <v>0</v>
      </c>
      <c r="AF208" s="4">
        <f t="shared" si="88"/>
        <v>0</v>
      </c>
      <c r="AG208" s="4">
        <f t="shared" si="88"/>
        <v>0</v>
      </c>
      <c r="AH208" s="4">
        <f t="shared" si="88"/>
        <v>0</v>
      </c>
      <c r="AI208" s="4">
        <f t="shared" si="88"/>
        <v>0</v>
      </c>
      <c r="AJ208" s="4">
        <f t="shared" si="89"/>
        <v>0</v>
      </c>
      <c r="AK208" s="4">
        <f t="shared" si="89"/>
        <v>0</v>
      </c>
      <c r="AL208" s="4">
        <f t="shared" si="89"/>
        <v>0</v>
      </c>
      <c r="AM208" s="4">
        <f t="shared" si="89"/>
        <v>0</v>
      </c>
      <c r="AN208" s="4">
        <f t="shared" si="89"/>
        <v>0</v>
      </c>
      <c r="AO208" s="4">
        <f t="shared" si="89"/>
        <v>0</v>
      </c>
      <c r="AP208" s="4">
        <f t="shared" si="89"/>
        <v>0</v>
      </c>
      <c r="AQ208" s="4">
        <f t="shared" si="89"/>
        <v>0</v>
      </c>
      <c r="AR208" s="4">
        <f t="shared" si="89"/>
        <v>0</v>
      </c>
      <c r="AS208" s="4">
        <f t="shared" si="89"/>
        <v>0</v>
      </c>
      <c r="AT208" s="4">
        <f t="shared" si="89"/>
        <v>0</v>
      </c>
      <c r="AU208" s="4">
        <f t="shared" si="89"/>
        <v>0</v>
      </c>
      <c r="AV208" s="4">
        <f t="shared" si="89"/>
        <v>0</v>
      </c>
      <c r="AW208" s="4">
        <f t="shared" si="89"/>
        <v>0</v>
      </c>
      <c r="AX208" s="4">
        <f t="shared" si="89"/>
        <v>0</v>
      </c>
      <c r="AY208" s="4">
        <f t="shared" si="89"/>
        <v>0</v>
      </c>
      <c r="AZ208" s="4">
        <f t="shared" si="90"/>
        <v>0</v>
      </c>
      <c r="BA208" s="4">
        <f t="shared" si="90"/>
        <v>0</v>
      </c>
      <c r="BB208" s="4">
        <f t="shared" si="90"/>
        <v>0</v>
      </c>
      <c r="BC208" s="4">
        <f t="shared" si="90"/>
        <v>0</v>
      </c>
      <c r="BD208" s="4">
        <f t="shared" si="90"/>
        <v>0</v>
      </c>
      <c r="BE208" s="4">
        <f t="shared" si="90"/>
        <v>0</v>
      </c>
      <c r="BF208" s="4">
        <f t="shared" si="90"/>
        <v>0</v>
      </c>
      <c r="BG208" s="4">
        <f t="shared" si="90"/>
        <v>0</v>
      </c>
      <c r="BH208" s="4">
        <f t="shared" si="90"/>
        <v>0</v>
      </c>
      <c r="BI208" s="4">
        <f t="shared" si="90"/>
        <v>0</v>
      </c>
      <c r="BK208" s="7">
        <f t="shared" ca="1" si="93"/>
        <v>0.19126500271186209</v>
      </c>
    </row>
    <row r="209" spans="1:63" x14ac:dyDescent="0.25">
      <c r="A209" s="154">
        <f t="shared" si="91"/>
        <v>11</v>
      </c>
      <c r="C209" s="4">
        <f t="shared" ca="1" si="92"/>
        <v>-289476010.11893797</v>
      </c>
      <c r="D209" s="4">
        <f t="shared" ca="1" si="87"/>
        <v>3961497.4598564692</v>
      </c>
      <c r="E209" s="4">
        <f t="shared" ca="1" si="87"/>
        <v>3839455.6533044041</v>
      </c>
      <c r="F209" s="4">
        <f t="shared" ca="1" si="87"/>
        <v>4012071.2738155583</v>
      </c>
      <c r="G209" s="4">
        <f t="shared" ca="1" si="87"/>
        <v>4166936.8376218756</v>
      </c>
      <c r="H209" s="4">
        <f t="shared" ca="1" si="87"/>
        <v>4344856.4315943308</v>
      </c>
      <c r="I209" s="4">
        <f t="shared" ca="1" si="87"/>
        <v>4523922.4368315693</v>
      </c>
      <c r="J209" s="4">
        <f t="shared" ca="1" si="87"/>
        <v>4705183.2746574506</v>
      </c>
      <c r="K209" s="4">
        <f t="shared" ca="1" si="87"/>
        <v>4868187.2672012933</v>
      </c>
      <c r="L209" s="4">
        <f t="shared" ca="1" si="87"/>
        <v>3760522.8311860012</v>
      </c>
      <c r="M209" s="4">
        <f t="shared" ca="1" si="87"/>
        <v>395949253.94145095</v>
      </c>
      <c r="N209" s="4">
        <f t="shared" si="87"/>
        <v>0</v>
      </c>
      <c r="O209" s="4">
        <f t="shared" si="87"/>
        <v>0</v>
      </c>
      <c r="P209" s="4">
        <f t="shared" si="87"/>
        <v>0</v>
      </c>
      <c r="Q209" s="4">
        <f t="shared" si="87"/>
        <v>0</v>
      </c>
      <c r="R209" s="4">
        <f t="shared" si="87"/>
        <v>0</v>
      </c>
      <c r="S209" s="4">
        <f t="shared" si="87"/>
        <v>0</v>
      </c>
      <c r="T209" s="4">
        <f t="shared" si="88"/>
        <v>0</v>
      </c>
      <c r="U209" s="4">
        <f t="shared" si="88"/>
        <v>0</v>
      </c>
      <c r="V209" s="4">
        <f t="shared" si="88"/>
        <v>0</v>
      </c>
      <c r="W209" s="4">
        <f t="shared" si="88"/>
        <v>0</v>
      </c>
      <c r="X209" s="4">
        <f t="shared" si="88"/>
        <v>0</v>
      </c>
      <c r="Y209" s="4">
        <f t="shared" si="88"/>
        <v>0</v>
      </c>
      <c r="Z209" s="4">
        <f t="shared" si="88"/>
        <v>0</v>
      </c>
      <c r="AA209" s="4">
        <f t="shared" si="88"/>
        <v>0</v>
      </c>
      <c r="AB209" s="4">
        <f t="shared" si="88"/>
        <v>0</v>
      </c>
      <c r="AC209" s="4">
        <f t="shared" si="88"/>
        <v>0</v>
      </c>
      <c r="AD209" s="4">
        <f t="shared" si="88"/>
        <v>0</v>
      </c>
      <c r="AE209" s="4">
        <f t="shared" si="88"/>
        <v>0</v>
      </c>
      <c r="AF209" s="4">
        <f t="shared" si="88"/>
        <v>0</v>
      </c>
      <c r="AG209" s="4">
        <f t="shared" si="88"/>
        <v>0</v>
      </c>
      <c r="AH209" s="4">
        <f t="shared" si="88"/>
        <v>0</v>
      </c>
      <c r="AI209" s="4">
        <f t="shared" si="88"/>
        <v>0</v>
      </c>
      <c r="AJ209" s="4">
        <f t="shared" si="89"/>
        <v>0</v>
      </c>
      <c r="AK209" s="4">
        <f t="shared" si="89"/>
        <v>0</v>
      </c>
      <c r="AL209" s="4">
        <f t="shared" si="89"/>
        <v>0</v>
      </c>
      <c r="AM209" s="4">
        <f t="shared" si="89"/>
        <v>0</v>
      </c>
      <c r="AN209" s="4">
        <f t="shared" si="89"/>
        <v>0</v>
      </c>
      <c r="AO209" s="4">
        <f t="shared" si="89"/>
        <v>0</v>
      </c>
      <c r="AP209" s="4">
        <f t="shared" si="89"/>
        <v>0</v>
      </c>
      <c r="AQ209" s="4">
        <f t="shared" si="89"/>
        <v>0</v>
      </c>
      <c r="AR209" s="4">
        <f t="shared" si="89"/>
        <v>0</v>
      </c>
      <c r="AS209" s="4">
        <f t="shared" si="89"/>
        <v>0</v>
      </c>
      <c r="AT209" s="4">
        <f t="shared" si="89"/>
        <v>0</v>
      </c>
      <c r="AU209" s="4">
        <f t="shared" si="89"/>
        <v>0</v>
      </c>
      <c r="AV209" s="4">
        <f t="shared" si="89"/>
        <v>0</v>
      </c>
      <c r="AW209" s="4">
        <f t="shared" si="89"/>
        <v>0</v>
      </c>
      <c r="AX209" s="4">
        <f t="shared" si="89"/>
        <v>0</v>
      </c>
      <c r="AY209" s="4">
        <f t="shared" si="89"/>
        <v>0</v>
      </c>
      <c r="AZ209" s="4">
        <f t="shared" si="90"/>
        <v>0</v>
      </c>
      <c r="BA209" s="4">
        <f t="shared" si="90"/>
        <v>0</v>
      </c>
      <c r="BB209" s="4">
        <f t="shared" si="90"/>
        <v>0</v>
      </c>
      <c r="BC209" s="4">
        <f t="shared" si="90"/>
        <v>0</v>
      </c>
      <c r="BD209" s="4">
        <f t="shared" si="90"/>
        <v>0</v>
      </c>
      <c r="BE209" s="4">
        <f t="shared" si="90"/>
        <v>0</v>
      </c>
      <c r="BF209" s="4">
        <f t="shared" si="90"/>
        <v>0</v>
      </c>
      <c r="BG209" s="4">
        <f t="shared" si="90"/>
        <v>0</v>
      </c>
      <c r="BH209" s="4">
        <f t="shared" si="90"/>
        <v>0</v>
      </c>
      <c r="BI209" s="4">
        <f t="shared" si="90"/>
        <v>0</v>
      </c>
      <c r="BK209" s="7">
        <f t="shared" ca="1" si="93"/>
        <v>0.18582063499891599</v>
      </c>
    </row>
    <row r="210" spans="1:63" x14ac:dyDescent="0.25">
      <c r="A210" s="154">
        <f t="shared" si="91"/>
        <v>12</v>
      </c>
      <c r="C210" s="4">
        <f t="shared" ca="1" si="92"/>
        <v>-289476010.11893797</v>
      </c>
      <c r="D210" s="4">
        <f t="shared" ca="1" si="87"/>
        <v>3961497.4598564692</v>
      </c>
      <c r="E210" s="4">
        <f t="shared" ca="1" si="87"/>
        <v>3839455.6533044041</v>
      </c>
      <c r="F210" s="4">
        <f t="shared" ca="1" si="87"/>
        <v>4012071.2738155583</v>
      </c>
      <c r="G210" s="4">
        <f t="shared" ca="1" si="87"/>
        <v>4166936.8376218756</v>
      </c>
      <c r="H210" s="4">
        <f t="shared" ca="1" si="87"/>
        <v>4344856.4315943308</v>
      </c>
      <c r="I210" s="4">
        <f t="shared" ca="1" si="87"/>
        <v>4523922.4368315693</v>
      </c>
      <c r="J210" s="4">
        <f t="shared" ca="1" si="87"/>
        <v>4705183.2746574506</v>
      </c>
      <c r="K210" s="4">
        <f t="shared" ca="1" si="87"/>
        <v>4868187.2672012933</v>
      </c>
      <c r="L210" s="4">
        <f t="shared" ca="1" si="87"/>
        <v>3760522.8311860012</v>
      </c>
      <c r="M210" s="4">
        <f t="shared" ca="1" si="87"/>
        <v>3948505.2782143829</v>
      </c>
      <c r="N210" s="4">
        <f t="shared" ca="1" si="87"/>
        <v>404565827.83309793</v>
      </c>
      <c r="O210" s="4">
        <f t="shared" si="87"/>
        <v>0</v>
      </c>
      <c r="P210" s="4">
        <f t="shared" si="87"/>
        <v>0</v>
      </c>
      <c r="Q210" s="4">
        <f t="shared" si="87"/>
        <v>0</v>
      </c>
      <c r="R210" s="4">
        <f t="shared" si="87"/>
        <v>0</v>
      </c>
      <c r="S210" s="4">
        <f t="shared" si="87"/>
        <v>0</v>
      </c>
      <c r="T210" s="4">
        <f t="shared" si="88"/>
        <v>0</v>
      </c>
      <c r="U210" s="4">
        <f t="shared" si="88"/>
        <v>0</v>
      </c>
      <c r="V210" s="4">
        <f t="shared" si="88"/>
        <v>0</v>
      </c>
      <c r="W210" s="4">
        <f t="shared" si="88"/>
        <v>0</v>
      </c>
      <c r="X210" s="4">
        <f t="shared" si="88"/>
        <v>0</v>
      </c>
      <c r="Y210" s="4">
        <f t="shared" si="88"/>
        <v>0</v>
      </c>
      <c r="Z210" s="4">
        <f t="shared" si="88"/>
        <v>0</v>
      </c>
      <c r="AA210" s="4">
        <f t="shared" si="88"/>
        <v>0</v>
      </c>
      <c r="AB210" s="4">
        <f t="shared" si="88"/>
        <v>0</v>
      </c>
      <c r="AC210" s="4">
        <f t="shared" si="88"/>
        <v>0</v>
      </c>
      <c r="AD210" s="4">
        <f t="shared" si="88"/>
        <v>0</v>
      </c>
      <c r="AE210" s="4">
        <f t="shared" si="88"/>
        <v>0</v>
      </c>
      <c r="AF210" s="4">
        <f t="shared" si="88"/>
        <v>0</v>
      </c>
      <c r="AG210" s="4">
        <f t="shared" si="88"/>
        <v>0</v>
      </c>
      <c r="AH210" s="4">
        <f t="shared" si="88"/>
        <v>0</v>
      </c>
      <c r="AI210" s="4">
        <f t="shared" si="88"/>
        <v>0</v>
      </c>
      <c r="AJ210" s="4">
        <f t="shared" si="89"/>
        <v>0</v>
      </c>
      <c r="AK210" s="4">
        <f t="shared" si="89"/>
        <v>0</v>
      </c>
      <c r="AL210" s="4">
        <f t="shared" si="89"/>
        <v>0</v>
      </c>
      <c r="AM210" s="4">
        <f t="shared" si="89"/>
        <v>0</v>
      </c>
      <c r="AN210" s="4">
        <f t="shared" si="89"/>
        <v>0</v>
      </c>
      <c r="AO210" s="4">
        <f t="shared" si="89"/>
        <v>0</v>
      </c>
      <c r="AP210" s="4">
        <f t="shared" si="89"/>
        <v>0</v>
      </c>
      <c r="AQ210" s="4">
        <f t="shared" si="89"/>
        <v>0</v>
      </c>
      <c r="AR210" s="4">
        <f t="shared" si="89"/>
        <v>0</v>
      </c>
      <c r="AS210" s="4">
        <f t="shared" si="89"/>
        <v>0</v>
      </c>
      <c r="AT210" s="4">
        <f t="shared" si="89"/>
        <v>0</v>
      </c>
      <c r="AU210" s="4">
        <f t="shared" si="89"/>
        <v>0</v>
      </c>
      <c r="AV210" s="4">
        <f t="shared" si="89"/>
        <v>0</v>
      </c>
      <c r="AW210" s="4">
        <f t="shared" si="89"/>
        <v>0</v>
      </c>
      <c r="AX210" s="4">
        <f t="shared" si="89"/>
        <v>0</v>
      </c>
      <c r="AY210" s="4">
        <f t="shared" si="89"/>
        <v>0</v>
      </c>
      <c r="AZ210" s="4">
        <f t="shared" si="90"/>
        <v>0</v>
      </c>
      <c r="BA210" s="4">
        <f t="shared" si="90"/>
        <v>0</v>
      </c>
      <c r="BB210" s="4">
        <f t="shared" si="90"/>
        <v>0</v>
      </c>
      <c r="BC210" s="4">
        <f t="shared" si="90"/>
        <v>0</v>
      </c>
      <c r="BD210" s="4">
        <f t="shared" si="90"/>
        <v>0</v>
      </c>
      <c r="BE210" s="4">
        <f t="shared" si="90"/>
        <v>0</v>
      </c>
      <c r="BF210" s="4">
        <f t="shared" si="90"/>
        <v>0</v>
      </c>
      <c r="BG210" s="4">
        <f t="shared" si="90"/>
        <v>0</v>
      </c>
      <c r="BH210" s="4">
        <f t="shared" si="90"/>
        <v>0</v>
      </c>
      <c r="BI210" s="4">
        <f t="shared" si="90"/>
        <v>0</v>
      </c>
      <c r="BK210" s="7">
        <f t="shared" ca="1" si="93"/>
        <v>0.18134080815173581</v>
      </c>
    </row>
    <row r="211" spans="1:63" x14ac:dyDescent="0.25">
      <c r="A211" s="154">
        <f t="shared" si="91"/>
        <v>13</v>
      </c>
      <c r="C211" s="4">
        <f t="shared" ca="1" si="92"/>
        <v>-289476010.11893797</v>
      </c>
      <c r="D211" s="4">
        <f t="shared" ca="1" si="87"/>
        <v>3961497.4598564692</v>
      </c>
      <c r="E211" s="4">
        <f t="shared" ca="1" si="87"/>
        <v>3839455.6533044041</v>
      </c>
      <c r="F211" s="4">
        <f t="shared" ca="1" si="87"/>
        <v>4012071.2738155583</v>
      </c>
      <c r="G211" s="4">
        <f t="shared" ca="1" si="87"/>
        <v>4166936.8376218756</v>
      </c>
      <c r="H211" s="4">
        <f t="shared" ca="1" si="87"/>
        <v>4344856.4315943308</v>
      </c>
      <c r="I211" s="4">
        <f t="shared" ca="1" si="87"/>
        <v>4523922.4368315693</v>
      </c>
      <c r="J211" s="4">
        <f t="shared" ca="1" si="87"/>
        <v>4705183.2746574506</v>
      </c>
      <c r="K211" s="4">
        <f t="shared" ca="1" si="87"/>
        <v>4868187.2672012933</v>
      </c>
      <c r="L211" s="4">
        <f t="shared" ca="1" si="87"/>
        <v>3760522.8311860012</v>
      </c>
      <c r="M211" s="4">
        <f t="shared" ca="1" si="87"/>
        <v>3948505.2782143829</v>
      </c>
      <c r="N211" s="4">
        <f t="shared" ca="1" si="87"/>
        <v>4138774.6923354217</v>
      </c>
      <c r="O211" s="4">
        <f t="shared" ca="1" si="87"/>
        <v>412353496.5846504</v>
      </c>
      <c r="P211" s="4">
        <f t="shared" si="87"/>
        <v>0</v>
      </c>
      <c r="Q211" s="4">
        <f t="shared" si="87"/>
        <v>0</v>
      </c>
      <c r="R211" s="4">
        <f t="shared" si="87"/>
        <v>0</v>
      </c>
      <c r="S211" s="4">
        <f t="shared" si="87"/>
        <v>0</v>
      </c>
      <c r="T211" s="4">
        <f t="shared" si="88"/>
        <v>0</v>
      </c>
      <c r="U211" s="4">
        <f t="shared" si="88"/>
        <v>0</v>
      </c>
      <c r="V211" s="4">
        <f t="shared" si="88"/>
        <v>0</v>
      </c>
      <c r="W211" s="4">
        <f t="shared" si="88"/>
        <v>0</v>
      </c>
      <c r="X211" s="4">
        <f t="shared" si="88"/>
        <v>0</v>
      </c>
      <c r="Y211" s="4">
        <f t="shared" si="88"/>
        <v>0</v>
      </c>
      <c r="Z211" s="4">
        <f t="shared" si="88"/>
        <v>0</v>
      </c>
      <c r="AA211" s="4">
        <f t="shared" si="88"/>
        <v>0</v>
      </c>
      <c r="AB211" s="4">
        <f t="shared" si="88"/>
        <v>0</v>
      </c>
      <c r="AC211" s="4">
        <f t="shared" si="88"/>
        <v>0</v>
      </c>
      <c r="AD211" s="4">
        <f t="shared" si="88"/>
        <v>0</v>
      </c>
      <c r="AE211" s="4">
        <f t="shared" si="88"/>
        <v>0</v>
      </c>
      <c r="AF211" s="4">
        <f t="shared" si="88"/>
        <v>0</v>
      </c>
      <c r="AG211" s="4">
        <f t="shared" si="88"/>
        <v>0</v>
      </c>
      <c r="AH211" s="4">
        <f t="shared" si="88"/>
        <v>0</v>
      </c>
      <c r="AI211" s="4">
        <f t="shared" si="88"/>
        <v>0</v>
      </c>
      <c r="AJ211" s="4">
        <f t="shared" si="89"/>
        <v>0</v>
      </c>
      <c r="AK211" s="4">
        <f t="shared" si="89"/>
        <v>0</v>
      </c>
      <c r="AL211" s="4">
        <f t="shared" si="89"/>
        <v>0</v>
      </c>
      <c r="AM211" s="4">
        <f t="shared" si="89"/>
        <v>0</v>
      </c>
      <c r="AN211" s="4">
        <f t="shared" si="89"/>
        <v>0</v>
      </c>
      <c r="AO211" s="4">
        <f t="shared" si="89"/>
        <v>0</v>
      </c>
      <c r="AP211" s="4">
        <f t="shared" si="89"/>
        <v>0</v>
      </c>
      <c r="AQ211" s="4">
        <f t="shared" si="89"/>
        <v>0</v>
      </c>
      <c r="AR211" s="4">
        <f t="shared" si="89"/>
        <v>0</v>
      </c>
      <c r="AS211" s="4">
        <f t="shared" si="89"/>
        <v>0</v>
      </c>
      <c r="AT211" s="4">
        <f t="shared" si="89"/>
        <v>0</v>
      </c>
      <c r="AU211" s="4">
        <f t="shared" si="89"/>
        <v>0</v>
      </c>
      <c r="AV211" s="4">
        <f t="shared" si="89"/>
        <v>0</v>
      </c>
      <c r="AW211" s="4">
        <f t="shared" si="89"/>
        <v>0</v>
      </c>
      <c r="AX211" s="4">
        <f t="shared" si="89"/>
        <v>0</v>
      </c>
      <c r="AY211" s="4">
        <f t="shared" si="89"/>
        <v>0</v>
      </c>
      <c r="AZ211" s="4">
        <f t="shared" si="90"/>
        <v>0</v>
      </c>
      <c r="BA211" s="4">
        <f t="shared" si="90"/>
        <v>0</v>
      </c>
      <c r="BB211" s="4">
        <f t="shared" si="90"/>
        <v>0</v>
      </c>
      <c r="BC211" s="4">
        <f t="shared" si="90"/>
        <v>0</v>
      </c>
      <c r="BD211" s="4">
        <f t="shared" si="90"/>
        <v>0</v>
      </c>
      <c r="BE211" s="4">
        <f t="shared" si="90"/>
        <v>0</v>
      </c>
      <c r="BF211" s="4">
        <f t="shared" si="90"/>
        <v>0</v>
      </c>
      <c r="BG211" s="4">
        <f t="shared" si="90"/>
        <v>0</v>
      </c>
      <c r="BH211" s="4">
        <f t="shared" si="90"/>
        <v>0</v>
      </c>
      <c r="BI211" s="4">
        <f t="shared" si="90"/>
        <v>0</v>
      </c>
      <c r="BK211" s="7">
        <f t="shared" ca="1" si="93"/>
        <v>0.17680837776456371</v>
      </c>
    </row>
    <row r="212" spans="1:63" x14ac:dyDescent="0.25">
      <c r="A212" s="154">
        <f t="shared" si="91"/>
        <v>14</v>
      </c>
      <c r="C212" s="4">
        <f t="shared" ca="1" si="92"/>
        <v>-289476010.11893797</v>
      </c>
      <c r="D212" s="4">
        <f t="shared" ca="1" si="87"/>
        <v>3961497.4598564692</v>
      </c>
      <c r="E212" s="4">
        <f t="shared" ca="1" si="87"/>
        <v>3839455.6533044041</v>
      </c>
      <c r="F212" s="4">
        <f t="shared" ca="1" si="87"/>
        <v>4012071.2738155583</v>
      </c>
      <c r="G212" s="4">
        <f t="shared" ca="1" si="87"/>
        <v>4166936.8376218756</v>
      </c>
      <c r="H212" s="4">
        <f t="shared" ca="1" si="87"/>
        <v>4344856.4315943308</v>
      </c>
      <c r="I212" s="4">
        <f t="shared" ca="1" si="87"/>
        <v>4523922.4368315693</v>
      </c>
      <c r="J212" s="4">
        <f t="shared" ca="1" si="87"/>
        <v>4705183.2746574506</v>
      </c>
      <c r="K212" s="4">
        <f t="shared" ca="1" si="87"/>
        <v>4868187.2672012933</v>
      </c>
      <c r="L212" s="4">
        <f t="shared" ca="1" si="87"/>
        <v>3760522.8311860012</v>
      </c>
      <c r="M212" s="4">
        <f t="shared" ca="1" si="87"/>
        <v>3948505.2782143829</v>
      </c>
      <c r="N212" s="4">
        <f t="shared" ca="1" si="87"/>
        <v>4138774.6923354217</v>
      </c>
      <c r="O212" s="4">
        <f t="shared" ca="1" si="87"/>
        <v>4475867.4512748597</v>
      </c>
      <c r="P212" s="4">
        <f t="shared" ca="1" si="87"/>
        <v>421054345.84388191</v>
      </c>
      <c r="Q212" s="4">
        <f t="shared" si="87"/>
        <v>0</v>
      </c>
      <c r="R212" s="4">
        <f t="shared" si="87"/>
        <v>0</v>
      </c>
      <c r="S212" s="4">
        <f t="shared" si="87"/>
        <v>0</v>
      </c>
      <c r="T212" s="4">
        <f t="shared" si="88"/>
        <v>0</v>
      </c>
      <c r="U212" s="4">
        <f t="shared" si="88"/>
        <v>0</v>
      </c>
      <c r="V212" s="4">
        <f t="shared" si="88"/>
        <v>0</v>
      </c>
      <c r="W212" s="4">
        <f t="shared" si="88"/>
        <v>0</v>
      </c>
      <c r="X212" s="4">
        <f t="shared" si="88"/>
        <v>0</v>
      </c>
      <c r="Y212" s="4">
        <f t="shared" si="88"/>
        <v>0</v>
      </c>
      <c r="Z212" s="4">
        <f t="shared" si="88"/>
        <v>0</v>
      </c>
      <c r="AA212" s="4">
        <f t="shared" si="88"/>
        <v>0</v>
      </c>
      <c r="AB212" s="4">
        <f t="shared" si="88"/>
        <v>0</v>
      </c>
      <c r="AC212" s="4">
        <f t="shared" si="88"/>
        <v>0</v>
      </c>
      <c r="AD212" s="4">
        <f t="shared" si="88"/>
        <v>0</v>
      </c>
      <c r="AE212" s="4">
        <f t="shared" si="88"/>
        <v>0</v>
      </c>
      <c r="AF212" s="4">
        <f t="shared" si="88"/>
        <v>0</v>
      </c>
      <c r="AG212" s="4">
        <f t="shared" si="88"/>
        <v>0</v>
      </c>
      <c r="AH212" s="4">
        <f t="shared" si="88"/>
        <v>0</v>
      </c>
      <c r="AI212" s="4">
        <f t="shared" si="88"/>
        <v>0</v>
      </c>
      <c r="AJ212" s="4">
        <f t="shared" si="89"/>
        <v>0</v>
      </c>
      <c r="AK212" s="4">
        <f t="shared" si="89"/>
        <v>0</v>
      </c>
      <c r="AL212" s="4">
        <f t="shared" si="89"/>
        <v>0</v>
      </c>
      <c r="AM212" s="4">
        <f t="shared" si="89"/>
        <v>0</v>
      </c>
      <c r="AN212" s="4">
        <f t="shared" si="89"/>
        <v>0</v>
      </c>
      <c r="AO212" s="4">
        <f t="shared" si="89"/>
        <v>0</v>
      </c>
      <c r="AP212" s="4">
        <f t="shared" si="89"/>
        <v>0</v>
      </c>
      <c r="AQ212" s="4">
        <f t="shared" si="89"/>
        <v>0</v>
      </c>
      <c r="AR212" s="4">
        <f t="shared" si="89"/>
        <v>0</v>
      </c>
      <c r="AS212" s="4">
        <f t="shared" si="89"/>
        <v>0</v>
      </c>
      <c r="AT212" s="4">
        <f t="shared" si="89"/>
        <v>0</v>
      </c>
      <c r="AU212" s="4">
        <f t="shared" si="89"/>
        <v>0</v>
      </c>
      <c r="AV212" s="4">
        <f t="shared" si="89"/>
        <v>0</v>
      </c>
      <c r="AW212" s="4">
        <f t="shared" si="89"/>
        <v>0</v>
      </c>
      <c r="AX212" s="4">
        <f t="shared" si="89"/>
        <v>0</v>
      </c>
      <c r="AY212" s="4">
        <f t="shared" si="89"/>
        <v>0</v>
      </c>
      <c r="AZ212" s="4">
        <f t="shared" si="90"/>
        <v>0</v>
      </c>
      <c r="BA212" s="4">
        <f t="shared" si="90"/>
        <v>0</v>
      </c>
      <c r="BB212" s="4">
        <f t="shared" si="90"/>
        <v>0</v>
      </c>
      <c r="BC212" s="4">
        <f t="shared" si="90"/>
        <v>0</v>
      </c>
      <c r="BD212" s="4">
        <f t="shared" si="90"/>
        <v>0</v>
      </c>
      <c r="BE212" s="4">
        <f t="shared" si="90"/>
        <v>0</v>
      </c>
      <c r="BF212" s="4">
        <f t="shared" si="90"/>
        <v>0</v>
      </c>
      <c r="BG212" s="4">
        <f t="shared" si="90"/>
        <v>0</v>
      </c>
      <c r="BH212" s="4">
        <f t="shared" si="90"/>
        <v>0</v>
      </c>
      <c r="BI212" s="4">
        <f t="shared" si="90"/>
        <v>0</v>
      </c>
      <c r="BK212" s="7">
        <f t="shared" ca="1" si="93"/>
        <v>0.17380871463477132</v>
      </c>
    </row>
    <row r="213" spans="1:63" x14ac:dyDescent="0.25">
      <c r="A213" s="154">
        <f t="shared" si="91"/>
        <v>15</v>
      </c>
      <c r="C213" s="4">
        <f t="shared" ca="1" si="92"/>
        <v>-289476010.11893797</v>
      </c>
      <c r="D213" s="4">
        <f t="shared" ca="1" si="87"/>
        <v>3961497.4598564692</v>
      </c>
      <c r="E213" s="4">
        <f t="shared" ca="1" si="87"/>
        <v>3839455.6533044041</v>
      </c>
      <c r="F213" s="4">
        <f t="shared" ca="1" si="87"/>
        <v>4012071.2738155583</v>
      </c>
      <c r="G213" s="4">
        <f t="shared" ca="1" si="87"/>
        <v>4166936.8376218756</v>
      </c>
      <c r="H213" s="4">
        <f t="shared" ca="1" si="87"/>
        <v>4344856.4315943308</v>
      </c>
      <c r="I213" s="4">
        <f t="shared" ca="1" si="87"/>
        <v>4523922.4368315693</v>
      </c>
      <c r="J213" s="4">
        <f t="shared" ca="1" si="87"/>
        <v>4705183.2746574506</v>
      </c>
      <c r="K213" s="4">
        <f t="shared" ca="1" si="87"/>
        <v>4868187.2672012933</v>
      </c>
      <c r="L213" s="4">
        <f t="shared" ca="1" si="87"/>
        <v>3760522.8311860012</v>
      </c>
      <c r="M213" s="4">
        <f t="shared" ca="1" si="87"/>
        <v>3948505.2782143829</v>
      </c>
      <c r="N213" s="4">
        <f t="shared" ca="1" si="87"/>
        <v>4138774.6923354217</v>
      </c>
      <c r="O213" s="4">
        <f t="shared" ca="1" si="87"/>
        <v>4475867.4512748597</v>
      </c>
      <c r="P213" s="4">
        <f t="shared" ca="1" si="87"/>
        <v>4725531.7676397441</v>
      </c>
      <c r="Q213" s="4">
        <f t="shared" ca="1" si="87"/>
        <v>429648486.76859587</v>
      </c>
      <c r="R213" s="4">
        <f t="shared" si="87"/>
        <v>0</v>
      </c>
      <c r="S213" s="4">
        <f t="shared" si="87"/>
        <v>0</v>
      </c>
      <c r="T213" s="4">
        <f t="shared" si="88"/>
        <v>0</v>
      </c>
      <c r="U213" s="4">
        <f t="shared" si="88"/>
        <v>0</v>
      </c>
      <c r="V213" s="4">
        <f t="shared" si="88"/>
        <v>0</v>
      </c>
      <c r="W213" s="4">
        <f t="shared" si="88"/>
        <v>0</v>
      </c>
      <c r="X213" s="4">
        <f t="shared" si="88"/>
        <v>0</v>
      </c>
      <c r="Y213" s="4">
        <f t="shared" si="88"/>
        <v>0</v>
      </c>
      <c r="Z213" s="4">
        <f t="shared" si="88"/>
        <v>0</v>
      </c>
      <c r="AA213" s="4">
        <f t="shared" si="88"/>
        <v>0</v>
      </c>
      <c r="AB213" s="4">
        <f t="shared" si="88"/>
        <v>0</v>
      </c>
      <c r="AC213" s="4">
        <f t="shared" si="88"/>
        <v>0</v>
      </c>
      <c r="AD213" s="4">
        <f t="shared" si="88"/>
        <v>0</v>
      </c>
      <c r="AE213" s="4">
        <f t="shared" si="88"/>
        <v>0</v>
      </c>
      <c r="AF213" s="4">
        <f t="shared" si="88"/>
        <v>0</v>
      </c>
      <c r="AG213" s="4">
        <f t="shared" si="88"/>
        <v>0</v>
      </c>
      <c r="AH213" s="4">
        <f t="shared" si="88"/>
        <v>0</v>
      </c>
      <c r="AI213" s="4">
        <f t="shared" si="88"/>
        <v>0</v>
      </c>
      <c r="AJ213" s="4">
        <f t="shared" si="89"/>
        <v>0</v>
      </c>
      <c r="AK213" s="4">
        <f t="shared" si="89"/>
        <v>0</v>
      </c>
      <c r="AL213" s="4">
        <f t="shared" si="89"/>
        <v>0</v>
      </c>
      <c r="AM213" s="4">
        <f t="shared" si="89"/>
        <v>0</v>
      </c>
      <c r="AN213" s="4">
        <f t="shared" si="89"/>
        <v>0</v>
      </c>
      <c r="AO213" s="4">
        <f t="shared" si="89"/>
        <v>0</v>
      </c>
      <c r="AP213" s="4">
        <f t="shared" si="89"/>
        <v>0</v>
      </c>
      <c r="AQ213" s="4">
        <f t="shared" si="89"/>
        <v>0</v>
      </c>
      <c r="AR213" s="4">
        <f t="shared" si="89"/>
        <v>0</v>
      </c>
      <c r="AS213" s="4">
        <f t="shared" si="89"/>
        <v>0</v>
      </c>
      <c r="AT213" s="4">
        <f t="shared" si="89"/>
        <v>0</v>
      </c>
      <c r="AU213" s="4">
        <f t="shared" si="89"/>
        <v>0</v>
      </c>
      <c r="AV213" s="4">
        <f t="shared" si="89"/>
        <v>0</v>
      </c>
      <c r="AW213" s="4">
        <f t="shared" si="89"/>
        <v>0</v>
      </c>
      <c r="AX213" s="4">
        <f t="shared" si="89"/>
        <v>0</v>
      </c>
      <c r="AY213" s="4">
        <f t="shared" si="89"/>
        <v>0</v>
      </c>
      <c r="AZ213" s="4">
        <f t="shared" si="90"/>
        <v>0</v>
      </c>
      <c r="BA213" s="4">
        <f t="shared" si="90"/>
        <v>0</v>
      </c>
      <c r="BB213" s="4">
        <f t="shared" si="90"/>
        <v>0</v>
      </c>
      <c r="BC213" s="4">
        <f t="shared" si="90"/>
        <v>0</v>
      </c>
      <c r="BD213" s="4">
        <f t="shared" si="90"/>
        <v>0</v>
      </c>
      <c r="BE213" s="4">
        <f t="shared" si="90"/>
        <v>0</v>
      </c>
      <c r="BF213" s="4">
        <f t="shared" si="90"/>
        <v>0</v>
      </c>
      <c r="BG213" s="4">
        <f t="shared" si="90"/>
        <v>0</v>
      </c>
      <c r="BH213" s="4">
        <f t="shared" si="90"/>
        <v>0</v>
      </c>
      <c r="BI213" s="4">
        <f t="shared" si="90"/>
        <v>0</v>
      </c>
      <c r="BK213" s="7">
        <f t="shared" ca="1" si="93"/>
        <v>0.17115065661773565</v>
      </c>
    </row>
    <row r="214" spans="1:63" x14ac:dyDescent="0.25">
      <c r="A214" s="154">
        <f t="shared" si="91"/>
        <v>16</v>
      </c>
      <c r="C214" s="4">
        <f t="shared" ca="1" si="92"/>
        <v>-289476010.11893797</v>
      </c>
      <c r="D214" s="4">
        <f t="shared" ca="1" si="87"/>
        <v>3961497.4598564692</v>
      </c>
      <c r="E214" s="4">
        <f t="shared" ca="1" si="87"/>
        <v>3839455.6533044041</v>
      </c>
      <c r="F214" s="4">
        <f t="shared" ca="1" si="87"/>
        <v>4012071.2738155583</v>
      </c>
      <c r="G214" s="4">
        <f t="shared" ca="1" si="87"/>
        <v>4166936.8376218756</v>
      </c>
      <c r="H214" s="4">
        <f t="shared" ca="1" si="87"/>
        <v>4344856.4315943308</v>
      </c>
      <c r="I214" s="4">
        <f t="shared" ca="1" si="87"/>
        <v>4523922.4368315693</v>
      </c>
      <c r="J214" s="4">
        <f t="shared" ca="1" si="87"/>
        <v>4705183.2746574506</v>
      </c>
      <c r="K214" s="4">
        <f t="shared" ca="1" si="87"/>
        <v>4868187.2672012933</v>
      </c>
      <c r="L214" s="4">
        <f t="shared" ca="1" si="87"/>
        <v>3760522.8311860012</v>
      </c>
      <c r="M214" s="4">
        <f t="shared" ca="1" si="87"/>
        <v>3948505.2782143829</v>
      </c>
      <c r="N214" s="4">
        <f t="shared" ca="1" si="87"/>
        <v>4138774.6923354217</v>
      </c>
      <c r="O214" s="4">
        <f t="shared" ca="1" si="87"/>
        <v>4475867.4512748597</v>
      </c>
      <c r="P214" s="4">
        <f t="shared" ca="1" si="87"/>
        <v>4725531.7676397441</v>
      </c>
      <c r="Q214" s="4">
        <f t="shared" ca="1" si="87"/>
        <v>4891373.0397844138</v>
      </c>
      <c r="R214" s="4">
        <f t="shared" ca="1" si="87"/>
        <v>438196030.93961763</v>
      </c>
      <c r="S214" s="4">
        <f t="shared" si="87"/>
        <v>0</v>
      </c>
      <c r="T214" s="4">
        <f t="shared" si="88"/>
        <v>0</v>
      </c>
      <c r="U214" s="4">
        <f t="shared" si="88"/>
        <v>0</v>
      </c>
      <c r="V214" s="4">
        <f t="shared" si="88"/>
        <v>0</v>
      </c>
      <c r="W214" s="4">
        <f t="shared" si="88"/>
        <v>0</v>
      </c>
      <c r="X214" s="4">
        <f t="shared" si="88"/>
        <v>0</v>
      </c>
      <c r="Y214" s="4">
        <f t="shared" si="88"/>
        <v>0</v>
      </c>
      <c r="Z214" s="4">
        <f t="shared" si="88"/>
        <v>0</v>
      </c>
      <c r="AA214" s="4">
        <f t="shared" si="88"/>
        <v>0</v>
      </c>
      <c r="AB214" s="4">
        <f t="shared" si="88"/>
        <v>0</v>
      </c>
      <c r="AC214" s="4">
        <f t="shared" si="88"/>
        <v>0</v>
      </c>
      <c r="AD214" s="4">
        <f t="shared" si="88"/>
        <v>0</v>
      </c>
      <c r="AE214" s="4">
        <f t="shared" si="88"/>
        <v>0</v>
      </c>
      <c r="AF214" s="4">
        <f t="shared" si="88"/>
        <v>0</v>
      </c>
      <c r="AG214" s="4">
        <f t="shared" si="88"/>
        <v>0</v>
      </c>
      <c r="AH214" s="4">
        <f t="shared" si="88"/>
        <v>0</v>
      </c>
      <c r="AI214" s="4">
        <f t="shared" si="88"/>
        <v>0</v>
      </c>
      <c r="AJ214" s="4">
        <f t="shared" si="89"/>
        <v>0</v>
      </c>
      <c r="AK214" s="4">
        <f t="shared" si="89"/>
        <v>0</v>
      </c>
      <c r="AL214" s="4">
        <f t="shared" si="89"/>
        <v>0</v>
      </c>
      <c r="AM214" s="4">
        <f t="shared" si="89"/>
        <v>0</v>
      </c>
      <c r="AN214" s="4">
        <f t="shared" si="89"/>
        <v>0</v>
      </c>
      <c r="AO214" s="4">
        <f t="shared" si="89"/>
        <v>0</v>
      </c>
      <c r="AP214" s="4">
        <f t="shared" si="89"/>
        <v>0</v>
      </c>
      <c r="AQ214" s="4">
        <f t="shared" si="89"/>
        <v>0</v>
      </c>
      <c r="AR214" s="4">
        <f t="shared" si="89"/>
        <v>0</v>
      </c>
      <c r="AS214" s="4">
        <f t="shared" si="89"/>
        <v>0</v>
      </c>
      <c r="AT214" s="4">
        <f t="shared" si="89"/>
        <v>0</v>
      </c>
      <c r="AU214" s="4">
        <f t="shared" si="89"/>
        <v>0</v>
      </c>
      <c r="AV214" s="4">
        <f t="shared" si="89"/>
        <v>0</v>
      </c>
      <c r="AW214" s="4">
        <f t="shared" si="89"/>
        <v>0</v>
      </c>
      <c r="AX214" s="4">
        <f t="shared" si="89"/>
        <v>0</v>
      </c>
      <c r="AY214" s="4">
        <f t="shared" si="89"/>
        <v>0</v>
      </c>
      <c r="AZ214" s="4">
        <f t="shared" si="90"/>
        <v>0</v>
      </c>
      <c r="BA214" s="4">
        <f t="shared" si="90"/>
        <v>0</v>
      </c>
      <c r="BB214" s="4">
        <f t="shared" si="90"/>
        <v>0</v>
      </c>
      <c r="BC214" s="4">
        <f t="shared" si="90"/>
        <v>0</v>
      </c>
      <c r="BD214" s="4">
        <f t="shared" si="90"/>
        <v>0</v>
      </c>
      <c r="BE214" s="4">
        <f t="shared" si="90"/>
        <v>0</v>
      </c>
      <c r="BF214" s="4">
        <f t="shared" si="90"/>
        <v>0</v>
      </c>
      <c r="BG214" s="4">
        <f t="shared" si="90"/>
        <v>0</v>
      </c>
      <c r="BH214" s="4">
        <f t="shared" si="90"/>
        <v>0</v>
      </c>
      <c r="BI214" s="4">
        <f t="shared" si="90"/>
        <v>0</v>
      </c>
      <c r="BK214" s="7">
        <f t="shared" ca="1" si="93"/>
        <v>0.16875459907099799</v>
      </c>
    </row>
    <row r="215" spans="1:63" x14ac:dyDescent="0.25">
      <c r="A215" s="154">
        <f t="shared" si="91"/>
        <v>17</v>
      </c>
      <c r="C215" s="4">
        <f t="shared" ca="1" si="92"/>
        <v>-289476010.11893797</v>
      </c>
      <c r="D215" s="4">
        <f t="shared" ca="1" si="87"/>
        <v>3961497.4598564692</v>
      </c>
      <c r="E215" s="4">
        <f t="shared" ca="1" si="87"/>
        <v>3839455.6533044041</v>
      </c>
      <c r="F215" s="4">
        <f t="shared" ca="1" si="87"/>
        <v>4012071.2738155583</v>
      </c>
      <c r="G215" s="4">
        <f t="shared" ca="1" si="87"/>
        <v>4166936.8376218756</v>
      </c>
      <c r="H215" s="4">
        <f t="shared" ca="1" si="87"/>
        <v>4344856.4315943308</v>
      </c>
      <c r="I215" s="4">
        <f t="shared" ca="1" si="87"/>
        <v>4523922.4368315693</v>
      </c>
      <c r="J215" s="4">
        <f t="shared" ca="1" si="87"/>
        <v>4705183.2746574506</v>
      </c>
      <c r="K215" s="4">
        <f t="shared" ca="1" si="87"/>
        <v>4868187.2672012933</v>
      </c>
      <c r="L215" s="4">
        <f t="shared" ca="1" si="87"/>
        <v>3760522.8311860012</v>
      </c>
      <c r="M215" s="4">
        <f t="shared" ca="1" si="87"/>
        <v>3948505.2782143829</v>
      </c>
      <c r="N215" s="4">
        <f t="shared" ca="1" si="87"/>
        <v>4138774.6923354217</v>
      </c>
      <c r="O215" s="4">
        <f t="shared" ca="1" si="87"/>
        <v>4475867.4512748597</v>
      </c>
      <c r="P215" s="4">
        <f t="shared" ca="1" si="87"/>
        <v>4725531.7676397441</v>
      </c>
      <c r="Q215" s="4">
        <f t="shared" ca="1" si="87"/>
        <v>4891373.0397844138</v>
      </c>
      <c r="R215" s="4">
        <f t="shared" ca="1" si="87"/>
        <v>5059118.645392416</v>
      </c>
      <c r="S215" s="4">
        <f t="shared" ref="S215:AH230" ca="1" si="94">IF(S$198&lt;=$A215,S$194,0)+IF(S$198=$A215,S$195)</f>
        <v>445707812.63668019</v>
      </c>
      <c r="T215" s="4">
        <f t="shared" si="88"/>
        <v>0</v>
      </c>
      <c r="U215" s="4">
        <f t="shared" si="88"/>
        <v>0</v>
      </c>
      <c r="V215" s="4">
        <f t="shared" si="88"/>
        <v>0</v>
      </c>
      <c r="W215" s="4">
        <f t="shared" si="88"/>
        <v>0</v>
      </c>
      <c r="X215" s="4">
        <f t="shared" si="88"/>
        <v>0</v>
      </c>
      <c r="Y215" s="4">
        <f t="shared" si="88"/>
        <v>0</v>
      </c>
      <c r="Z215" s="4">
        <f t="shared" si="88"/>
        <v>0</v>
      </c>
      <c r="AA215" s="4">
        <f t="shared" si="88"/>
        <v>0</v>
      </c>
      <c r="AB215" s="4">
        <f t="shared" si="88"/>
        <v>0</v>
      </c>
      <c r="AC215" s="4">
        <f t="shared" si="88"/>
        <v>0</v>
      </c>
      <c r="AD215" s="4">
        <f t="shared" si="88"/>
        <v>0</v>
      </c>
      <c r="AE215" s="4">
        <f t="shared" si="88"/>
        <v>0</v>
      </c>
      <c r="AF215" s="4">
        <f t="shared" si="88"/>
        <v>0</v>
      </c>
      <c r="AG215" s="4">
        <f t="shared" si="88"/>
        <v>0</v>
      </c>
      <c r="AH215" s="4">
        <f t="shared" si="88"/>
        <v>0</v>
      </c>
      <c r="AI215" s="4">
        <f t="shared" ref="AI215:AX230" si="95">IF(AI$198&lt;=$A215,AI$194,0)+IF(AI$198=$A215,AI$195)</f>
        <v>0</v>
      </c>
      <c r="AJ215" s="4">
        <f t="shared" si="89"/>
        <v>0</v>
      </c>
      <c r="AK215" s="4">
        <f t="shared" si="89"/>
        <v>0</v>
      </c>
      <c r="AL215" s="4">
        <f t="shared" si="89"/>
        <v>0</v>
      </c>
      <c r="AM215" s="4">
        <f t="shared" si="89"/>
        <v>0</v>
      </c>
      <c r="AN215" s="4">
        <f t="shared" si="89"/>
        <v>0</v>
      </c>
      <c r="AO215" s="4">
        <f t="shared" si="89"/>
        <v>0</v>
      </c>
      <c r="AP215" s="4">
        <f t="shared" si="89"/>
        <v>0</v>
      </c>
      <c r="AQ215" s="4">
        <f t="shared" si="89"/>
        <v>0</v>
      </c>
      <c r="AR215" s="4">
        <f t="shared" si="89"/>
        <v>0</v>
      </c>
      <c r="AS215" s="4">
        <f t="shared" si="89"/>
        <v>0</v>
      </c>
      <c r="AT215" s="4">
        <f t="shared" si="89"/>
        <v>0</v>
      </c>
      <c r="AU215" s="4">
        <f t="shared" si="89"/>
        <v>0</v>
      </c>
      <c r="AV215" s="4">
        <f t="shared" si="89"/>
        <v>0</v>
      </c>
      <c r="AW215" s="4">
        <f t="shared" si="89"/>
        <v>0</v>
      </c>
      <c r="AX215" s="4">
        <f t="shared" si="89"/>
        <v>0</v>
      </c>
      <c r="AY215" s="4">
        <f t="shared" ref="AY215:BI230" si="96">IF(AY$198&lt;=$A215,AY$194,0)+IF(AY$198=$A215,AY$195)</f>
        <v>0</v>
      </c>
      <c r="AZ215" s="4">
        <f t="shared" si="90"/>
        <v>0</v>
      </c>
      <c r="BA215" s="4">
        <f t="shared" si="90"/>
        <v>0</v>
      </c>
      <c r="BB215" s="4">
        <f t="shared" si="90"/>
        <v>0</v>
      </c>
      <c r="BC215" s="4">
        <f t="shared" si="90"/>
        <v>0</v>
      </c>
      <c r="BD215" s="4">
        <f t="shared" si="90"/>
        <v>0</v>
      </c>
      <c r="BE215" s="4">
        <f t="shared" si="90"/>
        <v>0</v>
      </c>
      <c r="BF215" s="4">
        <f t="shared" si="90"/>
        <v>0</v>
      </c>
      <c r="BG215" s="4">
        <f t="shared" si="90"/>
        <v>0</v>
      </c>
      <c r="BH215" s="4">
        <f t="shared" si="90"/>
        <v>0</v>
      </c>
      <c r="BI215" s="4">
        <f t="shared" si="90"/>
        <v>0</v>
      </c>
      <c r="BK215" s="7">
        <f t="shared" ca="1" si="93"/>
        <v>0.16598683416182913</v>
      </c>
    </row>
    <row r="216" spans="1:63" x14ac:dyDescent="0.25">
      <c r="A216" s="154">
        <f t="shared" si="91"/>
        <v>18</v>
      </c>
      <c r="C216" s="4">
        <f t="shared" ca="1" si="92"/>
        <v>-289476010.11893797</v>
      </c>
      <c r="D216" s="4">
        <f t="shared" ca="1" si="92"/>
        <v>3961497.4598564692</v>
      </c>
      <c r="E216" s="4">
        <f t="shared" ca="1" si="92"/>
        <v>3839455.6533044041</v>
      </c>
      <c r="F216" s="4">
        <f t="shared" ca="1" si="92"/>
        <v>4012071.2738155583</v>
      </c>
      <c r="G216" s="4">
        <f t="shared" ca="1" si="92"/>
        <v>4166936.8376218756</v>
      </c>
      <c r="H216" s="4">
        <f t="shared" ca="1" si="92"/>
        <v>4344856.4315943308</v>
      </c>
      <c r="I216" s="4">
        <f t="shared" ca="1" si="92"/>
        <v>4523922.4368315693</v>
      </c>
      <c r="J216" s="4">
        <f t="shared" ca="1" si="92"/>
        <v>4705183.2746574506</v>
      </c>
      <c r="K216" s="4">
        <f t="shared" ca="1" si="92"/>
        <v>4868187.2672012933</v>
      </c>
      <c r="L216" s="4">
        <f t="shared" ca="1" si="92"/>
        <v>3760522.8311860012</v>
      </c>
      <c r="M216" s="4">
        <f t="shared" ca="1" si="92"/>
        <v>3948505.2782143829</v>
      </c>
      <c r="N216" s="4">
        <f t="shared" ca="1" si="92"/>
        <v>4138774.6923354217</v>
      </c>
      <c r="O216" s="4">
        <f t="shared" ca="1" si="92"/>
        <v>4475867.4512748597</v>
      </c>
      <c r="P216" s="4">
        <f t="shared" ca="1" si="92"/>
        <v>4725531.7676397441</v>
      </c>
      <c r="Q216" s="4">
        <f t="shared" ca="1" si="92"/>
        <v>4891373.0397844138</v>
      </c>
      <c r="R216" s="4">
        <f t="shared" ca="1" si="92"/>
        <v>5059118.645392416</v>
      </c>
      <c r="S216" s="4">
        <f t="shared" ca="1" si="94"/>
        <v>5207066.43474916</v>
      </c>
      <c r="T216" s="4">
        <f t="shared" ca="1" si="94"/>
        <v>454339787.3392179</v>
      </c>
      <c r="U216" s="4">
        <f t="shared" si="94"/>
        <v>0</v>
      </c>
      <c r="V216" s="4">
        <f t="shared" si="94"/>
        <v>0</v>
      </c>
      <c r="W216" s="4">
        <f t="shared" si="94"/>
        <v>0</v>
      </c>
      <c r="X216" s="4">
        <f t="shared" si="94"/>
        <v>0</v>
      </c>
      <c r="Y216" s="4">
        <f t="shared" si="94"/>
        <v>0</v>
      </c>
      <c r="Z216" s="4">
        <f t="shared" si="94"/>
        <v>0</v>
      </c>
      <c r="AA216" s="4">
        <f t="shared" si="94"/>
        <v>0</v>
      </c>
      <c r="AB216" s="4">
        <f t="shared" si="94"/>
        <v>0</v>
      </c>
      <c r="AC216" s="4">
        <f t="shared" si="94"/>
        <v>0</v>
      </c>
      <c r="AD216" s="4">
        <f t="shared" si="94"/>
        <v>0</v>
      </c>
      <c r="AE216" s="4">
        <f t="shared" si="94"/>
        <v>0</v>
      </c>
      <c r="AF216" s="4">
        <f t="shared" si="94"/>
        <v>0</v>
      </c>
      <c r="AG216" s="4">
        <f t="shared" si="94"/>
        <v>0</v>
      </c>
      <c r="AH216" s="4">
        <f t="shared" si="94"/>
        <v>0</v>
      </c>
      <c r="AI216" s="4">
        <f t="shared" si="95"/>
        <v>0</v>
      </c>
      <c r="AJ216" s="4">
        <f t="shared" si="95"/>
        <v>0</v>
      </c>
      <c r="AK216" s="4">
        <f t="shared" si="95"/>
        <v>0</v>
      </c>
      <c r="AL216" s="4">
        <f t="shared" si="95"/>
        <v>0</v>
      </c>
      <c r="AM216" s="4">
        <f t="shared" si="95"/>
        <v>0</v>
      </c>
      <c r="AN216" s="4">
        <f t="shared" si="95"/>
        <v>0</v>
      </c>
      <c r="AO216" s="4">
        <f t="shared" si="95"/>
        <v>0</v>
      </c>
      <c r="AP216" s="4">
        <f t="shared" si="95"/>
        <v>0</v>
      </c>
      <c r="AQ216" s="4">
        <f t="shared" si="95"/>
        <v>0</v>
      </c>
      <c r="AR216" s="4">
        <f t="shared" si="95"/>
        <v>0</v>
      </c>
      <c r="AS216" s="4">
        <f t="shared" si="95"/>
        <v>0</v>
      </c>
      <c r="AT216" s="4">
        <f t="shared" si="95"/>
        <v>0</v>
      </c>
      <c r="AU216" s="4">
        <f t="shared" si="95"/>
        <v>0</v>
      </c>
      <c r="AV216" s="4">
        <f t="shared" si="95"/>
        <v>0</v>
      </c>
      <c r="AW216" s="4">
        <f t="shared" si="95"/>
        <v>0</v>
      </c>
      <c r="AX216" s="4">
        <f t="shared" si="95"/>
        <v>0</v>
      </c>
      <c r="AY216" s="4">
        <f t="shared" si="96"/>
        <v>0</v>
      </c>
      <c r="AZ216" s="4">
        <f t="shared" si="96"/>
        <v>0</v>
      </c>
      <c r="BA216" s="4">
        <f t="shared" si="96"/>
        <v>0</v>
      </c>
      <c r="BB216" s="4">
        <f t="shared" si="96"/>
        <v>0</v>
      </c>
      <c r="BC216" s="4">
        <f t="shared" si="96"/>
        <v>0</v>
      </c>
      <c r="BD216" s="4">
        <f t="shared" si="96"/>
        <v>0</v>
      </c>
      <c r="BE216" s="4">
        <f t="shared" si="96"/>
        <v>0</v>
      </c>
      <c r="BF216" s="4">
        <f t="shared" si="96"/>
        <v>0</v>
      </c>
      <c r="BG216" s="4">
        <f t="shared" si="96"/>
        <v>0</v>
      </c>
      <c r="BH216" s="4">
        <f t="shared" si="96"/>
        <v>0</v>
      </c>
      <c r="BI216" s="4">
        <f t="shared" si="96"/>
        <v>0</v>
      </c>
      <c r="BK216" s="7">
        <f t="shared" ca="1" si="93"/>
        <v>0.16413001020595153</v>
      </c>
    </row>
    <row r="217" spans="1:63" x14ac:dyDescent="0.25">
      <c r="A217" s="154">
        <f t="shared" si="91"/>
        <v>19</v>
      </c>
      <c r="C217" s="4">
        <f t="shared" ref="C217:R232" ca="1" si="97">IF(C$198&lt;=$A217,C$194,0)+IF(C$198=$A217,C$195)</f>
        <v>-289476010.11893797</v>
      </c>
      <c r="D217" s="4">
        <f t="shared" ca="1" si="97"/>
        <v>3961497.4598564692</v>
      </c>
      <c r="E217" s="4">
        <f t="shared" ca="1" si="97"/>
        <v>3839455.6533044041</v>
      </c>
      <c r="F217" s="4">
        <f t="shared" ca="1" si="97"/>
        <v>4012071.2738155583</v>
      </c>
      <c r="G217" s="4">
        <f t="shared" ca="1" si="97"/>
        <v>4166936.8376218756</v>
      </c>
      <c r="H217" s="4">
        <f t="shared" ca="1" si="97"/>
        <v>4344856.4315943308</v>
      </c>
      <c r="I217" s="4">
        <f t="shared" ca="1" si="97"/>
        <v>4523922.4368315693</v>
      </c>
      <c r="J217" s="4">
        <f t="shared" ca="1" si="97"/>
        <v>4705183.2746574506</v>
      </c>
      <c r="K217" s="4">
        <f t="shared" ca="1" si="97"/>
        <v>4868187.2672012933</v>
      </c>
      <c r="L217" s="4">
        <f t="shared" ca="1" si="97"/>
        <v>3760522.8311860012</v>
      </c>
      <c r="M217" s="4">
        <f t="shared" ca="1" si="97"/>
        <v>3948505.2782143829</v>
      </c>
      <c r="N217" s="4">
        <f t="shared" ca="1" si="97"/>
        <v>4138774.6923354217</v>
      </c>
      <c r="O217" s="4">
        <f t="shared" ca="1" si="97"/>
        <v>4475867.4512748597</v>
      </c>
      <c r="P217" s="4">
        <f t="shared" ca="1" si="97"/>
        <v>4725531.7676397441</v>
      </c>
      <c r="Q217" s="4">
        <f t="shared" ca="1" si="97"/>
        <v>4891373.0397844138</v>
      </c>
      <c r="R217" s="4">
        <f t="shared" ca="1" si="97"/>
        <v>5059118.645392416</v>
      </c>
      <c r="S217" s="4">
        <f t="shared" ca="1" si="94"/>
        <v>5207066.43474916</v>
      </c>
      <c r="T217" s="4">
        <f t="shared" ca="1" si="94"/>
        <v>5379799.3226460703</v>
      </c>
      <c r="U217" s="4">
        <f t="shared" ca="1" si="94"/>
        <v>463006826.80879813</v>
      </c>
      <c r="V217" s="4">
        <f t="shared" si="94"/>
        <v>0</v>
      </c>
      <c r="W217" s="4">
        <f t="shared" si="94"/>
        <v>0</v>
      </c>
      <c r="X217" s="4">
        <f t="shared" si="94"/>
        <v>0</v>
      </c>
      <c r="Y217" s="4">
        <f t="shared" si="94"/>
        <v>0</v>
      </c>
      <c r="Z217" s="4">
        <f t="shared" si="94"/>
        <v>0</v>
      </c>
      <c r="AA217" s="4">
        <f t="shared" si="94"/>
        <v>0</v>
      </c>
      <c r="AB217" s="4">
        <f t="shared" si="94"/>
        <v>0</v>
      </c>
      <c r="AC217" s="4">
        <f t="shared" si="94"/>
        <v>0</v>
      </c>
      <c r="AD217" s="4">
        <f t="shared" si="94"/>
        <v>0</v>
      </c>
      <c r="AE217" s="4">
        <f t="shared" si="94"/>
        <v>0</v>
      </c>
      <c r="AF217" s="4">
        <f t="shared" si="94"/>
        <v>0</v>
      </c>
      <c r="AG217" s="4">
        <f t="shared" si="94"/>
        <v>0</v>
      </c>
      <c r="AH217" s="4">
        <f t="shared" si="94"/>
        <v>0</v>
      </c>
      <c r="AI217" s="4">
        <f t="shared" si="95"/>
        <v>0</v>
      </c>
      <c r="AJ217" s="4">
        <f t="shared" si="95"/>
        <v>0</v>
      </c>
      <c r="AK217" s="4">
        <f t="shared" si="95"/>
        <v>0</v>
      </c>
      <c r="AL217" s="4">
        <f t="shared" si="95"/>
        <v>0</v>
      </c>
      <c r="AM217" s="4">
        <f t="shared" si="95"/>
        <v>0</v>
      </c>
      <c r="AN217" s="4">
        <f t="shared" si="95"/>
        <v>0</v>
      </c>
      <c r="AO217" s="4">
        <f t="shared" si="95"/>
        <v>0</v>
      </c>
      <c r="AP217" s="4">
        <f t="shared" si="95"/>
        <v>0</v>
      </c>
      <c r="AQ217" s="4">
        <f t="shared" si="95"/>
        <v>0</v>
      </c>
      <c r="AR217" s="4">
        <f t="shared" si="95"/>
        <v>0</v>
      </c>
      <c r="AS217" s="4">
        <f t="shared" si="95"/>
        <v>0</v>
      </c>
      <c r="AT217" s="4">
        <f t="shared" si="95"/>
        <v>0</v>
      </c>
      <c r="AU217" s="4">
        <f t="shared" si="95"/>
        <v>0</v>
      </c>
      <c r="AV217" s="4">
        <f t="shared" si="95"/>
        <v>0</v>
      </c>
      <c r="AW217" s="4">
        <f t="shared" si="95"/>
        <v>0</v>
      </c>
      <c r="AX217" s="4">
        <f t="shared" si="95"/>
        <v>0</v>
      </c>
      <c r="AY217" s="4">
        <f t="shared" si="96"/>
        <v>0</v>
      </c>
      <c r="AZ217" s="4">
        <f t="shared" si="96"/>
        <v>0</v>
      </c>
      <c r="BA217" s="4">
        <f t="shared" si="96"/>
        <v>0</v>
      </c>
      <c r="BB217" s="4">
        <f t="shared" si="96"/>
        <v>0</v>
      </c>
      <c r="BC217" s="4">
        <f t="shared" si="96"/>
        <v>0</v>
      </c>
      <c r="BD217" s="4">
        <f t="shared" si="96"/>
        <v>0</v>
      </c>
      <c r="BE217" s="4">
        <f t="shared" si="96"/>
        <v>0</v>
      </c>
      <c r="BF217" s="4">
        <f t="shared" si="96"/>
        <v>0</v>
      </c>
      <c r="BG217" s="4">
        <f t="shared" si="96"/>
        <v>0</v>
      </c>
      <c r="BH217" s="4">
        <f t="shared" si="96"/>
        <v>0</v>
      </c>
      <c r="BI217" s="4">
        <f t="shared" si="96"/>
        <v>0</v>
      </c>
      <c r="BK217" s="7">
        <f ca="1">-1+(1+IRR(C217:BI217))^4</f>
        <v>0.1624543208013105</v>
      </c>
    </row>
    <row r="218" spans="1:63" x14ac:dyDescent="0.25">
      <c r="A218" s="154">
        <f t="shared" si="91"/>
        <v>20</v>
      </c>
      <c r="C218" s="4">
        <f t="shared" ca="1" si="97"/>
        <v>-289476010.11893797</v>
      </c>
      <c r="D218" s="4">
        <f t="shared" ca="1" si="97"/>
        <v>3961497.4598564692</v>
      </c>
      <c r="E218" s="4">
        <f t="shared" ca="1" si="97"/>
        <v>3839455.6533044041</v>
      </c>
      <c r="F218" s="4">
        <f t="shared" ca="1" si="97"/>
        <v>4012071.2738155583</v>
      </c>
      <c r="G218" s="4">
        <f t="shared" ca="1" si="97"/>
        <v>4166936.8376218756</v>
      </c>
      <c r="H218" s="4">
        <f t="shared" ca="1" si="97"/>
        <v>4344856.4315943308</v>
      </c>
      <c r="I218" s="4">
        <f t="shared" ca="1" si="97"/>
        <v>4523922.4368315693</v>
      </c>
      <c r="J218" s="4">
        <f t="shared" ca="1" si="97"/>
        <v>4705183.2746574506</v>
      </c>
      <c r="K218" s="4">
        <f t="shared" ca="1" si="97"/>
        <v>4868187.2672012933</v>
      </c>
      <c r="L218" s="4">
        <f t="shared" ca="1" si="97"/>
        <v>3760522.8311860012</v>
      </c>
      <c r="M218" s="4">
        <f t="shared" ca="1" si="97"/>
        <v>3948505.2782143829</v>
      </c>
      <c r="N218" s="4">
        <f t="shared" ca="1" si="97"/>
        <v>4138774.6923354217</v>
      </c>
      <c r="O218" s="4">
        <f t="shared" ca="1" si="97"/>
        <v>4475867.4512748597</v>
      </c>
      <c r="P218" s="4">
        <f t="shared" ca="1" si="97"/>
        <v>4725531.7676397441</v>
      </c>
      <c r="Q218" s="4">
        <f t="shared" ca="1" si="97"/>
        <v>4891373.0397844138</v>
      </c>
      <c r="R218" s="4">
        <f t="shared" ca="1" si="97"/>
        <v>5059118.645392416</v>
      </c>
      <c r="S218" s="4">
        <f t="shared" ca="1" si="94"/>
        <v>5207066.43474916</v>
      </c>
      <c r="T218" s="4">
        <f t="shared" ca="1" si="94"/>
        <v>5379799.3226460703</v>
      </c>
      <c r="U218" s="4">
        <f t="shared" ca="1" si="94"/>
        <v>5553373.4004766112</v>
      </c>
      <c r="V218" s="4">
        <f t="shared" ca="1" si="94"/>
        <v>471709560.30645633</v>
      </c>
      <c r="W218" s="4">
        <f t="shared" si="94"/>
        <v>0</v>
      </c>
      <c r="X218" s="4">
        <f t="shared" si="94"/>
        <v>0</v>
      </c>
      <c r="Y218" s="4">
        <f t="shared" si="94"/>
        <v>0</v>
      </c>
      <c r="Z218" s="4">
        <f t="shared" si="94"/>
        <v>0</v>
      </c>
      <c r="AA218" s="4">
        <f t="shared" si="94"/>
        <v>0</v>
      </c>
      <c r="AB218" s="4">
        <f t="shared" si="94"/>
        <v>0</v>
      </c>
      <c r="AC218" s="4">
        <f t="shared" si="94"/>
        <v>0</v>
      </c>
      <c r="AD218" s="4">
        <f t="shared" si="94"/>
        <v>0</v>
      </c>
      <c r="AE218" s="4">
        <f t="shared" si="94"/>
        <v>0</v>
      </c>
      <c r="AF218" s="4">
        <f t="shared" si="94"/>
        <v>0</v>
      </c>
      <c r="AG218" s="4">
        <f t="shared" si="94"/>
        <v>0</v>
      </c>
      <c r="AH218" s="4">
        <f t="shared" si="94"/>
        <v>0</v>
      </c>
      <c r="AI218" s="4">
        <f t="shared" si="95"/>
        <v>0</v>
      </c>
      <c r="AJ218" s="4">
        <f t="shared" si="95"/>
        <v>0</v>
      </c>
      <c r="AK218" s="4">
        <f t="shared" si="95"/>
        <v>0</v>
      </c>
      <c r="AL218" s="4">
        <f t="shared" si="95"/>
        <v>0</v>
      </c>
      <c r="AM218" s="4">
        <f t="shared" si="95"/>
        <v>0</v>
      </c>
      <c r="AN218" s="4">
        <f t="shared" si="95"/>
        <v>0</v>
      </c>
      <c r="AO218" s="4">
        <f t="shared" si="95"/>
        <v>0</v>
      </c>
      <c r="AP218" s="4">
        <f t="shared" si="95"/>
        <v>0</v>
      </c>
      <c r="AQ218" s="4">
        <f t="shared" si="95"/>
        <v>0</v>
      </c>
      <c r="AR218" s="4">
        <f t="shared" si="95"/>
        <v>0</v>
      </c>
      <c r="AS218" s="4">
        <f t="shared" si="95"/>
        <v>0</v>
      </c>
      <c r="AT218" s="4">
        <f t="shared" si="95"/>
        <v>0</v>
      </c>
      <c r="AU218" s="4">
        <f t="shared" si="95"/>
        <v>0</v>
      </c>
      <c r="AV218" s="4">
        <f t="shared" si="95"/>
        <v>0</v>
      </c>
      <c r="AW218" s="4">
        <f t="shared" si="95"/>
        <v>0</v>
      </c>
      <c r="AX218" s="4">
        <f t="shared" si="95"/>
        <v>0</v>
      </c>
      <c r="AY218" s="4">
        <f t="shared" si="96"/>
        <v>0</v>
      </c>
      <c r="AZ218" s="4">
        <f t="shared" si="96"/>
        <v>0</v>
      </c>
      <c r="BA218" s="4">
        <f t="shared" si="96"/>
        <v>0</v>
      </c>
      <c r="BB218" s="4">
        <f t="shared" si="96"/>
        <v>0</v>
      </c>
      <c r="BC218" s="4">
        <f t="shared" si="96"/>
        <v>0</v>
      </c>
      <c r="BD218" s="4">
        <f t="shared" si="96"/>
        <v>0</v>
      </c>
      <c r="BE218" s="4">
        <f t="shared" si="96"/>
        <v>0</v>
      </c>
      <c r="BF218" s="4">
        <f t="shared" si="96"/>
        <v>0</v>
      </c>
      <c r="BG218" s="4">
        <f t="shared" si="96"/>
        <v>0</v>
      </c>
      <c r="BH218" s="4">
        <f t="shared" si="96"/>
        <v>0</v>
      </c>
      <c r="BI218" s="4">
        <f t="shared" si="96"/>
        <v>0</v>
      </c>
      <c r="BK218" s="7">
        <f t="shared" ca="1" si="93"/>
        <v>0.16093242279192888</v>
      </c>
    </row>
    <row r="219" spans="1:63" x14ac:dyDescent="0.25">
      <c r="A219" s="154">
        <f t="shared" si="91"/>
        <v>21</v>
      </c>
      <c r="C219" s="4">
        <f t="shared" ca="1" si="97"/>
        <v>-289476010.11893797</v>
      </c>
      <c r="D219" s="4">
        <f t="shared" ca="1" si="97"/>
        <v>3961497.4598564692</v>
      </c>
      <c r="E219" s="4">
        <f t="shared" ca="1" si="97"/>
        <v>3839455.6533044041</v>
      </c>
      <c r="F219" s="4">
        <f t="shared" ca="1" si="97"/>
        <v>4012071.2738155583</v>
      </c>
      <c r="G219" s="4">
        <f t="shared" ca="1" si="97"/>
        <v>4166936.8376218756</v>
      </c>
      <c r="H219" s="4">
        <f t="shared" ca="1" si="97"/>
        <v>4344856.4315943308</v>
      </c>
      <c r="I219" s="4">
        <f t="shared" ca="1" si="97"/>
        <v>4523922.4368315693</v>
      </c>
      <c r="J219" s="4">
        <f t="shared" ca="1" si="97"/>
        <v>4705183.2746574506</v>
      </c>
      <c r="K219" s="4">
        <f t="shared" ca="1" si="97"/>
        <v>4868187.2672012933</v>
      </c>
      <c r="L219" s="4">
        <f t="shared" ca="1" si="97"/>
        <v>3760522.8311860012</v>
      </c>
      <c r="M219" s="4">
        <f t="shared" ca="1" si="97"/>
        <v>3948505.2782143829</v>
      </c>
      <c r="N219" s="4">
        <f t="shared" ca="1" si="97"/>
        <v>4138774.6923354217</v>
      </c>
      <c r="O219" s="4">
        <f t="shared" ca="1" si="97"/>
        <v>4475867.4512748597</v>
      </c>
      <c r="P219" s="4">
        <f t="shared" ca="1" si="97"/>
        <v>4725531.7676397441</v>
      </c>
      <c r="Q219" s="4">
        <f t="shared" ca="1" si="97"/>
        <v>4891373.0397844138</v>
      </c>
      <c r="R219" s="4">
        <f t="shared" ca="1" si="97"/>
        <v>5059118.645392416</v>
      </c>
      <c r="S219" s="4">
        <f t="shared" ca="1" si="94"/>
        <v>5207066.43474916</v>
      </c>
      <c r="T219" s="4">
        <f t="shared" ca="1" si="94"/>
        <v>5379799.3226460703</v>
      </c>
      <c r="U219" s="4">
        <f t="shared" ca="1" si="94"/>
        <v>5553373.4004766112</v>
      </c>
      <c r="V219" s="4">
        <f t="shared" ca="1" si="94"/>
        <v>5728929.3948506201</v>
      </c>
      <c r="W219" s="4">
        <f t="shared" ca="1" si="94"/>
        <v>541209199.56062424</v>
      </c>
      <c r="X219" s="4">
        <f t="shared" si="94"/>
        <v>0</v>
      </c>
      <c r="Y219" s="4">
        <f t="shared" si="94"/>
        <v>0</v>
      </c>
      <c r="Z219" s="4">
        <f t="shared" si="94"/>
        <v>0</v>
      </c>
      <c r="AA219" s="4">
        <f t="shared" si="94"/>
        <v>0</v>
      </c>
      <c r="AB219" s="4">
        <f t="shared" si="94"/>
        <v>0</v>
      </c>
      <c r="AC219" s="4">
        <f t="shared" si="94"/>
        <v>0</v>
      </c>
      <c r="AD219" s="4">
        <f t="shared" si="94"/>
        <v>0</v>
      </c>
      <c r="AE219" s="4">
        <f t="shared" si="94"/>
        <v>0</v>
      </c>
      <c r="AF219" s="4">
        <f t="shared" si="94"/>
        <v>0</v>
      </c>
      <c r="AG219" s="4">
        <f t="shared" si="94"/>
        <v>0</v>
      </c>
      <c r="AH219" s="4">
        <f t="shared" si="94"/>
        <v>0</v>
      </c>
      <c r="AI219" s="4">
        <f t="shared" si="95"/>
        <v>0</v>
      </c>
      <c r="AJ219" s="4">
        <f t="shared" si="95"/>
        <v>0</v>
      </c>
      <c r="AK219" s="4">
        <f t="shared" si="95"/>
        <v>0</v>
      </c>
      <c r="AL219" s="4">
        <f t="shared" si="95"/>
        <v>0</v>
      </c>
      <c r="AM219" s="4">
        <f t="shared" si="95"/>
        <v>0</v>
      </c>
      <c r="AN219" s="4">
        <f t="shared" si="95"/>
        <v>0</v>
      </c>
      <c r="AO219" s="4">
        <f t="shared" si="95"/>
        <v>0</v>
      </c>
      <c r="AP219" s="4">
        <f t="shared" si="95"/>
        <v>0</v>
      </c>
      <c r="AQ219" s="4">
        <f t="shared" si="95"/>
        <v>0</v>
      </c>
      <c r="AR219" s="4">
        <f t="shared" si="95"/>
        <v>0</v>
      </c>
      <c r="AS219" s="4">
        <f t="shared" si="95"/>
        <v>0</v>
      </c>
      <c r="AT219" s="4">
        <f t="shared" si="95"/>
        <v>0</v>
      </c>
      <c r="AU219" s="4">
        <f t="shared" si="95"/>
        <v>0</v>
      </c>
      <c r="AV219" s="4">
        <f t="shared" si="95"/>
        <v>0</v>
      </c>
      <c r="AW219" s="4">
        <f t="shared" si="95"/>
        <v>0</v>
      </c>
      <c r="AX219" s="4">
        <f t="shared" si="95"/>
        <v>0</v>
      </c>
      <c r="AY219" s="4">
        <f t="shared" si="96"/>
        <v>0</v>
      </c>
      <c r="AZ219" s="4">
        <f t="shared" si="96"/>
        <v>0</v>
      </c>
      <c r="BA219" s="4">
        <f t="shared" si="96"/>
        <v>0</v>
      </c>
      <c r="BB219" s="4">
        <f t="shared" si="96"/>
        <v>0</v>
      </c>
      <c r="BC219" s="4">
        <f t="shared" si="96"/>
        <v>0</v>
      </c>
      <c r="BD219" s="4">
        <f t="shared" si="96"/>
        <v>0</v>
      </c>
      <c r="BE219" s="4">
        <f t="shared" si="96"/>
        <v>0</v>
      </c>
      <c r="BF219" s="4">
        <f t="shared" si="96"/>
        <v>0</v>
      </c>
      <c r="BG219" s="4">
        <f t="shared" si="96"/>
        <v>0</v>
      </c>
      <c r="BH219" s="4">
        <f t="shared" si="96"/>
        <v>0</v>
      </c>
      <c r="BI219" s="4">
        <f t="shared" si="96"/>
        <v>0</v>
      </c>
      <c r="BK219" s="7">
        <f t="shared" ca="1" si="93"/>
        <v>0.18448117426646027</v>
      </c>
    </row>
    <row r="220" spans="1:63" x14ac:dyDescent="0.25">
      <c r="A220" s="154">
        <f t="shared" si="91"/>
        <v>22</v>
      </c>
      <c r="C220" s="4">
        <f t="shared" ca="1" si="97"/>
        <v>-289476010.11893797</v>
      </c>
      <c r="D220" s="4">
        <f t="shared" ca="1" si="97"/>
        <v>3961497.4598564692</v>
      </c>
      <c r="E220" s="4">
        <f t="shared" ca="1" si="97"/>
        <v>3839455.6533044041</v>
      </c>
      <c r="F220" s="4">
        <f t="shared" ca="1" si="97"/>
        <v>4012071.2738155583</v>
      </c>
      <c r="G220" s="4">
        <f t="shared" ca="1" si="97"/>
        <v>4166936.8376218756</v>
      </c>
      <c r="H220" s="4">
        <f t="shared" ca="1" si="97"/>
        <v>4344856.4315943308</v>
      </c>
      <c r="I220" s="4">
        <f t="shared" ca="1" si="97"/>
        <v>4523922.4368315693</v>
      </c>
      <c r="J220" s="4">
        <f t="shared" ca="1" si="97"/>
        <v>4705183.2746574506</v>
      </c>
      <c r="K220" s="4">
        <f t="shared" ca="1" si="97"/>
        <v>4868187.2672012933</v>
      </c>
      <c r="L220" s="4">
        <f t="shared" ca="1" si="97"/>
        <v>3760522.8311860012</v>
      </c>
      <c r="M220" s="4">
        <f t="shared" ca="1" si="97"/>
        <v>3948505.2782143829</v>
      </c>
      <c r="N220" s="4">
        <f t="shared" ca="1" si="97"/>
        <v>4138774.6923354217</v>
      </c>
      <c r="O220" s="4">
        <f t="shared" ca="1" si="97"/>
        <v>4475867.4512748597</v>
      </c>
      <c r="P220" s="4">
        <f t="shared" ca="1" si="97"/>
        <v>4725531.7676397441</v>
      </c>
      <c r="Q220" s="4">
        <f t="shared" ca="1" si="97"/>
        <v>4891373.0397844138</v>
      </c>
      <c r="R220" s="4">
        <f t="shared" ca="1" si="97"/>
        <v>5059118.645392416</v>
      </c>
      <c r="S220" s="4">
        <f t="shared" ca="1" si="94"/>
        <v>5207066.43474916</v>
      </c>
      <c r="T220" s="4">
        <f t="shared" ca="1" si="94"/>
        <v>5379799.3226460703</v>
      </c>
      <c r="U220" s="4">
        <f t="shared" ca="1" si="94"/>
        <v>5553373.4004766112</v>
      </c>
      <c r="V220" s="4">
        <f t="shared" ca="1" si="94"/>
        <v>5728929.3948506201</v>
      </c>
      <c r="W220" s="4">
        <f t="shared" ca="1" si="94"/>
        <v>6193804.4665936865</v>
      </c>
      <c r="X220" s="4">
        <f t="shared" ca="1" si="94"/>
        <v>552363802.03233397</v>
      </c>
      <c r="Y220" s="4">
        <f t="shared" si="94"/>
        <v>0</v>
      </c>
      <c r="Z220" s="4">
        <f t="shared" si="94"/>
        <v>0</v>
      </c>
      <c r="AA220" s="4">
        <f t="shared" si="94"/>
        <v>0</v>
      </c>
      <c r="AB220" s="4">
        <f t="shared" si="94"/>
        <v>0</v>
      </c>
      <c r="AC220" s="4">
        <f t="shared" si="94"/>
        <v>0</v>
      </c>
      <c r="AD220" s="4">
        <f t="shared" si="94"/>
        <v>0</v>
      </c>
      <c r="AE220" s="4">
        <f t="shared" si="94"/>
        <v>0</v>
      </c>
      <c r="AF220" s="4">
        <f t="shared" si="94"/>
        <v>0</v>
      </c>
      <c r="AG220" s="4">
        <f t="shared" si="94"/>
        <v>0</v>
      </c>
      <c r="AH220" s="4">
        <f t="shared" si="94"/>
        <v>0</v>
      </c>
      <c r="AI220" s="4">
        <f t="shared" si="95"/>
        <v>0</v>
      </c>
      <c r="AJ220" s="4">
        <f t="shared" si="95"/>
        <v>0</v>
      </c>
      <c r="AK220" s="4">
        <f t="shared" si="95"/>
        <v>0</v>
      </c>
      <c r="AL220" s="4">
        <f t="shared" si="95"/>
        <v>0</v>
      </c>
      <c r="AM220" s="4">
        <f t="shared" si="95"/>
        <v>0</v>
      </c>
      <c r="AN220" s="4">
        <f t="shared" si="95"/>
        <v>0</v>
      </c>
      <c r="AO220" s="4">
        <f t="shared" si="95"/>
        <v>0</v>
      </c>
      <c r="AP220" s="4">
        <f t="shared" si="95"/>
        <v>0</v>
      </c>
      <c r="AQ220" s="4">
        <f t="shared" si="95"/>
        <v>0</v>
      </c>
      <c r="AR220" s="4">
        <f t="shared" si="95"/>
        <v>0</v>
      </c>
      <c r="AS220" s="4">
        <f t="shared" si="95"/>
        <v>0</v>
      </c>
      <c r="AT220" s="4">
        <f t="shared" si="95"/>
        <v>0</v>
      </c>
      <c r="AU220" s="4">
        <f t="shared" si="95"/>
        <v>0</v>
      </c>
      <c r="AV220" s="4">
        <f t="shared" si="95"/>
        <v>0</v>
      </c>
      <c r="AW220" s="4">
        <f t="shared" si="95"/>
        <v>0</v>
      </c>
      <c r="AX220" s="4">
        <f t="shared" si="95"/>
        <v>0</v>
      </c>
      <c r="AY220" s="4">
        <f t="shared" si="96"/>
        <v>0</v>
      </c>
      <c r="AZ220" s="4">
        <f t="shared" si="96"/>
        <v>0</v>
      </c>
      <c r="BA220" s="4">
        <f t="shared" si="96"/>
        <v>0</v>
      </c>
      <c r="BB220" s="4">
        <f t="shared" si="96"/>
        <v>0</v>
      </c>
      <c r="BC220" s="4">
        <f t="shared" si="96"/>
        <v>0</v>
      </c>
      <c r="BD220" s="4">
        <f t="shared" si="96"/>
        <v>0</v>
      </c>
      <c r="BE220" s="4">
        <f t="shared" si="96"/>
        <v>0</v>
      </c>
      <c r="BF220" s="4">
        <f t="shared" si="96"/>
        <v>0</v>
      </c>
      <c r="BG220" s="4">
        <f t="shared" si="96"/>
        <v>0</v>
      </c>
      <c r="BH220" s="4">
        <f t="shared" si="96"/>
        <v>0</v>
      </c>
      <c r="BI220" s="4">
        <f t="shared" si="96"/>
        <v>0</v>
      </c>
      <c r="BK220" s="7">
        <f t="shared" ca="1" si="93"/>
        <v>0.18238850811948804</v>
      </c>
    </row>
    <row r="221" spans="1:63" x14ac:dyDescent="0.25">
      <c r="A221" s="154">
        <f t="shared" si="91"/>
        <v>23</v>
      </c>
      <c r="C221" s="4">
        <f t="shared" ca="1" si="97"/>
        <v>-289476010.11893797</v>
      </c>
      <c r="D221" s="4">
        <f t="shared" ca="1" si="97"/>
        <v>3961497.4598564692</v>
      </c>
      <c r="E221" s="4">
        <f t="shared" ca="1" si="97"/>
        <v>3839455.6533044041</v>
      </c>
      <c r="F221" s="4">
        <f t="shared" ca="1" si="97"/>
        <v>4012071.2738155583</v>
      </c>
      <c r="G221" s="4">
        <f t="shared" ca="1" si="97"/>
        <v>4166936.8376218756</v>
      </c>
      <c r="H221" s="4">
        <f t="shared" ca="1" si="97"/>
        <v>4344856.4315943308</v>
      </c>
      <c r="I221" s="4">
        <f t="shared" ca="1" si="97"/>
        <v>4523922.4368315693</v>
      </c>
      <c r="J221" s="4">
        <f t="shared" ca="1" si="97"/>
        <v>4705183.2746574506</v>
      </c>
      <c r="K221" s="4">
        <f t="shared" ca="1" si="97"/>
        <v>4868187.2672012933</v>
      </c>
      <c r="L221" s="4">
        <f t="shared" ca="1" si="97"/>
        <v>3760522.8311860012</v>
      </c>
      <c r="M221" s="4">
        <f t="shared" ca="1" si="97"/>
        <v>3948505.2782143829</v>
      </c>
      <c r="N221" s="4">
        <f t="shared" ca="1" si="97"/>
        <v>4138774.6923354217</v>
      </c>
      <c r="O221" s="4">
        <f t="shared" ca="1" si="97"/>
        <v>4475867.4512748597</v>
      </c>
      <c r="P221" s="4">
        <f t="shared" ca="1" si="97"/>
        <v>4725531.7676397441</v>
      </c>
      <c r="Q221" s="4">
        <f t="shared" ca="1" si="97"/>
        <v>4891373.0397844138</v>
      </c>
      <c r="R221" s="4">
        <f t="shared" ca="1" si="97"/>
        <v>5059118.645392416</v>
      </c>
      <c r="S221" s="4">
        <f t="shared" ca="1" si="94"/>
        <v>5207066.43474916</v>
      </c>
      <c r="T221" s="4">
        <f t="shared" ca="1" si="94"/>
        <v>5379799.3226460703</v>
      </c>
      <c r="U221" s="4">
        <f t="shared" ca="1" si="94"/>
        <v>5553373.4004766112</v>
      </c>
      <c r="V221" s="4">
        <f t="shared" ca="1" si="94"/>
        <v>5728929.3948506201</v>
      </c>
      <c r="W221" s="4">
        <f t="shared" ca="1" si="94"/>
        <v>6193804.4665936865</v>
      </c>
      <c r="X221" s="4">
        <f t="shared" ca="1" si="94"/>
        <v>6384051.0534516368</v>
      </c>
      <c r="Y221" s="4">
        <f t="shared" ca="1" si="94"/>
        <v>563600383.71944964</v>
      </c>
      <c r="Z221" s="4">
        <f t="shared" si="94"/>
        <v>0</v>
      </c>
      <c r="AA221" s="4">
        <f t="shared" si="94"/>
        <v>0</v>
      </c>
      <c r="AB221" s="4">
        <f t="shared" si="94"/>
        <v>0</v>
      </c>
      <c r="AC221" s="4">
        <f t="shared" si="94"/>
        <v>0</v>
      </c>
      <c r="AD221" s="4">
        <f t="shared" si="94"/>
        <v>0</v>
      </c>
      <c r="AE221" s="4">
        <f t="shared" si="94"/>
        <v>0</v>
      </c>
      <c r="AF221" s="4">
        <f t="shared" si="94"/>
        <v>0</v>
      </c>
      <c r="AG221" s="4">
        <f t="shared" si="94"/>
        <v>0</v>
      </c>
      <c r="AH221" s="4">
        <f t="shared" si="94"/>
        <v>0</v>
      </c>
      <c r="AI221" s="4">
        <f t="shared" si="95"/>
        <v>0</v>
      </c>
      <c r="AJ221" s="4">
        <f t="shared" si="95"/>
        <v>0</v>
      </c>
      <c r="AK221" s="4">
        <f t="shared" si="95"/>
        <v>0</v>
      </c>
      <c r="AL221" s="4">
        <f t="shared" si="95"/>
        <v>0</v>
      </c>
      <c r="AM221" s="4">
        <f t="shared" si="95"/>
        <v>0</v>
      </c>
      <c r="AN221" s="4">
        <f t="shared" si="95"/>
        <v>0</v>
      </c>
      <c r="AO221" s="4">
        <f t="shared" si="95"/>
        <v>0</v>
      </c>
      <c r="AP221" s="4">
        <f t="shared" si="95"/>
        <v>0</v>
      </c>
      <c r="AQ221" s="4">
        <f t="shared" si="95"/>
        <v>0</v>
      </c>
      <c r="AR221" s="4">
        <f t="shared" si="95"/>
        <v>0</v>
      </c>
      <c r="AS221" s="4">
        <f t="shared" si="95"/>
        <v>0</v>
      </c>
      <c r="AT221" s="4">
        <f t="shared" si="95"/>
        <v>0</v>
      </c>
      <c r="AU221" s="4">
        <f t="shared" si="95"/>
        <v>0</v>
      </c>
      <c r="AV221" s="4">
        <f t="shared" si="95"/>
        <v>0</v>
      </c>
      <c r="AW221" s="4">
        <f t="shared" si="95"/>
        <v>0</v>
      </c>
      <c r="AX221" s="4">
        <f t="shared" si="95"/>
        <v>0</v>
      </c>
      <c r="AY221" s="4">
        <f t="shared" si="96"/>
        <v>0</v>
      </c>
      <c r="AZ221" s="4">
        <f t="shared" si="96"/>
        <v>0</v>
      </c>
      <c r="BA221" s="4">
        <f t="shared" si="96"/>
        <v>0</v>
      </c>
      <c r="BB221" s="4">
        <f t="shared" si="96"/>
        <v>0</v>
      </c>
      <c r="BC221" s="4">
        <f t="shared" si="96"/>
        <v>0</v>
      </c>
      <c r="BD221" s="4">
        <f t="shared" si="96"/>
        <v>0</v>
      </c>
      <c r="BE221" s="4">
        <f t="shared" si="96"/>
        <v>0</v>
      </c>
      <c r="BF221" s="4">
        <f t="shared" si="96"/>
        <v>0</v>
      </c>
      <c r="BG221" s="4">
        <f t="shared" si="96"/>
        <v>0</v>
      </c>
      <c r="BH221" s="4">
        <f t="shared" si="96"/>
        <v>0</v>
      </c>
      <c r="BI221" s="4">
        <f t="shared" si="96"/>
        <v>0</v>
      </c>
      <c r="BK221" s="7">
        <f t="shared" ca="1" si="93"/>
        <v>0.18046414059287974</v>
      </c>
    </row>
    <row r="222" spans="1:63" x14ac:dyDescent="0.25">
      <c r="A222" s="154">
        <f t="shared" si="91"/>
        <v>24</v>
      </c>
      <c r="C222" s="4">
        <f t="shared" ca="1" si="97"/>
        <v>-289476010.11893797</v>
      </c>
      <c r="D222" s="4">
        <f t="shared" ca="1" si="97"/>
        <v>3961497.4598564692</v>
      </c>
      <c r="E222" s="4">
        <f t="shared" ca="1" si="97"/>
        <v>3839455.6533044041</v>
      </c>
      <c r="F222" s="4">
        <f t="shared" ca="1" si="97"/>
        <v>4012071.2738155583</v>
      </c>
      <c r="G222" s="4">
        <f t="shared" ca="1" si="97"/>
        <v>4166936.8376218756</v>
      </c>
      <c r="H222" s="4">
        <f t="shared" ca="1" si="97"/>
        <v>4344856.4315943308</v>
      </c>
      <c r="I222" s="4">
        <f t="shared" ca="1" si="97"/>
        <v>4523922.4368315693</v>
      </c>
      <c r="J222" s="4">
        <f t="shared" ca="1" si="97"/>
        <v>4705183.2746574506</v>
      </c>
      <c r="K222" s="4">
        <f t="shared" ca="1" si="97"/>
        <v>4868187.2672012933</v>
      </c>
      <c r="L222" s="4">
        <f t="shared" ca="1" si="97"/>
        <v>3760522.8311860012</v>
      </c>
      <c r="M222" s="4">
        <f t="shared" ca="1" si="97"/>
        <v>3948505.2782143829</v>
      </c>
      <c r="N222" s="4">
        <f t="shared" ca="1" si="97"/>
        <v>4138774.6923354217</v>
      </c>
      <c r="O222" s="4">
        <f t="shared" ca="1" si="97"/>
        <v>4475867.4512748597</v>
      </c>
      <c r="P222" s="4">
        <f t="shared" ca="1" si="97"/>
        <v>4725531.7676397441</v>
      </c>
      <c r="Q222" s="4">
        <f t="shared" ca="1" si="97"/>
        <v>4891373.0397844138</v>
      </c>
      <c r="R222" s="4">
        <f t="shared" ca="1" si="97"/>
        <v>5059118.645392416</v>
      </c>
      <c r="S222" s="4">
        <f t="shared" ca="1" si="94"/>
        <v>5207066.43474916</v>
      </c>
      <c r="T222" s="4">
        <f t="shared" ca="1" si="94"/>
        <v>5379799.3226460703</v>
      </c>
      <c r="U222" s="4">
        <f t="shared" ca="1" si="94"/>
        <v>5553373.4004766112</v>
      </c>
      <c r="V222" s="4">
        <f t="shared" ca="1" si="94"/>
        <v>5728929.3948506201</v>
      </c>
      <c r="W222" s="4">
        <f t="shared" ca="1" si="94"/>
        <v>6193804.4665936865</v>
      </c>
      <c r="X222" s="4">
        <f t="shared" ca="1" si="94"/>
        <v>6384051.0534516368</v>
      </c>
      <c r="Y222" s="4">
        <f t="shared" ca="1" si="94"/>
        <v>6575231.6794649288</v>
      </c>
      <c r="Z222" s="4">
        <f t="shared" ca="1" si="94"/>
        <v>574920930.22391236</v>
      </c>
      <c r="AA222" s="4">
        <f t="shared" si="94"/>
        <v>0</v>
      </c>
      <c r="AB222" s="4">
        <f t="shared" si="94"/>
        <v>0</v>
      </c>
      <c r="AC222" s="4">
        <f t="shared" si="94"/>
        <v>0</v>
      </c>
      <c r="AD222" s="4">
        <f t="shared" si="94"/>
        <v>0</v>
      </c>
      <c r="AE222" s="4">
        <f t="shared" si="94"/>
        <v>0</v>
      </c>
      <c r="AF222" s="4">
        <f t="shared" si="94"/>
        <v>0</v>
      </c>
      <c r="AG222" s="4">
        <f t="shared" si="94"/>
        <v>0</v>
      </c>
      <c r="AH222" s="4">
        <f t="shared" si="94"/>
        <v>0</v>
      </c>
      <c r="AI222" s="4">
        <f t="shared" si="95"/>
        <v>0</v>
      </c>
      <c r="AJ222" s="4">
        <f t="shared" si="95"/>
        <v>0</v>
      </c>
      <c r="AK222" s="4">
        <f t="shared" si="95"/>
        <v>0</v>
      </c>
      <c r="AL222" s="4">
        <f t="shared" si="95"/>
        <v>0</v>
      </c>
      <c r="AM222" s="4">
        <f t="shared" si="95"/>
        <v>0</v>
      </c>
      <c r="AN222" s="4">
        <f t="shared" si="95"/>
        <v>0</v>
      </c>
      <c r="AO222" s="4">
        <f t="shared" si="95"/>
        <v>0</v>
      </c>
      <c r="AP222" s="4">
        <f t="shared" si="95"/>
        <v>0</v>
      </c>
      <c r="AQ222" s="4">
        <f t="shared" si="95"/>
        <v>0</v>
      </c>
      <c r="AR222" s="4">
        <f t="shared" si="95"/>
        <v>0</v>
      </c>
      <c r="AS222" s="4">
        <f t="shared" si="95"/>
        <v>0</v>
      </c>
      <c r="AT222" s="4">
        <f t="shared" si="95"/>
        <v>0</v>
      </c>
      <c r="AU222" s="4">
        <f t="shared" si="95"/>
        <v>0</v>
      </c>
      <c r="AV222" s="4">
        <f t="shared" si="95"/>
        <v>0</v>
      </c>
      <c r="AW222" s="4">
        <f t="shared" si="95"/>
        <v>0</v>
      </c>
      <c r="AX222" s="4">
        <f t="shared" si="95"/>
        <v>0</v>
      </c>
      <c r="AY222" s="4">
        <f t="shared" si="96"/>
        <v>0</v>
      </c>
      <c r="AZ222" s="4">
        <f t="shared" si="96"/>
        <v>0</v>
      </c>
      <c r="BA222" s="4">
        <f t="shared" si="96"/>
        <v>0</v>
      </c>
      <c r="BB222" s="4">
        <f t="shared" si="96"/>
        <v>0</v>
      </c>
      <c r="BC222" s="4">
        <f t="shared" si="96"/>
        <v>0</v>
      </c>
      <c r="BD222" s="4">
        <f t="shared" si="96"/>
        <v>0</v>
      </c>
      <c r="BE222" s="4">
        <f t="shared" si="96"/>
        <v>0</v>
      </c>
      <c r="BF222" s="4">
        <f t="shared" si="96"/>
        <v>0</v>
      </c>
      <c r="BG222" s="4">
        <f t="shared" si="96"/>
        <v>0</v>
      </c>
      <c r="BH222" s="4">
        <f t="shared" si="96"/>
        <v>0</v>
      </c>
      <c r="BI222" s="4">
        <f t="shared" si="96"/>
        <v>0</v>
      </c>
      <c r="BK222" s="7">
        <f t="shared" ca="1" si="93"/>
        <v>0.17868717735996764</v>
      </c>
    </row>
    <row r="223" spans="1:63" x14ac:dyDescent="0.25">
      <c r="A223" s="154">
        <f t="shared" si="91"/>
        <v>25</v>
      </c>
      <c r="C223" s="4">
        <f t="shared" ca="1" si="97"/>
        <v>-289476010.11893797</v>
      </c>
      <c r="D223" s="4">
        <f t="shared" ca="1" si="97"/>
        <v>3961497.4598564692</v>
      </c>
      <c r="E223" s="4">
        <f t="shared" ca="1" si="97"/>
        <v>3839455.6533044041</v>
      </c>
      <c r="F223" s="4">
        <f t="shared" ca="1" si="97"/>
        <v>4012071.2738155583</v>
      </c>
      <c r="G223" s="4">
        <f t="shared" ca="1" si="97"/>
        <v>4166936.8376218756</v>
      </c>
      <c r="H223" s="4">
        <f t="shared" ca="1" si="97"/>
        <v>4344856.4315943308</v>
      </c>
      <c r="I223" s="4">
        <f t="shared" ca="1" si="97"/>
        <v>4523922.4368315693</v>
      </c>
      <c r="J223" s="4">
        <f t="shared" ca="1" si="97"/>
        <v>4705183.2746574506</v>
      </c>
      <c r="K223" s="4">
        <f t="shared" ca="1" si="97"/>
        <v>4868187.2672012933</v>
      </c>
      <c r="L223" s="4">
        <f t="shared" ca="1" si="97"/>
        <v>3760522.8311860012</v>
      </c>
      <c r="M223" s="4">
        <f t="shared" ca="1" si="97"/>
        <v>3948505.2782143829</v>
      </c>
      <c r="N223" s="4">
        <f t="shared" ca="1" si="97"/>
        <v>4138774.6923354217</v>
      </c>
      <c r="O223" s="4">
        <f t="shared" ca="1" si="97"/>
        <v>4475867.4512748597</v>
      </c>
      <c r="P223" s="4">
        <f t="shared" ca="1" si="97"/>
        <v>4725531.7676397441</v>
      </c>
      <c r="Q223" s="4">
        <f t="shared" ca="1" si="97"/>
        <v>4891373.0397844138</v>
      </c>
      <c r="R223" s="4">
        <f t="shared" ca="1" si="97"/>
        <v>5059118.645392416</v>
      </c>
      <c r="S223" s="4">
        <f t="shared" ca="1" si="94"/>
        <v>5207066.43474916</v>
      </c>
      <c r="T223" s="4">
        <f t="shared" ca="1" si="94"/>
        <v>5379799.3226460703</v>
      </c>
      <c r="U223" s="4">
        <f t="shared" ca="1" si="94"/>
        <v>5553373.4004766112</v>
      </c>
      <c r="V223" s="4">
        <f t="shared" ca="1" si="94"/>
        <v>5728929.3948506201</v>
      </c>
      <c r="W223" s="4">
        <f t="shared" ca="1" si="94"/>
        <v>6193804.4665936865</v>
      </c>
      <c r="X223" s="4">
        <f t="shared" ca="1" si="94"/>
        <v>6384051.0534516368</v>
      </c>
      <c r="Y223" s="4">
        <f t="shared" ca="1" si="94"/>
        <v>6575231.6794649288</v>
      </c>
      <c r="Z223" s="4">
        <f t="shared" ca="1" si="94"/>
        <v>6768583.2956974804</v>
      </c>
      <c r="AA223" s="4">
        <f t="shared" ca="1" si="94"/>
        <v>584780505.32709193</v>
      </c>
      <c r="AB223" s="4">
        <f t="shared" si="94"/>
        <v>0</v>
      </c>
      <c r="AC223" s="4">
        <f t="shared" si="94"/>
        <v>0</v>
      </c>
      <c r="AD223" s="4">
        <f t="shared" si="94"/>
        <v>0</v>
      </c>
      <c r="AE223" s="4">
        <f t="shared" si="94"/>
        <v>0</v>
      </c>
      <c r="AF223" s="4">
        <f t="shared" si="94"/>
        <v>0</v>
      </c>
      <c r="AG223" s="4">
        <f t="shared" si="94"/>
        <v>0</v>
      </c>
      <c r="AH223" s="4">
        <f t="shared" si="94"/>
        <v>0</v>
      </c>
      <c r="AI223" s="4">
        <f t="shared" si="95"/>
        <v>0</v>
      </c>
      <c r="AJ223" s="4">
        <f t="shared" si="95"/>
        <v>0</v>
      </c>
      <c r="AK223" s="4">
        <f t="shared" si="95"/>
        <v>0</v>
      </c>
      <c r="AL223" s="4">
        <f t="shared" si="95"/>
        <v>0</v>
      </c>
      <c r="AM223" s="4">
        <f t="shared" si="95"/>
        <v>0</v>
      </c>
      <c r="AN223" s="4">
        <f t="shared" si="95"/>
        <v>0</v>
      </c>
      <c r="AO223" s="4">
        <f t="shared" si="95"/>
        <v>0</v>
      </c>
      <c r="AP223" s="4">
        <f t="shared" si="95"/>
        <v>0</v>
      </c>
      <c r="AQ223" s="4">
        <f t="shared" si="95"/>
        <v>0</v>
      </c>
      <c r="AR223" s="4">
        <f t="shared" si="95"/>
        <v>0</v>
      </c>
      <c r="AS223" s="4">
        <f t="shared" si="95"/>
        <v>0</v>
      </c>
      <c r="AT223" s="4">
        <f t="shared" si="95"/>
        <v>0</v>
      </c>
      <c r="AU223" s="4">
        <f t="shared" si="95"/>
        <v>0</v>
      </c>
      <c r="AV223" s="4">
        <f t="shared" si="95"/>
        <v>0</v>
      </c>
      <c r="AW223" s="4">
        <f t="shared" si="95"/>
        <v>0</v>
      </c>
      <c r="AX223" s="4">
        <f t="shared" si="95"/>
        <v>0</v>
      </c>
      <c r="AY223" s="4">
        <f t="shared" si="96"/>
        <v>0</v>
      </c>
      <c r="AZ223" s="4">
        <f t="shared" si="96"/>
        <v>0</v>
      </c>
      <c r="BA223" s="4">
        <f t="shared" si="96"/>
        <v>0</v>
      </c>
      <c r="BB223" s="4">
        <f t="shared" si="96"/>
        <v>0</v>
      </c>
      <c r="BC223" s="4">
        <f t="shared" si="96"/>
        <v>0</v>
      </c>
      <c r="BD223" s="4">
        <f t="shared" si="96"/>
        <v>0</v>
      </c>
      <c r="BE223" s="4">
        <f t="shared" si="96"/>
        <v>0</v>
      </c>
      <c r="BF223" s="4">
        <f t="shared" si="96"/>
        <v>0</v>
      </c>
      <c r="BG223" s="4">
        <f t="shared" si="96"/>
        <v>0</v>
      </c>
      <c r="BH223" s="4">
        <f t="shared" si="96"/>
        <v>0</v>
      </c>
      <c r="BI223" s="4">
        <f t="shared" si="96"/>
        <v>0</v>
      </c>
      <c r="BK223" s="7">
        <f t="shared" ca="1" si="93"/>
        <v>0.17658858668125665</v>
      </c>
    </row>
    <row r="224" spans="1:63" x14ac:dyDescent="0.25">
      <c r="A224" s="154">
        <f t="shared" si="91"/>
        <v>26</v>
      </c>
      <c r="C224" s="4">
        <f t="shared" ca="1" si="97"/>
        <v>-289476010.11893797</v>
      </c>
      <c r="D224" s="4">
        <f t="shared" ca="1" si="97"/>
        <v>3961497.4598564692</v>
      </c>
      <c r="E224" s="4">
        <f t="shared" ca="1" si="97"/>
        <v>3839455.6533044041</v>
      </c>
      <c r="F224" s="4">
        <f t="shared" ca="1" si="97"/>
        <v>4012071.2738155583</v>
      </c>
      <c r="G224" s="4">
        <f t="shared" ca="1" si="97"/>
        <v>4166936.8376218756</v>
      </c>
      <c r="H224" s="4">
        <f t="shared" ca="1" si="97"/>
        <v>4344856.4315943308</v>
      </c>
      <c r="I224" s="4">
        <f t="shared" ca="1" si="97"/>
        <v>4523922.4368315693</v>
      </c>
      <c r="J224" s="4">
        <f t="shared" ca="1" si="97"/>
        <v>4705183.2746574506</v>
      </c>
      <c r="K224" s="4">
        <f t="shared" ca="1" si="97"/>
        <v>4868187.2672012933</v>
      </c>
      <c r="L224" s="4">
        <f t="shared" ca="1" si="97"/>
        <v>3760522.8311860012</v>
      </c>
      <c r="M224" s="4">
        <f t="shared" ca="1" si="97"/>
        <v>3948505.2782143829</v>
      </c>
      <c r="N224" s="4">
        <f t="shared" ca="1" si="97"/>
        <v>4138774.6923354217</v>
      </c>
      <c r="O224" s="4">
        <f t="shared" ca="1" si="97"/>
        <v>4475867.4512748597</v>
      </c>
      <c r="P224" s="4">
        <f t="shared" ca="1" si="97"/>
        <v>4725531.7676397441</v>
      </c>
      <c r="Q224" s="4">
        <f t="shared" ca="1" si="97"/>
        <v>4891373.0397844138</v>
      </c>
      <c r="R224" s="4">
        <f t="shared" ca="1" si="97"/>
        <v>5059118.645392416</v>
      </c>
      <c r="S224" s="4">
        <f t="shared" ca="1" si="94"/>
        <v>5207066.43474916</v>
      </c>
      <c r="T224" s="4">
        <f t="shared" ca="1" si="94"/>
        <v>5379799.3226460703</v>
      </c>
      <c r="U224" s="4">
        <f t="shared" ca="1" si="94"/>
        <v>5553373.4004766112</v>
      </c>
      <c r="V224" s="4">
        <f t="shared" ca="1" si="94"/>
        <v>5728929.3948506201</v>
      </c>
      <c r="W224" s="4">
        <f t="shared" ca="1" si="94"/>
        <v>6193804.4665936865</v>
      </c>
      <c r="X224" s="4">
        <f t="shared" ca="1" si="94"/>
        <v>6384051.0534516368</v>
      </c>
      <c r="Y224" s="4">
        <f t="shared" ca="1" si="94"/>
        <v>6575231.6794649288</v>
      </c>
      <c r="Z224" s="4">
        <f t="shared" ca="1" si="94"/>
        <v>6768583.2956974804</v>
      </c>
      <c r="AA224" s="4">
        <f t="shared" ca="1" si="94"/>
        <v>6939870.6409638058</v>
      </c>
      <c r="AB224" s="4">
        <f t="shared" ca="1" si="94"/>
        <v>588982284.47149026</v>
      </c>
      <c r="AC224" s="4">
        <f t="shared" si="94"/>
        <v>0</v>
      </c>
      <c r="AD224" s="4">
        <f t="shared" si="94"/>
        <v>0</v>
      </c>
      <c r="AE224" s="4">
        <f t="shared" si="94"/>
        <v>0</v>
      </c>
      <c r="AF224" s="4">
        <f t="shared" si="94"/>
        <v>0</v>
      </c>
      <c r="AG224" s="4">
        <f t="shared" si="94"/>
        <v>0</v>
      </c>
      <c r="AH224" s="4">
        <f t="shared" si="94"/>
        <v>0</v>
      </c>
      <c r="AI224" s="4">
        <f t="shared" si="95"/>
        <v>0</v>
      </c>
      <c r="AJ224" s="4">
        <f t="shared" si="95"/>
        <v>0</v>
      </c>
      <c r="AK224" s="4">
        <f t="shared" si="95"/>
        <v>0</v>
      </c>
      <c r="AL224" s="4">
        <f t="shared" si="95"/>
        <v>0</v>
      </c>
      <c r="AM224" s="4">
        <f t="shared" si="95"/>
        <v>0</v>
      </c>
      <c r="AN224" s="4">
        <f t="shared" si="95"/>
        <v>0</v>
      </c>
      <c r="AO224" s="4">
        <f t="shared" si="95"/>
        <v>0</v>
      </c>
      <c r="AP224" s="4">
        <f t="shared" si="95"/>
        <v>0</v>
      </c>
      <c r="AQ224" s="4">
        <f t="shared" si="95"/>
        <v>0</v>
      </c>
      <c r="AR224" s="4">
        <f t="shared" si="95"/>
        <v>0</v>
      </c>
      <c r="AS224" s="4">
        <f t="shared" si="95"/>
        <v>0</v>
      </c>
      <c r="AT224" s="4">
        <f t="shared" si="95"/>
        <v>0</v>
      </c>
      <c r="AU224" s="4">
        <f t="shared" si="95"/>
        <v>0</v>
      </c>
      <c r="AV224" s="4">
        <f t="shared" si="95"/>
        <v>0</v>
      </c>
      <c r="AW224" s="4">
        <f t="shared" si="95"/>
        <v>0</v>
      </c>
      <c r="AX224" s="4">
        <f t="shared" si="95"/>
        <v>0</v>
      </c>
      <c r="AY224" s="4">
        <f t="shared" si="96"/>
        <v>0</v>
      </c>
      <c r="AZ224" s="4">
        <f t="shared" si="96"/>
        <v>0</v>
      </c>
      <c r="BA224" s="4">
        <f t="shared" si="96"/>
        <v>0</v>
      </c>
      <c r="BB224" s="4">
        <f t="shared" si="96"/>
        <v>0</v>
      </c>
      <c r="BC224" s="4">
        <f t="shared" si="96"/>
        <v>0</v>
      </c>
      <c r="BD224" s="4">
        <f t="shared" si="96"/>
        <v>0</v>
      </c>
      <c r="BE224" s="4">
        <f t="shared" si="96"/>
        <v>0</v>
      </c>
      <c r="BF224" s="4">
        <f t="shared" si="96"/>
        <v>0</v>
      </c>
      <c r="BG224" s="4">
        <f t="shared" si="96"/>
        <v>0</v>
      </c>
      <c r="BH224" s="4">
        <f t="shared" si="96"/>
        <v>0</v>
      </c>
      <c r="BI224" s="4">
        <f t="shared" si="96"/>
        <v>0</v>
      </c>
      <c r="BK224" s="7">
        <f t="shared" ca="1" si="93"/>
        <v>0.17308062442814465</v>
      </c>
    </row>
    <row r="225" spans="1:64" x14ac:dyDescent="0.25">
      <c r="A225" s="154">
        <f t="shared" si="91"/>
        <v>27</v>
      </c>
      <c r="C225" s="4">
        <f t="shared" ca="1" si="97"/>
        <v>-289476010.11893797</v>
      </c>
      <c r="D225" s="4">
        <f t="shared" ca="1" si="97"/>
        <v>3961497.4598564692</v>
      </c>
      <c r="E225" s="4">
        <f t="shared" ca="1" si="97"/>
        <v>3839455.6533044041</v>
      </c>
      <c r="F225" s="4">
        <f t="shared" ca="1" si="97"/>
        <v>4012071.2738155583</v>
      </c>
      <c r="G225" s="4">
        <f t="shared" ca="1" si="97"/>
        <v>4166936.8376218756</v>
      </c>
      <c r="H225" s="4">
        <f t="shared" ca="1" si="97"/>
        <v>4344856.4315943308</v>
      </c>
      <c r="I225" s="4">
        <f t="shared" ca="1" si="97"/>
        <v>4523922.4368315693</v>
      </c>
      <c r="J225" s="4">
        <f t="shared" ca="1" si="97"/>
        <v>4705183.2746574506</v>
      </c>
      <c r="K225" s="4">
        <f t="shared" ca="1" si="97"/>
        <v>4868187.2672012933</v>
      </c>
      <c r="L225" s="4">
        <f t="shared" ca="1" si="97"/>
        <v>3760522.8311860012</v>
      </c>
      <c r="M225" s="4">
        <f t="shared" ca="1" si="97"/>
        <v>3948505.2782143829</v>
      </c>
      <c r="N225" s="4">
        <f t="shared" ca="1" si="97"/>
        <v>4138774.6923354217</v>
      </c>
      <c r="O225" s="4">
        <f t="shared" ca="1" si="97"/>
        <v>4475867.4512748597</v>
      </c>
      <c r="P225" s="4">
        <f t="shared" ca="1" si="97"/>
        <v>4725531.7676397441</v>
      </c>
      <c r="Q225" s="4">
        <f t="shared" ca="1" si="97"/>
        <v>4891373.0397844138</v>
      </c>
      <c r="R225" s="4">
        <f t="shared" ca="1" si="97"/>
        <v>5059118.645392416</v>
      </c>
      <c r="S225" s="4">
        <f t="shared" ca="1" si="94"/>
        <v>5207066.43474916</v>
      </c>
      <c r="T225" s="4">
        <f t="shared" ca="1" si="94"/>
        <v>5379799.3226460703</v>
      </c>
      <c r="U225" s="4">
        <f t="shared" ca="1" si="94"/>
        <v>5553373.4004766112</v>
      </c>
      <c r="V225" s="4">
        <f t="shared" ca="1" si="94"/>
        <v>5728929.3948506201</v>
      </c>
      <c r="W225" s="4">
        <f t="shared" ca="1" si="94"/>
        <v>6193804.4665936865</v>
      </c>
      <c r="X225" s="4">
        <f t="shared" ca="1" si="94"/>
        <v>6384051.0534516368</v>
      </c>
      <c r="Y225" s="4">
        <f t="shared" ca="1" si="94"/>
        <v>6575231.6794649288</v>
      </c>
      <c r="Z225" s="4">
        <f t="shared" ca="1" si="94"/>
        <v>6768583.2956974804</v>
      </c>
      <c r="AA225" s="4">
        <f t="shared" ca="1" si="94"/>
        <v>6939870.6409638058</v>
      </c>
      <c r="AB225" s="4">
        <f t="shared" ca="1" si="94"/>
        <v>7138881.4301334601</v>
      </c>
      <c r="AC225" s="4">
        <f t="shared" ca="1" si="94"/>
        <v>597656305.85925889</v>
      </c>
      <c r="AD225" s="4">
        <f t="shared" si="94"/>
        <v>0</v>
      </c>
      <c r="AE225" s="4">
        <f t="shared" si="94"/>
        <v>0</v>
      </c>
      <c r="AF225" s="4">
        <f t="shared" si="94"/>
        <v>0</v>
      </c>
      <c r="AG225" s="4">
        <f t="shared" si="94"/>
        <v>0</v>
      </c>
      <c r="AH225" s="4">
        <f t="shared" si="94"/>
        <v>0</v>
      </c>
      <c r="AI225" s="4">
        <f t="shared" si="95"/>
        <v>0</v>
      </c>
      <c r="AJ225" s="4">
        <f t="shared" si="95"/>
        <v>0</v>
      </c>
      <c r="AK225" s="4">
        <f t="shared" si="95"/>
        <v>0</v>
      </c>
      <c r="AL225" s="4">
        <f t="shared" si="95"/>
        <v>0</v>
      </c>
      <c r="AM225" s="4">
        <f t="shared" si="95"/>
        <v>0</v>
      </c>
      <c r="AN225" s="4">
        <f t="shared" si="95"/>
        <v>0</v>
      </c>
      <c r="AO225" s="4">
        <f t="shared" si="95"/>
        <v>0</v>
      </c>
      <c r="AP225" s="4">
        <f t="shared" si="95"/>
        <v>0</v>
      </c>
      <c r="AQ225" s="4">
        <f t="shared" si="95"/>
        <v>0</v>
      </c>
      <c r="AR225" s="4">
        <f t="shared" si="95"/>
        <v>0</v>
      </c>
      <c r="AS225" s="4">
        <f t="shared" si="95"/>
        <v>0</v>
      </c>
      <c r="AT225" s="4">
        <f t="shared" si="95"/>
        <v>0</v>
      </c>
      <c r="AU225" s="4">
        <f t="shared" si="95"/>
        <v>0</v>
      </c>
      <c r="AV225" s="4">
        <f t="shared" si="95"/>
        <v>0</v>
      </c>
      <c r="AW225" s="4">
        <f t="shared" si="95"/>
        <v>0</v>
      </c>
      <c r="AX225" s="4">
        <f t="shared" si="95"/>
        <v>0</v>
      </c>
      <c r="AY225" s="4">
        <f t="shared" si="96"/>
        <v>0</v>
      </c>
      <c r="AZ225" s="4">
        <f t="shared" si="96"/>
        <v>0</v>
      </c>
      <c r="BA225" s="4">
        <f t="shared" si="96"/>
        <v>0</v>
      </c>
      <c r="BB225" s="4">
        <f t="shared" si="96"/>
        <v>0</v>
      </c>
      <c r="BC225" s="4">
        <f t="shared" si="96"/>
        <v>0</v>
      </c>
      <c r="BD225" s="4">
        <f t="shared" si="96"/>
        <v>0</v>
      </c>
      <c r="BE225" s="4">
        <f t="shared" si="96"/>
        <v>0</v>
      </c>
      <c r="BF225" s="4">
        <f t="shared" si="96"/>
        <v>0</v>
      </c>
      <c r="BG225" s="4">
        <f t="shared" si="96"/>
        <v>0</v>
      </c>
      <c r="BH225" s="4">
        <f t="shared" si="96"/>
        <v>0</v>
      </c>
      <c r="BI225" s="4">
        <f t="shared" si="96"/>
        <v>0</v>
      </c>
      <c r="BK225" s="7">
        <f t="shared" ca="1" si="93"/>
        <v>0.17105334639629088</v>
      </c>
    </row>
    <row r="226" spans="1:64" x14ac:dyDescent="0.25">
      <c r="A226" s="154">
        <f t="shared" si="91"/>
        <v>28</v>
      </c>
      <c r="C226" s="4">
        <f t="shared" ca="1" si="97"/>
        <v>-289476010.11893797</v>
      </c>
      <c r="D226" s="4">
        <f t="shared" ca="1" si="97"/>
        <v>3961497.4598564692</v>
      </c>
      <c r="E226" s="4">
        <f t="shared" ca="1" si="97"/>
        <v>3839455.6533044041</v>
      </c>
      <c r="F226" s="4">
        <f t="shared" ca="1" si="97"/>
        <v>4012071.2738155583</v>
      </c>
      <c r="G226" s="4">
        <f t="shared" ca="1" si="97"/>
        <v>4166936.8376218756</v>
      </c>
      <c r="H226" s="4">
        <f t="shared" ca="1" si="97"/>
        <v>4344856.4315943308</v>
      </c>
      <c r="I226" s="4">
        <f t="shared" ca="1" si="97"/>
        <v>4523922.4368315693</v>
      </c>
      <c r="J226" s="4">
        <f t="shared" ca="1" si="97"/>
        <v>4705183.2746574506</v>
      </c>
      <c r="K226" s="4">
        <f t="shared" ca="1" si="97"/>
        <v>4868187.2672012933</v>
      </c>
      <c r="L226" s="4">
        <f t="shared" ca="1" si="97"/>
        <v>3760522.8311860012</v>
      </c>
      <c r="M226" s="4">
        <f t="shared" ca="1" si="97"/>
        <v>3948505.2782143829</v>
      </c>
      <c r="N226" s="4">
        <f t="shared" ca="1" si="97"/>
        <v>4138774.6923354217</v>
      </c>
      <c r="O226" s="4">
        <f t="shared" ca="1" si="97"/>
        <v>4475867.4512748597</v>
      </c>
      <c r="P226" s="4">
        <f t="shared" ca="1" si="97"/>
        <v>4725531.7676397441</v>
      </c>
      <c r="Q226" s="4">
        <f t="shared" ca="1" si="97"/>
        <v>4891373.0397844138</v>
      </c>
      <c r="R226" s="4">
        <f t="shared" ca="1" si="97"/>
        <v>5059118.645392416</v>
      </c>
      <c r="S226" s="4">
        <f t="shared" ca="1" si="94"/>
        <v>5207066.43474916</v>
      </c>
      <c r="T226" s="4">
        <f t="shared" ca="1" si="94"/>
        <v>5379799.3226460703</v>
      </c>
      <c r="U226" s="4">
        <f t="shared" ca="1" si="94"/>
        <v>5553373.4004766112</v>
      </c>
      <c r="V226" s="4">
        <f t="shared" ca="1" si="94"/>
        <v>5728929.3948506201</v>
      </c>
      <c r="W226" s="4">
        <f t="shared" ca="1" si="94"/>
        <v>6193804.4665936865</v>
      </c>
      <c r="X226" s="4">
        <f t="shared" ca="1" si="94"/>
        <v>6384051.0534516368</v>
      </c>
      <c r="Y226" s="4">
        <f t="shared" ca="1" si="94"/>
        <v>6575231.6794649288</v>
      </c>
      <c r="Z226" s="4">
        <f t="shared" ca="1" si="94"/>
        <v>6768583.2956974804</v>
      </c>
      <c r="AA226" s="4">
        <f t="shared" ca="1" si="94"/>
        <v>6939870.6409638058</v>
      </c>
      <c r="AB226" s="4">
        <f t="shared" ca="1" si="94"/>
        <v>7138881.4301334601</v>
      </c>
      <c r="AC226" s="4">
        <f t="shared" ca="1" si="94"/>
        <v>7338876.952173043</v>
      </c>
      <c r="AD226" s="4">
        <f t="shared" ca="1" si="94"/>
        <v>608700830.01364851</v>
      </c>
      <c r="AE226" s="4">
        <f t="shared" si="94"/>
        <v>0</v>
      </c>
      <c r="AF226" s="4">
        <f t="shared" si="94"/>
        <v>0</v>
      </c>
      <c r="AG226" s="4">
        <f t="shared" si="94"/>
        <v>0</v>
      </c>
      <c r="AH226" s="4">
        <f t="shared" si="94"/>
        <v>0</v>
      </c>
      <c r="AI226" s="4">
        <f t="shared" si="95"/>
        <v>0</v>
      </c>
      <c r="AJ226" s="4">
        <f t="shared" si="95"/>
        <v>0</v>
      </c>
      <c r="AK226" s="4">
        <f t="shared" si="95"/>
        <v>0</v>
      </c>
      <c r="AL226" s="4">
        <f t="shared" si="95"/>
        <v>0</v>
      </c>
      <c r="AM226" s="4">
        <f t="shared" si="95"/>
        <v>0</v>
      </c>
      <c r="AN226" s="4">
        <f t="shared" si="95"/>
        <v>0</v>
      </c>
      <c r="AO226" s="4">
        <f t="shared" si="95"/>
        <v>0</v>
      </c>
      <c r="AP226" s="4">
        <f t="shared" si="95"/>
        <v>0</v>
      </c>
      <c r="AQ226" s="4">
        <f t="shared" si="95"/>
        <v>0</v>
      </c>
      <c r="AR226" s="4">
        <f t="shared" si="95"/>
        <v>0</v>
      </c>
      <c r="AS226" s="4">
        <f t="shared" si="95"/>
        <v>0</v>
      </c>
      <c r="AT226" s="4">
        <f t="shared" si="95"/>
        <v>0</v>
      </c>
      <c r="AU226" s="4">
        <f t="shared" si="95"/>
        <v>0</v>
      </c>
      <c r="AV226" s="4">
        <f t="shared" si="95"/>
        <v>0</v>
      </c>
      <c r="AW226" s="4">
        <f t="shared" si="95"/>
        <v>0</v>
      </c>
      <c r="AX226" s="4">
        <f t="shared" si="95"/>
        <v>0</v>
      </c>
      <c r="AY226" s="4">
        <f t="shared" si="96"/>
        <v>0</v>
      </c>
      <c r="AZ226" s="4">
        <f t="shared" si="96"/>
        <v>0</v>
      </c>
      <c r="BA226" s="4">
        <f t="shared" si="96"/>
        <v>0</v>
      </c>
      <c r="BB226" s="4">
        <f t="shared" si="96"/>
        <v>0</v>
      </c>
      <c r="BC226" s="4">
        <f t="shared" si="96"/>
        <v>0</v>
      </c>
      <c r="BD226" s="4">
        <f t="shared" si="96"/>
        <v>0</v>
      </c>
      <c r="BE226" s="4">
        <f t="shared" si="96"/>
        <v>0</v>
      </c>
      <c r="BF226" s="4">
        <f t="shared" si="96"/>
        <v>0</v>
      </c>
      <c r="BG226" s="4">
        <f t="shared" si="96"/>
        <v>0</v>
      </c>
      <c r="BH226" s="4">
        <f t="shared" si="96"/>
        <v>0</v>
      </c>
      <c r="BI226" s="4">
        <f t="shared" si="96"/>
        <v>0</v>
      </c>
      <c r="BK226" s="7">
        <f t="shared" ca="1" si="93"/>
        <v>0.16975196039911178</v>
      </c>
    </row>
    <row r="227" spans="1:64" x14ac:dyDescent="0.25">
      <c r="A227" s="154">
        <f t="shared" si="91"/>
        <v>29</v>
      </c>
      <c r="C227" s="4">
        <f t="shared" ca="1" si="97"/>
        <v>-289476010.11893797</v>
      </c>
      <c r="D227" s="4">
        <f t="shared" ca="1" si="97"/>
        <v>3961497.4598564692</v>
      </c>
      <c r="E227" s="4">
        <f t="shared" ca="1" si="97"/>
        <v>3839455.6533044041</v>
      </c>
      <c r="F227" s="4">
        <f t="shared" ca="1" si="97"/>
        <v>4012071.2738155583</v>
      </c>
      <c r="G227" s="4">
        <f t="shared" ca="1" si="97"/>
        <v>4166936.8376218756</v>
      </c>
      <c r="H227" s="4">
        <f t="shared" ca="1" si="97"/>
        <v>4344856.4315943308</v>
      </c>
      <c r="I227" s="4">
        <f t="shared" ca="1" si="97"/>
        <v>4523922.4368315693</v>
      </c>
      <c r="J227" s="4">
        <f t="shared" ca="1" si="97"/>
        <v>4705183.2746574506</v>
      </c>
      <c r="K227" s="4">
        <f t="shared" ca="1" si="97"/>
        <v>4868187.2672012933</v>
      </c>
      <c r="L227" s="4">
        <f t="shared" ca="1" si="97"/>
        <v>3760522.8311860012</v>
      </c>
      <c r="M227" s="4">
        <f t="shared" ca="1" si="97"/>
        <v>3948505.2782143829</v>
      </c>
      <c r="N227" s="4">
        <f t="shared" ca="1" si="97"/>
        <v>4138774.6923354217</v>
      </c>
      <c r="O227" s="4">
        <f t="shared" ca="1" si="97"/>
        <v>4475867.4512748597</v>
      </c>
      <c r="P227" s="4">
        <f t="shared" ca="1" si="97"/>
        <v>4725531.7676397441</v>
      </c>
      <c r="Q227" s="4">
        <f t="shared" ca="1" si="97"/>
        <v>4891373.0397844138</v>
      </c>
      <c r="R227" s="4">
        <f t="shared" ca="1" si="97"/>
        <v>5059118.645392416</v>
      </c>
      <c r="S227" s="4">
        <f t="shared" ca="1" si="94"/>
        <v>5207066.43474916</v>
      </c>
      <c r="T227" s="4">
        <f t="shared" ca="1" si="94"/>
        <v>5379799.3226460703</v>
      </c>
      <c r="U227" s="4">
        <f t="shared" ca="1" si="94"/>
        <v>5553373.4004766112</v>
      </c>
      <c r="V227" s="4">
        <f t="shared" ca="1" si="94"/>
        <v>5728929.3948506201</v>
      </c>
      <c r="W227" s="4">
        <f t="shared" ca="1" si="94"/>
        <v>6193804.4665936865</v>
      </c>
      <c r="X227" s="4">
        <f t="shared" ca="1" si="94"/>
        <v>6384051.0534516368</v>
      </c>
      <c r="Y227" s="4">
        <f t="shared" ca="1" si="94"/>
        <v>6575231.6794649288</v>
      </c>
      <c r="Z227" s="4">
        <f t="shared" ca="1" si="94"/>
        <v>6768583.2956974804</v>
      </c>
      <c r="AA227" s="4">
        <f t="shared" ca="1" si="94"/>
        <v>6939870.6409638058</v>
      </c>
      <c r="AB227" s="4">
        <f t="shared" ca="1" si="94"/>
        <v>7138881.4301334601</v>
      </c>
      <c r="AC227" s="4">
        <f t="shared" ca="1" si="94"/>
        <v>7338876.952173043</v>
      </c>
      <c r="AD227" s="4">
        <f t="shared" ca="1" si="94"/>
        <v>7541131.4348422121</v>
      </c>
      <c r="AE227" s="4">
        <f t="shared" ca="1" si="94"/>
        <v>618266525.54459453</v>
      </c>
      <c r="AF227" s="4">
        <f t="shared" si="94"/>
        <v>0</v>
      </c>
      <c r="AG227" s="4">
        <f t="shared" si="94"/>
        <v>0</v>
      </c>
      <c r="AH227" s="4">
        <f t="shared" si="94"/>
        <v>0</v>
      </c>
      <c r="AI227" s="4">
        <f t="shared" si="95"/>
        <v>0</v>
      </c>
      <c r="AJ227" s="4">
        <f t="shared" si="95"/>
        <v>0</v>
      </c>
      <c r="AK227" s="4">
        <f t="shared" si="95"/>
        <v>0</v>
      </c>
      <c r="AL227" s="4">
        <f t="shared" si="95"/>
        <v>0</v>
      </c>
      <c r="AM227" s="4">
        <f t="shared" si="95"/>
        <v>0</v>
      </c>
      <c r="AN227" s="4">
        <f t="shared" si="95"/>
        <v>0</v>
      </c>
      <c r="AO227" s="4">
        <f t="shared" si="95"/>
        <v>0</v>
      </c>
      <c r="AP227" s="4">
        <f t="shared" si="95"/>
        <v>0</v>
      </c>
      <c r="AQ227" s="4">
        <f t="shared" si="95"/>
        <v>0</v>
      </c>
      <c r="AR227" s="4">
        <f t="shared" si="95"/>
        <v>0</v>
      </c>
      <c r="AS227" s="4">
        <f t="shared" si="95"/>
        <v>0</v>
      </c>
      <c r="AT227" s="4">
        <f t="shared" si="95"/>
        <v>0</v>
      </c>
      <c r="AU227" s="4">
        <f t="shared" si="95"/>
        <v>0</v>
      </c>
      <c r="AV227" s="4">
        <f t="shared" si="95"/>
        <v>0</v>
      </c>
      <c r="AW227" s="4">
        <f t="shared" si="95"/>
        <v>0</v>
      </c>
      <c r="AX227" s="4">
        <f t="shared" si="95"/>
        <v>0</v>
      </c>
      <c r="AY227" s="4">
        <f t="shared" si="96"/>
        <v>0</v>
      </c>
      <c r="AZ227" s="4">
        <f t="shared" si="96"/>
        <v>0</v>
      </c>
      <c r="BA227" s="4">
        <f t="shared" si="96"/>
        <v>0</v>
      </c>
      <c r="BB227" s="4">
        <f t="shared" si="96"/>
        <v>0</v>
      </c>
      <c r="BC227" s="4">
        <f t="shared" si="96"/>
        <v>0</v>
      </c>
      <c r="BD227" s="4">
        <f t="shared" si="96"/>
        <v>0</v>
      </c>
      <c r="BE227" s="4">
        <f t="shared" si="96"/>
        <v>0</v>
      </c>
      <c r="BF227" s="4">
        <f t="shared" si="96"/>
        <v>0</v>
      </c>
      <c r="BG227" s="4">
        <f t="shared" si="96"/>
        <v>0</v>
      </c>
      <c r="BH227" s="4">
        <f t="shared" si="96"/>
        <v>0</v>
      </c>
      <c r="BI227" s="4">
        <f t="shared" si="96"/>
        <v>0</v>
      </c>
      <c r="BK227" s="7">
        <f t="shared" ca="1" si="93"/>
        <v>0.16817951303978784</v>
      </c>
    </row>
    <row r="228" spans="1:64" x14ac:dyDescent="0.25">
      <c r="A228" s="154">
        <f t="shared" si="91"/>
        <v>30</v>
      </c>
      <c r="C228" s="4">
        <f t="shared" ca="1" si="97"/>
        <v>-289476010.11893797</v>
      </c>
      <c r="D228" s="4">
        <f t="shared" ca="1" si="97"/>
        <v>3961497.4598564692</v>
      </c>
      <c r="E228" s="4">
        <f t="shared" ca="1" si="97"/>
        <v>3839455.6533044041</v>
      </c>
      <c r="F228" s="4">
        <f t="shared" ca="1" si="97"/>
        <v>4012071.2738155583</v>
      </c>
      <c r="G228" s="4">
        <f t="shared" ca="1" si="97"/>
        <v>4166936.8376218756</v>
      </c>
      <c r="H228" s="4">
        <f t="shared" ca="1" si="97"/>
        <v>4344856.4315943308</v>
      </c>
      <c r="I228" s="4">
        <f t="shared" ca="1" si="97"/>
        <v>4523922.4368315693</v>
      </c>
      <c r="J228" s="4">
        <f t="shared" ca="1" si="97"/>
        <v>4705183.2746574506</v>
      </c>
      <c r="K228" s="4">
        <f t="shared" ca="1" si="97"/>
        <v>4868187.2672012933</v>
      </c>
      <c r="L228" s="4">
        <f t="shared" ca="1" si="97"/>
        <v>3760522.8311860012</v>
      </c>
      <c r="M228" s="4">
        <f t="shared" ca="1" si="97"/>
        <v>3948505.2782143829</v>
      </c>
      <c r="N228" s="4">
        <f t="shared" ca="1" si="97"/>
        <v>4138774.6923354217</v>
      </c>
      <c r="O228" s="4">
        <f t="shared" ca="1" si="97"/>
        <v>4475867.4512748597</v>
      </c>
      <c r="P228" s="4">
        <f t="shared" ca="1" si="97"/>
        <v>4725531.7676397441</v>
      </c>
      <c r="Q228" s="4">
        <f t="shared" ca="1" si="97"/>
        <v>4891373.0397844138</v>
      </c>
      <c r="R228" s="4">
        <f t="shared" ca="1" si="97"/>
        <v>5059118.645392416</v>
      </c>
      <c r="S228" s="4">
        <f t="shared" ca="1" si="94"/>
        <v>5207066.43474916</v>
      </c>
      <c r="T228" s="4">
        <f t="shared" ca="1" si="94"/>
        <v>5379799.3226460703</v>
      </c>
      <c r="U228" s="4">
        <f t="shared" ca="1" si="94"/>
        <v>5553373.4004766112</v>
      </c>
      <c r="V228" s="4">
        <f t="shared" ca="1" si="94"/>
        <v>5728929.3948506201</v>
      </c>
      <c r="W228" s="4">
        <f t="shared" ca="1" si="94"/>
        <v>6193804.4665936865</v>
      </c>
      <c r="X228" s="4">
        <f t="shared" ca="1" si="94"/>
        <v>6384051.0534516368</v>
      </c>
      <c r="Y228" s="4">
        <f t="shared" ca="1" si="94"/>
        <v>6575231.6794649288</v>
      </c>
      <c r="Z228" s="4">
        <f t="shared" ca="1" si="94"/>
        <v>6768583.2956974804</v>
      </c>
      <c r="AA228" s="4">
        <f t="shared" ca="1" si="94"/>
        <v>6939870.6409638058</v>
      </c>
      <c r="AB228" s="4">
        <f t="shared" ca="1" si="94"/>
        <v>7138881.4301334601</v>
      </c>
      <c r="AC228" s="4">
        <f t="shared" ca="1" si="94"/>
        <v>7338876.952173043</v>
      </c>
      <c r="AD228" s="4">
        <f t="shared" ca="1" si="94"/>
        <v>7541131.4348422121</v>
      </c>
      <c r="AE228" s="4">
        <f t="shared" ca="1" si="94"/>
        <v>7720682.7285311008</v>
      </c>
      <c r="AF228" s="4">
        <f t="shared" ca="1" si="94"/>
        <v>628829944.9013176</v>
      </c>
      <c r="AG228" s="4">
        <f t="shared" si="94"/>
        <v>0</v>
      </c>
      <c r="AH228" s="4">
        <f t="shared" si="94"/>
        <v>0</v>
      </c>
      <c r="AI228" s="4">
        <f t="shared" si="95"/>
        <v>0</v>
      </c>
      <c r="AJ228" s="4">
        <f t="shared" si="95"/>
        <v>0</v>
      </c>
      <c r="AK228" s="4">
        <f t="shared" si="95"/>
        <v>0</v>
      </c>
      <c r="AL228" s="4">
        <f t="shared" si="95"/>
        <v>0</v>
      </c>
      <c r="AM228" s="4">
        <f t="shared" si="95"/>
        <v>0</v>
      </c>
      <c r="AN228" s="4">
        <f t="shared" si="95"/>
        <v>0</v>
      </c>
      <c r="AO228" s="4">
        <f t="shared" si="95"/>
        <v>0</v>
      </c>
      <c r="AP228" s="4">
        <f t="shared" si="95"/>
        <v>0</v>
      </c>
      <c r="AQ228" s="4">
        <f t="shared" si="95"/>
        <v>0</v>
      </c>
      <c r="AR228" s="4">
        <f t="shared" si="95"/>
        <v>0</v>
      </c>
      <c r="AS228" s="4">
        <f t="shared" si="95"/>
        <v>0</v>
      </c>
      <c r="AT228" s="4">
        <f t="shared" si="95"/>
        <v>0</v>
      </c>
      <c r="AU228" s="4">
        <f t="shared" si="95"/>
        <v>0</v>
      </c>
      <c r="AV228" s="4">
        <f t="shared" si="95"/>
        <v>0</v>
      </c>
      <c r="AW228" s="4">
        <f t="shared" si="95"/>
        <v>0</v>
      </c>
      <c r="AX228" s="4">
        <f t="shared" si="95"/>
        <v>0</v>
      </c>
      <c r="AY228" s="4">
        <f t="shared" si="96"/>
        <v>0</v>
      </c>
      <c r="AZ228" s="4">
        <f t="shared" si="96"/>
        <v>0</v>
      </c>
      <c r="BA228" s="4">
        <f t="shared" si="96"/>
        <v>0</v>
      </c>
      <c r="BB228" s="4">
        <f t="shared" si="96"/>
        <v>0</v>
      </c>
      <c r="BC228" s="4">
        <f t="shared" si="96"/>
        <v>0</v>
      </c>
      <c r="BD228" s="4">
        <f t="shared" si="96"/>
        <v>0</v>
      </c>
      <c r="BE228" s="4">
        <f t="shared" si="96"/>
        <v>0</v>
      </c>
      <c r="BF228" s="4">
        <f t="shared" si="96"/>
        <v>0</v>
      </c>
      <c r="BG228" s="4">
        <f t="shared" si="96"/>
        <v>0</v>
      </c>
      <c r="BH228" s="4">
        <f t="shared" si="96"/>
        <v>0</v>
      </c>
      <c r="BI228" s="4">
        <f t="shared" si="96"/>
        <v>0</v>
      </c>
      <c r="BK228" s="7">
        <f t="shared" ca="1" si="93"/>
        <v>0.16691619455076556</v>
      </c>
    </row>
    <row r="229" spans="1:64" x14ac:dyDescent="0.25">
      <c r="A229" s="154">
        <f t="shared" si="91"/>
        <v>31</v>
      </c>
      <c r="C229" s="4">
        <f t="shared" ca="1" si="97"/>
        <v>-289476010.11893797</v>
      </c>
      <c r="D229" s="4">
        <f t="shared" ca="1" si="97"/>
        <v>3961497.4598564692</v>
      </c>
      <c r="E229" s="4">
        <f t="shared" ca="1" si="97"/>
        <v>3839455.6533044041</v>
      </c>
      <c r="F229" s="4">
        <f t="shared" ca="1" si="97"/>
        <v>4012071.2738155583</v>
      </c>
      <c r="G229" s="4">
        <f t="shared" ca="1" si="97"/>
        <v>4166936.8376218756</v>
      </c>
      <c r="H229" s="4">
        <f t="shared" ca="1" si="97"/>
        <v>4344856.4315943308</v>
      </c>
      <c r="I229" s="4">
        <f t="shared" ca="1" si="97"/>
        <v>4523922.4368315693</v>
      </c>
      <c r="J229" s="4">
        <f t="shared" ca="1" si="97"/>
        <v>4705183.2746574506</v>
      </c>
      <c r="K229" s="4">
        <f t="shared" ca="1" si="97"/>
        <v>4868187.2672012933</v>
      </c>
      <c r="L229" s="4">
        <f t="shared" ca="1" si="97"/>
        <v>3760522.8311860012</v>
      </c>
      <c r="M229" s="4">
        <f t="shared" ca="1" si="97"/>
        <v>3948505.2782143829</v>
      </c>
      <c r="N229" s="4">
        <f t="shared" ca="1" si="97"/>
        <v>4138774.6923354217</v>
      </c>
      <c r="O229" s="4">
        <f t="shared" ca="1" si="97"/>
        <v>4475867.4512748597</v>
      </c>
      <c r="P229" s="4">
        <f t="shared" ca="1" si="97"/>
        <v>4725531.7676397441</v>
      </c>
      <c r="Q229" s="4">
        <f t="shared" ca="1" si="97"/>
        <v>4891373.0397844138</v>
      </c>
      <c r="R229" s="4">
        <f t="shared" ca="1" si="97"/>
        <v>5059118.645392416</v>
      </c>
      <c r="S229" s="4">
        <f t="shared" ca="1" si="94"/>
        <v>5207066.43474916</v>
      </c>
      <c r="T229" s="4">
        <f t="shared" ca="1" si="94"/>
        <v>5379799.3226460703</v>
      </c>
      <c r="U229" s="4">
        <f t="shared" ca="1" si="94"/>
        <v>5553373.4004766112</v>
      </c>
      <c r="V229" s="4">
        <f t="shared" ca="1" si="94"/>
        <v>5728929.3948506201</v>
      </c>
      <c r="W229" s="4">
        <f t="shared" ca="1" si="94"/>
        <v>6193804.4665936865</v>
      </c>
      <c r="X229" s="4">
        <f t="shared" ca="1" si="94"/>
        <v>6384051.0534516368</v>
      </c>
      <c r="Y229" s="4">
        <f t="shared" ca="1" si="94"/>
        <v>6575231.6794649288</v>
      </c>
      <c r="Z229" s="4">
        <f t="shared" ca="1" si="94"/>
        <v>6768583.2956974804</v>
      </c>
      <c r="AA229" s="4">
        <f t="shared" ca="1" si="94"/>
        <v>6939870.6409638058</v>
      </c>
      <c r="AB229" s="4">
        <f t="shared" ca="1" si="94"/>
        <v>7138881.4301334601</v>
      </c>
      <c r="AC229" s="4">
        <f t="shared" ca="1" si="94"/>
        <v>7338876.952173043</v>
      </c>
      <c r="AD229" s="4">
        <f t="shared" ca="1" si="94"/>
        <v>7541131.4348422121</v>
      </c>
      <c r="AE229" s="4">
        <f t="shared" ca="1" si="94"/>
        <v>7720682.7285311008</v>
      </c>
      <c r="AF229" s="4">
        <f t="shared" ca="1" si="94"/>
        <v>7268248.4468822461</v>
      </c>
      <c r="AG229" s="4">
        <f t="shared" ca="1" si="94"/>
        <v>639632285.10224307</v>
      </c>
      <c r="AH229" s="4">
        <f t="shared" si="94"/>
        <v>0</v>
      </c>
      <c r="AI229" s="4">
        <f t="shared" si="95"/>
        <v>0</v>
      </c>
      <c r="AJ229" s="4">
        <f t="shared" si="95"/>
        <v>0</v>
      </c>
      <c r="AK229" s="4">
        <f t="shared" si="95"/>
        <v>0</v>
      </c>
      <c r="AL229" s="4">
        <f t="shared" si="95"/>
        <v>0</v>
      </c>
      <c r="AM229" s="4">
        <f t="shared" si="95"/>
        <v>0</v>
      </c>
      <c r="AN229" s="4">
        <f t="shared" si="95"/>
        <v>0</v>
      </c>
      <c r="AO229" s="4">
        <f t="shared" si="95"/>
        <v>0</v>
      </c>
      <c r="AP229" s="4">
        <f t="shared" si="95"/>
        <v>0</v>
      </c>
      <c r="AQ229" s="4">
        <f t="shared" si="95"/>
        <v>0</v>
      </c>
      <c r="AR229" s="4">
        <f t="shared" si="95"/>
        <v>0</v>
      </c>
      <c r="AS229" s="4">
        <f t="shared" si="95"/>
        <v>0</v>
      </c>
      <c r="AT229" s="4">
        <f t="shared" si="95"/>
        <v>0</v>
      </c>
      <c r="AU229" s="4">
        <f t="shared" si="95"/>
        <v>0</v>
      </c>
      <c r="AV229" s="4">
        <f t="shared" si="95"/>
        <v>0</v>
      </c>
      <c r="AW229" s="4">
        <f t="shared" si="95"/>
        <v>0</v>
      </c>
      <c r="AX229" s="4">
        <f t="shared" si="95"/>
        <v>0</v>
      </c>
      <c r="AY229" s="4">
        <f t="shared" si="96"/>
        <v>0</v>
      </c>
      <c r="AZ229" s="4">
        <f t="shared" si="96"/>
        <v>0</v>
      </c>
      <c r="BA229" s="4">
        <f t="shared" si="96"/>
        <v>0</v>
      </c>
      <c r="BB229" s="4">
        <f t="shared" si="96"/>
        <v>0</v>
      </c>
      <c r="BC229" s="4">
        <f t="shared" si="96"/>
        <v>0</v>
      </c>
      <c r="BD229" s="4">
        <f t="shared" si="96"/>
        <v>0</v>
      </c>
      <c r="BE229" s="4">
        <f t="shared" si="96"/>
        <v>0</v>
      </c>
      <c r="BF229" s="4">
        <f t="shared" si="96"/>
        <v>0</v>
      </c>
      <c r="BG229" s="4">
        <f t="shared" si="96"/>
        <v>0</v>
      </c>
      <c r="BH229" s="4">
        <f t="shared" si="96"/>
        <v>0</v>
      </c>
      <c r="BI229" s="4">
        <f t="shared" si="96"/>
        <v>0</v>
      </c>
      <c r="BK229" s="7">
        <f t="shared" ca="1" si="93"/>
        <v>0.16562988998521955</v>
      </c>
    </row>
    <row r="230" spans="1:64" x14ac:dyDescent="0.25">
      <c r="A230" s="154">
        <f t="shared" si="91"/>
        <v>32</v>
      </c>
      <c r="C230" s="4">
        <f t="shared" ca="1" si="97"/>
        <v>-289476010.11893797</v>
      </c>
      <c r="D230" s="4">
        <f t="shared" ca="1" si="97"/>
        <v>3961497.4598564692</v>
      </c>
      <c r="E230" s="4">
        <f t="shared" ca="1" si="97"/>
        <v>3839455.6533044041</v>
      </c>
      <c r="F230" s="4">
        <f t="shared" ca="1" si="97"/>
        <v>4012071.2738155583</v>
      </c>
      <c r="G230" s="4">
        <f t="shared" ca="1" si="97"/>
        <v>4166936.8376218756</v>
      </c>
      <c r="H230" s="4">
        <f t="shared" ca="1" si="97"/>
        <v>4344856.4315943308</v>
      </c>
      <c r="I230" s="4">
        <f t="shared" ca="1" si="97"/>
        <v>4523922.4368315693</v>
      </c>
      <c r="J230" s="4">
        <f t="shared" ca="1" si="97"/>
        <v>4705183.2746574506</v>
      </c>
      <c r="K230" s="4">
        <f t="shared" ca="1" si="97"/>
        <v>4868187.2672012933</v>
      </c>
      <c r="L230" s="4">
        <f t="shared" ca="1" si="97"/>
        <v>3760522.8311860012</v>
      </c>
      <c r="M230" s="4">
        <f t="shared" ca="1" si="97"/>
        <v>3948505.2782143829</v>
      </c>
      <c r="N230" s="4">
        <f t="shared" ca="1" si="97"/>
        <v>4138774.6923354217</v>
      </c>
      <c r="O230" s="4">
        <f t="shared" ca="1" si="97"/>
        <v>4475867.4512748597</v>
      </c>
      <c r="P230" s="4">
        <f t="shared" ca="1" si="97"/>
        <v>4725531.7676397441</v>
      </c>
      <c r="Q230" s="4">
        <f t="shared" ca="1" si="97"/>
        <v>4891373.0397844138</v>
      </c>
      <c r="R230" s="4">
        <f t="shared" ca="1" si="97"/>
        <v>5059118.645392416</v>
      </c>
      <c r="S230" s="4">
        <f t="shared" ca="1" si="94"/>
        <v>5207066.43474916</v>
      </c>
      <c r="T230" s="4">
        <f t="shared" ca="1" si="94"/>
        <v>5379799.3226460703</v>
      </c>
      <c r="U230" s="4">
        <f t="shared" ca="1" si="94"/>
        <v>5553373.4004766112</v>
      </c>
      <c r="V230" s="4">
        <f t="shared" ca="1" si="94"/>
        <v>5728929.3948506201</v>
      </c>
      <c r="W230" s="4">
        <f t="shared" ca="1" si="94"/>
        <v>6193804.4665936865</v>
      </c>
      <c r="X230" s="4">
        <f t="shared" ca="1" si="94"/>
        <v>6384051.0534516368</v>
      </c>
      <c r="Y230" s="4">
        <f t="shared" ca="1" si="94"/>
        <v>6575231.6794649288</v>
      </c>
      <c r="Z230" s="4">
        <f t="shared" ca="1" si="94"/>
        <v>6768583.2956974804</v>
      </c>
      <c r="AA230" s="4">
        <f t="shared" ca="1" si="94"/>
        <v>6939870.6409638058</v>
      </c>
      <c r="AB230" s="4">
        <f t="shared" ca="1" si="94"/>
        <v>7138881.4301334601</v>
      </c>
      <c r="AC230" s="4">
        <f t="shared" ca="1" si="94"/>
        <v>7338876.952173043</v>
      </c>
      <c r="AD230" s="4">
        <f t="shared" ca="1" si="94"/>
        <v>7541131.4348422121</v>
      </c>
      <c r="AE230" s="4">
        <f t="shared" ca="1" si="94"/>
        <v>7720682.7285311008</v>
      </c>
      <c r="AF230" s="4">
        <f t="shared" ca="1" si="94"/>
        <v>7268248.4468822461</v>
      </c>
      <c r="AG230" s="4">
        <f t="shared" ca="1" si="94"/>
        <v>6964534.7032541558</v>
      </c>
      <c r="AH230" s="4">
        <f t="shared" ca="1" si="94"/>
        <v>650934487.83750606</v>
      </c>
      <c r="AI230" s="4">
        <f t="shared" si="95"/>
        <v>0</v>
      </c>
      <c r="AJ230" s="4">
        <f t="shared" si="95"/>
        <v>0</v>
      </c>
      <c r="AK230" s="4">
        <f t="shared" si="95"/>
        <v>0</v>
      </c>
      <c r="AL230" s="4">
        <f t="shared" si="95"/>
        <v>0</v>
      </c>
      <c r="AM230" s="4">
        <f t="shared" si="95"/>
        <v>0</v>
      </c>
      <c r="AN230" s="4">
        <f t="shared" si="95"/>
        <v>0</v>
      </c>
      <c r="AO230" s="4">
        <f t="shared" si="95"/>
        <v>0</v>
      </c>
      <c r="AP230" s="4">
        <f t="shared" si="95"/>
        <v>0</v>
      </c>
      <c r="AQ230" s="4">
        <f t="shared" si="95"/>
        <v>0</v>
      </c>
      <c r="AR230" s="4">
        <f t="shared" si="95"/>
        <v>0</v>
      </c>
      <c r="AS230" s="4">
        <f t="shared" si="95"/>
        <v>0</v>
      </c>
      <c r="AT230" s="4">
        <f t="shared" si="95"/>
        <v>0</v>
      </c>
      <c r="AU230" s="4">
        <f t="shared" si="95"/>
        <v>0</v>
      </c>
      <c r="AV230" s="4">
        <f t="shared" si="95"/>
        <v>0</v>
      </c>
      <c r="AW230" s="4">
        <f t="shared" si="95"/>
        <v>0</v>
      </c>
      <c r="AX230" s="4">
        <f t="shared" si="95"/>
        <v>0</v>
      </c>
      <c r="AY230" s="4">
        <f t="shared" si="96"/>
        <v>0</v>
      </c>
      <c r="AZ230" s="4">
        <f t="shared" si="96"/>
        <v>0</v>
      </c>
      <c r="BA230" s="4">
        <f t="shared" si="96"/>
        <v>0</v>
      </c>
      <c r="BB230" s="4">
        <f t="shared" si="96"/>
        <v>0</v>
      </c>
      <c r="BC230" s="4">
        <f t="shared" si="96"/>
        <v>0</v>
      </c>
      <c r="BD230" s="4">
        <f t="shared" si="96"/>
        <v>0</v>
      </c>
      <c r="BE230" s="4">
        <f t="shared" si="96"/>
        <v>0</v>
      </c>
      <c r="BF230" s="4">
        <f t="shared" si="96"/>
        <v>0</v>
      </c>
      <c r="BG230" s="4">
        <f t="shared" si="96"/>
        <v>0</v>
      </c>
      <c r="BH230" s="4">
        <f t="shared" si="96"/>
        <v>0</v>
      </c>
      <c r="BI230" s="4">
        <f t="shared" si="96"/>
        <v>0</v>
      </c>
      <c r="BJ230" s="20"/>
      <c r="BK230" s="7">
        <f t="shared" ca="1" si="93"/>
        <v>0.16440444092386208</v>
      </c>
    </row>
    <row r="231" spans="1:64" x14ac:dyDescent="0.25">
      <c r="A231" s="154">
        <f t="shared" si="91"/>
        <v>33</v>
      </c>
      <c r="C231" s="4">
        <f t="shared" ca="1" si="97"/>
        <v>-289476010.11893797</v>
      </c>
      <c r="D231" s="4">
        <f t="shared" ca="1" si="97"/>
        <v>3961497.4598564692</v>
      </c>
      <c r="E231" s="4">
        <f t="shared" ca="1" si="97"/>
        <v>3839455.6533044041</v>
      </c>
      <c r="F231" s="4">
        <f t="shared" ca="1" si="97"/>
        <v>4012071.2738155583</v>
      </c>
      <c r="G231" s="4">
        <f t="shared" ca="1" si="97"/>
        <v>4166936.8376218756</v>
      </c>
      <c r="H231" s="4">
        <f t="shared" ca="1" si="97"/>
        <v>4344856.4315943308</v>
      </c>
      <c r="I231" s="4">
        <f t="shared" ca="1" si="97"/>
        <v>4523922.4368315693</v>
      </c>
      <c r="J231" s="4">
        <f t="shared" ca="1" si="97"/>
        <v>4705183.2746574506</v>
      </c>
      <c r="K231" s="4">
        <f t="shared" ca="1" si="97"/>
        <v>4868187.2672012933</v>
      </c>
      <c r="L231" s="4">
        <f t="shared" ca="1" si="97"/>
        <v>3760522.8311860012</v>
      </c>
      <c r="M231" s="4">
        <f t="shared" ca="1" si="97"/>
        <v>3948505.2782143829</v>
      </c>
      <c r="N231" s="4">
        <f t="shared" ca="1" si="97"/>
        <v>4138774.6923354217</v>
      </c>
      <c r="O231" s="4">
        <f t="shared" ca="1" si="97"/>
        <v>4475867.4512748597</v>
      </c>
      <c r="P231" s="4">
        <f t="shared" ca="1" si="97"/>
        <v>4725531.7676397441</v>
      </c>
      <c r="Q231" s="4">
        <f t="shared" ca="1" si="97"/>
        <v>4891373.0397844138</v>
      </c>
      <c r="R231" s="4">
        <f t="shared" ca="1" si="97"/>
        <v>5059118.645392416</v>
      </c>
      <c r="S231" s="4">
        <f t="shared" ref="S231:AH246" ca="1" si="98">IF(S$198&lt;=$A231,S$194,0)+IF(S$198=$A231,S$195)</f>
        <v>5207066.43474916</v>
      </c>
      <c r="T231" s="4">
        <f t="shared" ca="1" si="98"/>
        <v>5379799.3226460703</v>
      </c>
      <c r="U231" s="4">
        <f t="shared" ca="1" si="98"/>
        <v>5553373.4004766112</v>
      </c>
      <c r="V231" s="4">
        <f t="shared" ca="1" si="98"/>
        <v>5728929.3948506201</v>
      </c>
      <c r="W231" s="4">
        <f t="shared" ca="1" si="98"/>
        <v>6193804.4665936865</v>
      </c>
      <c r="X231" s="4">
        <f t="shared" ca="1" si="98"/>
        <v>6384051.0534516368</v>
      </c>
      <c r="Y231" s="4">
        <f t="shared" ca="1" si="98"/>
        <v>6575231.6794649288</v>
      </c>
      <c r="Z231" s="4">
        <f t="shared" ca="1" si="98"/>
        <v>6768583.2956974804</v>
      </c>
      <c r="AA231" s="4">
        <f t="shared" ca="1" si="98"/>
        <v>6939870.6409638058</v>
      </c>
      <c r="AB231" s="4">
        <f t="shared" ca="1" si="98"/>
        <v>7138881.4301334601</v>
      </c>
      <c r="AC231" s="4">
        <f t="shared" ca="1" si="98"/>
        <v>7338876.952173043</v>
      </c>
      <c r="AD231" s="4">
        <f t="shared" ca="1" si="98"/>
        <v>7541131.4348422121</v>
      </c>
      <c r="AE231" s="4">
        <f t="shared" ca="1" si="98"/>
        <v>7720682.7285311008</v>
      </c>
      <c r="AF231" s="4">
        <f t="shared" ca="1" si="98"/>
        <v>7268248.4468822461</v>
      </c>
      <c r="AG231" s="4">
        <f t="shared" ca="1" si="98"/>
        <v>6964534.7032541558</v>
      </c>
      <c r="AH231" s="4">
        <f t="shared" ca="1" si="98"/>
        <v>7071254.3836424649</v>
      </c>
      <c r="AI231" s="4">
        <f t="shared" ref="AI231:AX246" ca="1" si="99">IF(AI$198&lt;=$A231,AI$194,0)+IF(AI$198=$A231,AI$195)</f>
        <v>660427847.09706748</v>
      </c>
      <c r="AJ231" s="4">
        <f t="shared" si="99"/>
        <v>0</v>
      </c>
      <c r="AK231" s="4">
        <f t="shared" si="99"/>
        <v>0</v>
      </c>
      <c r="AL231" s="4">
        <f t="shared" si="99"/>
        <v>0</v>
      </c>
      <c r="AM231" s="4">
        <f t="shared" si="99"/>
        <v>0</v>
      </c>
      <c r="AN231" s="4">
        <f t="shared" si="99"/>
        <v>0</v>
      </c>
      <c r="AO231" s="4">
        <f t="shared" si="99"/>
        <v>0</v>
      </c>
      <c r="AP231" s="4">
        <f t="shared" si="99"/>
        <v>0</v>
      </c>
      <c r="AQ231" s="4">
        <f t="shared" si="99"/>
        <v>0</v>
      </c>
      <c r="AR231" s="4">
        <f t="shared" si="99"/>
        <v>0</v>
      </c>
      <c r="AS231" s="4">
        <f t="shared" si="99"/>
        <v>0</v>
      </c>
      <c r="AT231" s="4">
        <f t="shared" si="99"/>
        <v>0</v>
      </c>
      <c r="AU231" s="4">
        <f t="shared" si="99"/>
        <v>0</v>
      </c>
      <c r="AV231" s="4">
        <f t="shared" si="99"/>
        <v>0</v>
      </c>
      <c r="AW231" s="4">
        <f t="shared" si="99"/>
        <v>0</v>
      </c>
      <c r="AX231" s="4">
        <f t="shared" si="99"/>
        <v>0</v>
      </c>
      <c r="AY231" s="4">
        <f t="shared" ref="AY231:BI246" si="100">IF(AY$198&lt;=$A231,AY$194,0)+IF(AY$198=$A231,AY$195)</f>
        <v>0</v>
      </c>
      <c r="AZ231" s="4">
        <f t="shared" si="100"/>
        <v>0</v>
      </c>
      <c r="BA231" s="4">
        <f t="shared" si="100"/>
        <v>0</v>
      </c>
      <c r="BB231" s="4">
        <f t="shared" si="100"/>
        <v>0</v>
      </c>
      <c r="BC231" s="4">
        <f t="shared" si="100"/>
        <v>0</v>
      </c>
      <c r="BD231" s="4">
        <f t="shared" si="100"/>
        <v>0</v>
      </c>
      <c r="BE231" s="4">
        <f t="shared" si="100"/>
        <v>0</v>
      </c>
      <c r="BF231" s="4">
        <f t="shared" si="100"/>
        <v>0</v>
      </c>
      <c r="BG231" s="4">
        <f t="shared" si="100"/>
        <v>0</v>
      </c>
      <c r="BH231" s="4">
        <f t="shared" si="100"/>
        <v>0</v>
      </c>
      <c r="BI231" s="4">
        <f t="shared" si="100"/>
        <v>0</v>
      </c>
      <c r="BJ231" s="20"/>
      <c r="BK231" s="7">
        <f t="shared" ca="1" si="93"/>
        <v>0.16289180335192177</v>
      </c>
    </row>
    <row r="232" spans="1:64" x14ac:dyDescent="0.25">
      <c r="A232" s="154">
        <f t="shared" si="91"/>
        <v>34</v>
      </c>
      <c r="C232" s="4">
        <f t="shared" ca="1" si="97"/>
        <v>-289476010.11893797</v>
      </c>
      <c r="D232" s="4">
        <f t="shared" ca="1" si="97"/>
        <v>3961497.4598564692</v>
      </c>
      <c r="E232" s="4">
        <f t="shared" ca="1" si="97"/>
        <v>3839455.6533044041</v>
      </c>
      <c r="F232" s="4">
        <f t="shared" ca="1" si="97"/>
        <v>4012071.2738155583</v>
      </c>
      <c r="G232" s="4">
        <f t="shared" ca="1" si="97"/>
        <v>4166936.8376218756</v>
      </c>
      <c r="H232" s="4">
        <f t="shared" ca="1" si="97"/>
        <v>4344856.4315943308</v>
      </c>
      <c r="I232" s="4">
        <f t="shared" ca="1" si="97"/>
        <v>4523922.4368315693</v>
      </c>
      <c r="J232" s="4">
        <f t="shared" ca="1" si="97"/>
        <v>4705183.2746574506</v>
      </c>
      <c r="K232" s="4">
        <f t="shared" ca="1" si="97"/>
        <v>4868187.2672012933</v>
      </c>
      <c r="L232" s="4">
        <f t="shared" ca="1" si="97"/>
        <v>3760522.8311860012</v>
      </c>
      <c r="M232" s="4">
        <f t="shared" ca="1" si="97"/>
        <v>3948505.2782143829</v>
      </c>
      <c r="N232" s="4">
        <f t="shared" ca="1" si="97"/>
        <v>4138774.6923354217</v>
      </c>
      <c r="O232" s="4">
        <f t="shared" ca="1" si="97"/>
        <v>4475867.4512748597</v>
      </c>
      <c r="P232" s="4">
        <f t="shared" ca="1" si="97"/>
        <v>4725531.7676397441</v>
      </c>
      <c r="Q232" s="4">
        <f t="shared" ca="1" si="97"/>
        <v>4891373.0397844138</v>
      </c>
      <c r="R232" s="4">
        <f t="shared" ref="R232:AG247" ca="1" si="101">IF(R$198&lt;=$A232,R$194,0)+IF(R$198=$A232,R$195)</f>
        <v>5059118.645392416</v>
      </c>
      <c r="S232" s="4">
        <f t="shared" ca="1" si="98"/>
        <v>5207066.43474916</v>
      </c>
      <c r="T232" s="4">
        <f t="shared" ca="1" si="98"/>
        <v>5379799.3226460703</v>
      </c>
      <c r="U232" s="4">
        <f t="shared" ca="1" si="98"/>
        <v>5553373.4004766112</v>
      </c>
      <c r="V232" s="4">
        <f t="shared" ca="1" si="98"/>
        <v>5728929.3948506201</v>
      </c>
      <c r="W232" s="4">
        <f t="shared" ca="1" si="98"/>
        <v>6193804.4665936865</v>
      </c>
      <c r="X232" s="4">
        <f t="shared" ca="1" si="98"/>
        <v>6384051.0534516368</v>
      </c>
      <c r="Y232" s="4">
        <f t="shared" ca="1" si="98"/>
        <v>6575231.6794649288</v>
      </c>
      <c r="Z232" s="4">
        <f t="shared" ca="1" si="98"/>
        <v>6768583.2956974804</v>
      </c>
      <c r="AA232" s="4">
        <f t="shared" ca="1" si="98"/>
        <v>6939870.6409638058</v>
      </c>
      <c r="AB232" s="4">
        <f t="shared" ca="1" si="98"/>
        <v>7138881.4301334601</v>
      </c>
      <c r="AC232" s="4">
        <f t="shared" ca="1" si="98"/>
        <v>7338876.952173043</v>
      </c>
      <c r="AD232" s="4">
        <f t="shared" ca="1" si="98"/>
        <v>7541131.4348422121</v>
      </c>
      <c r="AE232" s="4">
        <f t="shared" ca="1" si="98"/>
        <v>7720682.7285311008</v>
      </c>
      <c r="AF232" s="4">
        <f t="shared" ca="1" si="98"/>
        <v>7268248.4468822461</v>
      </c>
      <c r="AG232" s="4">
        <f t="shared" ca="1" si="98"/>
        <v>6964534.7032541558</v>
      </c>
      <c r="AH232" s="4">
        <f t="shared" ca="1" si="98"/>
        <v>7071254.3836424649</v>
      </c>
      <c r="AI232" s="4">
        <f t="shared" ca="1" si="99"/>
        <v>6843340.4391233306</v>
      </c>
      <c r="AJ232" s="4">
        <f t="shared" ca="1" si="99"/>
        <v>577409851.21851826</v>
      </c>
      <c r="AK232" s="4">
        <f t="shared" si="99"/>
        <v>0</v>
      </c>
      <c r="AL232" s="4">
        <f t="shared" si="99"/>
        <v>0</v>
      </c>
      <c r="AM232" s="4">
        <f t="shared" si="99"/>
        <v>0</v>
      </c>
      <c r="AN232" s="4">
        <f t="shared" si="99"/>
        <v>0</v>
      </c>
      <c r="AO232" s="4">
        <f t="shared" si="99"/>
        <v>0</v>
      </c>
      <c r="AP232" s="4">
        <f t="shared" si="99"/>
        <v>0</v>
      </c>
      <c r="AQ232" s="4">
        <f t="shared" si="99"/>
        <v>0</v>
      </c>
      <c r="AR232" s="4">
        <f t="shared" si="99"/>
        <v>0</v>
      </c>
      <c r="AS232" s="4">
        <f t="shared" si="99"/>
        <v>0</v>
      </c>
      <c r="AT232" s="4">
        <f t="shared" si="99"/>
        <v>0</v>
      </c>
      <c r="AU232" s="4">
        <f t="shared" si="99"/>
        <v>0</v>
      </c>
      <c r="AV232" s="4">
        <f t="shared" si="99"/>
        <v>0</v>
      </c>
      <c r="AW232" s="4">
        <f t="shared" si="99"/>
        <v>0</v>
      </c>
      <c r="AX232" s="4">
        <f t="shared" si="99"/>
        <v>0</v>
      </c>
      <c r="AY232" s="4">
        <f t="shared" si="100"/>
        <v>0</v>
      </c>
      <c r="AZ232" s="4">
        <f t="shared" si="100"/>
        <v>0</v>
      </c>
      <c r="BA232" s="4">
        <f t="shared" si="100"/>
        <v>0</v>
      </c>
      <c r="BB232" s="4">
        <f t="shared" si="100"/>
        <v>0</v>
      </c>
      <c r="BC232" s="4">
        <f t="shared" si="100"/>
        <v>0</v>
      </c>
      <c r="BD232" s="4">
        <f t="shared" si="100"/>
        <v>0</v>
      </c>
      <c r="BE232" s="4">
        <f t="shared" si="100"/>
        <v>0</v>
      </c>
      <c r="BF232" s="4">
        <f t="shared" si="100"/>
        <v>0</v>
      </c>
      <c r="BG232" s="4">
        <f t="shared" si="100"/>
        <v>0</v>
      </c>
      <c r="BH232" s="4">
        <f t="shared" si="100"/>
        <v>0</v>
      </c>
      <c r="BI232" s="4">
        <f t="shared" si="100"/>
        <v>0</v>
      </c>
      <c r="BJ232" s="20"/>
      <c r="BK232" s="7">
        <f t="shared" ca="1" si="93"/>
        <v>0.14460821593664819</v>
      </c>
    </row>
    <row r="233" spans="1:64" x14ac:dyDescent="0.25">
      <c r="A233" s="154">
        <f t="shared" si="91"/>
        <v>35</v>
      </c>
      <c r="C233" s="4">
        <f t="shared" ref="C233:R248" ca="1" si="102">IF(C$198&lt;=$A233,C$194,0)+IF(C$198=$A233,C$195)</f>
        <v>-289476010.11893797</v>
      </c>
      <c r="D233" s="4">
        <f t="shared" ca="1" si="102"/>
        <v>3961497.4598564692</v>
      </c>
      <c r="E233" s="4">
        <f t="shared" ca="1" si="102"/>
        <v>3839455.6533044041</v>
      </c>
      <c r="F233" s="4">
        <f t="shared" ca="1" si="102"/>
        <v>4012071.2738155583</v>
      </c>
      <c r="G233" s="4">
        <f t="shared" ca="1" si="102"/>
        <v>4166936.8376218756</v>
      </c>
      <c r="H233" s="4">
        <f t="shared" ca="1" si="102"/>
        <v>4344856.4315943308</v>
      </c>
      <c r="I233" s="4">
        <f t="shared" ca="1" si="102"/>
        <v>4523922.4368315693</v>
      </c>
      <c r="J233" s="4">
        <f t="shared" ca="1" si="102"/>
        <v>4705183.2746574506</v>
      </c>
      <c r="K233" s="4">
        <f t="shared" ca="1" si="102"/>
        <v>4868187.2672012933</v>
      </c>
      <c r="L233" s="4">
        <f t="shared" ca="1" si="102"/>
        <v>3760522.8311860012</v>
      </c>
      <c r="M233" s="4">
        <f t="shared" ca="1" si="102"/>
        <v>3948505.2782143829</v>
      </c>
      <c r="N233" s="4">
        <f t="shared" ca="1" si="102"/>
        <v>4138774.6923354217</v>
      </c>
      <c r="O233" s="4">
        <f t="shared" ca="1" si="102"/>
        <v>4475867.4512748597</v>
      </c>
      <c r="P233" s="4">
        <f t="shared" ca="1" si="102"/>
        <v>4725531.7676397441</v>
      </c>
      <c r="Q233" s="4">
        <f t="shared" ca="1" si="102"/>
        <v>4891373.0397844138</v>
      </c>
      <c r="R233" s="4">
        <f t="shared" ca="1" si="101"/>
        <v>5059118.645392416</v>
      </c>
      <c r="S233" s="4">
        <f t="shared" ca="1" si="98"/>
        <v>5207066.43474916</v>
      </c>
      <c r="T233" s="4">
        <f t="shared" ca="1" si="98"/>
        <v>5379799.3226460703</v>
      </c>
      <c r="U233" s="4">
        <f t="shared" ca="1" si="98"/>
        <v>5553373.4004766112</v>
      </c>
      <c r="V233" s="4">
        <f t="shared" ca="1" si="98"/>
        <v>5728929.3948506201</v>
      </c>
      <c r="W233" s="4">
        <f t="shared" ca="1" si="98"/>
        <v>6193804.4665936865</v>
      </c>
      <c r="X233" s="4">
        <f t="shared" ca="1" si="98"/>
        <v>6384051.0534516368</v>
      </c>
      <c r="Y233" s="4">
        <f t="shared" ca="1" si="98"/>
        <v>6575231.6794649288</v>
      </c>
      <c r="Z233" s="4">
        <f t="shared" ca="1" si="98"/>
        <v>6768583.2956974804</v>
      </c>
      <c r="AA233" s="4">
        <f t="shared" ca="1" si="98"/>
        <v>6939870.6409638058</v>
      </c>
      <c r="AB233" s="4">
        <f t="shared" ca="1" si="98"/>
        <v>7138881.4301334601</v>
      </c>
      <c r="AC233" s="4">
        <f t="shared" ca="1" si="98"/>
        <v>7338876.952173043</v>
      </c>
      <c r="AD233" s="4">
        <f t="shared" ca="1" si="98"/>
        <v>7541131.4348422121</v>
      </c>
      <c r="AE233" s="4">
        <f t="shared" ca="1" si="98"/>
        <v>7720682.7285311008</v>
      </c>
      <c r="AF233" s="4">
        <f t="shared" ca="1" si="98"/>
        <v>7268248.4468822461</v>
      </c>
      <c r="AG233" s="4">
        <f t="shared" ca="1" si="98"/>
        <v>6964534.7032541558</v>
      </c>
      <c r="AH233" s="4">
        <f t="shared" ca="1" si="98"/>
        <v>7071254.3836424649</v>
      </c>
      <c r="AI233" s="4">
        <f t="shared" ca="1" si="99"/>
        <v>6843340.4391233306</v>
      </c>
      <c r="AJ233" s="4">
        <f t="shared" ca="1" si="99"/>
        <v>-87554316.55849646</v>
      </c>
      <c r="AK233" s="4">
        <f t="shared" ca="1" si="99"/>
        <v>683694418.77932262</v>
      </c>
      <c r="AL233" s="4">
        <f t="shared" si="99"/>
        <v>0</v>
      </c>
      <c r="AM233" s="4">
        <f t="shared" si="99"/>
        <v>0</v>
      </c>
      <c r="AN233" s="4">
        <f t="shared" si="99"/>
        <v>0</v>
      </c>
      <c r="AO233" s="4">
        <f t="shared" si="99"/>
        <v>0</v>
      </c>
      <c r="AP233" s="4">
        <f t="shared" si="99"/>
        <v>0</v>
      </c>
      <c r="AQ233" s="4">
        <f t="shared" si="99"/>
        <v>0</v>
      </c>
      <c r="AR233" s="4">
        <f t="shared" si="99"/>
        <v>0</v>
      </c>
      <c r="AS233" s="4">
        <f t="shared" si="99"/>
        <v>0</v>
      </c>
      <c r="AT233" s="4">
        <f t="shared" si="99"/>
        <v>0</v>
      </c>
      <c r="AU233" s="4">
        <f t="shared" si="99"/>
        <v>0</v>
      </c>
      <c r="AV233" s="4">
        <f t="shared" si="99"/>
        <v>0</v>
      </c>
      <c r="AW233" s="4">
        <f t="shared" si="99"/>
        <v>0</v>
      </c>
      <c r="AX233" s="4">
        <f t="shared" si="99"/>
        <v>0</v>
      </c>
      <c r="AY233" s="4">
        <f t="shared" si="100"/>
        <v>0</v>
      </c>
      <c r="AZ233" s="4">
        <f t="shared" si="100"/>
        <v>0</v>
      </c>
      <c r="BA233" s="4">
        <f t="shared" si="100"/>
        <v>0</v>
      </c>
      <c r="BB233" s="4">
        <f t="shared" si="100"/>
        <v>0</v>
      </c>
      <c r="BC233" s="4">
        <f t="shared" si="100"/>
        <v>0</v>
      </c>
      <c r="BD233" s="4">
        <f t="shared" si="100"/>
        <v>0</v>
      </c>
      <c r="BE233" s="4">
        <f t="shared" si="100"/>
        <v>0</v>
      </c>
      <c r="BF233" s="4">
        <f t="shared" si="100"/>
        <v>0</v>
      </c>
      <c r="BG233" s="4">
        <f t="shared" si="100"/>
        <v>0</v>
      </c>
      <c r="BH233" s="4">
        <f t="shared" si="100"/>
        <v>0</v>
      </c>
      <c r="BI233" s="4">
        <f t="shared" si="100"/>
        <v>0</v>
      </c>
      <c r="BK233" s="7">
        <f ca="1">-1+(1+IRR(C233:BI233,-0.1))^4</f>
        <v>0.14386403516167312</v>
      </c>
    </row>
    <row r="234" spans="1:64" x14ac:dyDescent="0.25">
      <c r="A234" s="154">
        <f t="shared" si="91"/>
        <v>36</v>
      </c>
      <c r="C234" s="4">
        <f t="shared" ca="1" si="102"/>
        <v>-289476010.11893797</v>
      </c>
      <c r="D234" s="4">
        <f t="shared" ca="1" si="102"/>
        <v>3961497.4598564692</v>
      </c>
      <c r="E234" s="4">
        <f t="shared" ca="1" si="102"/>
        <v>3839455.6533044041</v>
      </c>
      <c r="F234" s="4">
        <f t="shared" ca="1" si="102"/>
        <v>4012071.2738155583</v>
      </c>
      <c r="G234" s="4">
        <f t="shared" ca="1" si="102"/>
        <v>4166936.8376218756</v>
      </c>
      <c r="H234" s="4">
        <f t="shared" ca="1" si="102"/>
        <v>4344856.4315943308</v>
      </c>
      <c r="I234" s="4">
        <f t="shared" ca="1" si="102"/>
        <v>4523922.4368315693</v>
      </c>
      <c r="J234" s="4">
        <f t="shared" ca="1" si="102"/>
        <v>4705183.2746574506</v>
      </c>
      <c r="K234" s="4">
        <f t="shared" ca="1" si="102"/>
        <v>4868187.2672012933</v>
      </c>
      <c r="L234" s="4">
        <f t="shared" ca="1" si="102"/>
        <v>3760522.8311860012</v>
      </c>
      <c r="M234" s="4">
        <f t="shared" ca="1" si="102"/>
        <v>3948505.2782143829</v>
      </c>
      <c r="N234" s="4">
        <f t="shared" ca="1" si="102"/>
        <v>4138774.6923354217</v>
      </c>
      <c r="O234" s="4">
        <f t="shared" ca="1" si="102"/>
        <v>4475867.4512748597</v>
      </c>
      <c r="P234" s="4">
        <f t="shared" ca="1" si="102"/>
        <v>4725531.7676397441</v>
      </c>
      <c r="Q234" s="4">
        <f t="shared" ca="1" si="102"/>
        <v>4891373.0397844138</v>
      </c>
      <c r="R234" s="4">
        <f t="shared" ca="1" si="101"/>
        <v>5059118.645392416</v>
      </c>
      <c r="S234" s="4">
        <f t="shared" ca="1" si="98"/>
        <v>5207066.43474916</v>
      </c>
      <c r="T234" s="4">
        <f t="shared" ca="1" si="98"/>
        <v>5379799.3226460703</v>
      </c>
      <c r="U234" s="4">
        <f t="shared" ca="1" si="98"/>
        <v>5553373.4004766112</v>
      </c>
      <c r="V234" s="4">
        <f t="shared" ca="1" si="98"/>
        <v>5728929.3948506201</v>
      </c>
      <c r="W234" s="4">
        <f t="shared" ca="1" si="98"/>
        <v>6193804.4665936865</v>
      </c>
      <c r="X234" s="4">
        <f t="shared" ca="1" si="98"/>
        <v>6384051.0534516368</v>
      </c>
      <c r="Y234" s="4">
        <f t="shared" ca="1" si="98"/>
        <v>6575231.6794649288</v>
      </c>
      <c r="Z234" s="4">
        <f t="shared" ca="1" si="98"/>
        <v>6768583.2956974804</v>
      </c>
      <c r="AA234" s="4">
        <f t="shared" ca="1" si="98"/>
        <v>6939870.6409638058</v>
      </c>
      <c r="AB234" s="4">
        <f t="shared" ca="1" si="98"/>
        <v>7138881.4301334601</v>
      </c>
      <c r="AC234" s="4">
        <f t="shared" ca="1" si="98"/>
        <v>7338876.952173043</v>
      </c>
      <c r="AD234" s="4">
        <f t="shared" ca="1" si="98"/>
        <v>7541131.4348422121</v>
      </c>
      <c r="AE234" s="4">
        <f t="shared" ca="1" si="98"/>
        <v>7720682.7285311008</v>
      </c>
      <c r="AF234" s="4">
        <f t="shared" ca="1" si="98"/>
        <v>7268248.4468822461</v>
      </c>
      <c r="AG234" s="4">
        <f t="shared" ca="1" si="98"/>
        <v>6964534.7032541558</v>
      </c>
      <c r="AH234" s="4">
        <f t="shared" ca="1" si="98"/>
        <v>7071254.3836424649</v>
      </c>
      <c r="AI234" s="4">
        <f t="shared" ca="1" si="99"/>
        <v>6843340.4391233306</v>
      </c>
      <c r="AJ234" s="4">
        <f t="shared" ca="1" si="99"/>
        <v>-87554316.55849646</v>
      </c>
      <c r="AK234" s="4">
        <f t="shared" ca="1" si="99"/>
        <v>7260493.0804254655</v>
      </c>
      <c r="AL234" s="4">
        <f t="shared" ca="1" si="99"/>
        <v>695466507.45058239</v>
      </c>
      <c r="AM234" s="4">
        <f t="shared" si="99"/>
        <v>0</v>
      </c>
      <c r="AN234" s="4">
        <f t="shared" si="99"/>
        <v>0</v>
      </c>
      <c r="AO234" s="4">
        <f t="shared" si="99"/>
        <v>0</v>
      </c>
      <c r="AP234" s="4">
        <f t="shared" si="99"/>
        <v>0</v>
      </c>
      <c r="AQ234" s="4">
        <f t="shared" si="99"/>
        <v>0</v>
      </c>
      <c r="AR234" s="4">
        <f t="shared" si="99"/>
        <v>0</v>
      </c>
      <c r="AS234" s="4">
        <f t="shared" si="99"/>
        <v>0</v>
      </c>
      <c r="AT234" s="4">
        <f t="shared" si="99"/>
        <v>0</v>
      </c>
      <c r="AU234" s="4">
        <f t="shared" si="99"/>
        <v>0</v>
      </c>
      <c r="AV234" s="4">
        <f t="shared" si="99"/>
        <v>0</v>
      </c>
      <c r="AW234" s="4">
        <f t="shared" si="99"/>
        <v>0</v>
      </c>
      <c r="AX234" s="4">
        <f t="shared" si="99"/>
        <v>0</v>
      </c>
      <c r="AY234" s="4">
        <f t="shared" si="100"/>
        <v>0</v>
      </c>
      <c r="AZ234" s="4">
        <f t="shared" si="100"/>
        <v>0</v>
      </c>
      <c r="BA234" s="4">
        <f t="shared" si="100"/>
        <v>0</v>
      </c>
      <c r="BB234" s="4">
        <f t="shared" si="100"/>
        <v>0</v>
      </c>
      <c r="BC234" s="4">
        <f t="shared" si="100"/>
        <v>0</v>
      </c>
      <c r="BD234" s="4">
        <f t="shared" si="100"/>
        <v>0</v>
      </c>
      <c r="BE234" s="4">
        <f t="shared" si="100"/>
        <v>0</v>
      </c>
      <c r="BF234" s="4">
        <f t="shared" si="100"/>
        <v>0</v>
      </c>
      <c r="BG234" s="4">
        <f t="shared" si="100"/>
        <v>0</v>
      </c>
      <c r="BH234" s="4">
        <f t="shared" si="100"/>
        <v>0</v>
      </c>
      <c r="BI234" s="4">
        <f t="shared" si="100"/>
        <v>0</v>
      </c>
      <c r="BK234" s="7">
        <f t="shared" ref="BK234:BK257" ca="1" si="103">-1+(1+IRR(C234:BI234,-0.1))^4</f>
        <v>0.14316342898869472</v>
      </c>
      <c r="BL234" s="10"/>
    </row>
    <row r="235" spans="1:64" x14ac:dyDescent="0.25">
      <c r="A235" s="154">
        <f t="shared" si="91"/>
        <v>37</v>
      </c>
      <c r="C235" s="4">
        <f t="shared" ca="1" si="102"/>
        <v>-289476010.11893797</v>
      </c>
      <c r="D235" s="4">
        <f t="shared" ca="1" si="102"/>
        <v>3961497.4598564692</v>
      </c>
      <c r="E235" s="4">
        <f t="shared" ca="1" si="102"/>
        <v>3839455.6533044041</v>
      </c>
      <c r="F235" s="4">
        <f t="shared" ca="1" si="102"/>
        <v>4012071.2738155583</v>
      </c>
      <c r="G235" s="4">
        <f t="shared" ca="1" si="102"/>
        <v>4166936.8376218756</v>
      </c>
      <c r="H235" s="4">
        <f t="shared" ca="1" si="102"/>
        <v>4344856.4315943308</v>
      </c>
      <c r="I235" s="4">
        <f t="shared" ca="1" si="102"/>
        <v>4523922.4368315693</v>
      </c>
      <c r="J235" s="4">
        <f t="shared" ca="1" si="102"/>
        <v>4705183.2746574506</v>
      </c>
      <c r="K235" s="4">
        <f t="shared" ca="1" si="102"/>
        <v>4868187.2672012933</v>
      </c>
      <c r="L235" s="4">
        <f t="shared" ca="1" si="102"/>
        <v>3760522.8311860012</v>
      </c>
      <c r="M235" s="4">
        <f t="shared" ca="1" si="102"/>
        <v>3948505.2782143829</v>
      </c>
      <c r="N235" s="4">
        <f t="shared" ca="1" si="102"/>
        <v>4138774.6923354217</v>
      </c>
      <c r="O235" s="4">
        <f t="shared" ca="1" si="102"/>
        <v>4475867.4512748597</v>
      </c>
      <c r="P235" s="4">
        <f t="shared" ca="1" si="102"/>
        <v>4725531.7676397441</v>
      </c>
      <c r="Q235" s="4">
        <f t="shared" ca="1" si="102"/>
        <v>4891373.0397844138</v>
      </c>
      <c r="R235" s="4">
        <f t="shared" ca="1" si="101"/>
        <v>5059118.645392416</v>
      </c>
      <c r="S235" s="4">
        <f t="shared" ca="1" si="98"/>
        <v>5207066.43474916</v>
      </c>
      <c r="T235" s="4">
        <f t="shared" ca="1" si="98"/>
        <v>5379799.3226460703</v>
      </c>
      <c r="U235" s="4">
        <f t="shared" ca="1" si="98"/>
        <v>5553373.4004766112</v>
      </c>
      <c r="V235" s="4">
        <f t="shared" ca="1" si="98"/>
        <v>5728929.3948506201</v>
      </c>
      <c r="W235" s="4">
        <f t="shared" ca="1" si="98"/>
        <v>6193804.4665936865</v>
      </c>
      <c r="X235" s="4">
        <f t="shared" ca="1" si="98"/>
        <v>6384051.0534516368</v>
      </c>
      <c r="Y235" s="4">
        <f t="shared" ca="1" si="98"/>
        <v>6575231.6794649288</v>
      </c>
      <c r="Z235" s="4">
        <f t="shared" ca="1" si="98"/>
        <v>6768583.2956974804</v>
      </c>
      <c r="AA235" s="4">
        <f t="shared" ca="1" si="98"/>
        <v>6939870.6409638058</v>
      </c>
      <c r="AB235" s="4">
        <f t="shared" ca="1" si="98"/>
        <v>7138881.4301334601</v>
      </c>
      <c r="AC235" s="4">
        <f t="shared" ca="1" si="98"/>
        <v>7338876.952173043</v>
      </c>
      <c r="AD235" s="4">
        <f t="shared" ca="1" si="98"/>
        <v>7541131.4348422121</v>
      </c>
      <c r="AE235" s="4">
        <f t="shared" ca="1" si="98"/>
        <v>7720682.7285311008</v>
      </c>
      <c r="AF235" s="4">
        <f t="shared" ca="1" si="98"/>
        <v>7268248.4468822461</v>
      </c>
      <c r="AG235" s="4">
        <f t="shared" ca="1" si="98"/>
        <v>6964534.7032541558</v>
      </c>
      <c r="AH235" s="4">
        <f t="shared" ca="1" si="98"/>
        <v>7071254.3836424649</v>
      </c>
      <c r="AI235" s="4">
        <f t="shared" ca="1" si="99"/>
        <v>6843340.4391233306</v>
      </c>
      <c r="AJ235" s="4">
        <f t="shared" ca="1" si="99"/>
        <v>-87554316.55849646</v>
      </c>
      <c r="AK235" s="4">
        <f t="shared" ca="1" si="99"/>
        <v>7260493.0804254655</v>
      </c>
      <c r="AL235" s="4">
        <f t="shared" ca="1" si="99"/>
        <v>7471954.0130126737</v>
      </c>
      <c r="AM235" s="4">
        <f t="shared" ca="1" si="99"/>
        <v>707741411.19346523</v>
      </c>
      <c r="AN235" s="4">
        <f t="shared" si="99"/>
        <v>0</v>
      </c>
      <c r="AO235" s="4">
        <f t="shared" si="99"/>
        <v>0</v>
      </c>
      <c r="AP235" s="4">
        <f t="shared" si="99"/>
        <v>0</v>
      </c>
      <c r="AQ235" s="4">
        <f t="shared" si="99"/>
        <v>0</v>
      </c>
      <c r="AR235" s="4">
        <f t="shared" si="99"/>
        <v>0</v>
      </c>
      <c r="AS235" s="4">
        <f t="shared" si="99"/>
        <v>0</v>
      </c>
      <c r="AT235" s="4">
        <f t="shared" si="99"/>
        <v>0</v>
      </c>
      <c r="AU235" s="4">
        <f t="shared" si="99"/>
        <v>0</v>
      </c>
      <c r="AV235" s="4">
        <f t="shared" si="99"/>
        <v>0</v>
      </c>
      <c r="AW235" s="4">
        <f t="shared" si="99"/>
        <v>0</v>
      </c>
      <c r="AX235" s="4">
        <f t="shared" si="99"/>
        <v>0</v>
      </c>
      <c r="AY235" s="4">
        <f t="shared" si="100"/>
        <v>0</v>
      </c>
      <c r="AZ235" s="4">
        <f t="shared" si="100"/>
        <v>0</v>
      </c>
      <c r="BA235" s="4">
        <f t="shared" si="100"/>
        <v>0</v>
      </c>
      <c r="BB235" s="4">
        <f t="shared" si="100"/>
        <v>0</v>
      </c>
      <c r="BC235" s="4">
        <f t="shared" si="100"/>
        <v>0</v>
      </c>
      <c r="BD235" s="4">
        <f t="shared" si="100"/>
        <v>0</v>
      </c>
      <c r="BE235" s="4">
        <f t="shared" si="100"/>
        <v>0</v>
      </c>
      <c r="BF235" s="4">
        <f t="shared" si="100"/>
        <v>0</v>
      </c>
      <c r="BG235" s="4">
        <f t="shared" si="100"/>
        <v>0</v>
      </c>
      <c r="BH235" s="4">
        <f t="shared" si="100"/>
        <v>0</v>
      </c>
      <c r="BI235" s="4">
        <f t="shared" si="100"/>
        <v>0</v>
      </c>
      <c r="BK235" s="7">
        <f t="shared" ca="1" si="103"/>
        <v>0.14256936522328734</v>
      </c>
      <c r="BL235" s="10"/>
    </row>
    <row r="236" spans="1:64" x14ac:dyDescent="0.25">
      <c r="A236" s="154">
        <f t="shared" si="91"/>
        <v>38</v>
      </c>
      <c r="C236" s="4">
        <f t="shared" ca="1" si="102"/>
        <v>-289476010.11893797</v>
      </c>
      <c r="D236" s="4">
        <f t="shared" ca="1" si="102"/>
        <v>3961497.4598564692</v>
      </c>
      <c r="E236" s="4">
        <f t="shared" ca="1" si="102"/>
        <v>3839455.6533044041</v>
      </c>
      <c r="F236" s="4">
        <f t="shared" ca="1" si="102"/>
        <v>4012071.2738155583</v>
      </c>
      <c r="G236" s="4">
        <f t="shared" ca="1" si="102"/>
        <v>4166936.8376218756</v>
      </c>
      <c r="H236" s="4">
        <f t="shared" ca="1" si="102"/>
        <v>4344856.4315943308</v>
      </c>
      <c r="I236" s="4">
        <f t="shared" ca="1" si="102"/>
        <v>4523922.4368315693</v>
      </c>
      <c r="J236" s="4">
        <f t="shared" ca="1" si="102"/>
        <v>4705183.2746574506</v>
      </c>
      <c r="K236" s="4">
        <f t="shared" ca="1" si="102"/>
        <v>4868187.2672012933</v>
      </c>
      <c r="L236" s="4">
        <f t="shared" ca="1" si="102"/>
        <v>3760522.8311860012</v>
      </c>
      <c r="M236" s="4">
        <f t="shared" ca="1" si="102"/>
        <v>3948505.2782143829</v>
      </c>
      <c r="N236" s="4">
        <f t="shared" ca="1" si="102"/>
        <v>4138774.6923354217</v>
      </c>
      <c r="O236" s="4">
        <f t="shared" ca="1" si="102"/>
        <v>4475867.4512748597</v>
      </c>
      <c r="P236" s="4">
        <f t="shared" ca="1" si="102"/>
        <v>4725531.7676397441</v>
      </c>
      <c r="Q236" s="4">
        <f t="shared" ca="1" si="102"/>
        <v>4891373.0397844138</v>
      </c>
      <c r="R236" s="4">
        <f t="shared" ca="1" si="101"/>
        <v>5059118.645392416</v>
      </c>
      <c r="S236" s="4">
        <f t="shared" ca="1" si="98"/>
        <v>5207066.43474916</v>
      </c>
      <c r="T236" s="4">
        <f t="shared" ca="1" si="98"/>
        <v>5379799.3226460703</v>
      </c>
      <c r="U236" s="4">
        <f t="shared" ca="1" si="98"/>
        <v>5553373.4004766112</v>
      </c>
      <c r="V236" s="4">
        <f t="shared" ca="1" si="98"/>
        <v>5728929.3948506201</v>
      </c>
      <c r="W236" s="4">
        <f t="shared" ca="1" si="98"/>
        <v>6193804.4665936865</v>
      </c>
      <c r="X236" s="4">
        <f t="shared" ca="1" si="98"/>
        <v>6384051.0534516368</v>
      </c>
      <c r="Y236" s="4">
        <f t="shared" ca="1" si="98"/>
        <v>6575231.6794649288</v>
      </c>
      <c r="Z236" s="4">
        <f t="shared" ca="1" si="98"/>
        <v>6768583.2956974804</v>
      </c>
      <c r="AA236" s="4">
        <f t="shared" ca="1" si="98"/>
        <v>6939870.6409638058</v>
      </c>
      <c r="AB236" s="4">
        <f t="shared" ca="1" si="98"/>
        <v>7138881.4301334601</v>
      </c>
      <c r="AC236" s="4">
        <f t="shared" ca="1" si="98"/>
        <v>7338876.952173043</v>
      </c>
      <c r="AD236" s="4">
        <f t="shared" ca="1" si="98"/>
        <v>7541131.4348422121</v>
      </c>
      <c r="AE236" s="4">
        <f t="shared" ca="1" si="98"/>
        <v>7720682.7285311008</v>
      </c>
      <c r="AF236" s="4">
        <f t="shared" ca="1" si="98"/>
        <v>7268248.4468822461</v>
      </c>
      <c r="AG236" s="4">
        <f t="shared" ca="1" si="98"/>
        <v>6964534.7032541558</v>
      </c>
      <c r="AH236" s="4">
        <f t="shared" ca="1" si="98"/>
        <v>7071254.3836424649</v>
      </c>
      <c r="AI236" s="4">
        <f t="shared" ca="1" si="99"/>
        <v>6843340.4391233306</v>
      </c>
      <c r="AJ236" s="4">
        <f t="shared" ca="1" si="99"/>
        <v>-87554316.55849646</v>
      </c>
      <c r="AK236" s="4">
        <f t="shared" ca="1" si="99"/>
        <v>7260493.0804254655</v>
      </c>
      <c r="AL236" s="4">
        <f t="shared" ca="1" si="99"/>
        <v>7471954.0130126737</v>
      </c>
      <c r="AM236" s="4">
        <f t="shared" ca="1" si="99"/>
        <v>7659306.0590272024</v>
      </c>
      <c r="AN236" s="4">
        <f t="shared" ca="1" si="99"/>
        <v>720515770.72340488</v>
      </c>
      <c r="AO236" s="4">
        <f t="shared" si="99"/>
        <v>0</v>
      </c>
      <c r="AP236" s="4">
        <f t="shared" si="99"/>
        <v>0</v>
      </c>
      <c r="AQ236" s="4">
        <f t="shared" si="99"/>
        <v>0</v>
      </c>
      <c r="AR236" s="4">
        <f t="shared" si="99"/>
        <v>0</v>
      </c>
      <c r="AS236" s="4">
        <f t="shared" si="99"/>
        <v>0</v>
      </c>
      <c r="AT236" s="4">
        <f t="shared" si="99"/>
        <v>0</v>
      </c>
      <c r="AU236" s="4">
        <f t="shared" si="99"/>
        <v>0</v>
      </c>
      <c r="AV236" s="4">
        <f t="shared" si="99"/>
        <v>0</v>
      </c>
      <c r="AW236" s="4">
        <f t="shared" si="99"/>
        <v>0</v>
      </c>
      <c r="AX236" s="4">
        <f t="shared" si="99"/>
        <v>0</v>
      </c>
      <c r="AY236" s="4">
        <f t="shared" si="100"/>
        <v>0</v>
      </c>
      <c r="AZ236" s="4">
        <f t="shared" si="100"/>
        <v>0</v>
      </c>
      <c r="BA236" s="4">
        <f t="shared" si="100"/>
        <v>0</v>
      </c>
      <c r="BB236" s="4">
        <f t="shared" si="100"/>
        <v>0</v>
      </c>
      <c r="BC236" s="4">
        <f t="shared" si="100"/>
        <v>0</v>
      </c>
      <c r="BD236" s="4">
        <f t="shared" si="100"/>
        <v>0</v>
      </c>
      <c r="BE236" s="4">
        <f t="shared" si="100"/>
        <v>0</v>
      </c>
      <c r="BF236" s="4">
        <f t="shared" si="100"/>
        <v>0</v>
      </c>
      <c r="BG236" s="4">
        <f t="shared" si="100"/>
        <v>0</v>
      </c>
      <c r="BH236" s="4">
        <f t="shared" si="100"/>
        <v>0</v>
      </c>
      <c r="BI236" s="4">
        <f t="shared" si="100"/>
        <v>0</v>
      </c>
      <c r="BK236" s="7">
        <f t="shared" ca="1" si="103"/>
        <v>0.14206332796570909</v>
      </c>
    </row>
    <row r="237" spans="1:64" x14ac:dyDescent="0.25">
      <c r="A237" s="154">
        <f t="shared" si="91"/>
        <v>39</v>
      </c>
      <c r="C237" s="4">
        <f t="shared" ca="1" si="102"/>
        <v>-289476010.11893797</v>
      </c>
      <c r="D237" s="4">
        <f t="shared" ca="1" si="102"/>
        <v>3961497.4598564692</v>
      </c>
      <c r="E237" s="4">
        <f t="shared" ca="1" si="102"/>
        <v>3839455.6533044041</v>
      </c>
      <c r="F237" s="4">
        <f t="shared" ca="1" si="102"/>
        <v>4012071.2738155583</v>
      </c>
      <c r="G237" s="4">
        <f t="shared" ca="1" si="102"/>
        <v>4166936.8376218756</v>
      </c>
      <c r="H237" s="4">
        <f t="shared" ca="1" si="102"/>
        <v>4344856.4315943308</v>
      </c>
      <c r="I237" s="4">
        <f t="shared" ca="1" si="102"/>
        <v>4523922.4368315693</v>
      </c>
      <c r="J237" s="4">
        <f t="shared" ca="1" si="102"/>
        <v>4705183.2746574506</v>
      </c>
      <c r="K237" s="4">
        <f t="shared" ca="1" si="102"/>
        <v>4868187.2672012933</v>
      </c>
      <c r="L237" s="4">
        <f t="shared" ca="1" si="102"/>
        <v>3760522.8311860012</v>
      </c>
      <c r="M237" s="4">
        <f t="shared" ca="1" si="102"/>
        <v>3948505.2782143829</v>
      </c>
      <c r="N237" s="4">
        <f t="shared" ca="1" si="102"/>
        <v>4138774.6923354217</v>
      </c>
      <c r="O237" s="4">
        <f t="shared" ca="1" si="102"/>
        <v>4475867.4512748597</v>
      </c>
      <c r="P237" s="4">
        <f t="shared" ca="1" si="102"/>
        <v>4725531.7676397441</v>
      </c>
      <c r="Q237" s="4">
        <f t="shared" ca="1" si="102"/>
        <v>4891373.0397844138</v>
      </c>
      <c r="R237" s="4">
        <f t="shared" ca="1" si="101"/>
        <v>5059118.645392416</v>
      </c>
      <c r="S237" s="4">
        <f t="shared" ca="1" si="98"/>
        <v>5207066.43474916</v>
      </c>
      <c r="T237" s="4">
        <f t="shared" ca="1" si="98"/>
        <v>5379799.3226460703</v>
      </c>
      <c r="U237" s="4">
        <f t="shared" ca="1" si="98"/>
        <v>5553373.4004766112</v>
      </c>
      <c r="V237" s="4">
        <f t="shared" ca="1" si="98"/>
        <v>5728929.3948506201</v>
      </c>
      <c r="W237" s="4">
        <f t="shared" ca="1" si="98"/>
        <v>6193804.4665936865</v>
      </c>
      <c r="X237" s="4">
        <f t="shared" ca="1" si="98"/>
        <v>6384051.0534516368</v>
      </c>
      <c r="Y237" s="4">
        <f t="shared" ca="1" si="98"/>
        <v>6575231.6794649288</v>
      </c>
      <c r="Z237" s="4">
        <f t="shared" ca="1" si="98"/>
        <v>6768583.2956974804</v>
      </c>
      <c r="AA237" s="4">
        <f t="shared" ca="1" si="98"/>
        <v>6939870.6409638058</v>
      </c>
      <c r="AB237" s="4">
        <f t="shared" ca="1" si="98"/>
        <v>7138881.4301334601</v>
      </c>
      <c r="AC237" s="4">
        <f t="shared" ca="1" si="98"/>
        <v>7338876.952173043</v>
      </c>
      <c r="AD237" s="4">
        <f t="shared" ca="1" si="98"/>
        <v>7541131.4348422121</v>
      </c>
      <c r="AE237" s="4">
        <f t="shared" ca="1" si="98"/>
        <v>7720682.7285311008</v>
      </c>
      <c r="AF237" s="4">
        <f t="shared" ca="1" si="98"/>
        <v>7268248.4468822461</v>
      </c>
      <c r="AG237" s="4">
        <f t="shared" ca="1" si="98"/>
        <v>6964534.7032541558</v>
      </c>
      <c r="AH237" s="4">
        <f t="shared" ca="1" si="98"/>
        <v>7071254.3836424649</v>
      </c>
      <c r="AI237" s="4">
        <f t="shared" ca="1" si="99"/>
        <v>6843340.4391233306</v>
      </c>
      <c r="AJ237" s="4">
        <f t="shared" ca="1" si="99"/>
        <v>-87554316.55849646</v>
      </c>
      <c r="AK237" s="4">
        <f t="shared" ca="1" si="99"/>
        <v>7260493.0804254655</v>
      </c>
      <c r="AL237" s="4">
        <f t="shared" ca="1" si="99"/>
        <v>7471954.0130126737</v>
      </c>
      <c r="AM237" s="4">
        <f t="shared" ca="1" si="99"/>
        <v>7659306.0590272024</v>
      </c>
      <c r="AN237" s="4">
        <f t="shared" ca="1" si="99"/>
        <v>7876953.608699711</v>
      </c>
      <c r="AO237" s="4">
        <f t="shared" ca="1" si="99"/>
        <v>732752331.87847078</v>
      </c>
      <c r="AP237" s="4">
        <f t="shared" si="99"/>
        <v>0</v>
      </c>
      <c r="AQ237" s="4">
        <f t="shared" si="99"/>
        <v>0</v>
      </c>
      <c r="AR237" s="4">
        <f t="shared" si="99"/>
        <v>0</v>
      </c>
      <c r="AS237" s="4">
        <f t="shared" si="99"/>
        <v>0</v>
      </c>
      <c r="AT237" s="4">
        <f t="shared" si="99"/>
        <v>0</v>
      </c>
      <c r="AU237" s="4">
        <f t="shared" si="99"/>
        <v>0</v>
      </c>
      <c r="AV237" s="4">
        <f t="shared" si="99"/>
        <v>0</v>
      </c>
      <c r="AW237" s="4">
        <f t="shared" si="99"/>
        <v>0</v>
      </c>
      <c r="AX237" s="4">
        <f t="shared" si="99"/>
        <v>0</v>
      </c>
      <c r="AY237" s="4">
        <f t="shared" si="100"/>
        <v>0</v>
      </c>
      <c r="AZ237" s="4">
        <f t="shared" si="100"/>
        <v>0</v>
      </c>
      <c r="BA237" s="4">
        <f t="shared" si="100"/>
        <v>0</v>
      </c>
      <c r="BB237" s="4">
        <f t="shared" si="100"/>
        <v>0</v>
      </c>
      <c r="BC237" s="4">
        <f t="shared" si="100"/>
        <v>0</v>
      </c>
      <c r="BD237" s="4">
        <f t="shared" si="100"/>
        <v>0</v>
      </c>
      <c r="BE237" s="4">
        <f t="shared" si="100"/>
        <v>0</v>
      </c>
      <c r="BF237" s="4">
        <f t="shared" si="100"/>
        <v>0</v>
      </c>
      <c r="BG237" s="4">
        <f t="shared" si="100"/>
        <v>0</v>
      </c>
      <c r="BH237" s="4">
        <f t="shared" si="100"/>
        <v>0</v>
      </c>
      <c r="BI237" s="4">
        <f t="shared" si="100"/>
        <v>0</v>
      </c>
      <c r="BK237" s="7">
        <f t="shared" ca="1" si="103"/>
        <v>0.14148627401074254</v>
      </c>
    </row>
    <row r="238" spans="1:64" x14ac:dyDescent="0.25">
      <c r="A238" s="154">
        <f t="shared" si="91"/>
        <v>40</v>
      </c>
      <c r="C238" s="4">
        <f t="shared" ca="1" si="102"/>
        <v>-289476010.11893797</v>
      </c>
      <c r="D238" s="4">
        <f t="shared" ca="1" si="102"/>
        <v>3961497.4598564692</v>
      </c>
      <c r="E238" s="4">
        <f t="shared" ca="1" si="102"/>
        <v>3839455.6533044041</v>
      </c>
      <c r="F238" s="4">
        <f t="shared" ca="1" si="102"/>
        <v>4012071.2738155583</v>
      </c>
      <c r="G238" s="4">
        <f t="shared" ca="1" si="102"/>
        <v>4166936.8376218756</v>
      </c>
      <c r="H238" s="4">
        <f t="shared" ca="1" si="102"/>
        <v>4344856.4315943308</v>
      </c>
      <c r="I238" s="4">
        <f t="shared" ca="1" si="102"/>
        <v>4523922.4368315693</v>
      </c>
      <c r="J238" s="4">
        <f t="shared" ca="1" si="102"/>
        <v>4705183.2746574506</v>
      </c>
      <c r="K238" s="4">
        <f t="shared" ca="1" si="102"/>
        <v>4868187.2672012933</v>
      </c>
      <c r="L238" s="4">
        <f t="shared" ca="1" si="102"/>
        <v>3760522.8311860012</v>
      </c>
      <c r="M238" s="4">
        <f t="shared" ca="1" si="102"/>
        <v>3948505.2782143829</v>
      </c>
      <c r="N238" s="4">
        <f t="shared" ca="1" si="102"/>
        <v>4138774.6923354217</v>
      </c>
      <c r="O238" s="4">
        <f t="shared" ca="1" si="102"/>
        <v>4475867.4512748597</v>
      </c>
      <c r="P238" s="4">
        <f t="shared" ca="1" si="102"/>
        <v>4725531.7676397441</v>
      </c>
      <c r="Q238" s="4">
        <f t="shared" ca="1" si="102"/>
        <v>4891373.0397844138</v>
      </c>
      <c r="R238" s="4">
        <f t="shared" ca="1" si="101"/>
        <v>5059118.645392416</v>
      </c>
      <c r="S238" s="4">
        <f t="shared" ca="1" si="98"/>
        <v>5207066.43474916</v>
      </c>
      <c r="T238" s="4">
        <f t="shared" ca="1" si="98"/>
        <v>5379799.3226460703</v>
      </c>
      <c r="U238" s="4">
        <f t="shared" ca="1" si="98"/>
        <v>5553373.4004766112</v>
      </c>
      <c r="V238" s="4">
        <f t="shared" ca="1" si="98"/>
        <v>5728929.3948506201</v>
      </c>
      <c r="W238" s="4">
        <f t="shared" ca="1" si="98"/>
        <v>6193804.4665936865</v>
      </c>
      <c r="X238" s="4">
        <f t="shared" ca="1" si="98"/>
        <v>6384051.0534516368</v>
      </c>
      <c r="Y238" s="4">
        <f t="shared" ca="1" si="98"/>
        <v>6575231.6794649288</v>
      </c>
      <c r="Z238" s="4">
        <f t="shared" ca="1" si="98"/>
        <v>6768583.2956974804</v>
      </c>
      <c r="AA238" s="4">
        <f t="shared" ca="1" si="98"/>
        <v>6939870.6409638058</v>
      </c>
      <c r="AB238" s="4">
        <f t="shared" ca="1" si="98"/>
        <v>7138881.4301334601</v>
      </c>
      <c r="AC238" s="4">
        <f t="shared" ca="1" si="98"/>
        <v>7338876.952173043</v>
      </c>
      <c r="AD238" s="4">
        <f t="shared" ca="1" si="98"/>
        <v>7541131.4348422121</v>
      </c>
      <c r="AE238" s="4">
        <f t="shared" ca="1" si="98"/>
        <v>7720682.7285311008</v>
      </c>
      <c r="AF238" s="4">
        <f t="shared" ca="1" si="98"/>
        <v>7268248.4468822461</v>
      </c>
      <c r="AG238" s="4">
        <f t="shared" ca="1" si="98"/>
        <v>6964534.7032541558</v>
      </c>
      <c r="AH238" s="4">
        <f t="shared" ca="1" si="98"/>
        <v>7071254.3836424649</v>
      </c>
      <c r="AI238" s="4">
        <f t="shared" ca="1" si="99"/>
        <v>6843340.4391233306</v>
      </c>
      <c r="AJ238" s="4">
        <f t="shared" ca="1" si="99"/>
        <v>-87554316.55849646</v>
      </c>
      <c r="AK238" s="4">
        <f t="shared" ca="1" si="99"/>
        <v>7260493.0804254655</v>
      </c>
      <c r="AL238" s="4">
        <f t="shared" ca="1" si="99"/>
        <v>7471954.0130126737</v>
      </c>
      <c r="AM238" s="4">
        <f t="shared" ca="1" si="99"/>
        <v>7659306.0590272024</v>
      </c>
      <c r="AN238" s="4">
        <f t="shared" ca="1" si="99"/>
        <v>7876953.608699711</v>
      </c>
      <c r="AO238" s="4">
        <f t="shared" ca="1" si="99"/>
        <v>8095678.5605368</v>
      </c>
      <c r="AP238" s="4">
        <f t="shared" ca="1" si="99"/>
        <v>745085356.51158106</v>
      </c>
      <c r="AQ238" s="4">
        <f t="shared" si="99"/>
        <v>0</v>
      </c>
      <c r="AR238" s="4">
        <f t="shared" si="99"/>
        <v>0</v>
      </c>
      <c r="AS238" s="4">
        <f t="shared" si="99"/>
        <v>0</v>
      </c>
      <c r="AT238" s="4">
        <f t="shared" si="99"/>
        <v>0</v>
      </c>
      <c r="AU238" s="4">
        <f t="shared" si="99"/>
        <v>0</v>
      </c>
      <c r="AV238" s="4">
        <f t="shared" si="99"/>
        <v>0</v>
      </c>
      <c r="AW238" s="4">
        <f t="shared" si="99"/>
        <v>0</v>
      </c>
      <c r="AX238" s="4">
        <f t="shared" si="99"/>
        <v>0</v>
      </c>
      <c r="AY238" s="4">
        <f t="shared" si="100"/>
        <v>0</v>
      </c>
      <c r="AZ238" s="4">
        <f t="shared" si="100"/>
        <v>0</v>
      </c>
      <c r="BA238" s="4">
        <f t="shared" si="100"/>
        <v>0</v>
      </c>
      <c r="BB238" s="4">
        <f t="shared" si="100"/>
        <v>0</v>
      </c>
      <c r="BC238" s="4">
        <f t="shared" si="100"/>
        <v>0</v>
      </c>
      <c r="BD238" s="4">
        <f t="shared" si="100"/>
        <v>0</v>
      </c>
      <c r="BE238" s="4">
        <f t="shared" si="100"/>
        <v>0</v>
      </c>
      <c r="BF238" s="4">
        <f t="shared" si="100"/>
        <v>0</v>
      </c>
      <c r="BG238" s="4">
        <f t="shared" si="100"/>
        <v>0</v>
      </c>
      <c r="BH238" s="4">
        <f t="shared" si="100"/>
        <v>0</v>
      </c>
      <c r="BI238" s="4">
        <f t="shared" si="100"/>
        <v>0</v>
      </c>
      <c r="BK238" s="7">
        <f t="shared" ca="1" si="103"/>
        <v>0.14093874031164866</v>
      </c>
    </row>
    <row r="239" spans="1:64" x14ac:dyDescent="0.25">
      <c r="A239" s="154">
        <f t="shared" si="91"/>
        <v>41</v>
      </c>
      <c r="C239" s="4">
        <f t="shared" ca="1" si="102"/>
        <v>-289476010.11893797</v>
      </c>
      <c r="D239" s="4">
        <f t="shared" ca="1" si="102"/>
        <v>3961497.4598564692</v>
      </c>
      <c r="E239" s="4">
        <f t="shared" ca="1" si="102"/>
        <v>3839455.6533044041</v>
      </c>
      <c r="F239" s="4">
        <f t="shared" ca="1" si="102"/>
        <v>4012071.2738155583</v>
      </c>
      <c r="G239" s="4">
        <f t="shared" ca="1" si="102"/>
        <v>4166936.8376218756</v>
      </c>
      <c r="H239" s="4">
        <f t="shared" ca="1" si="102"/>
        <v>4344856.4315943308</v>
      </c>
      <c r="I239" s="4">
        <f t="shared" ca="1" si="102"/>
        <v>4523922.4368315693</v>
      </c>
      <c r="J239" s="4">
        <f t="shared" ca="1" si="102"/>
        <v>4705183.2746574506</v>
      </c>
      <c r="K239" s="4">
        <f t="shared" ca="1" si="102"/>
        <v>4868187.2672012933</v>
      </c>
      <c r="L239" s="4">
        <f t="shared" ca="1" si="102"/>
        <v>3760522.8311860012</v>
      </c>
      <c r="M239" s="4">
        <f t="shared" ca="1" si="102"/>
        <v>3948505.2782143829</v>
      </c>
      <c r="N239" s="4">
        <f t="shared" ca="1" si="102"/>
        <v>4138774.6923354217</v>
      </c>
      <c r="O239" s="4">
        <f t="shared" ca="1" si="102"/>
        <v>4475867.4512748597</v>
      </c>
      <c r="P239" s="4">
        <f t="shared" ca="1" si="102"/>
        <v>4725531.7676397441</v>
      </c>
      <c r="Q239" s="4">
        <f t="shared" ca="1" si="102"/>
        <v>4891373.0397844138</v>
      </c>
      <c r="R239" s="4">
        <f t="shared" ca="1" si="101"/>
        <v>5059118.645392416</v>
      </c>
      <c r="S239" s="4">
        <f t="shared" ca="1" si="98"/>
        <v>5207066.43474916</v>
      </c>
      <c r="T239" s="4">
        <f t="shared" ca="1" si="98"/>
        <v>5379799.3226460703</v>
      </c>
      <c r="U239" s="4">
        <f t="shared" ca="1" si="98"/>
        <v>5553373.4004766112</v>
      </c>
      <c r="V239" s="4">
        <f t="shared" ca="1" si="98"/>
        <v>5728929.3948506201</v>
      </c>
      <c r="W239" s="4">
        <f t="shared" ca="1" si="98"/>
        <v>6193804.4665936865</v>
      </c>
      <c r="X239" s="4">
        <f t="shared" ca="1" si="98"/>
        <v>6384051.0534516368</v>
      </c>
      <c r="Y239" s="4">
        <f t="shared" ca="1" si="98"/>
        <v>6575231.6794649288</v>
      </c>
      <c r="Z239" s="4">
        <f t="shared" ca="1" si="98"/>
        <v>6768583.2956974804</v>
      </c>
      <c r="AA239" s="4">
        <f t="shared" ca="1" si="98"/>
        <v>6939870.6409638058</v>
      </c>
      <c r="AB239" s="4">
        <f t="shared" ca="1" si="98"/>
        <v>7138881.4301334601</v>
      </c>
      <c r="AC239" s="4">
        <f t="shared" ca="1" si="98"/>
        <v>7338876.952173043</v>
      </c>
      <c r="AD239" s="4">
        <f t="shared" ca="1" si="98"/>
        <v>7541131.4348422121</v>
      </c>
      <c r="AE239" s="4">
        <f t="shared" ca="1" si="98"/>
        <v>7720682.7285311008</v>
      </c>
      <c r="AF239" s="4">
        <f t="shared" ca="1" si="98"/>
        <v>7268248.4468822461</v>
      </c>
      <c r="AG239" s="4">
        <f t="shared" ca="1" si="98"/>
        <v>6964534.7032541558</v>
      </c>
      <c r="AH239" s="4">
        <f t="shared" ca="1" si="98"/>
        <v>7071254.3836424649</v>
      </c>
      <c r="AI239" s="4">
        <f t="shared" ca="1" si="99"/>
        <v>6843340.4391233306</v>
      </c>
      <c r="AJ239" s="4">
        <f t="shared" ca="1" si="99"/>
        <v>-87554316.55849646</v>
      </c>
      <c r="AK239" s="4">
        <f t="shared" ca="1" si="99"/>
        <v>7260493.0804254655</v>
      </c>
      <c r="AL239" s="4">
        <f t="shared" ca="1" si="99"/>
        <v>7471954.0130126737</v>
      </c>
      <c r="AM239" s="4">
        <f t="shared" ca="1" si="99"/>
        <v>7659306.0590272024</v>
      </c>
      <c r="AN239" s="4">
        <f t="shared" ca="1" si="99"/>
        <v>7876953.608699711</v>
      </c>
      <c r="AO239" s="4">
        <f t="shared" ca="1" si="99"/>
        <v>8095678.5605368</v>
      </c>
      <c r="AP239" s="4">
        <f t="shared" ca="1" si="99"/>
        <v>8316873.3076877967</v>
      </c>
      <c r="AQ239" s="4">
        <f t="shared" ca="1" si="99"/>
        <v>756073863.12172675</v>
      </c>
      <c r="AR239" s="4">
        <f t="shared" si="99"/>
        <v>0</v>
      </c>
      <c r="AS239" s="4">
        <f t="shared" si="99"/>
        <v>0</v>
      </c>
      <c r="AT239" s="4">
        <f t="shared" si="99"/>
        <v>0</v>
      </c>
      <c r="AU239" s="4">
        <f t="shared" si="99"/>
        <v>0</v>
      </c>
      <c r="AV239" s="4">
        <f t="shared" si="99"/>
        <v>0</v>
      </c>
      <c r="AW239" s="4">
        <f t="shared" si="99"/>
        <v>0</v>
      </c>
      <c r="AX239" s="4">
        <f t="shared" si="99"/>
        <v>0</v>
      </c>
      <c r="AY239" s="4">
        <f t="shared" si="100"/>
        <v>0</v>
      </c>
      <c r="AZ239" s="4">
        <f t="shared" si="100"/>
        <v>0</v>
      </c>
      <c r="BA239" s="4">
        <f t="shared" si="100"/>
        <v>0</v>
      </c>
      <c r="BB239" s="4">
        <f t="shared" si="100"/>
        <v>0</v>
      </c>
      <c r="BC239" s="4">
        <f t="shared" si="100"/>
        <v>0</v>
      </c>
      <c r="BD239" s="4">
        <f t="shared" si="100"/>
        <v>0</v>
      </c>
      <c r="BE239" s="4">
        <f t="shared" si="100"/>
        <v>0</v>
      </c>
      <c r="BF239" s="4">
        <f t="shared" si="100"/>
        <v>0</v>
      </c>
      <c r="BG239" s="4">
        <f t="shared" si="100"/>
        <v>0</v>
      </c>
      <c r="BH239" s="4">
        <f t="shared" si="100"/>
        <v>0</v>
      </c>
      <c r="BI239" s="4">
        <f t="shared" si="100"/>
        <v>0</v>
      </c>
      <c r="BK239" s="7">
        <f t="shared" ca="1" si="103"/>
        <v>0.14022785034984042</v>
      </c>
    </row>
    <row r="240" spans="1:64" x14ac:dyDescent="0.25">
      <c r="A240" s="154">
        <f t="shared" si="91"/>
        <v>42</v>
      </c>
      <c r="C240" s="4">
        <f t="shared" ca="1" si="102"/>
        <v>-289476010.11893797</v>
      </c>
      <c r="D240" s="4">
        <f t="shared" ca="1" si="102"/>
        <v>3961497.4598564692</v>
      </c>
      <c r="E240" s="4">
        <f t="shared" ca="1" si="102"/>
        <v>3839455.6533044041</v>
      </c>
      <c r="F240" s="4">
        <f t="shared" ca="1" si="102"/>
        <v>4012071.2738155583</v>
      </c>
      <c r="G240" s="4">
        <f t="shared" ca="1" si="102"/>
        <v>4166936.8376218756</v>
      </c>
      <c r="H240" s="4">
        <f t="shared" ca="1" si="102"/>
        <v>4344856.4315943308</v>
      </c>
      <c r="I240" s="4">
        <f t="shared" ca="1" si="102"/>
        <v>4523922.4368315693</v>
      </c>
      <c r="J240" s="4">
        <f t="shared" ca="1" si="102"/>
        <v>4705183.2746574506</v>
      </c>
      <c r="K240" s="4">
        <f t="shared" ca="1" si="102"/>
        <v>4868187.2672012933</v>
      </c>
      <c r="L240" s="4">
        <f t="shared" ca="1" si="102"/>
        <v>3760522.8311860012</v>
      </c>
      <c r="M240" s="4">
        <f t="shared" ca="1" si="102"/>
        <v>3948505.2782143829</v>
      </c>
      <c r="N240" s="4">
        <f t="shared" ca="1" si="102"/>
        <v>4138774.6923354217</v>
      </c>
      <c r="O240" s="4">
        <f t="shared" ca="1" si="102"/>
        <v>4475867.4512748597</v>
      </c>
      <c r="P240" s="4">
        <f t="shared" ca="1" si="102"/>
        <v>4725531.7676397441</v>
      </c>
      <c r="Q240" s="4">
        <f t="shared" ca="1" si="102"/>
        <v>4891373.0397844138</v>
      </c>
      <c r="R240" s="4">
        <f t="shared" ca="1" si="101"/>
        <v>5059118.645392416</v>
      </c>
      <c r="S240" s="4">
        <f t="shared" ca="1" si="98"/>
        <v>5207066.43474916</v>
      </c>
      <c r="T240" s="4">
        <f t="shared" ca="1" si="98"/>
        <v>5379799.3226460703</v>
      </c>
      <c r="U240" s="4">
        <f t="shared" ca="1" si="98"/>
        <v>5553373.4004766112</v>
      </c>
      <c r="V240" s="4">
        <f t="shared" ca="1" si="98"/>
        <v>5728929.3948506201</v>
      </c>
      <c r="W240" s="4">
        <f t="shared" ca="1" si="98"/>
        <v>6193804.4665936865</v>
      </c>
      <c r="X240" s="4">
        <f t="shared" ca="1" si="98"/>
        <v>6384051.0534516368</v>
      </c>
      <c r="Y240" s="4">
        <f t="shared" ca="1" si="98"/>
        <v>6575231.6794649288</v>
      </c>
      <c r="Z240" s="4">
        <f t="shared" ca="1" si="98"/>
        <v>6768583.2956974804</v>
      </c>
      <c r="AA240" s="4">
        <f t="shared" ca="1" si="98"/>
        <v>6939870.6409638058</v>
      </c>
      <c r="AB240" s="4">
        <f t="shared" ca="1" si="98"/>
        <v>7138881.4301334601</v>
      </c>
      <c r="AC240" s="4">
        <f t="shared" ca="1" si="98"/>
        <v>7338876.952173043</v>
      </c>
      <c r="AD240" s="4">
        <f t="shared" ca="1" si="98"/>
        <v>7541131.4348422121</v>
      </c>
      <c r="AE240" s="4">
        <f t="shared" ca="1" si="98"/>
        <v>7720682.7285311008</v>
      </c>
      <c r="AF240" s="4">
        <f t="shared" ca="1" si="98"/>
        <v>7268248.4468822461</v>
      </c>
      <c r="AG240" s="4">
        <f t="shared" ca="1" si="98"/>
        <v>6964534.7032541558</v>
      </c>
      <c r="AH240" s="4">
        <f t="shared" ca="1" si="98"/>
        <v>7071254.3836424649</v>
      </c>
      <c r="AI240" s="4">
        <f t="shared" ca="1" si="99"/>
        <v>6843340.4391233306</v>
      </c>
      <c r="AJ240" s="4">
        <f t="shared" ca="1" si="99"/>
        <v>-87554316.55849646</v>
      </c>
      <c r="AK240" s="4">
        <f t="shared" ca="1" si="99"/>
        <v>7260493.0804254655</v>
      </c>
      <c r="AL240" s="4">
        <f t="shared" ca="1" si="99"/>
        <v>7471954.0130126737</v>
      </c>
      <c r="AM240" s="4">
        <f t="shared" ca="1" si="99"/>
        <v>7659306.0590272024</v>
      </c>
      <c r="AN240" s="4">
        <f t="shared" ca="1" si="99"/>
        <v>7876953.608699711</v>
      </c>
      <c r="AO240" s="4">
        <f t="shared" ca="1" si="99"/>
        <v>8095678.5605368</v>
      </c>
      <c r="AP240" s="4">
        <f t="shared" ca="1" si="99"/>
        <v>8316873.3076877967</v>
      </c>
      <c r="AQ240" s="4">
        <f t="shared" ca="1" si="99"/>
        <v>8704328.1569373254</v>
      </c>
      <c r="AR240" s="4">
        <f t="shared" ca="1" si="99"/>
        <v>768758718.1159811</v>
      </c>
      <c r="AS240" s="4">
        <f t="shared" si="99"/>
        <v>0</v>
      </c>
      <c r="AT240" s="4">
        <f t="shared" si="99"/>
        <v>0</v>
      </c>
      <c r="AU240" s="4">
        <f t="shared" si="99"/>
        <v>0</v>
      </c>
      <c r="AV240" s="4">
        <f t="shared" si="99"/>
        <v>0</v>
      </c>
      <c r="AW240" s="4">
        <f t="shared" si="99"/>
        <v>0</v>
      </c>
      <c r="AX240" s="4">
        <f t="shared" si="99"/>
        <v>0</v>
      </c>
      <c r="AY240" s="4">
        <f t="shared" si="100"/>
        <v>0</v>
      </c>
      <c r="AZ240" s="4">
        <f t="shared" si="100"/>
        <v>0</v>
      </c>
      <c r="BA240" s="4">
        <f t="shared" si="100"/>
        <v>0</v>
      </c>
      <c r="BB240" s="4">
        <f t="shared" si="100"/>
        <v>0</v>
      </c>
      <c r="BC240" s="4">
        <f t="shared" si="100"/>
        <v>0</v>
      </c>
      <c r="BD240" s="4">
        <f t="shared" si="100"/>
        <v>0</v>
      </c>
      <c r="BE240" s="4">
        <f t="shared" si="100"/>
        <v>0</v>
      </c>
      <c r="BF240" s="4">
        <f t="shared" si="100"/>
        <v>0</v>
      </c>
      <c r="BG240" s="4">
        <f t="shared" si="100"/>
        <v>0</v>
      </c>
      <c r="BH240" s="4">
        <f t="shared" si="100"/>
        <v>0</v>
      </c>
      <c r="BI240" s="4">
        <f t="shared" si="100"/>
        <v>0</v>
      </c>
      <c r="BK240" s="7">
        <f t="shared" ca="1" si="103"/>
        <v>0.13978348784957406</v>
      </c>
    </row>
    <row r="241" spans="1:63" x14ac:dyDescent="0.25">
      <c r="A241" s="154">
        <f t="shared" si="91"/>
        <v>43</v>
      </c>
      <c r="C241" s="4">
        <f t="shared" ca="1" si="102"/>
        <v>-289476010.11893797</v>
      </c>
      <c r="D241" s="4">
        <f t="shared" ca="1" si="102"/>
        <v>3961497.4598564692</v>
      </c>
      <c r="E241" s="4">
        <f t="shared" ca="1" si="102"/>
        <v>3839455.6533044041</v>
      </c>
      <c r="F241" s="4">
        <f t="shared" ca="1" si="102"/>
        <v>4012071.2738155583</v>
      </c>
      <c r="G241" s="4">
        <f t="shared" ca="1" si="102"/>
        <v>4166936.8376218756</v>
      </c>
      <c r="H241" s="4">
        <f t="shared" ca="1" si="102"/>
        <v>4344856.4315943308</v>
      </c>
      <c r="I241" s="4">
        <f t="shared" ca="1" si="102"/>
        <v>4523922.4368315693</v>
      </c>
      <c r="J241" s="4">
        <f t="shared" ca="1" si="102"/>
        <v>4705183.2746574506</v>
      </c>
      <c r="K241" s="4">
        <f t="shared" ca="1" si="102"/>
        <v>4868187.2672012933</v>
      </c>
      <c r="L241" s="4">
        <f t="shared" ca="1" si="102"/>
        <v>3760522.8311860012</v>
      </c>
      <c r="M241" s="4">
        <f t="shared" ca="1" si="102"/>
        <v>3948505.2782143829</v>
      </c>
      <c r="N241" s="4">
        <f t="shared" ca="1" si="102"/>
        <v>4138774.6923354217</v>
      </c>
      <c r="O241" s="4">
        <f t="shared" ca="1" si="102"/>
        <v>4475867.4512748597</v>
      </c>
      <c r="P241" s="4">
        <f t="shared" ca="1" si="102"/>
        <v>4725531.7676397441</v>
      </c>
      <c r="Q241" s="4">
        <f t="shared" ca="1" si="102"/>
        <v>4891373.0397844138</v>
      </c>
      <c r="R241" s="4">
        <f t="shared" ca="1" si="101"/>
        <v>5059118.645392416</v>
      </c>
      <c r="S241" s="4">
        <f t="shared" ca="1" si="98"/>
        <v>5207066.43474916</v>
      </c>
      <c r="T241" s="4">
        <f t="shared" ca="1" si="98"/>
        <v>5379799.3226460703</v>
      </c>
      <c r="U241" s="4">
        <f t="shared" ca="1" si="98"/>
        <v>5553373.4004766112</v>
      </c>
      <c r="V241" s="4">
        <f t="shared" ca="1" si="98"/>
        <v>5728929.3948506201</v>
      </c>
      <c r="W241" s="4">
        <f t="shared" ca="1" si="98"/>
        <v>6193804.4665936865</v>
      </c>
      <c r="X241" s="4">
        <f t="shared" ca="1" si="98"/>
        <v>6384051.0534516368</v>
      </c>
      <c r="Y241" s="4">
        <f t="shared" ca="1" si="98"/>
        <v>6575231.6794649288</v>
      </c>
      <c r="Z241" s="4">
        <f t="shared" ca="1" si="98"/>
        <v>6768583.2956974804</v>
      </c>
      <c r="AA241" s="4">
        <f t="shared" ca="1" si="98"/>
        <v>6939870.6409638058</v>
      </c>
      <c r="AB241" s="4">
        <f t="shared" ca="1" si="98"/>
        <v>7138881.4301334601</v>
      </c>
      <c r="AC241" s="4">
        <f t="shared" ca="1" si="98"/>
        <v>7338876.952173043</v>
      </c>
      <c r="AD241" s="4">
        <f t="shared" ca="1" si="98"/>
        <v>7541131.4348422121</v>
      </c>
      <c r="AE241" s="4">
        <f t="shared" ca="1" si="98"/>
        <v>7720682.7285311008</v>
      </c>
      <c r="AF241" s="4">
        <f t="shared" ca="1" si="98"/>
        <v>7268248.4468822461</v>
      </c>
      <c r="AG241" s="4">
        <f t="shared" ca="1" si="98"/>
        <v>6964534.7032541558</v>
      </c>
      <c r="AH241" s="4">
        <f t="shared" ca="1" si="98"/>
        <v>7071254.3836424649</v>
      </c>
      <c r="AI241" s="4">
        <f t="shared" ca="1" si="99"/>
        <v>6843340.4391233306</v>
      </c>
      <c r="AJ241" s="4">
        <f t="shared" ca="1" si="99"/>
        <v>-87554316.55849646</v>
      </c>
      <c r="AK241" s="4">
        <f t="shared" ca="1" si="99"/>
        <v>7260493.0804254655</v>
      </c>
      <c r="AL241" s="4">
        <f t="shared" ca="1" si="99"/>
        <v>7471954.0130126737</v>
      </c>
      <c r="AM241" s="4">
        <f t="shared" ca="1" si="99"/>
        <v>7659306.0590272024</v>
      </c>
      <c r="AN241" s="4">
        <f t="shared" ca="1" si="99"/>
        <v>7876953.608699711</v>
      </c>
      <c r="AO241" s="4">
        <f t="shared" ca="1" si="99"/>
        <v>8095678.5605368</v>
      </c>
      <c r="AP241" s="4">
        <f t="shared" ca="1" si="99"/>
        <v>8316873.3076877967</v>
      </c>
      <c r="AQ241" s="4">
        <f t="shared" ca="1" si="99"/>
        <v>8704328.1569373254</v>
      </c>
      <c r="AR241" s="4">
        <f t="shared" ca="1" si="99"/>
        <v>9080295.6463968121</v>
      </c>
      <c r="AS241" s="4">
        <f t="shared" ca="1" si="99"/>
        <v>781422616.60552931</v>
      </c>
      <c r="AT241" s="4">
        <f t="shared" si="99"/>
        <v>0</v>
      </c>
      <c r="AU241" s="4">
        <f t="shared" si="99"/>
        <v>0</v>
      </c>
      <c r="AV241" s="4">
        <f t="shared" si="99"/>
        <v>0</v>
      </c>
      <c r="AW241" s="4">
        <f t="shared" si="99"/>
        <v>0</v>
      </c>
      <c r="AX241" s="4">
        <f t="shared" si="99"/>
        <v>0</v>
      </c>
      <c r="AY241" s="4">
        <f t="shared" si="100"/>
        <v>0</v>
      </c>
      <c r="AZ241" s="4">
        <f t="shared" si="100"/>
        <v>0</v>
      </c>
      <c r="BA241" s="4">
        <f t="shared" si="100"/>
        <v>0</v>
      </c>
      <c r="BB241" s="4">
        <f t="shared" si="100"/>
        <v>0</v>
      </c>
      <c r="BC241" s="4">
        <f t="shared" si="100"/>
        <v>0</v>
      </c>
      <c r="BD241" s="4">
        <f t="shared" si="100"/>
        <v>0</v>
      </c>
      <c r="BE241" s="4">
        <f t="shared" si="100"/>
        <v>0</v>
      </c>
      <c r="BF241" s="4">
        <f t="shared" si="100"/>
        <v>0</v>
      </c>
      <c r="BG241" s="4">
        <f t="shared" si="100"/>
        <v>0</v>
      </c>
      <c r="BH241" s="4">
        <f t="shared" si="100"/>
        <v>0</v>
      </c>
      <c r="BI241" s="4">
        <f t="shared" si="100"/>
        <v>0</v>
      </c>
      <c r="BK241" s="7">
        <f t="shared" ca="1" si="103"/>
        <v>0.13936315848945502</v>
      </c>
    </row>
    <row r="242" spans="1:63" x14ac:dyDescent="0.25">
      <c r="A242" s="154">
        <f t="shared" si="91"/>
        <v>44</v>
      </c>
      <c r="C242" s="4">
        <f t="shared" ca="1" si="102"/>
        <v>-289476010.11893797</v>
      </c>
      <c r="D242" s="4">
        <f t="shared" ca="1" si="102"/>
        <v>3961497.4598564692</v>
      </c>
      <c r="E242" s="4">
        <f t="shared" ca="1" si="102"/>
        <v>3839455.6533044041</v>
      </c>
      <c r="F242" s="4">
        <f t="shared" ca="1" si="102"/>
        <v>4012071.2738155583</v>
      </c>
      <c r="G242" s="4">
        <f t="shared" ca="1" si="102"/>
        <v>4166936.8376218756</v>
      </c>
      <c r="H242" s="4">
        <f t="shared" ca="1" si="102"/>
        <v>4344856.4315943308</v>
      </c>
      <c r="I242" s="4">
        <f t="shared" ca="1" si="102"/>
        <v>4523922.4368315693</v>
      </c>
      <c r="J242" s="4">
        <f t="shared" ca="1" si="102"/>
        <v>4705183.2746574506</v>
      </c>
      <c r="K242" s="4">
        <f t="shared" ca="1" si="102"/>
        <v>4868187.2672012933</v>
      </c>
      <c r="L242" s="4">
        <f t="shared" ca="1" si="102"/>
        <v>3760522.8311860012</v>
      </c>
      <c r="M242" s="4">
        <f t="shared" ca="1" si="102"/>
        <v>3948505.2782143829</v>
      </c>
      <c r="N242" s="4">
        <f t="shared" ca="1" si="102"/>
        <v>4138774.6923354217</v>
      </c>
      <c r="O242" s="4">
        <f t="shared" ca="1" si="102"/>
        <v>4475867.4512748597</v>
      </c>
      <c r="P242" s="4">
        <f t="shared" ca="1" si="102"/>
        <v>4725531.7676397441</v>
      </c>
      <c r="Q242" s="4">
        <f t="shared" ca="1" si="102"/>
        <v>4891373.0397844138</v>
      </c>
      <c r="R242" s="4">
        <f t="shared" ca="1" si="101"/>
        <v>5059118.645392416</v>
      </c>
      <c r="S242" s="4">
        <f t="shared" ca="1" si="98"/>
        <v>5207066.43474916</v>
      </c>
      <c r="T242" s="4">
        <f t="shared" ca="1" si="98"/>
        <v>5379799.3226460703</v>
      </c>
      <c r="U242" s="4">
        <f t="shared" ca="1" si="98"/>
        <v>5553373.4004766112</v>
      </c>
      <c r="V242" s="4">
        <f t="shared" ca="1" si="98"/>
        <v>5728929.3948506201</v>
      </c>
      <c r="W242" s="4">
        <f t="shared" ca="1" si="98"/>
        <v>6193804.4665936865</v>
      </c>
      <c r="X242" s="4">
        <f t="shared" ca="1" si="98"/>
        <v>6384051.0534516368</v>
      </c>
      <c r="Y242" s="4">
        <f t="shared" ca="1" si="98"/>
        <v>6575231.6794649288</v>
      </c>
      <c r="Z242" s="4">
        <f t="shared" ca="1" si="98"/>
        <v>6768583.2956974804</v>
      </c>
      <c r="AA242" s="4">
        <f t="shared" ca="1" si="98"/>
        <v>6939870.6409638058</v>
      </c>
      <c r="AB242" s="4">
        <f t="shared" ca="1" si="98"/>
        <v>7138881.4301334601</v>
      </c>
      <c r="AC242" s="4">
        <f t="shared" ca="1" si="98"/>
        <v>7338876.952173043</v>
      </c>
      <c r="AD242" s="4">
        <f t="shared" ca="1" si="98"/>
        <v>7541131.4348422121</v>
      </c>
      <c r="AE242" s="4">
        <f t="shared" ca="1" si="98"/>
        <v>7720682.7285311008</v>
      </c>
      <c r="AF242" s="4">
        <f t="shared" ca="1" si="98"/>
        <v>7268248.4468822461</v>
      </c>
      <c r="AG242" s="4">
        <f t="shared" ca="1" si="98"/>
        <v>6964534.7032541558</v>
      </c>
      <c r="AH242" s="4">
        <f t="shared" ca="1" si="98"/>
        <v>7071254.3836424649</v>
      </c>
      <c r="AI242" s="4">
        <f t="shared" ca="1" si="99"/>
        <v>6843340.4391233306</v>
      </c>
      <c r="AJ242" s="4">
        <f t="shared" ca="1" si="99"/>
        <v>-87554316.55849646</v>
      </c>
      <c r="AK242" s="4">
        <f t="shared" ca="1" si="99"/>
        <v>7260493.0804254655</v>
      </c>
      <c r="AL242" s="4">
        <f t="shared" ca="1" si="99"/>
        <v>7471954.0130126737</v>
      </c>
      <c r="AM242" s="4">
        <f t="shared" ca="1" si="99"/>
        <v>7659306.0590272024</v>
      </c>
      <c r="AN242" s="4">
        <f t="shared" ca="1" si="99"/>
        <v>7876953.608699711</v>
      </c>
      <c r="AO242" s="4">
        <f t="shared" ca="1" si="99"/>
        <v>8095678.5605368</v>
      </c>
      <c r="AP242" s="4">
        <f t="shared" ca="1" si="99"/>
        <v>8316873.3076877967</v>
      </c>
      <c r="AQ242" s="4">
        <f t="shared" ca="1" si="99"/>
        <v>8704328.1569373254</v>
      </c>
      <c r="AR242" s="4">
        <f t="shared" ca="1" si="99"/>
        <v>9080295.6463968121</v>
      </c>
      <c r="AS242" s="4">
        <f t="shared" ca="1" si="99"/>
        <v>9339360.9379636832</v>
      </c>
      <c r="AT242" s="4">
        <f t="shared" ca="1" si="99"/>
        <v>794158743.371328</v>
      </c>
      <c r="AU242" s="4">
        <f t="shared" si="99"/>
        <v>0</v>
      </c>
      <c r="AV242" s="4">
        <f t="shared" si="99"/>
        <v>0</v>
      </c>
      <c r="AW242" s="4">
        <f t="shared" si="99"/>
        <v>0</v>
      </c>
      <c r="AX242" s="4">
        <f t="shared" si="99"/>
        <v>0</v>
      </c>
      <c r="AY242" s="4">
        <f t="shared" si="100"/>
        <v>0</v>
      </c>
      <c r="AZ242" s="4">
        <f t="shared" si="100"/>
        <v>0</v>
      </c>
      <c r="BA242" s="4">
        <f t="shared" si="100"/>
        <v>0</v>
      </c>
      <c r="BB242" s="4">
        <f t="shared" si="100"/>
        <v>0</v>
      </c>
      <c r="BC242" s="4">
        <f t="shared" si="100"/>
        <v>0</v>
      </c>
      <c r="BD242" s="4">
        <f t="shared" si="100"/>
        <v>0</v>
      </c>
      <c r="BE242" s="4">
        <f t="shared" si="100"/>
        <v>0</v>
      </c>
      <c r="BF242" s="4">
        <f t="shared" si="100"/>
        <v>0</v>
      </c>
      <c r="BG242" s="4">
        <f t="shared" si="100"/>
        <v>0</v>
      </c>
      <c r="BH242" s="4">
        <f t="shared" si="100"/>
        <v>0</v>
      </c>
      <c r="BI242" s="4">
        <f t="shared" si="100"/>
        <v>0</v>
      </c>
      <c r="BK242" s="7">
        <f t="shared" ca="1" si="103"/>
        <v>0.13896205340276357</v>
      </c>
    </row>
    <row r="243" spans="1:63" x14ac:dyDescent="0.25">
      <c r="A243" s="154">
        <f t="shared" si="91"/>
        <v>45</v>
      </c>
      <c r="C243" s="4">
        <f t="shared" ca="1" si="102"/>
        <v>-289476010.11893797</v>
      </c>
      <c r="D243" s="4">
        <f t="shared" ca="1" si="102"/>
        <v>3961497.4598564692</v>
      </c>
      <c r="E243" s="4">
        <f t="shared" ca="1" si="102"/>
        <v>3839455.6533044041</v>
      </c>
      <c r="F243" s="4">
        <f t="shared" ca="1" si="102"/>
        <v>4012071.2738155583</v>
      </c>
      <c r="G243" s="4">
        <f t="shared" ca="1" si="102"/>
        <v>4166936.8376218756</v>
      </c>
      <c r="H243" s="4">
        <f t="shared" ca="1" si="102"/>
        <v>4344856.4315943308</v>
      </c>
      <c r="I243" s="4">
        <f t="shared" ca="1" si="102"/>
        <v>4523922.4368315693</v>
      </c>
      <c r="J243" s="4">
        <f t="shared" ca="1" si="102"/>
        <v>4705183.2746574506</v>
      </c>
      <c r="K243" s="4">
        <f t="shared" ca="1" si="102"/>
        <v>4868187.2672012933</v>
      </c>
      <c r="L243" s="4">
        <f t="shared" ca="1" si="102"/>
        <v>3760522.8311860012</v>
      </c>
      <c r="M243" s="4">
        <f t="shared" ca="1" si="102"/>
        <v>3948505.2782143829</v>
      </c>
      <c r="N243" s="4">
        <f t="shared" ca="1" si="102"/>
        <v>4138774.6923354217</v>
      </c>
      <c r="O243" s="4">
        <f t="shared" ca="1" si="102"/>
        <v>4475867.4512748597</v>
      </c>
      <c r="P243" s="4">
        <f t="shared" ca="1" si="102"/>
        <v>4725531.7676397441</v>
      </c>
      <c r="Q243" s="4">
        <f t="shared" ca="1" si="102"/>
        <v>4891373.0397844138</v>
      </c>
      <c r="R243" s="4">
        <f t="shared" ca="1" si="101"/>
        <v>5059118.645392416</v>
      </c>
      <c r="S243" s="4">
        <f t="shared" ca="1" si="98"/>
        <v>5207066.43474916</v>
      </c>
      <c r="T243" s="4">
        <f t="shared" ca="1" si="98"/>
        <v>5379799.3226460703</v>
      </c>
      <c r="U243" s="4">
        <f t="shared" ca="1" si="98"/>
        <v>5553373.4004766112</v>
      </c>
      <c r="V243" s="4">
        <f t="shared" ca="1" si="98"/>
        <v>5728929.3948506201</v>
      </c>
      <c r="W243" s="4">
        <f t="shared" ca="1" si="98"/>
        <v>6193804.4665936865</v>
      </c>
      <c r="X243" s="4">
        <f t="shared" ca="1" si="98"/>
        <v>6384051.0534516368</v>
      </c>
      <c r="Y243" s="4">
        <f t="shared" ca="1" si="98"/>
        <v>6575231.6794649288</v>
      </c>
      <c r="Z243" s="4">
        <f t="shared" ca="1" si="98"/>
        <v>6768583.2956974804</v>
      </c>
      <c r="AA243" s="4">
        <f t="shared" ca="1" si="98"/>
        <v>6939870.6409638058</v>
      </c>
      <c r="AB243" s="4">
        <f t="shared" ca="1" si="98"/>
        <v>7138881.4301334601</v>
      </c>
      <c r="AC243" s="4">
        <f t="shared" ca="1" si="98"/>
        <v>7338876.952173043</v>
      </c>
      <c r="AD243" s="4">
        <f t="shared" ca="1" si="98"/>
        <v>7541131.4348422121</v>
      </c>
      <c r="AE243" s="4">
        <f t="shared" ca="1" si="98"/>
        <v>7720682.7285311008</v>
      </c>
      <c r="AF243" s="4">
        <f t="shared" ca="1" si="98"/>
        <v>7268248.4468822461</v>
      </c>
      <c r="AG243" s="4">
        <f t="shared" ca="1" si="98"/>
        <v>6964534.7032541558</v>
      </c>
      <c r="AH243" s="4">
        <f t="shared" ca="1" si="98"/>
        <v>7071254.3836424649</v>
      </c>
      <c r="AI243" s="4">
        <f t="shared" ca="1" si="99"/>
        <v>6843340.4391233306</v>
      </c>
      <c r="AJ243" s="4">
        <f t="shared" ca="1" si="99"/>
        <v>-87554316.55849646</v>
      </c>
      <c r="AK243" s="4">
        <f t="shared" ca="1" si="99"/>
        <v>7260493.0804254655</v>
      </c>
      <c r="AL243" s="4">
        <f t="shared" ca="1" si="99"/>
        <v>7471954.0130126737</v>
      </c>
      <c r="AM243" s="4">
        <f t="shared" ca="1" si="99"/>
        <v>7659306.0590272024</v>
      </c>
      <c r="AN243" s="4">
        <f t="shared" ca="1" si="99"/>
        <v>7876953.608699711</v>
      </c>
      <c r="AO243" s="4">
        <f t="shared" ca="1" si="99"/>
        <v>8095678.5605368</v>
      </c>
      <c r="AP243" s="4">
        <f t="shared" ca="1" si="99"/>
        <v>8316873.3076877967</v>
      </c>
      <c r="AQ243" s="4">
        <f t="shared" ca="1" si="99"/>
        <v>8704328.1569373254</v>
      </c>
      <c r="AR243" s="4">
        <f t="shared" ca="1" si="99"/>
        <v>9080295.6463968121</v>
      </c>
      <c r="AS243" s="4">
        <f t="shared" ca="1" si="99"/>
        <v>9339360.9379636832</v>
      </c>
      <c r="AT243" s="4">
        <f t="shared" ca="1" si="99"/>
        <v>9573425.52600413</v>
      </c>
      <c r="AU243" s="4">
        <f t="shared" ca="1" si="99"/>
        <v>805337377.25265372</v>
      </c>
      <c r="AV243" s="4">
        <f t="shared" si="99"/>
        <v>0</v>
      </c>
      <c r="AW243" s="4">
        <f t="shared" si="99"/>
        <v>0</v>
      </c>
      <c r="AX243" s="4">
        <f t="shared" si="99"/>
        <v>0</v>
      </c>
      <c r="AY243" s="4">
        <f t="shared" si="100"/>
        <v>0</v>
      </c>
      <c r="AZ243" s="4">
        <f t="shared" si="100"/>
        <v>0</v>
      </c>
      <c r="BA243" s="4">
        <f t="shared" si="100"/>
        <v>0</v>
      </c>
      <c r="BB243" s="4">
        <f t="shared" si="100"/>
        <v>0</v>
      </c>
      <c r="BC243" s="4">
        <f t="shared" si="100"/>
        <v>0</v>
      </c>
      <c r="BD243" s="4">
        <f t="shared" si="100"/>
        <v>0</v>
      </c>
      <c r="BE243" s="4">
        <f t="shared" si="100"/>
        <v>0</v>
      </c>
      <c r="BF243" s="4">
        <f t="shared" si="100"/>
        <v>0</v>
      </c>
      <c r="BG243" s="4">
        <f t="shared" si="100"/>
        <v>0</v>
      </c>
      <c r="BH243" s="4">
        <f t="shared" si="100"/>
        <v>0</v>
      </c>
      <c r="BI243" s="4">
        <f t="shared" si="100"/>
        <v>0</v>
      </c>
      <c r="BK243" s="7">
        <f t="shared" ca="1" si="103"/>
        <v>0.13839859905723384</v>
      </c>
    </row>
    <row r="244" spans="1:63" x14ac:dyDescent="0.25">
      <c r="A244" s="154">
        <f t="shared" si="91"/>
        <v>46</v>
      </c>
      <c r="C244" s="4">
        <f t="shared" ca="1" si="102"/>
        <v>-289476010.11893797</v>
      </c>
      <c r="D244" s="4">
        <f t="shared" ca="1" si="102"/>
        <v>3961497.4598564692</v>
      </c>
      <c r="E244" s="4">
        <f t="shared" ca="1" si="102"/>
        <v>3839455.6533044041</v>
      </c>
      <c r="F244" s="4">
        <f t="shared" ca="1" si="102"/>
        <v>4012071.2738155583</v>
      </c>
      <c r="G244" s="4">
        <f t="shared" ca="1" si="102"/>
        <v>4166936.8376218756</v>
      </c>
      <c r="H244" s="4">
        <f t="shared" ca="1" si="102"/>
        <v>4344856.4315943308</v>
      </c>
      <c r="I244" s="4">
        <f t="shared" ca="1" si="102"/>
        <v>4523922.4368315693</v>
      </c>
      <c r="J244" s="4">
        <f t="shared" ca="1" si="102"/>
        <v>4705183.2746574506</v>
      </c>
      <c r="K244" s="4">
        <f t="shared" ca="1" si="102"/>
        <v>4868187.2672012933</v>
      </c>
      <c r="L244" s="4">
        <f t="shared" ca="1" si="102"/>
        <v>3760522.8311860012</v>
      </c>
      <c r="M244" s="4">
        <f t="shared" ca="1" si="102"/>
        <v>3948505.2782143829</v>
      </c>
      <c r="N244" s="4">
        <f t="shared" ca="1" si="102"/>
        <v>4138774.6923354217</v>
      </c>
      <c r="O244" s="4">
        <f t="shared" ca="1" si="102"/>
        <v>4475867.4512748597</v>
      </c>
      <c r="P244" s="4">
        <f t="shared" ca="1" si="102"/>
        <v>4725531.7676397441</v>
      </c>
      <c r="Q244" s="4">
        <f t="shared" ca="1" si="102"/>
        <v>4891373.0397844138</v>
      </c>
      <c r="R244" s="4">
        <f t="shared" ca="1" si="101"/>
        <v>5059118.645392416</v>
      </c>
      <c r="S244" s="4">
        <f t="shared" ca="1" si="98"/>
        <v>5207066.43474916</v>
      </c>
      <c r="T244" s="4">
        <f t="shared" ca="1" si="98"/>
        <v>5379799.3226460703</v>
      </c>
      <c r="U244" s="4">
        <f t="shared" ca="1" si="98"/>
        <v>5553373.4004766112</v>
      </c>
      <c r="V244" s="4">
        <f t="shared" ca="1" si="98"/>
        <v>5728929.3948506201</v>
      </c>
      <c r="W244" s="4">
        <f t="shared" ca="1" si="98"/>
        <v>6193804.4665936865</v>
      </c>
      <c r="X244" s="4">
        <f t="shared" ca="1" si="98"/>
        <v>6384051.0534516368</v>
      </c>
      <c r="Y244" s="4">
        <f t="shared" ca="1" si="98"/>
        <v>6575231.6794649288</v>
      </c>
      <c r="Z244" s="4">
        <f t="shared" ca="1" si="98"/>
        <v>6768583.2956974804</v>
      </c>
      <c r="AA244" s="4">
        <f t="shared" ca="1" si="98"/>
        <v>6939870.6409638058</v>
      </c>
      <c r="AB244" s="4">
        <f t="shared" ca="1" si="98"/>
        <v>7138881.4301334601</v>
      </c>
      <c r="AC244" s="4">
        <f t="shared" ca="1" si="98"/>
        <v>7338876.952173043</v>
      </c>
      <c r="AD244" s="4">
        <f t="shared" ca="1" si="98"/>
        <v>7541131.4348422121</v>
      </c>
      <c r="AE244" s="4">
        <f t="shared" ca="1" si="98"/>
        <v>7720682.7285311008</v>
      </c>
      <c r="AF244" s="4">
        <f t="shared" ca="1" si="98"/>
        <v>7268248.4468822461</v>
      </c>
      <c r="AG244" s="4">
        <f t="shared" ca="1" si="98"/>
        <v>6964534.7032541558</v>
      </c>
      <c r="AH244" s="4">
        <f t="shared" ca="1" si="98"/>
        <v>7071254.3836424649</v>
      </c>
      <c r="AI244" s="4">
        <f t="shared" ca="1" si="99"/>
        <v>6843340.4391233306</v>
      </c>
      <c r="AJ244" s="4">
        <f t="shared" ca="1" si="99"/>
        <v>-87554316.55849646</v>
      </c>
      <c r="AK244" s="4">
        <f t="shared" ca="1" si="99"/>
        <v>7260493.0804254655</v>
      </c>
      <c r="AL244" s="4">
        <f t="shared" ca="1" si="99"/>
        <v>7471954.0130126737</v>
      </c>
      <c r="AM244" s="4">
        <f t="shared" ca="1" si="99"/>
        <v>7659306.0590272024</v>
      </c>
      <c r="AN244" s="4">
        <f t="shared" ca="1" si="99"/>
        <v>7876953.608699711</v>
      </c>
      <c r="AO244" s="4">
        <f t="shared" ca="1" si="99"/>
        <v>8095678.5605368</v>
      </c>
      <c r="AP244" s="4">
        <f t="shared" ca="1" si="99"/>
        <v>8316873.3076877967</v>
      </c>
      <c r="AQ244" s="4">
        <f t="shared" ca="1" si="99"/>
        <v>8704328.1569373254</v>
      </c>
      <c r="AR244" s="4">
        <f t="shared" ca="1" si="99"/>
        <v>9080295.6463968121</v>
      </c>
      <c r="AS244" s="4">
        <f t="shared" ca="1" si="99"/>
        <v>9339360.9379636832</v>
      </c>
      <c r="AT244" s="4">
        <f t="shared" ca="1" si="99"/>
        <v>9573425.52600413</v>
      </c>
      <c r="AU244" s="4">
        <f t="shared" ca="1" si="99"/>
        <v>9781985.1323808264</v>
      </c>
      <c r="AV244" s="4">
        <f t="shared" ca="1" si="99"/>
        <v>818283339.69430912</v>
      </c>
      <c r="AW244" s="4">
        <f t="shared" si="99"/>
        <v>0</v>
      </c>
      <c r="AX244" s="4">
        <f t="shared" si="99"/>
        <v>0</v>
      </c>
      <c r="AY244" s="4">
        <f t="shared" si="100"/>
        <v>0</v>
      </c>
      <c r="AZ244" s="4">
        <f t="shared" si="100"/>
        <v>0</v>
      </c>
      <c r="BA244" s="4">
        <f t="shared" si="100"/>
        <v>0</v>
      </c>
      <c r="BB244" s="4">
        <f t="shared" si="100"/>
        <v>0</v>
      </c>
      <c r="BC244" s="4">
        <f t="shared" si="100"/>
        <v>0</v>
      </c>
      <c r="BD244" s="4">
        <f t="shared" si="100"/>
        <v>0</v>
      </c>
      <c r="BE244" s="4">
        <f t="shared" si="100"/>
        <v>0</v>
      </c>
      <c r="BF244" s="4">
        <f t="shared" si="100"/>
        <v>0</v>
      </c>
      <c r="BG244" s="4">
        <f t="shared" si="100"/>
        <v>0</v>
      </c>
      <c r="BH244" s="4">
        <f t="shared" si="100"/>
        <v>0</v>
      </c>
      <c r="BI244" s="4">
        <f t="shared" si="100"/>
        <v>0</v>
      </c>
      <c r="BK244" s="7">
        <f t="shared" ca="1" si="103"/>
        <v>0.13803859245408789</v>
      </c>
    </row>
    <row r="245" spans="1:63" x14ac:dyDescent="0.25">
      <c r="A245" s="154">
        <f t="shared" si="91"/>
        <v>47</v>
      </c>
      <c r="C245" s="4">
        <f t="shared" ca="1" si="102"/>
        <v>-289476010.11893797</v>
      </c>
      <c r="D245" s="4">
        <f t="shared" ca="1" si="102"/>
        <v>3961497.4598564692</v>
      </c>
      <c r="E245" s="4">
        <f t="shared" ca="1" si="102"/>
        <v>3839455.6533044041</v>
      </c>
      <c r="F245" s="4">
        <f t="shared" ca="1" si="102"/>
        <v>4012071.2738155583</v>
      </c>
      <c r="G245" s="4">
        <f t="shared" ca="1" si="102"/>
        <v>4166936.8376218756</v>
      </c>
      <c r="H245" s="4">
        <f t="shared" ca="1" si="102"/>
        <v>4344856.4315943308</v>
      </c>
      <c r="I245" s="4">
        <f t="shared" ca="1" si="102"/>
        <v>4523922.4368315693</v>
      </c>
      <c r="J245" s="4">
        <f t="shared" ca="1" si="102"/>
        <v>4705183.2746574506</v>
      </c>
      <c r="K245" s="4">
        <f t="shared" ca="1" si="102"/>
        <v>4868187.2672012933</v>
      </c>
      <c r="L245" s="4">
        <f t="shared" ca="1" si="102"/>
        <v>3760522.8311860012</v>
      </c>
      <c r="M245" s="4">
        <f t="shared" ca="1" si="102"/>
        <v>3948505.2782143829</v>
      </c>
      <c r="N245" s="4">
        <f t="shared" ca="1" si="102"/>
        <v>4138774.6923354217</v>
      </c>
      <c r="O245" s="4">
        <f t="shared" ca="1" si="102"/>
        <v>4475867.4512748597</v>
      </c>
      <c r="P245" s="4">
        <f t="shared" ca="1" si="102"/>
        <v>4725531.7676397441</v>
      </c>
      <c r="Q245" s="4">
        <f t="shared" ca="1" si="102"/>
        <v>4891373.0397844138</v>
      </c>
      <c r="R245" s="4">
        <f t="shared" ca="1" si="101"/>
        <v>5059118.645392416</v>
      </c>
      <c r="S245" s="4">
        <f t="shared" ca="1" si="98"/>
        <v>5207066.43474916</v>
      </c>
      <c r="T245" s="4">
        <f t="shared" ca="1" si="98"/>
        <v>5379799.3226460703</v>
      </c>
      <c r="U245" s="4">
        <f t="shared" ca="1" si="98"/>
        <v>5553373.4004766112</v>
      </c>
      <c r="V245" s="4">
        <f t="shared" ca="1" si="98"/>
        <v>5728929.3948506201</v>
      </c>
      <c r="W245" s="4">
        <f t="shared" ca="1" si="98"/>
        <v>6193804.4665936865</v>
      </c>
      <c r="X245" s="4">
        <f t="shared" ca="1" si="98"/>
        <v>6384051.0534516368</v>
      </c>
      <c r="Y245" s="4">
        <f t="shared" ca="1" si="98"/>
        <v>6575231.6794649288</v>
      </c>
      <c r="Z245" s="4">
        <f t="shared" ca="1" si="98"/>
        <v>6768583.2956974804</v>
      </c>
      <c r="AA245" s="4">
        <f t="shared" ca="1" si="98"/>
        <v>6939870.6409638058</v>
      </c>
      <c r="AB245" s="4">
        <f t="shared" ca="1" si="98"/>
        <v>7138881.4301334601</v>
      </c>
      <c r="AC245" s="4">
        <f t="shared" ca="1" si="98"/>
        <v>7338876.952173043</v>
      </c>
      <c r="AD245" s="4">
        <f t="shared" ca="1" si="98"/>
        <v>7541131.4348422121</v>
      </c>
      <c r="AE245" s="4">
        <f t="shared" ca="1" si="98"/>
        <v>7720682.7285311008</v>
      </c>
      <c r="AF245" s="4">
        <f t="shared" ca="1" si="98"/>
        <v>7268248.4468822461</v>
      </c>
      <c r="AG245" s="4">
        <f t="shared" ca="1" si="98"/>
        <v>6964534.7032541558</v>
      </c>
      <c r="AH245" s="4">
        <f t="shared" ca="1" si="98"/>
        <v>7071254.3836424649</v>
      </c>
      <c r="AI245" s="4">
        <f t="shared" ca="1" si="99"/>
        <v>6843340.4391233306</v>
      </c>
      <c r="AJ245" s="4">
        <f t="shared" ca="1" si="99"/>
        <v>-87554316.55849646</v>
      </c>
      <c r="AK245" s="4">
        <f t="shared" ca="1" si="99"/>
        <v>7260493.0804254655</v>
      </c>
      <c r="AL245" s="4">
        <f t="shared" ca="1" si="99"/>
        <v>7471954.0130126737</v>
      </c>
      <c r="AM245" s="4">
        <f t="shared" ca="1" si="99"/>
        <v>7659306.0590272024</v>
      </c>
      <c r="AN245" s="4">
        <f t="shared" ca="1" si="99"/>
        <v>7876953.608699711</v>
      </c>
      <c r="AO245" s="4">
        <f t="shared" ca="1" si="99"/>
        <v>8095678.5605368</v>
      </c>
      <c r="AP245" s="4">
        <f t="shared" ca="1" si="99"/>
        <v>8316873.3076877967</v>
      </c>
      <c r="AQ245" s="4">
        <f t="shared" ca="1" si="99"/>
        <v>8704328.1569373254</v>
      </c>
      <c r="AR245" s="4">
        <f t="shared" ca="1" si="99"/>
        <v>9080295.6463968121</v>
      </c>
      <c r="AS245" s="4">
        <f t="shared" ca="1" si="99"/>
        <v>9339360.9379636832</v>
      </c>
      <c r="AT245" s="4">
        <f t="shared" ca="1" si="99"/>
        <v>9573425.52600413</v>
      </c>
      <c r="AU245" s="4">
        <f t="shared" ca="1" si="99"/>
        <v>9781985.1323808264</v>
      </c>
      <c r="AV245" s="4">
        <f t="shared" ca="1" si="99"/>
        <v>10022757.909728128</v>
      </c>
      <c r="AW245" s="4">
        <f t="shared" ca="1" si="99"/>
        <v>831330225.99249506</v>
      </c>
      <c r="AX245" s="4">
        <f t="shared" si="99"/>
        <v>0</v>
      </c>
      <c r="AY245" s="4">
        <f t="shared" si="100"/>
        <v>0</v>
      </c>
      <c r="AZ245" s="4">
        <f t="shared" si="100"/>
        <v>0</v>
      </c>
      <c r="BA245" s="4">
        <f t="shared" si="100"/>
        <v>0</v>
      </c>
      <c r="BB245" s="4">
        <f t="shared" si="100"/>
        <v>0</v>
      </c>
      <c r="BC245" s="4">
        <f t="shared" si="100"/>
        <v>0</v>
      </c>
      <c r="BD245" s="4">
        <f t="shared" si="100"/>
        <v>0</v>
      </c>
      <c r="BE245" s="4">
        <f t="shared" si="100"/>
        <v>0</v>
      </c>
      <c r="BF245" s="4">
        <f t="shared" si="100"/>
        <v>0</v>
      </c>
      <c r="BG245" s="4">
        <f t="shared" si="100"/>
        <v>0</v>
      </c>
      <c r="BH245" s="4">
        <f t="shared" si="100"/>
        <v>0</v>
      </c>
      <c r="BI245" s="4">
        <f t="shared" si="100"/>
        <v>0</v>
      </c>
      <c r="BK245" s="7">
        <f t="shared" ca="1" si="103"/>
        <v>0.13769409563487089</v>
      </c>
    </row>
    <row r="246" spans="1:63" x14ac:dyDescent="0.25">
      <c r="A246" s="154">
        <f t="shared" si="91"/>
        <v>48</v>
      </c>
      <c r="C246" s="4">
        <f t="shared" ca="1" si="102"/>
        <v>-289476010.11893797</v>
      </c>
      <c r="D246" s="4">
        <f t="shared" ca="1" si="102"/>
        <v>3961497.4598564692</v>
      </c>
      <c r="E246" s="4">
        <f t="shared" ca="1" si="102"/>
        <v>3839455.6533044041</v>
      </c>
      <c r="F246" s="4">
        <f t="shared" ca="1" si="102"/>
        <v>4012071.2738155583</v>
      </c>
      <c r="G246" s="4">
        <f t="shared" ca="1" si="102"/>
        <v>4166936.8376218756</v>
      </c>
      <c r="H246" s="4">
        <f t="shared" ca="1" si="102"/>
        <v>4344856.4315943308</v>
      </c>
      <c r="I246" s="4">
        <f t="shared" ca="1" si="102"/>
        <v>4523922.4368315693</v>
      </c>
      <c r="J246" s="4">
        <f t="shared" ca="1" si="102"/>
        <v>4705183.2746574506</v>
      </c>
      <c r="K246" s="4">
        <f t="shared" ca="1" si="102"/>
        <v>4868187.2672012933</v>
      </c>
      <c r="L246" s="4">
        <f t="shared" ca="1" si="102"/>
        <v>3760522.8311860012</v>
      </c>
      <c r="M246" s="4">
        <f t="shared" ca="1" si="102"/>
        <v>3948505.2782143829</v>
      </c>
      <c r="N246" s="4">
        <f t="shared" ca="1" si="102"/>
        <v>4138774.6923354217</v>
      </c>
      <c r="O246" s="4">
        <f t="shared" ca="1" si="102"/>
        <v>4475867.4512748597</v>
      </c>
      <c r="P246" s="4">
        <f t="shared" ca="1" si="102"/>
        <v>4725531.7676397441</v>
      </c>
      <c r="Q246" s="4">
        <f t="shared" ca="1" si="102"/>
        <v>4891373.0397844138</v>
      </c>
      <c r="R246" s="4">
        <f t="shared" ca="1" si="101"/>
        <v>5059118.645392416</v>
      </c>
      <c r="S246" s="4">
        <f t="shared" ca="1" si="98"/>
        <v>5207066.43474916</v>
      </c>
      <c r="T246" s="4">
        <f t="shared" ca="1" si="98"/>
        <v>5379799.3226460703</v>
      </c>
      <c r="U246" s="4">
        <f t="shared" ca="1" si="98"/>
        <v>5553373.4004766112</v>
      </c>
      <c r="V246" s="4">
        <f t="shared" ca="1" si="98"/>
        <v>5728929.3948506201</v>
      </c>
      <c r="W246" s="4">
        <f t="shared" ca="1" si="98"/>
        <v>6193804.4665936865</v>
      </c>
      <c r="X246" s="4">
        <f t="shared" ca="1" si="98"/>
        <v>6384051.0534516368</v>
      </c>
      <c r="Y246" s="4">
        <f t="shared" ca="1" si="98"/>
        <v>6575231.6794649288</v>
      </c>
      <c r="Z246" s="4">
        <f t="shared" ca="1" si="98"/>
        <v>6768583.2956974804</v>
      </c>
      <c r="AA246" s="4">
        <f t="shared" ca="1" si="98"/>
        <v>6939870.6409638058</v>
      </c>
      <c r="AB246" s="4">
        <f t="shared" ca="1" si="98"/>
        <v>7138881.4301334601</v>
      </c>
      <c r="AC246" s="4">
        <f t="shared" ca="1" si="98"/>
        <v>7338876.952173043</v>
      </c>
      <c r="AD246" s="4">
        <f t="shared" ca="1" si="98"/>
        <v>7541131.4348422121</v>
      </c>
      <c r="AE246" s="4">
        <f t="shared" ca="1" si="98"/>
        <v>7720682.7285311008</v>
      </c>
      <c r="AF246" s="4">
        <f t="shared" ca="1" si="98"/>
        <v>7268248.4468822461</v>
      </c>
      <c r="AG246" s="4">
        <f t="shared" ca="1" si="98"/>
        <v>6964534.7032541558</v>
      </c>
      <c r="AH246" s="4">
        <f t="shared" ref="AH246:AW257" ca="1" si="104">IF(AH$198&lt;=$A246,AH$194,0)+IF(AH$198=$A246,AH$195)</f>
        <v>7071254.3836424649</v>
      </c>
      <c r="AI246" s="4">
        <f t="shared" ca="1" si="99"/>
        <v>6843340.4391233306</v>
      </c>
      <c r="AJ246" s="4">
        <f t="shared" ca="1" si="99"/>
        <v>-87554316.55849646</v>
      </c>
      <c r="AK246" s="4">
        <f t="shared" ca="1" si="99"/>
        <v>7260493.0804254655</v>
      </c>
      <c r="AL246" s="4">
        <f t="shared" ca="1" si="99"/>
        <v>7471954.0130126737</v>
      </c>
      <c r="AM246" s="4">
        <f t="shared" ca="1" si="99"/>
        <v>7659306.0590272024</v>
      </c>
      <c r="AN246" s="4">
        <f t="shared" ca="1" si="99"/>
        <v>7876953.608699711</v>
      </c>
      <c r="AO246" s="4">
        <f t="shared" ca="1" si="99"/>
        <v>8095678.5605368</v>
      </c>
      <c r="AP246" s="4">
        <f t="shared" ca="1" si="99"/>
        <v>8316873.3076877967</v>
      </c>
      <c r="AQ246" s="4">
        <f t="shared" ca="1" si="99"/>
        <v>8704328.1569373254</v>
      </c>
      <c r="AR246" s="4">
        <f t="shared" ca="1" si="99"/>
        <v>9080295.6463968121</v>
      </c>
      <c r="AS246" s="4">
        <f t="shared" ca="1" si="99"/>
        <v>9339360.9379636832</v>
      </c>
      <c r="AT246" s="4">
        <f t="shared" ca="1" si="99"/>
        <v>9573425.52600413</v>
      </c>
      <c r="AU246" s="4">
        <f t="shared" ca="1" si="99"/>
        <v>9781985.1323808264</v>
      </c>
      <c r="AV246" s="4">
        <f t="shared" ca="1" si="99"/>
        <v>10022757.909728128</v>
      </c>
      <c r="AW246" s="4">
        <f t="shared" ca="1" si="99"/>
        <v>10264746.913178729</v>
      </c>
      <c r="AX246" s="4">
        <f t="shared" ref="AX246:BI257" ca="1" si="105">IF(AX$198&lt;=$A246,AX$194,0)+IF(AX$198=$A246,AX$195)</f>
        <v>844480368.18012333</v>
      </c>
      <c r="AY246" s="4">
        <f t="shared" si="100"/>
        <v>0</v>
      </c>
      <c r="AZ246" s="4">
        <f t="shared" si="100"/>
        <v>0</v>
      </c>
      <c r="BA246" s="4">
        <f t="shared" si="100"/>
        <v>0</v>
      </c>
      <c r="BB246" s="4">
        <f t="shared" si="100"/>
        <v>0</v>
      </c>
      <c r="BC246" s="4">
        <f t="shared" si="100"/>
        <v>0</v>
      </c>
      <c r="BD246" s="4">
        <f t="shared" si="100"/>
        <v>0</v>
      </c>
      <c r="BE246" s="4">
        <f t="shared" si="100"/>
        <v>0</v>
      </c>
      <c r="BF246" s="4">
        <f t="shared" si="100"/>
        <v>0</v>
      </c>
      <c r="BG246" s="4">
        <f t="shared" si="100"/>
        <v>0</v>
      </c>
      <c r="BH246" s="4">
        <f t="shared" si="100"/>
        <v>0</v>
      </c>
      <c r="BI246" s="4">
        <f t="shared" si="100"/>
        <v>0</v>
      </c>
      <c r="BK246" s="7">
        <f t="shared" ca="1" si="103"/>
        <v>0.13736420780419789</v>
      </c>
    </row>
    <row r="247" spans="1:63" x14ac:dyDescent="0.25">
      <c r="A247" s="154">
        <f t="shared" si="91"/>
        <v>49</v>
      </c>
      <c r="C247" s="4">
        <f t="shared" ca="1" si="102"/>
        <v>-289476010.11893797</v>
      </c>
      <c r="D247" s="4">
        <f t="shared" ca="1" si="102"/>
        <v>3961497.4598564692</v>
      </c>
      <c r="E247" s="4">
        <f t="shared" ca="1" si="102"/>
        <v>3839455.6533044041</v>
      </c>
      <c r="F247" s="4">
        <f t="shared" ca="1" si="102"/>
        <v>4012071.2738155583</v>
      </c>
      <c r="G247" s="4">
        <f t="shared" ca="1" si="102"/>
        <v>4166936.8376218756</v>
      </c>
      <c r="H247" s="4">
        <f t="shared" ca="1" si="102"/>
        <v>4344856.4315943308</v>
      </c>
      <c r="I247" s="4">
        <f t="shared" ca="1" si="102"/>
        <v>4523922.4368315693</v>
      </c>
      <c r="J247" s="4">
        <f t="shared" ca="1" si="102"/>
        <v>4705183.2746574506</v>
      </c>
      <c r="K247" s="4">
        <f t="shared" ca="1" si="102"/>
        <v>4868187.2672012933</v>
      </c>
      <c r="L247" s="4">
        <f t="shared" ca="1" si="102"/>
        <v>3760522.8311860012</v>
      </c>
      <c r="M247" s="4">
        <f t="shared" ca="1" si="102"/>
        <v>3948505.2782143829</v>
      </c>
      <c r="N247" s="4">
        <f t="shared" ca="1" si="102"/>
        <v>4138774.6923354217</v>
      </c>
      <c r="O247" s="4">
        <f t="shared" ca="1" si="102"/>
        <v>4475867.4512748597</v>
      </c>
      <c r="P247" s="4">
        <f t="shared" ca="1" si="102"/>
        <v>4725531.7676397441</v>
      </c>
      <c r="Q247" s="4">
        <f t="shared" ca="1" si="102"/>
        <v>4891373.0397844138</v>
      </c>
      <c r="R247" s="4">
        <f t="shared" ca="1" si="101"/>
        <v>5059118.645392416</v>
      </c>
      <c r="S247" s="4">
        <f t="shared" ca="1" si="101"/>
        <v>5207066.43474916</v>
      </c>
      <c r="T247" s="4">
        <f t="shared" ca="1" si="101"/>
        <v>5379799.3226460703</v>
      </c>
      <c r="U247" s="4">
        <f t="shared" ca="1" si="101"/>
        <v>5553373.4004766112</v>
      </c>
      <c r="V247" s="4">
        <f t="shared" ca="1" si="101"/>
        <v>5728929.3948506201</v>
      </c>
      <c r="W247" s="4">
        <f t="shared" ca="1" si="101"/>
        <v>6193804.4665936865</v>
      </c>
      <c r="X247" s="4">
        <f t="shared" ca="1" si="101"/>
        <v>6384051.0534516368</v>
      </c>
      <c r="Y247" s="4">
        <f t="shared" ca="1" si="101"/>
        <v>6575231.6794649288</v>
      </c>
      <c r="Z247" s="4">
        <f t="shared" ca="1" si="101"/>
        <v>6768583.2956974804</v>
      </c>
      <c r="AA247" s="4">
        <f t="shared" ca="1" si="101"/>
        <v>6939870.6409638058</v>
      </c>
      <c r="AB247" s="4">
        <f t="shared" ca="1" si="101"/>
        <v>7138881.4301334601</v>
      </c>
      <c r="AC247" s="4">
        <f t="shared" ca="1" si="101"/>
        <v>7338876.952173043</v>
      </c>
      <c r="AD247" s="4">
        <f t="shared" ca="1" si="101"/>
        <v>7541131.4348422121</v>
      </c>
      <c r="AE247" s="4">
        <f t="shared" ca="1" si="101"/>
        <v>7720682.7285311008</v>
      </c>
      <c r="AF247" s="4">
        <f t="shared" ca="1" si="101"/>
        <v>7268248.4468822461</v>
      </c>
      <c r="AG247" s="4">
        <f t="shared" ca="1" si="101"/>
        <v>6964534.7032541558</v>
      </c>
      <c r="AH247" s="4">
        <f t="shared" ca="1" si="104"/>
        <v>7071254.3836424649</v>
      </c>
      <c r="AI247" s="4">
        <f t="shared" ca="1" si="104"/>
        <v>6843340.4391233306</v>
      </c>
      <c r="AJ247" s="4">
        <f t="shared" ca="1" si="104"/>
        <v>-87554316.55849646</v>
      </c>
      <c r="AK247" s="4">
        <f t="shared" ca="1" si="104"/>
        <v>7260493.0804254655</v>
      </c>
      <c r="AL247" s="4">
        <f t="shared" ca="1" si="104"/>
        <v>7471954.0130126737</v>
      </c>
      <c r="AM247" s="4">
        <f t="shared" ca="1" si="104"/>
        <v>7659306.0590272024</v>
      </c>
      <c r="AN247" s="4">
        <f t="shared" ca="1" si="104"/>
        <v>7876953.608699711</v>
      </c>
      <c r="AO247" s="4">
        <f t="shared" ca="1" si="104"/>
        <v>8095678.5605368</v>
      </c>
      <c r="AP247" s="4">
        <f t="shared" ca="1" si="104"/>
        <v>8316873.3076877967</v>
      </c>
      <c r="AQ247" s="4">
        <f t="shared" ca="1" si="104"/>
        <v>8704328.1569373254</v>
      </c>
      <c r="AR247" s="4">
        <f t="shared" ca="1" si="104"/>
        <v>9080295.6463968121</v>
      </c>
      <c r="AS247" s="4">
        <f t="shared" ca="1" si="104"/>
        <v>9339360.9379636832</v>
      </c>
      <c r="AT247" s="4">
        <f t="shared" ca="1" si="104"/>
        <v>9573425.52600413</v>
      </c>
      <c r="AU247" s="4">
        <f t="shared" ca="1" si="104"/>
        <v>9781985.1323808264</v>
      </c>
      <c r="AV247" s="4">
        <f t="shared" ca="1" si="104"/>
        <v>10022757.909728128</v>
      </c>
      <c r="AW247" s="4">
        <f t="shared" ca="1" si="104"/>
        <v>10264746.913178729</v>
      </c>
      <c r="AX247" s="4">
        <f t="shared" ca="1" si="105"/>
        <v>10509429.875629665</v>
      </c>
      <c r="AY247" s="4">
        <f t="shared" ca="1" si="105"/>
        <v>856051816.53042042</v>
      </c>
      <c r="AZ247" s="4">
        <f t="shared" si="105"/>
        <v>0</v>
      </c>
      <c r="BA247" s="4">
        <f t="shared" si="105"/>
        <v>0</v>
      </c>
      <c r="BB247" s="4">
        <f t="shared" si="105"/>
        <v>0</v>
      </c>
      <c r="BC247" s="4">
        <f t="shared" si="105"/>
        <v>0</v>
      </c>
      <c r="BD247" s="4">
        <f t="shared" si="105"/>
        <v>0</v>
      </c>
      <c r="BE247" s="4">
        <f t="shared" si="105"/>
        <v>0</v>
      </c>
      <c r="BF247" s="4">
        <f t="shared" si="105"/>
        <v>0</v>
      </c>
      <c r="BG247" s="4">
        <f t="shared" si="105"/>
        <v>0</v>
      </c>
      <c r="BH247" s="4">
        <f t="shared" si="105"/>
        <v>0</v>
      </c>
      <c r="BI247" s="4">
        <f t="shared" si="105"/>
        <v>0</v>
      </c>
      <c r="BK247" s="7">
        <f t="shared" ca="1" si="103"/>
        <v>0.13689611186254358</v>
      </c>
    </row>
    <row r="248" spans="1:63" x14ac:dyDescent="0.25">
      <c r="A248" s="154">
        <f t="shared" si="91"/>
        <v>50</v>
      </c>
      <c r="C248" s="4">
        <f t="shared" ca="1" si="102"/>
        <v>-289476010.11893797</v>
      </c>
      <c r="D248" s="4">
        <f t="shared" ca="1" si="102"/>
        <v>3961497.4598564692</v>
      </c>
      <c r="E248" s="4">
        <f t="shared" ca="1" si="102"/>
        <v>3839455.6533044041</v>
      </c>
      <c r="F248" s="4">
        <f t="shared" ca="1" si="102"/>
        <v>4012071.2738155583</v>
      </c>
      <c r="G248" s="4">
        <f t="shared" ca="1" si="102"/>
        <v>4166936.8376218756</v>
      </c>
      <c r="H248" s="4">
        <f t="shared" ca="1" si="102"/>
        <v>4344856.4315943308</v>
      </c>
      <c r="I248" s="4">
        <f t="shared" ca="1" si="102"/>
        <v>4523922.4368315693</v>
      </c>
      <c r="J248" s="4">
        <f t="shared" ca="1" si="102"/>
        <v>4705183.2746574506</v>
      </c>
      <c r="K248" s="4">
        <f t="shared" ca="1" si="102"/>
        <v>4868187.2672012933</v>
      </c>
      <c r="L248" s="4">
        <f t="shared" ca="1" si="102"/>
        <v>3760522.8311860012</v>
      </c>
      <c r="M248" s="4">
        <f t="shared" ca="1" si="102"/>
        <v>3948505.2782143829</v>
      </c>
      <c r="N248" s="4">
        <f t="shared" ca="1" si="102"/>
        <v>4138774.6923354217</v>
      </c>
      <c r="O248" s="4">
        <f t="shared" ca="1" si="102"/>
        <v>4475867.4512748597</v>
      </c>
      <c r="P248" s="4">
        <f t="shared" ca="1" si="102"/>
        <v>4725531.7676397441</v>
      </c>
      <c r="Q248" s="4">
        <f t="shared" ca="1" si="102"/>
        <v>4891373.0397844138</v>
      </c>
      <c r="R248" s="4">
        <f t="shared" ca="1" si="102"/>
        <v>5059118.645392416</v>
      </c>
      <c r="S248" s="4">
        <f t="shared" ref="S248:AG257" ca="1" si="106">IF(S$198&lt;=$A248,S$194,0)+IF(S$198=$A248,S$195)</f>
        <v>5207066.43474916</v>
      </c>
      <c r="T248" s="4">
        <f t="shared" ca="1" si="106"/>
        <v>5379799.3226460703</v>
      </c>
      <c r="U248" s="4">
        <f t="shared" ca="1" si="106"/>
        <v>5553373.4004766112</v>
      </c>
      <c r="V248" s="4">
        <f t="shared" ca="1" si="106"/>
        <v>5728929.3948506201</v>
      </c>
      <c r="W248" s="4">
        <f t="shared" ca="1" si="106"/>
        <v>6193804.4665936865</v>
      </c>
      <c r="X248" s="4">
        <f t="shared" ca="1" si="106"/>
        <v>6384051.0534516368</v>
      </c>
      <c r="Y248" s="4">
        <f t="shared" ca="1" si="106"/>
        <v>6575231.6794649288</v>
      </c>
      <c r="Z248" s="4">
        <f t="shared" ca="1" si="106"/>
        <v>6768583.2956974804</v>
      </c>
      <c r="AA248" s="4">
        <f t="shared" ca="1" si="106"/>
        <v>6939870.6409638058</v>
      </c>
      <c r="AB248" s="4">
        <f t="shared" ca="1" si="106"/>
        <v>7138881.4301334601</v>
      </c>
      <c r="AC248" s="4">
        <f t="shared" ca="1" si="106"/>
        <v>7338876.952173043</v>
      </c>
      <c r="AD248" s="4">
        <f t="shared" ca="1" si="106"/>
        <v>7541131.4348422121</v>
      </c>
      <c r="AE248" s="4">
        <f t="shared" ca="1" si="106"/>
        <v>7720682.7285311008</v>
      </c>
      <c r="AF248" s="4">
        <f t="shared" ca="1" si="106"/>
        <v>7268248.4468822461</v>
      </c>
      <c r="AG248" s="4">
        <f t="shared" ca="1" si="106"/>
        <v>6964534.7032541558</v>
      </c>
      <c r="AH248" s="4">
        <f t="shared" ca="1" si="104"/>
        <v>7071254.3836424649</v>
      </c>
      <c r="AI248" s="4">
        <f t="shared" ca="1" si="104"/>
        <v>6843340.4391233306</v>
      </c>
      <c r="AJ248" s="4">
        <f t="shared" ca="1" si="104"/>
        <v>-87554316.55849646</v>
      </c>
      <c r="AK248" s="4">
        <f t="shared" ca="1" si="104"/>
        <v>7260493.0804254655</v>
      </c>
      <c r="AL248" s="4">
        <f t="shared" ca="1" si="104"/>
        <v>7471954.0130126737</v>
      </c>
      <c r="AM248" s="4">
        <f t="shared" ca="1" si="104"/>
        <v>7659306.0590272024</v>
      </c>
      <c r="AN248" s="4">
        <f t="shared" ca="1" si="104"/>
        <v>7876953.608699711</v>
      </c>
      <c r="AO248" s="4">
        <f t="shared" ca="1" si="104"/>
        <v>8095678.5605368</v>
      </c>
      <c r="AP248" s="4">
        <f t="shared" ca="1" si="104"/>
        <v>8316873.3076877967</v>
      </c>
      <c r="AQ248" s="4">
        <f t="shared" ca="1" si="104"/>
        <v>8704328.1569373254</v>
      </c>
      <c r="AR248" s="4">
        <f t="shared" ca="1" si="104"/>
        <v>9080295.6463968121</v>
      </c>
      <c r="AS248" s="4">
        <f t="shared" ca="1" si="104"/>
        <v>9339360.9379636832</v>
      </c>
      <c r="AT248" s="4">
        <f t="shared" ca="1" si="104"/>
        <v>9573425.52600413</v>
      </c>
      <c r="AU248" s="4">
        <f t="shared" ca="1" si="104"/>
        <v>9781985.1323808264</v>
      </c>
      <c r="AV248" s="4">
        <f t="shared" ca="1" si="104"/>
        <v>10022757.909728128</v>
      </c>
      <c r="AW248" s="4">
        <f t="shared" ca="1" si="104"/>
        <v>10264746.913178729</v>
      </c>
      <c r="AX248" s="4">
        <f t="shared" ca="1" si="105"/>
        <v>10509429.875629665</v>
      </c>
      <c r="AY248" s="4">
        <f t="shared" ca="1" si="105"/>
        <v>10727869.381996574</v>
      </c>
      <c r="AZ248" s="4">
        <f t="shared" ca="1" si="105"/>
        <v>869418786.94434273</v>
      </c>
      <c r="BA248" s="4">
        <f t="shared" si="105"/>
        <v>0</v>
      </c>
      <c r="BB248" s="4">
        <f t="shared" si="105"/>
        <v>0</v>
      </c>
      <c r="BC248" s="4">
        <f t="shared" si="105"/>
        <v>0</v>
      </c>
      <c r="BD248" s="4">
        <f t="shared" si="105"/>
        <v>0</v>
      </c>
      <c r="BE248" s="4">
        <f t="shared" si="105"/>
        <v>0</v>
      </c>
      <c r="BF248" s="4">
        <f t="shared" si="105"/>
        <v>0</v>
      </c>
      <c r="BG248" s="4">
        <f t="shared" si="105"/>
        <v>0</v>
      </c>
      <c r="BH248" s="4">
        <f t="shared" si="105"/>
        <v>0</v>
      </c>
      <c r="BI248" s="4">
        <f t="shared" si="105"/>
        <v>0</v>
      </c>
      <c r="BK248" s="7">
        <f t="shared" ca="1" si="103"/>
        <v>0.13659786721410816</v>
      </c>
    </row>
    <row r="249" spans="1:63" x14ac:dyDescent="0.25">
      <c r="A249" s="154">
        <f t="shared" si="91"/>
        <v>51</v>
      </c>
      <c r="C249" s="4">
        <f t="shared" ref="C249:R257" ca="1" si="107">IF(C$198&lt;=$A249,C$194,0)+IF(C$198=$A249,C$195)</f>
        <v>-289476010.11893797</v>
      </c>
      <c r="D249" s="4">
        <f t="shared" ca="1" si="107"/>
        <v>3961497.4598564692</v>
      </c>
      <c r="E249" s="4">
        <f t="shared" ca="1" si="107"/>
        <v>3839455.6533044041</v>
      </c>
      <c r="F249" s="4">
        <f t="shared" ca="1" si="107"/>
        <v>4012071.2738155583</v>
      </c>
      <c r="G249" s="4">
        <f t="shared" ca="1" si="107"/>
        <v>4166936.8376218756</v>
      </c>
      <c r="H249" s="4">
        <f t="shared" ca="1" si="107"/>
        <v>4344856.4315943308</v>
      </c>
      <c r="I249" s="4">
        <f t="shared" ca="1" si="107"/>
        <v>4523922.4368315693</v>
      </c>
      <c r="J249" s="4">
        <f t="shared" ca="1" si="107"/>
        <v>4705183.2746574506</v>
      </c>
      <c r="K249" s="4">
        <f t="shared" ca="1" si="107"/>
        <v>4868187.2672012933</v>
      </c>
      <c r="L249" s="4">
        <f t="shared" ca="1" si="107"/>
        <v>3760522.8311860012</v>
      </c>
      <c r="M249" s="4">
        <f t="shared" ca="1" si="107"/>
        <v>3948505.2782143829</v>
      </c>
      <c r="N249" s="4">
        <f t="shared" ca="1" si="107"/>
        <v>4138774.6923354217</v>
      </c>
      <c r="O249" s="4">
        <f t="shared" ca="1" si="107"/>
        <v>4475867.4512748597</v>
      </c>
      <c r="P249" s="4">
        <f t="shared" ca="1" si="107"/>
        <v>4725531.7676397441</v>
      </c>
      <c r="Q249" s="4">
        <f t="shared" ca="1" si="107"/>
        <v>4891373.0397844138</v>
      </c>
      <c r="R249" s="4">
        <f t="shared" ca="1" si="107"/>
        <v>5059118.645392416</v>
      </c>
      <c r="S249" s="4">
        <f t="shared" ca="1" si="106"/>
        <v>5207066.43474916</v>
      </c>
      <c r="T249" s="4">
        <f t="shared" ca="1" si="106"/>
        <v>5379799.3226460703</v>
      </c>
      <c r="U249" s="4">
        <f t="shared" ca="1" si="106"/>
        <v>5553373.4004766112</v>
      </c>
      <c r="V249" s="4">
        <f t="shared" ca="1" si="106"/>
        <v>5728929.3948506201</v>
      </c>
      <c r="W249" s="4">
        <f t="shared" ca="1" si="106"/>
        <v>6193804.4665936865</v>
      </c>
      <c r="X249" s="4">
        <f t="shared" ca="1" si="106"/>
        <v>6384051.0534516368</v>
      </c>
      <c r="Y249" s="4">
        <f t="shared" ca="1" si="106"/>
        <v>6575231.6794649288</v>
      </c>
      <c r="Z249" s="4">
        <f t="shared" ca="1" si="106"/>
        <v>6768583.2956974804</v>
      </c>
      <c r="AA249" s="4">
        <f t="shared" ca="1" si="106"/>
        <v>6939870.6409638058</v>
      </c>
      <c r="AB249" s="4">
        <f t="shared" ca="1" si="106"/>
        <v>7138881.4301334601</v>
      </c>
      <c r="AC249" s="4">
        <f t="shared" ca="1" si="106"/>
        <v>7338876.952173043</v>
      </c>
      <c r="AD249" s="4">
        <f t="shared" ca="1" si="106"/>
        <v>7541131.4348422121</v>
      </c>
      <c r="AE249" s="4">
        <f t="shared" ca="1" si="106"/>
        <v>7720682.7285311008</v>
      </c>
      <c r="AF249" s="4">
        <f t="shared" ca="1" si="106"/>
        <v>7268248.4468822461</v>
      </c>
      <c r="AG249" s="4">
        <f t="shared" ca="1" si="106"/>
        <v>6964534.7032541558</v>
      </c>
      <c r="AH249" s="4">
        <f t="shared" ca="1" si="104"/>
        <v>7071254.3836424649</v>
      </c>
      <c r="AI249" s="4">
        <f t="shared" ca="1" si="104"/>
        <v>6843340.4391233306</v>
      </c>
      <c r="AJ249" s="4">
        <f t="shared" ca="1" si="104"/>
        <v>-87554316.55849646</v>
      </c>
      <c r="AK249" s="4">
        <f t="shared" ca="1" si="104"/>
        <v>7260493.0804254655</v>
      </c>
      <c r="AL249" s="4">
        <f t="shared" ca="1" si="104"/>
        <v>7471954.0130126737</v>
      </c>
      <c r="AM249" s="4">
        <f t="shared" ca="1" si="104"/>
        <v>7659306.0590272024</v>
      </c>
      <c r="AN249" s="4">
        <f t="shared" ca="1" si="104"/>
        <v>7876953.608699711</v>
      </c>
      <c r="AO249" s="4">
        <f t="shared" ca="1" si="104"/>
        <v>8095678.5605368</v>
      </c>
      <c r="AP249" s="4">
        <f t="shared" ca="1" si="104"/>
        <v>8316873.3076877967</v>
      </c>
      <c r="AQ249" s="4">
        <f t="shared" ca="1" si="104"/>
        <v>8704328.1569373254</v>
      </c>
      <c r="AR249" s="4">
        <f t="shared" ca="1" si="104"/>
        <v>9080295.6463968121</v>
      </c>
      <c r="AS249" s="4">
        <f t="shared" ca="1" si="104"/>
        <v>9339360.9379636832</v>
      </c>
      <c r="AT249" s="4">
        <f t="shared" ca="1" si="104"/>
        <v>9573425.52600413</v>
      </c>
      <c r="AU249" s="4">
        <f t="shared" ca="1" si="104"/>
        <v>9781985.1323808264</v>
      </c>
      <c r="AV249" s="4">
        <f t="shared" ca="1" si="104"/>
        <v>10022757.909728128</v>
      </c>
      <c r="AW249" s="4">
        <f t="shared" ca="1" si="104"/>
        <v>10264746.913178729</v>
      </c>
      <c r="AX249" s="4">
        <f t="shared" ca="1" si="105"/>
        <v>10509429.875629665</v>
      </c>
      <c r="AY249" s="4">
        <f t="shared" ca="1" si="105"/>
        <v>10727869.381996574</v>
      </c>
      <c r="AZ249" s="4">
        <f t="shared" ca="1" si="105"/>
        <v>10979515.327343497</v>
      </c>
      <c r="BA249" s="4">
        <f t="shared" ca="1" si="105"/>
        <v>882890153.59224808</v>
      </c>
      <c r="BB249" s="4">
        <f t="shared" si="105"/>
        <v>0</v>
      </c>
      <c r="BC249" s="4">
        <f t="shared" si="105"/>
        <v>0</v>
      </c>
      <c r="BD249" s="4">
        <f t="shared" si="105"/>
        <v>0</v>
      </c>
      <c r="BE249" s="4">
        <f t="shared" si="105"/>
        <v>0</v>
      </c>
      <c r="BF249" s="4">
        <f t="shared" si="105"/>
        <v>0</v>
      </c>
      <c r="BG249" s="4">
        <f t="shared" si="105"/>
        <v>0</v>
      </c>
      <c r="BH249" s="4">
        <f t="shared" si="105"/>
        <v>0</v>
      </c>
      <c r="BI249" s="4">
        <f t="shared" si="105"/>
        <v>0</v>
      </c>
      <c r="BK249" s="7">
        <f t="shared" ca="1" si="103"/>
        <v>0.13631165437279447</v>
      </c>
    </row>
    <row r="250" spans="1:63" x14ac:dyDescent="0.25">
      <c r="A250" s="154">
        <f t="shared" si="91"/>
        <v>52</v>
      </c>
      <c r="C250" s="4">
        <f t="shared" ca="1" si="107"/>
        <v>-289476010.11893797</v>
      </c>
      <c r="D250" s="4">
        <f t="shared" ca="1" si="107"/>
        <v>3961497.4598564692</v>
      </c>
      <c r="E250" s="4">
        <f t="shared" ca="1" si="107"/>
        <v>3839455.6533044041</v>
      </c>
      <c r="F250" s="4">
        <f t="shared" ca="1" si="107"/>
        <v>4012071.2738155583</v>
      </c>
      <c r="G250" s="4">
        <f t="shared" ca="1" si="107"/>
        <v>4166936.8376218756</v>
      </c>
      <c r="H250" s="4">
        <f t="shared" ca="1" si="107"/>
        <v>4344856.4315943308</v>
      </c>
      <c r="I250" s="4">
        <f t="shared" ca="1" si="107"/>
        <v>4523922.4368315693</v>
      </c>
      <c r="J250" s="4">
        <f t="shared" ca="1" si="107"/>
        <v>4705183.2746574506</v>
      </c>
      <c r="K250" s="4">
        <f t="shared" ca="1" si="107"/>
        <v>4868187.2672012933</v>
      </c>
      <c r="L250" s="4">
        <f t="shared" ca="1" si="107"/>
        <v>3760522.8311860012</v>
      </c>
      <c r="M250" s="4">
        <f t="shared" ca="1" si="107"/>
        <v>3948505.2782143829</v>
      </c>
      <c r="N250" s="4">
        <f t="shared" ca="1" si="107"/>
        <v>4138774.6923354217</v>
      </c>
      <c r="O250" s="4">
        <f t="shared" ca="1" si="107"/>
        <v>4475867.4512748597</v>
      </c>
      <c r="P250" s="4">
        <f t="shared" ca="1" si="107"/>
        <v>4725531.7676397441</v>
      </c>
      <c r="Q250" s="4">
        <f t="shared" ca="1" si="107"/>
        <v>4891373.0397844138</v>
      </c>
      <c r="R250" s="4">
        <f t="shared" ca="1" si="107"/>
        <v>5059118.645392416</v>
      </c>
      <c r="S250" s="4">
        <f t="shared" ca="1" si="106"/>
        <v>5207066.43474916</v>
      </c>
      <c r="T250" s="4">
        <f t="shared" ca="1" si="106"/>
        <v>5379799.3226460703</v>
      </c>
      <c r="U250" s="4">
        <f t="shared" ca="1" si="106"/>
        <v>5553373.4004766112</v>
      </c>
      <c r="V250" s="4">
        <f t="shared" ca="1" si="106"/>
        <v>5728929.3948506201</v>
      </c>
      <c r="W250" s="4">
        <f t="shared" ca="1" si="106"/>
        <v>6193804.4665936865</v>
      </c>
      <c r="X250" s="4">
        <f t="shared" ca="1" si="106"/>
        <v>6384051.0534516368</v>
      </c>
      <c r="Y250" s="4">
        <f t="shared" ca="1" si="106"/>
        <v>6575231.6794649288</v>
      </c>
      <c r="Z250" s="4">
        <f t="shared" ca="1" si="106"/>
        <v>6768583.2956974804</v>
      </c>
      <c r="AA250" s="4">
        <f t="shared" ca="1" si="106"/>
        <v>6939870.6409638058</v>
      </c>
      <c r="AB250" s="4">
        <f t="shared" ca="1" si="106"/>
        <v>7138881.4301334601</v>
      </c>
      <c r="AC250" s="4">
        <f t="shared" ca="1" si="106"/>
        <v>7338876.952173043</v>
      </c>
      <c r="AD250" s="4">
        <f t="shared" ca="1" si="106"/>
        <v>7541131.4348422121</v>
      </c>
      <c r="AE250" s="4">
        <f t="shared" ca="1" si="106"/>
        <v>7720682.7285311008</v>
      </c>
      <c r="AF250" s="4">
        <f t="shared" ca="1" si="106"/>
        <v>7268248.4468822461</v>
      </c>
      <c r="AG250" s="4">
        <f t="shared" ca="1" si="106"/>
        <v>6964534.7032541558</v>
      </c>
      <c r="AH250" s="4">
        <f t="shared" ca="1" si="104"/>
        <v>7071254.3836424649</v>
      </c>
      <c r="AI250" s="4">
        <f t="shared" ca="1" si="104"/>
        <v>6843340.4391233306</v>
      </c>
      <c r="AJ250" s="4">
        <f t="shared" ca="1" si="104"/>
        <v>-87554316.55849646</v>
      </c>
      <c r="AK250" s="4">
        <f t="shared" ca="1" si="104"/>
        <v>7260493.0804254655</v>
      </c>
      <c r="AL250" s="4">
        <f t="shared" ca="1" si="104"/>
        <v>7471954.0130126737</v>
      </c>
      <c r="AM250" s="4">
        <f t="shared" ca="1" si="104"/>
        <v>7659306.0590272024</v>
      </c>
      <c r="AN250" s="4">
        <f t="shared" ca="1" si="104"/>
        <v>7876953.608699711</v>
      </c>
      <c r="AO250" s="4">
        <f t="shared" ca="1" si="104"/>
        <v>8095678.5605368</v>
      </c>
      <c r="AP250" s="4">
        <f t="shared" ca="1" si="104"/>
        <v>8316873.3076877967</v>
      </c>
      <c r="AQ250" s="4">
        <f t="shared" ca="1" si="104"/>
        <v>8704328.1569373254</v>
      </c>
      <c r="AR250" s="4">
        <f t="shared" ca="1" si="104"/>
        <v>9080295.6463968121</v>
      </c>
      <c r="AS250" s="4">
        <f t="shared" ca="1" si="104"/>
        <v>9339360.9379636832</v>
      </c>
      <c r="AT250" s="4">
        <f t="shared" ca="1" si="104"/>
        <v>9573425.52600413</v>
      </c>
      <c r="AU250" s="4">
        <f t="shared" ca="1" si="104"/>
        <v>9781985.1323808264</v>
      </c>
      <c r="AV250" s="4">
        <f t="shared" ca="1" si="104"/>
        <v>10022757.909728128</v>
      </c>
      <c r="AW250" s="4">
        <f t="shared" ca="1" si="104"/>
        <v>10264746.913178729</v>
      </c>
      <c r="AX250" s="4">
        <f t="shared" ca="1" si="105"/>
        <v>10509429.875629665</v>
      </c>
      <c r="AY250" s="4">
        <f t="shared" ca="1" si="105"/>
        <v>10727869.381996574</v>
      </c>
      <c r="AZ250" s="4">
        <f t="shared" ca="1" si="105"/>
        <v>10979515.327343497</v>
      </c>
      <c r="BA250" s="4">
        <f t="shared" ca="1" si="105"/>
        <v>11232441.057775185</v>
      </c>
      <c r="BB250" s="4">
        <f t="shared" ca="1" si="105"/>
        <v>896468318.55006671</v>
      </c>
      <c r="BC250" s="4">
        <f t="shared" si="105"/>
        <v>0</v>
      </c>
      <c r="BD250" s="4">
        <f t="shared" si="105"/>
        <v>0</v>
      </c>
      <c r="BE250" s="4">
        <f t="shared" si="105"/>
        <v>0</v>
      </c>
      <c r="BF250" s="4">
        <f t="shared" si="105"/>
        <v>0</v>
      </c>
      <c r="BG250" s="4">
        <f t="shared" si="105"/>
        <v>0</v>
      </c>
      <c r="BH250" s="4">
        <f t="shared" si="105"/>
        <v>0</v>
      </c>
      <c r="BI250" s="4">
        <f t="shared" si="105"/>
        <v>0</v>
      </c>
      <c r="BK250" s="7">
        <f t="shared" ca="1" si="103"/>
        <v>0.13603684117586723</v>
      </c>
    </row>
    <row r="251" spans="1:63" x14ac:dyDescent="0.25">
      <c r="A251" s="154">
        <f t="shared" si="91"/>
        <v>53</v>
      </c>
      <c r="C251" s="4">
        <f t="shared" ca="1" si="107"/>
        <v>-289476010.11893797</v>
      </c>
      <c r="D251" s="4">
        <f t="shared" ca="1" si="107"/>
        <v>3961497.4598564692</v>
      </c>
      <c r="E251" s="4">
        <f t="shared" ca="1" si="107"/>
        <v>3839455.6533044041</v>
      </c>
      <c r="F251" s="4">
        <f t="shared" ca="1" si="107"/>
        <v>4012071.2738155583</v>
      </c>
      <c r="G251" s="4">
        <f t="shared" ca="1" si="107"/>
        <v>4166936.8376218756</v>
      </c>
      <c r="H251" s="4">
        <f t="shared" ca="1" si="107"/>
        <v>4344856.4315943308</v>
      </c>
      <c r="I251" s="4">
        <f t="shared" ca="1" si="107"/>
        <v>4523922.4368315693</v>
      </c>
      <c r="J251" s="4">
        <f t="shared" ca="1" si="107"/>
        <v>4705183.2746574506</v>
      </c>
      <c r="K251" s="4">
        <f t="shared" ca="1" si="107"/>
        <v>4868187.2672012933</v>
      </c>
      <c r="L251" s="4">
        <f t="shared" ca="1" si="107"/>
        <v>3760522.8311860012</v>
      </c>
      <c r="M251" s="4">
        <f t="shared" ca="1" si="107"/>
        <v>3948505.2782143829</v>
      </c>
      <c r="N251" s="4">
        <f t="shared" ca="1" si="107"/>
        <v>4138774.6923354217</v>
      </c>
      <c r="O251" s="4">
        <f t="shared" ca="1" si="107"/>
        <v>4475867.4512748597</v>
      </c>
      <c r="P251" s="4">
        <f t="shared" ca="1" si="107"/>
        <v>4725531.7676397441</v>
      </c>
      <c r="Q251" s="4">
        <f t="shared" ca="1" si="107"/>
        <v>4891373.0397844138</v>
      </c>
      <c r="R251" s="4">
        <f t="shared" ca="1" si="107"/>
        <v>5059118.645392416</v>
      </c>
      <c r="S251" s="4">
        <f t="shared" ca="1" si="106"/>
        <v>5207066.43474916</v>
      </c>
      <c r="T251" s="4">
        <f t="shared" ca="1" si="106"/>
        <v>5379799.3226460703</v>
      </c>
      <c r="U251" s="4">
        <f t="shared" ca="1" si="106"/>
        <v>5553373.4004766112</v>
      </c>
      <c r="V251" s="4">
        <f t="shared" ca="1" si="106"/>
        <v>5728929.3948506201</v>
      </c>
      <c r="W251" s="4">
        <f t="shared" ca="1" si="106"/>
        <v>6193804.4665936865</v>
      </c>
      <c r="X251" s="4">
        <f t="shared" ca="1" si="106"/>
        <v>6384051.0534516368</v>
      </c>
      <c r="Y251" s="4">
        <f t="shared" ca="1" si="106"/>
        <v>6575231.6794649288</v>
      </c>
      <c r="Z251" s="4">
        <f t="shared" ca="1" si="106"/>
        <v>6768583.2956974804</v>
      </c>
      <c r="AA251" s="4">
        <f t="shared" ca="1" si="106"/>
        <v>6939870.6409638058</v>
      </c>
      <c r="AB251" s="4">
        <f t="shared" ca="1" si="106"/>
        <v>7138881.4301334601</v>
      </c>
      <c r="AC251" s="4">
        <f t="shared" ca="1" si="106"/>
        <v>7338876.952173043</v>
      </c>
      <c r="AD251" s="4">
        <f t="shared" ca="1" si="106"/>
        <v>7541131.4348422121</v>
      </c>
      <c r="AE251" s="4">
        <f t="shared" ca="1" si="106"/>
        <v>7720682.7285311008</v>
      </c>
      <c r="AF251" s="4">
        <f t="shared" ca="1" si="106"/>
        <v>7268248.4468822461</v>
      </c>
      <c r="AG251" s="4">
        <f t="shared" ca="1" si="106"/>
        <v>6964534.7032541558</v>
      </c>
      <c r="AH251" s="4">
        <f t="shared" ca="1" si="104"/>
        <v>7071254.3836424649</v>
      </c>
      <c r="AI251" s="4">
        <f t="shared" ca="1" si="104"/>
        <v>6843340.4391233306</v>
      </c>
      <c r="AJ251" s="4">
        <f t="shared" ca="1" si="104"/>
        <v>-87554316.55849646</v>
      </c>
      <c r="AK251" s="4">
        <f t="shared" ca="1" si="104"/>
        <v>7260493.0804254655</v>
      </c>
      <c r="AL251" s="4">
        <f t="shared" ca="1" si="104"/>
        <v>7471954.0130126737</v>
      </c>
      <c r="AM251" s="4">
        <f t="shared" ca="1" si="104"/>
        <v>7659306.0590272024</v>
      </c>
      <c r="AN251" s="4">
        <f t="shared" ca="1" si="104"/>
        <v>7876953.608699711</v>
      </c>
      <c r="AO251" s="4">
        <f t="shared" ca="1" si="104"/>
        <v>8095678.5605368</v>
      </c>
      <c r="AP251" s="4">
        <f t="shared" ca="1" si="104"/>
        <v>8316873.3076877967</v>
      </c>
      <c r="AQ251" s="4">
        <f t="shared" ca="1" si="104"/>
        <v>8704328.1569373254</v>
      </c>
      <c r="AR251" s="4">
        <f t="shared" ca="1" si="104"/>
        <v>9080295.6463968121</v>
      </c>
      <c r="AS251" s="4">
        <f t="shared" ca="1" si="104"/>
        <v>9339360.9379636832</v>
      </c>
      <c r="AT251" s="4">
        <f t="shared" ca="1" si="104"/>
        <v>9573425.52600413</v>
      </c>
      <c r="AU251" s="4">
        <f t="shared" ca="1" si="104"/>
        <v>9781985.1323808264</v>
      </c>
      <c r="AV251" s="4">
        <f t="shared" ca="1" si="104"/>
        <v>10022757.909728128</v>
      </c>
      <c r="AW251" s="4">
        <f t="shared" ca="1" si="104"/>
        <v>10264746.913178729</v>
      </c>
      <c r="AX251" s="4">
        <f t="shared" ca="1" si="105"/>
        <v>10509429.875629665</v>
      </c>
      <c r="AY251" s="4">
        <f t="shared" ca="1" si="105"/>
        <v>10727869.381996574</v>
      </c>
      <c r="AZ251" s="4">
        <f t="shared" ca="1" si="105"/>
        <v>10979515.327343497</v>
      </c>
      <c r="BA251" s="4">
        <f t="shared" ca="1" si="105"/>
        <v>11232441.057775185</v>
      </c>
      <c r="BB251" s="4">
        <f t="shared" ca="1" si="105"/>
        <v>11488168.838971976</v>
      </c>
      <c r="BC251" s="4">
        <f t="shared" ca="1" si="105"/>
        <v>908445947.68720472</v>
      </c>
      <c r="BD251" s="4">
        <f t="shared" si="105"/>
        <v>0</v>
      </c>
      <c r="BE251" s="4">
        <f t="shared" si="105"/>
        <v>0</v>
      </c>
      <c r="BF251" s="4">
        <f t="shared" si="105"/>
        <v>0</v>
      </c>
      <c r="BG251" s="4">
        <f t="shared" si="105"/>
        <v>0</v>
      </c>
      <c r="BH251" s="4">
        <f t="shared" si="105"/>
        <v>0</v>
      </c>
      <c r="BI251" s="4">
        <f t="shared" si="105"/>
        <v>0</v>
      </c>
      <c r="BK251" s="7">
        <f t="shared" ca="1" si="103"/>
        <v>0.13564368266247873</v>
      </c>
    </row>
    <row r="252" spans="1:63" x14ac:dyDescent="0.25">
      <c r="A252" s="154">
        <f t="shared" si="91"/>
        <v>54</v>
      </c>
      <c r="C252" s="4">
        <f t="shared" ca="1" si="107"/>
        <v>-289476010.11893797</v>
      </c>
      <c r="D252" s="4">
        <f t="shared" ca="1" si="107"/>
        <v>3961497.4598564692</v>
      </c>
      <c r="E252" s="4">
        <f t="shared" ca="1" si="107"/>
        <v>3839455.6533044041</v>
      </c>
      <c r="F252" s="4">
        <f t="shared" ca="1" si="107"/>
        <v>4012071.2738155583</v>
      </c>
      <c r="G252" s="4">
        <f t="shared" ca="1" si="107"/>
        <v>4166936.8376218756</v>
      </c>
      <c r="H252" s="4">
        <f t="shared" ca="1" si="107"/>
        <v>4344856.4315943308</v>
      </c>
      <c r="I252" s="4">
        <f t="shared" ca="1" si="107"/>
        <v>4523922.4368315693</v>
      </c>
      <c r="J252" s="4">
        <f t="shared" ca="1" si="107"/>
        <v>4705183.2746574506</v>
      </c>
      <c r="K252" s="4">
        <f t="shared" ca="1" si="107"/>
        <v>4868187.2672012933</v>
      </c>
      <c r="L252" s="4">
        <f t="shared" ca="1" si="107"/>
        <v>3760522.8311860012</v>
      </c>
      <c r="M252" s="4">
        <f t="shared" ca="1" si="107"/>
        <v>3948505.2782143829</v>
      </c>
      <c r="N252" s="4">
        <f t="shared" ca="1" si="107"/>
        <v>4138774.6923354217</v>
      </c>
      <c r="O252" s="4">
        <f t="shared" ca="1" si="107"/>
        <v>4475867.4512748597</v>
      </c>
      <c r="P252" s="4">
        <f t="shared" ca="1" si="107"/>
        <v>4725531.7676397441</v>
      </c>
      <c r="Q252" s="4">
        <f t="shared" ca="1" si="107"/>
        <v>4891373.0397844138</v>
      </c>
      <c r="R252" s="4">
        <f t="shared" ca="1" si="107"/>
        <v>5059118.645392416</v>
      </c>
      <c r="S252" s="4">
        <f t="shared" ca="1" si="106"/>
        <v>5207066.43474916</v>
      </c>
      <c r="T252" s="4">
        <f t="shared" ca="1" si="106"/>
        <v>5379799.3226460703</v>
      </c>
      <c r="U252" s="4">
        <f t="shared" ca="1" si="106"/>
        <v>5553373.4004766112</v>
      </c>
      <c r="V252" s="4">
        <f t="shared" ca="1" si="106"/>
        <v>5728929.3948506201</v>
      </c>
      <c r="W252" s="4">
        <f t="shared" ca="1" si="106"/>
        <v>6193804.4665936865</v>
      </c>
      <c r="X252" s="4">
        <f t="shared" ca="1" si="106"/>
        <v>6384051.0534516368</v>
      </c>
      <c r="Y252" s="4">
        <f t="shared" ca="1" si="106"/>
        <v>6575231.6794649288</v>
      </c>
      <c r="Z252" s="4">
        <f t="shared" ca="1" si="106"/>
        <v>6768583.2956974804</v>
      </c>
      <c r="AA252" s="4">
        <f t="shared" ca="1" si="106"/>
        <v>6939870.6409638058</v>
      </c>
      <c r="AB252" s="4">
        <f t="shared" ca="1" si="106"/>
        <v>7138881.4301334601</v>
      </c>
      <c r="AC252" s="4">
        <f t="shared" ca="1" si="106"/>
        <v>7338876.952173043</v>
      </c>
      <c r="AD252" s="4">
        <f t="shared" ca="1" si="106"/>
        <v>7541131.4348422121</v>
      </c>
      <c r="AE252" s="4">
        <f t="shared" ca="1" si="106"/>
        <v>7720682.7285311008</v>
      </c>
      <c r="AF252" s="4">
        <f t="shared" ca="1" si="106"/>
        <v>7268248.4468822461</v>
      </c>
      <c r="AG252" s="4">
        <f t="shared" ca="1" si="106"/>
        <v>6964534.7032541558</v>
      </c>
      <c r="AH252" s="4">
        <f t="shared" ca="1" si="104"/>
        <v>7071254.3836424649</v>
      </c>
      <c r="AI252" s="4">
        <f t="shared" ca="1" si="104"/>
        <v>6843340.4391233306</v>
      </c>
      <c r="AJ252" s="4">
        <f t="shared" ca="1" si="104"/>
        <v>-87554316.55849646</v>
      </c>
      <c r="AK252" s="4">
        <f t="shared" ca="1" si="104"/>
        <v>7260493.0804254655</v>
      </c>
      <c r="AL252" s="4">
        <f t="shared" ca="1" si="104"/>
        <v>7471954.0130126737</v>
      </c>
      <c r="AM252" s="4">
        <f t="shared" ca="1" si="104"/>
        <v>7659306.0590272024</v>
      </c>
      <c r="AN252" s="4">
        <f t="shared" ca="1" si="104"/>
        <v>7876953.608699711</v>
      </c>
      <c r="AO252" s="4">
        <f t="shared" ca="1" si="104"/>
        <v>8095678.5605368</v>
      </c>
      <c r="AP252" s="4">
        <f t="shared" ca="1" si="104"/>
        <v>8316873.3076877967</v>
      </c>
      <c r="AQ252" s="4">
        <f t="shared" ca="1" si="104"/>
        <v>8704328.1569373254</v>
      </c>
      <c r="AR252" s="4">
        <f t="shared" ca="1" si="104"/>
        <v>9080295.6463968121</v>
      </c>
      <c r="AS252" s="4">
        <f t="shared" ca="1" si="104"/>
        <v>9339360.9379636832</v>
      </c>
      <c r="AT252" s="4">
        <f t="shared" ca="1" si="104"/>
        <v>9573425.52600413</v>
      </c>
      <c r="AU252" s="4">
        <f t="shared" ca="1" si="104"/>
        <v>9781985.1323808264</v>
      </c>
      <c r="AV252" s="4">
        <f t="shared" ca="1" si="104"/>
        <v>10022757.909728128</v>
      </c>
      <c r="AW252" s="4">
        <f t="shared" ca="1" si="104"/>
        <v>10264746.913178729</v>
      </c>
      <c r="AX252" s="4">
        <f t="shared" ca="1" si="105"/>
        <v>10509429.875629665</v>
      </c>
      <c r="AY252" s="4">
        <f t="shared" ca="1" si="105"/>
        <v>10727869.381996574</v>
      </c>
      <c r="AZ252" s="4">
        <f t="shared" ca="1" si="105"/>
        <v>10979515.327343497</v>
      </c>
      <c r="BA252" s="4">
        <f t="shared" ca="1" si="105"/>
        <v>11232441.057775185</v>
      </c>
      <c r="BB252" s="4">
        <f t="shared" ca="1" si="105"/>
        <v>11488168.838971976</v>
      </c>
      <c r="BC252" s="4">
        <f t="shared" ca="1" si="105"/>
        <v>11716893.335682826</v>
      </c>
      <c r="BD252" s="4">
        <f t="shared" ca="1" si="105"/>
        <v>916208115.71327853</v>
      </c>
      <c r="BE252" s="4">
        <f t="shared" si="105"/>
        <v>0</v>
      </c>
      <c r="BF252" s="4">
        <f t="shared" si="105"/>
        <v>0</v>
      </c>
      <c r="BG252" s="4">
        <f t="shared" si="105"/>
        <v>0</v>
      </c>
      <c r="BH252" s="4">
        <f t="shared" si="105"/>
        <v>0</v>
      </c>
      <c r="BI252" s="4">
        <f t="shared" si="105"/>
        <v>0</v>
      </c>
      <c r="BK252" s="7">
        <f t="shared" ca="1" si="103"/>
        <v>0.13495519408017054</v>
      </c>
    </row>
    <row r="253" spans="1:63" x14ac:dyDescent="0.25">
      <c r="A253" s="154">
        <f t="shared" si="91"/>
        <v>55</v>
      </c>
      <c r="C253" s="4">
        <f t="shared" ca="1" si="107"/>
        <v>-289476010.11893797</v>
      </c>
      <c r="D253" s="4">
        <f t="shared" ca="1" si="107"/>
        <v>3961497.4598564692</v>
      </c>
      <c r="E253" s="4">
        <f t="shared" ca="1" si="107"/>
        <v>3839455.6533044041</v>
      </c>
      <c r="F253" s="4">
        <f t="shared" ca="1" si="107"/>
        <v>4012071.2738155583</v>
      </c>
      <c r="G253" s="4">
        <f t="shared" ca="1" si="107"/>
        <v>4166936.8376218756</v>
      </c>
      <c r="H253" s="4">
        <f t="shared" ca="1" si="107"/>
        <v>4344856.4315943308</v>
      </c>
      <c r="I253" s="4">
        <f t="shared" ca="1" si="107"/>
        <v>4523922.4368315693</v>
      </c>
      <c r="J253" s="4">
        <f t="shared" ca="1" si="107"/>
        <v>4705183.2746574506</v>
      </c>
      <c r="K253" s="4">
        <f t="shared" ca="1" si="107"/>
        <v>4868187.2672012933</v>
      </c>
      <c r="L253" s="4">
        <f t="shared" ca="1" si="107"/>
        <v>3760522.8311860012</v>
      </c>
      <c r="M253" s="4">
        <f t="shared" ca="1" si="107"/>
        <v>3948505.2782143829</v>
      </c>
      <c r="N253" s="4">
        <f t="shared" ca="1" si="107"/>
        <v>4138774.6923354217</v>
      </c>
      <c r="O253" s="4">
        <f t="shared" ca="1" si="107"/>
        <v>4475867.4512748597</v>
      </c>
      <c r="P253" s="4">
        <f t="shared" ca="1" si="107"/>
        <v>4725531.7676397441</v>
      </c>
      <c r="Q253" s="4">
        <f t="shared" ca="1" si="107"/>
        <v>4891373.0397844138</v>
      </c>
      <c r="R253" s="4">
        <f t="shared" ca="1" si="107"/>
        <v>5059118.645392416</v>
      </c>
      <c r="S253" s="4">
        <f t="shared" ca="1" si="106"/>
        <v>5207066.43474916</v>
      </c>
      <c r="T253" s="4">
        <f t="shared" ca="1" si="106"/>
        <v>5379799.3226460703</v>
      </c>
      <c r="U253" s="4">
        <f t="shared" ca="1" si="106"/>
        <v>5553373.4004766112</v>
      </c>
      <c r="V253" s="4">
        <f t="shared" ca="1" si="106"/>
        <v>5728929.3948506201</v>
      </c>
      <c r="W253" s="4">
        <f t="shared" ca="1" si="106"/>
        <v>6193804.4665936865</v>
      </c>
      <c r="X253" s="4">
        <f t="shared" ca="1" si="106"/>
        <v>6384051.0534516368</v>
      </c>
      <c r="Y253" s="4">
        <f t="shared" ca="1" si="106"/>
        <v>6575231.6794649288</v>
      </c>
      <c r="Z253" s="4">
        <f t="shared" ca="1" si="106"/>
        <v>6768583.2956974804</v>
      </c>
      <c r="AA253" s="4">
        <f t="shared" ca="1" si="106"/>
        <v>6939870.6409638058</v>
      </c>
      <c r="AB253" s="4">
        <f t="shared" ca="1" si="106"/>
        <v>7138881.4301334601</v>
      </c>
      <c r="AC253" s="4">
        <f t="shared" ca="1" si="106"/>
        <v>7338876.952173043</v>
      </c>
      <c r="AD253" s="4">
        <f t="shared" ca="1" si="106"/>
        <v>7541131.4348422121</v>
      </c>
      <c r="AE253" s="4">
        <f t="shared" ca="1" si="106"/>
        <v>7720682.7285311008</v>
      </c>
      <c r="AF253" s="4">
        <f t="shared" ca="1" si="106"/>
        <v>7268248.4468822461</v>
      </c>
      <c r="AG253" s="4">
        <f t="shared" ca="1" si="106"/>
        <v>6964534.7032541558</v>
      </c>
      <c r="AH253" s="4">
        <f t="shared" ca="1" si="104"/>
        <v>7071254.3836424649</v>
      </c>
      <c r="AI253" s="4">
        <f t="shared" ca="1" si="104"/>
        <v>6843340.4391233306</v>
      </c>
      <c r="AJ253" s="4">
        <f t="shared" ca="1" si="104"/>
        <v>-87554316.55849646</v>
      </c>
      <c r="AK253" s="4">
        <f t="shared" ca="1" si="104"/>
        <v>7260493.0804254655</v>
      </c>
      <c r="AL253" s="4">
        <f t="shared" ca="1" si="104"/>
        <v>7471954.0130126737</v>
      </c>
      <c r="AM253" s="4">
        <f t="shared" ca="1" si="104"/>
        <v>7659306.0590272024</v>
      </c>
      <c r="AN253" s="4">
        <f t="shared" ca="1" si="104"/>
        <v>7876953.608699711</v>
      </c>
      <c r="AO253" s="4">
        <f t="shared" ca="1" si="104"/>
        <v>8095678.5605368</v>
      </c>
      <c r="AP253" s="4">
        <f t="shared" ca="1" si="104"/>
        <v>8316873.3076877967</v>
      </c>
      <c r="AQ253" s="4">
        <f t="shared" ca="1" si="104"/>
        <v>8704328.1569373254</v>
      </c>
      <c r="AR253" s="4">
        <f t="shared" ca="1" si="104"/>
        <v>9080295.6463968121</v>
      </c>
      <c r="AS253" s="4">
        <f t="shared" ca="1" si="104"/>
        <v>9339360.9379636832</v>
      </c>
      <c r="AT253" s="4">
        <f t="shared" ca="1" si="104"/>
        <v>9573425.52600413</v>
      </c>
      <c r="AU253" s="4">
        <f t="shared" ca="1" si="104"/>
        <v>9781985.1323808264</v>
      </c>
      <c r="AV253" s="4">
        <f t="shared" ca="1" si="104"/>
        <v>10022757.909728128</v>
      </c>
      <c r="AW253" s="4">
        <f t="shared" ca="1" si="104"/>
        <v>10264746.913178729</v>
      </c>
      <c r="AX253" s="4">
        <f t="shared" ca="1" si="105"/>
        <v>10509429.875629665</v>
      </c>
      <c r="AY253" s="4">
        <f t="shared" ca="1" si="105"/>
        <v>10727869.381996574</v>
      </c>
      <c r="AZ253" s="4">
        <f t="shared" ca="1" si="105"/>
        <v>10979515.327343497</v>
      </c>
      <c r="BA253" s="4">
        <f t="shared" ca="1" si="105"/>
        <v>11232441.057775185</v>
      </c>
      <c r="BB253" s="4">
        <f t="shared" ca="1" si="105"/>
        <v>11488168.838971976</v>
      </c>
      <c r="BC253" s="4">
        <f t="shared" ca="1" si="105"/>
        <v>11716893.335682826</v>
      </c>
      <c r="BD253" s="4">
        <f t="shared" ca="1" si="105"/>
        <v>11979848.143609708</v>
      </c>
      <c r="BE253" s="4">
        <f t="shared" ca="1" si="105"/>
        <v>927597007.23077786</v>
      </c>
      <c r="BF253" s="4">
        <f t="shared" si="105"/>
        <v>0</v>
      </c>
      <c r="BG253" s="4">
        <f t="shared" si="105"/>
        <v>0</v>
      </c>
      <c r="BH253" s="4">
        <f t="shared" si="105"/>
        <v>0</v>
      </c>
      <c r="BI253" s="4">
        <f t="shared" si="105"/>
        <v>0</v>
      </c>
      <c r="BK253" s="7">
        <f t="shared" ca="1" si="103"/>
        <v>0.1345575084142332</v>
      </c>
    </row>
    <row r="254" spans="1:63" x14ac:dyDescent="0.25">
      <c r="A254" s="154">
        <f t="shared" si="91"/>
        <v>56</v>
      </c>
      <c r="C254" s="4">
        <f t="shared" ca="1" si="107"/>
        <v>-289476010.11893797</v>
      </c>
      <c r="D254" s="4">
        <f t="shared" ca="1" si="107"/>
        <v>3961497.4598564692</v>
      </c>
      <c r="E254" s="4">
        <f t="shared" ca="1" si="107"/>
        <v>3839455.6533044041</v>
      </c>
      <c r="F254" s="4">
        <f t="shared" ca="1" si="107"/>
        <v>4012071.2738155583</v>
      </c>
      <c r="G254" s="4">
        <f t="shared" ca="1" si="107"/>
        <v>4166936.8376218756</v>
      </c>
      <c r="H254" s="4">
        <f t="shared" ca="1" si="107"/>
        <v>4344856.4315943308</v>
      </c>
      <c r="I254" s="4">
        <f t="shared" ca="1" si="107"/>
        <v>4523922.4368315693</v>
      </c>
      <c r="J254" s="4">
        <f t="shared" ca="1" si="107"/>
        <v>4705183.2746574506</v>
      </c>
      <c r="K254" s="4">
        <f t="shared" ca="1" si="107"/>
        <v>4868187.2672012933</v>
      </c>
      <c r="L254" s="4">
        <f t="shared" ca="1" si="107"/>
        <v>3760522.8311860012</v>
      </c>
      <c r="M254" s="4">
        <f t="shared" ca="1" si="107"/>
        <v>3948505.2782143829</v>
      </c>
      <c r="N254" s="4">
        <f t="shared" ca="1" si="107"/>
        <v>4138774.6923354217</v>
      </c>
      <c r="O254" s="4">
        <f t="shared" ca="1" si="107"/>
        <v>4475867.4512748597</v>
      </c>
      <c r="P254" s="4">
        <f t="shared" ca="1" si="107"/>
        <v>4725531.7676397441</v>
      </c>
      <c r="Q254" s="4">
        <f t="shared" ca="1" si="107"/>
        <v>4891373.0397844138</v>
      </c>
      <c r="R254" s="4">
        <f t="shared" ca="1" si="107"/>
        <v>5059118.645392416</v>
      </c>
      <c r="S254" s="4">
        <f t="shared" ca="1" si="106"/>
        <v>5207066.43474916</v>
      </c>
      <c r="T254" s="4">
        <f t="shared" ca="1" si="106"/>
        <v>5379799.3226460703</v>
      </c>
      <c r="U254" s="4">
        <f t="shared" ca="1" si="106"/>
        <v>5553373.4004766112</v>
      </c>
      <c r="V254" s="4">
        <f t="shared" ca="1" si="106"/>
        <v>5728929.3948506201</v>
      </c>
      <c r="W254" s="4">
        <f t="shared" ca="1" si="106"/>
        <v>6193804.4665936865</v>
      </c>
      <c r="X254" s="4">
        <f t="shared" ca="1" si="106"/>
        <v>6384051.0534516368</v>
      </c>
      <c r="Y254" s="4">
        <f t="shared" ca="1" si="106"/>
        <v>6575231.6794649288</v>
      </c>
      <c r="Z254" s="4">
        <f t="shared" ca="1" si="106"/>
        <v>6768583.2956974804</v>
      </c>
      <c r="AA254" s="4">
        <f t="shared" ca="1" si="106"/>
        <v>6939870.6409638058</v>
      </c>
      <c r="AB254" s="4">
        <f t="shared" ca="1" si="106"/>
        <v>7138881.4301334601</v>
      </c>
      <c r="AC254" s="4">
        <f t="shared" ca="1" si="106"/>
        <v>7338876.952173043</v>
      </c>
      <c r="AD254" s="4">
        <f t="shared" ca="1" si="106"/>
        <v>7541131.4348422121</v>
      </c>
      <c r="AE254" s="4">
        <f t="shared" ca="1" si="106"/>
        <v>7720682.7285311008</v>
      </c>
      <c r="AF254" s="4">
        <f t="shared" ca="1" si="106"/>
        <v>7268248.4468822461</v>
      </c>
      <c r="AG254" s="4">
        <f t="shared" ca="1" si="106"/>
        <v>6964534.7032541558</v>
      </c>
      <c r="AH254" s="4">
        <f t="shared" ca="1" si="104"/>
        <v>7071254.3836424649</v>
      </c>
      <c r="AI254" s="4">
        <f t="shared" ca="1" si="104"/>
        <v>6843340.4391233306</v>
      </c>
      <c r="AJ254" s="4">
        <f t="shared" ca="1" si="104"/>
        <v>-87554316.55849646</v>
      </c>
      <c r="AK254" s="4">
        <f t="shared" ca="1" si="104"/>
        <v>7260493.0804254655</v>
      </c>
      <c r="AL254" s="4">
        <f t="shared" ca="1" si="104"/>
        <v>7471954.0130126737</v>
      </c>
      <c r="AM254" s="4">
        <f t="shared" ca="1" si="104"/>
        <v>7659306.0590272024</v>
      </c>
      <c r="AN254" s="4">
        <f t="shared" ca="1" si="104"/>
        <v>7876953.608699711</v>
      </c>
      <c r="AO254" s="4">
        <f t="shared" ca="1" si="104"/>
        <v>8095678.5605368</v>
      </c>
      <c r="AP254" s="4">
        <f t="shared" ca="1" si="104"/>
        <v>8316873.3076877967</v>
      </c>
      <c r="AQ254" s="4">
        <f t="shared" ca="1" si="104"/>
        <v>8704328.1569373254</v>
      </c>
      <c r="AR254" s="4">
        <f t="shared" ca="1" si="104"/>
        <v>9080295.6463968121</v>
      </c>
      <c r="AS254" s="4">
        <f t="shared" ca="1" si="104"/>
        <v>9339360.9379636832</v>
      </c>
      <c r="AT254" s="4">
        <f t="shared" ca="1" si="104"/>
        <v>9573425.52600413</v>
      </c>
      <c r="AU254" s="4">
        <f t="shared" ca="1" si="104"/>
        <v>9781985.1323808264</v>
      </c>
      <c r="AV254" s="4">
        <f t="shared" ca="1" si="104"/>
        <v>10022757.909728128</v>
      </c>
      <c r="AW254" s="4">
        <f t="shared" ca="1" si="104"/>
        <v>10264746.913178729</v>
      </c>
      <c r="AX254" s="4">
        <f t="shared" ca="1" si="105"/>
        <v>10509429.875629665</v>
      </c>
      <c r="AY254" s="4">
        <f t="shared" ca="1" si="105"/>
        <v>10727869.381996574</v>
      </c>
      <c r="AZ254" s="4">
        <f t="shared" ca="1" si="105"/>
        <v>10979515.327343497</v>
      </c>
      <c r="BA254" s="4">
        <f t="shared" ca="1" si="105"/>
        <v>11232441.057775185</v>
      </c>
      <c r="BB254" s="4">
        <f t="shared" ca="1" si="105"/>
        <v>11488168.838971976</v>
      </c>
      <c r="BC254" s="4">
        <f t="shared" ca="1" si="105"/>
        <v>11716893.335682826</v>
      </c>
      <c r="BD254" s="4">
        <f t="shared" ca="1" si="105"/>
        <v>11979848.143609708</v>
      </c>
      <c r="BE254" s="4">
        <f t="shared" ca="1" si="105"/>
        <v>12244149.014538217</v>
      </c>
      <c r="BF254" s="4">
        <f t="shared" ca="1" si="105"/>
        <v>925836646.86638713</v>
      </c>
      <c r="BG254" s="4">
        <f t="shared" si="105"/>
        <v>0</v>
      </c>
      <c r="BH254" s="4">
        <f t="shared" si="105"/>
        <v>0</v>
      </c>
      <c r="BI254" s="4">
        <f t="shared" si="105"/>
        <v>0</v>
      </c>
      <c r="BK254" s="7">
        <f t="shared" ca="1" si="103"/>
        <v>0.13328838070343507</v>
      </c>
    </row>
    <row r="255" spans="1:63" x14ac:dyDescent="0.25">
      <c r="A255" s="154">
        <f t="shared" si="91"/>
        <v>57</v>
      </c>
      <c r="C255" s="4">
        <f t="shared" ca="1" si="107"/>
        <v>-289476010.11893797</v>
      </c>
      <c r="D255" s="4">
        <f t="shared" ca="1" si="107"/>
        <v>3961497.4598564692</v>
      </c>
      <c r="E255" s="4">
        <f t="shared" ca="1" si="107"/>
        <v>3839455.6533044041</v>
      </c>
      <c r="F255" s="4">
        <f t="shared" ca="1" si="107"/>
        <v>4012071.2738155583</v>
      </c>
      <c r="G255" s="4">
        <f t="shared" ca="1" si="107"/>
        <v>4166936.8376218756</v>
      </c>
      <c r="H255" s="4">
        <f t="shared" ca="1" si="107"/>
        <v>4344856.4315943308</v>
      </c>
      <c r="I255" s="4">
        <f t="shared" ca="1" si="107"/>
        <v>4523922.4368315693</v>
      </c>
      <c r="J255" s="4">
        <f t="shared" ca="1" si="107"/>
        <v>4705183.2746574506</v>
      </c>
      <c r="K255" s="4">
        <f t="shared" ca="1" si="107"/>
        <v>4868187.2672012933</v>
      </c>
      <c r="L255" s="4">
        <f t="shared" ca="1" si="107"/>
        <v>3760522.8311860012</v>
      </c>
      <c r="M255" s="4">
        <f t="shared" ca="1" si="107"/>
        <v>3948505.2782143829</v>
      </c>
      <c r="N255" s="4">
        <f t="shared" ca="1" si="107"/>
        <v>4138774.6923354217</v>
      </c>
      <c r="O255" s="4">
        <f t="shared" ca="1" si="107"/>
        <v>4475867.4512748597</v>
      </c>
      <c r="P255" s="4">
        <f t="shared" ca="1" si="107"/>
        <v>4725531.7676397441</v>
      </c>
      <c r="Q255" s="4">
        <f t="shared" ca="1" si="107"/>
        <v>4891373.0397844138</v>
      </c>
      <c r="R255" s="4">
        <f t="shared" ca="1" si="107"/>
        <v>5059118.645392416</v>
      </c>
      <c r="S255" s="4">
        <f t="shared" ca="1" si="106"/>
        <v>5207066.43474916</v>
      </c>
      <c r="T255" s="4">
        <f t="shared" ca="1" si="106"/>
        <v>5379799.3226460703</v>
      </c>
      <c r="U255" s="4">
        <f t="shared" ca="1" si="106"/>
        <v>5553373.4004766112</v>
      </c>
      <c r="V255" s="4">
        <f t="shared" ca="1" si="106"/>
        <v>5728929.3948506201</v>
      </c>
      <c r="W255" s="4">
        <f t="shared" ca="1" si="106"/>
        <v>6193804.4665936865</v>
      </c>
      <c r="X255" s="4">
        <f t="shared" ca="1" si="106"/>
        <v>6384051.0534516368</v>
      </c>
      <c r="Y255" s="4">
        <f t="shared" ca="1" si="106"/>
        <v>6575231.6794649288</v>
      </c>
      <c r="Z255" s="4">
        <f t="shared" ca="1" si="106"/>
        <v>6768583.2956974804</v>
      </c>
      <c r="AA255" s="4">
        <f t="shared" ca="1" si="106"/>
        <v>6939870.6409638058</v>
      </c>
      <c r="AB255" s="4">
        <f t="shared" ca="1" si="106"/>
        <v>7138881.4301334601</v>
      </c>
      <c r="AC255" s="4">
        <f t="shared" ca="1" si="106"/>
        <v>7338876.952173043</v>
      </c>
      <c r="AD255" s="4">
        <f t="shared" ca="1" si="106"/>
        <v>7541131.4348422121</v>
      </c>
      <c r="AE255" s="4">
        <f t="shared" ca="1" si="106"/>
        <v>7720682.7285311008</v>
      </c>
      <c r="AF255" s="4">
        <f t="shared" ca="1" si="106"/>
        <v>7268248.4468822461</v>
      </c>
      <c r="AG255" s="4">
        <f t="shared" ca="1" si="106"/>
        <v>6964534.7032541558</v>
      </c>
      <c r="AH255" s="4">
        <f t="shared" ca="1" si="104"/>
        <v>7071254.3836424649</v>
      </c>
      <c r="AI255" s="4">
        <f t="shared" ca="1" si="104"/>
        <v>6843340.4391233306</v>
      </c>
      <c r="AJ255" s="4">
        <f t="shared" ca="1" si="104"/>
        <v>-87554316.55849646</v>
      </c>
      <c r="AK255" s="4">
        <f t="shared" ca="1" si="104"/>
        <v>7260493.0804254655</v>
      </c>
      <c r="AL255" s="4">
        <f t="shared" ca="1" si="104"/>
        <v>7471954.0130126737</v>
      </c>
      <c r="AM255" s="4">
        <f t="shared" ca="1" si="104"/>
        <v>7659306.0590272024</v>
      </c>
      <c r="AN255" s="4">
        <f t="shared" ca="1" si="104"/>
        <v>7876953.608699711</v>
      </c>
      <c r="AO255" s="4">
        <f t="shared" ca="1" si="104"/>
        <v>8095678.5605368</v>
      </c>
      <c r="AP255" s="4">
        <f t="shared" ca="1" si="104"/>
        <v>8316873.3076877967</v>
      </c>
      <c r="AQ255" s="4">
        <f t="shared" ca="1" si="104"/>
        <v>8704328.1569373254</v>
      </c>
      <c r="AR255" s="4">
        <f t="shared" ca="1" si="104"/>
        <v>9080295.6463968121</v>
      </c>
      <c r="AS255" s="4">
        <f t="shared" ca="1" si="104"/>
        <v>9339360.9379636832</v>
      </c>
      <c r="AT255" s="4">
        <f t="shared" ca="1" si="104"/>
        <v>9573425.52600413</v>
      </c>
      <c r="AU255" s="4">
        <f t="shared" ca="1" si="104"/>
        <v>9781985.1323808264</v>
      </c>
      <c r="AV255" s="4">
        <f t="shared" ca="1" si="104"/>
        <v>10022757.909728128</v>
      </c>
      <c r="AW255" s="4">
        <f t="shared" ca="1" si="104"/>
        <v>10264746.913178729</v>
      </c>
      <c r="AX255" s="4">
        <f t="shared" ca="1" si="105"/>
        <v>10509429.875629665</v>
      </c>
      <c r="AY255" s="4">
        <f t="shared" ca="1" si="105"/>
        <v>10727869.381996574</v>
      </c>
      <c r="AZ255" s="4">
        <f t="shared" ca="1" si="105"/>
        <v>10979515.327343497</v>
      </c>
      <c r="BA255" s="4">
        <f t="shared" ca="1" si="105"/>
        <v>11232441.057775185</v>
      </c>
      <c r="BB255" s="4">
        <f t="shared" ca="1" si="105"/>
        <v>11488168.838971976</v>
      </c>
      <c r="BC255" s="4">
        <f t="shared" ca="1" si="105"/>
        <v>11716893.335682826</v>
      </c>
      <c r="BD255" s="4">
        <f t="shared" ca="1" si="105"/>
        <v>11979848.143609708</v>
      </c>
      <c r="BE255" s="4">
        <f t="shared" ca="1" si="105"/>
        <v>12244149.014538217</v>
      </c>
      <c r="BF255" s="4">
        <f t="shared" ca="1" si="105"/>
        <v>12511364.088939443</v>
      </c>
      <c r="BG255" s="4">
        <f t="shared" ca="1" si="105"/>
        <v>924099788.07631385</v>
      </c>
      <c r="BH255" s="4">
        <f t="shared" si="105"/>
        <v>0</v>
      </c>
      <c r="BI255" s="4">
        <f t="shared" si="105"/>
        <v>0</v>
      </c>
      <c r="BK255" s="7">
        <f t="shared" ca="1" si="103"/>
        <v>0.13209669549386716</v>
      </c>
    </row>
    <row r="256" spans="1:63" x14ac:dyDescent="0.25">
      <c r="A256" s="154">
        <f>A255+1</f>
        <v>58</v>
      </c>
      <c r="C256" s="4">
        <f t="shared" ca="1" si="107"/>
        <v>-289476010.11893797</v>
      </c>
      <c r="D256" s="4">
        <f t="shared" ca="1" si="107"/>
        <v>3961497.4598564692</v>
      </c>
      <c r="E256" s="4">
        <f t="shared" ca="1" si="107"/>
        <v>3839455.6533044041</v>
      </c>
      <c r="F256" s="4">
        <f t="shared" ca="1" si="107"/>
        <v>4012071.2738155583</v>
      </c>
      <c r="G256" s="4">
        <f t="shared" ca="1" si="107"/>
        <v>4166936.8376218756</v>
      </c>
      <c r="H256" s="4">
        <f t="shared" ca="1" si="107"/>
        <v>4344856.4315943308</v>
      </c>
      <c r="I256" s="4">
        <f t="shared" ca="1" si="107"/>
        <v>4523922.4368315693</v>
      </c>
      <c r="J256" s="4">
        <f t="shared" ca="1" si="107"/>
        <v>4705183.2746574506</v>
      </c>
      <c r="K256" s="4">
        <f t="shared" ca="1" si="107"/>
        <v>4868187.2672012933</v>
      </c>
      <c r="L256" s="4">
        <f t="shared" ca="1" si="107"/>
        <v>3760522.8311860012</v>
      </c>
      <c r="M256" s="4">
        <f t="shared" ca="1" si="107"/>
        <v>3948505.2782143829</v>
      </c>
      <c r="N256" s="4">
        <f t="shared" ca="1" si="107"/>
        <v>4138774.6923354217</v>
      </c>
      <c r="O256" s="4">
        <f t="shared" ca="1" si="107"/>
        <v>4475867.4512748597</v>
      </c>
      <c r="P256" s="4">
        <f t="shared" ca="1" si="107"/>
        <v>4725531.7676397441</v>
      </c>
      <c r="Q256" s="4">
        <f t="shared" ca="1" si="107"/>
        <v>4891373.0397844138</v>
      </c>
      <c r="R256" s="4">
        <f t="shared" ca="1" si="107"/>
        <v>5059118.645392416</v>
      </c>
      <c r="S256" s="4">
        <f t="shared" ca="1" si="106"/>
        <v>5207066.43474916</v>
      </c>
      <c r="T256" s="4">
        <f t="shared" ca="1" si="106"/>
        <v>5379799.3226460703</v>
      </c>
      <c r="U256" s="4">
        <f t="shared" ca="1" si="106"/>
        <v>5553373.4004766112</v>
      </c>
      <c r="V256" s="4">
        <f t="shared" ca="1" si="106"/>
        <v>5728929.3948506201</v>
      </c>
      <c r="W256" s="4">
        <f t="shared" ca="1" si="106"/>
        <v>6193804.4665936865</v>
      </c>
      <c r="X256" s="4">
        <f t="shared" ca="1" si="106"/>
        <v>6384051.0534516368</v>
      </c>
      <c r="Y256" s="4">
        <f t="shared" ca="1" si="106"/>
        <v>6575231.6794649288</v>
      </c>
      <c r="Z256" s="4">
        <f t="shared" ca="1" si="106"/>
        <v>6768583.2956974804</v>
      </c>
      <c r="AA256" s="4">
        <f t="shared" ca="1" si="106"/>
        <v>6939870.6409638058</v>
      </c>
      <c r="AB256" s="4">
        <f t="shared" ca="1" si="106"/>
        <v>7138881.4301334601</v>
      </c>
      <c r="AC256" s="4">
        <f t="shared" ca="1" si="106"/>
        <v>7338876.952173043</v>
      </c>
      <c r="AD256" s="4">
        <f t="shared" ca="1" si="106"/>
        <v>7541131.4348422121</v>
      </c>
      <c r="AE256" s="4">
        <f t="shared" ca="1" si="106"/>
        <v>7720682.7285311008</v>
      </c>
      <c r="AF256" s="4">
        <f t="shared" ca="1" si="106"/>
        <v>7268248.4468822461</v>
      </c>
      <c r="AG256" s="4">
        <f t="shared" ca="1" si="106"/>
        <v>6964534.7032541558</v>
      </c>
      <c r="AH256" s="4">
        <f t="shared" ca="1" si="104"/>
        <v>7071254.3836424649</v>
      </c>
      <c r="AI256" s="4">
        <f t="shared" ca="1" si="104"/>
        <v>6843340.4391233306</v>
      </c>
      <c r="AJ256" s="4">
        <f t="shared" ca="1" si="104"/>
        <v>-87554316.55849646</v>
      </c>
      <c r="AK256" s="4">
        <f t="shared" ca="1" si="104"/>
        <v>7260493.0804254655</v>
      </c>
      <c r="AL256" s="4">
        <f t="shared" ca="1" si="104"/>
        <v>7471954.0130126737</v>
      </c>
      <c r="AM256" s="4">
        <f t="shared" ca="1" si="104"/>
        <v>7659306.0590272024</v>
      </c>
      <c r="AN256" s="4">
        <f t="shared" ca="1" si="104"/>
        <v>7876953.608699711</v>
      </c>
      <c r="AO256" s="4">
        <f t="shared" ca="1" si="104"/>
        <v>8095678.5605368</v>
      </c>
      <c r="AP256" s="4">
        <f t="shared" ca="1" si="104"/>
        <v>8316873.3076877967</v>
      </c>
      <c r="AQ256" s="4">
        <f t="shared" ca="1" si="104"/>
        <v>8704328.1569373254</v>
      </c>
      <c r="AR256" s="4">
        <f t="shared" ca="1" si="104"/>
        <v>9080295.6463968121</v>
      </c>
      <c r="AS256" s="4">
        <f t="shared" ca="1" si="104"/>
        <v>9339360.9379636832</v>
      </c>
      <c r="AT256" s="4">
        <f t="shared" ca="1" si="104"/>
        <v>9573425.52600413</v>
      </c>
      <c r="AU256" s="4">
        <f t="shared" ca="1" si="104"/>
        <v>9781985.1323808264</v>
      </c>
      <c r="AV256" s="4">
        <f t="shared" ca="1" si="104"/>
        <v>10022757.909728128</v>
      </c>
      <c r="AW256" s="4">
        <f t="shared" ca="1" si="104"/>
        <v>10264746.913178729</v>
      </c>
      <c r="AX256" s="4">
        <f t="shared" ca="1" si="105"/>
        <v>10509429.875629665</v>
      </c>
      <c r="AY256" s="4">
        <f t="shared" ca="1" si="105"/>
        <v>10727869.381996574</v>
      </c>
      <c r="AZ256" s="4">
        <f t="shared" ca="1" si="105"/>
        <v>10979515.327343497</v>
      </c>
      <c r="BA256" s="4">
        <f t="shared" ca="1" si="105"/>
        <v>11232441.057775185</v>
      </c>
      <c r="BB256" s="4">
        <f t="shared" ca="1" si="105"/>
        <v>11488168.838971976</v>
      </c>
      <c r="BC256" s="4">
        <f t="shared" ca="1" si="105"/>
        <v>11716893.335682826</v>
      </c>
      <c r="BD256" s="4">
        <f t="shared" ca="1" si="105"/>
        <v>11979848.143609708</v>
      </c>
      <c r="BE256" s="4">
        <f t="shared" ca="1" si="105"/>
        <v>12244149.014538217</v>
      </c>
      <c r="BF256" s="4">
        <f t="shared" ca="1" si="105"/>
        <v>12511364.088939443</v>
      </c>
      <c r="BG256" s="4">
        <f t="shared" ca="1" si="105"/>
        <v>12750794.079859097</v>
      </c>
      <c r="BH256" s="4">
        <f t="shared" ca="1" si="105"/>
        <v>921832543.76841629</v>
      </c>
      <c r="BI256" s="4">
        <f t="shared" si="105"/>
        <v>0</v>
      </c>
      <c r="BK256" s="7">
        <f t="shared" ca="1" si="103"/>
        <v>0.13094059749843256</v>
      </c>
    </row>
    <row r="257" spans="1:63" x14ac:dyDescent="0.25">
      <c r="A257" s="154">
        <f>A256+1</f>
        <v>59</v>
      </c>
      <c r="C257" s="4">
        <f t="shared" ca="1" si="107"/>
        <v>-289476010.11893797</v>
      </c>
      <c r="D257" s="4">
        <f t="shared" ca="1" si="107"/>
        <v>3961497.4598564692</v>
      </c>
      <c r="E257" s="4">
        <f t="shared" ca="1" si="107"/>
        <v>3839455.6533044041</v>
      </c>
      <c r="F257" s="4">
        <f t="shared" ca="1" si="107"/>
        <v>4012071.2738155583</v>
      </c>
      <c r="G257" s="4">
        <f t="shared" ca="1" si="107"/>
        <v>4166936.8376218756</v>
      </c>
      <c r="H257" s="4">
        <f t="shared" ca="1" si="107"/>
        <v>4344856.4315943308</v>
      </c>
      <c r="I257" s="4">
        <f t="shared" ca="1" si="107"/>
        <v>4523922.4368315693</v>
      </c>
      <c r="J257" s="4">
        <f t="shared" ca="1" si="107"/>
        <v>4705183.2746574506</v>
      </c>
      <c r="K257" s="4">
        <f t="shared" ca="1" si="107"/>
        <v>4868187.2672012933</v>
      </c>
      <c r="L257" s="4">
        <f t="shared" ca="1" si="107"/>
        <v>3760522.8311860012</v>
      </c>
      <c r="M257" s="4">
        <f t="shared" ca="1" si="107"/>
        <v>3948505.2782143829</v>
      </c>
      <c r="N257" s="4">
        <f t="shared" ca="1" si="107"/>
        <v>4138774.6923354217</v>
      </c>
      <c r="O257" s="4">
        <f t="shared" ca="1" si="107"/>
        <v>4475867.4512748597</v>
      </c>
      <c r="P257" s="4">
        <f t="shared" ca="1" si="107"/>
        <v>4725531.7676397441</v>
      </c>
      <c r="Q257" s="4">
        <f t="shared" ca="1" si="107"/>
        <v>4891373.0397844138</v>
      </c>
      <c r="R257" s="4">
        <f t="shared" ca="1" si="107"/>
        <v>5059118.645392416</v>
      </c>
      <c r="S257" s="4">
        <f t="shared" ca="1" si="106"/>
        <v>5207066.43474916</v>
      </c>
      <c r="T257" s="4">
        <f t="shared" ca="1" si="106"/>
        <v>5379799.3226460703</v>
      </c>
      <c r="U257" s="4">
        <f t="shared" ca="1" si="106"/>
        <v>5553373.4004766112</v>
      </c>
      <c r="V257" s="4">
        <f t="shared" ca="1" si="106"/>
        <v>5728929.3948506201</v>
      </c>
      <c r="W257" s="4">
        <f t="shared" ca="1" si="106"/>
        <v>6193804.4665936865</v>
      </c>
      <c r="X257" s="4">
        <f t="shared" ca="1" si="106"/>
        <v>6384051.0534516368</v>
      </c>
      <c r="Y257" s="4">
        <f t="shared" ca="1" si="106"/>
        <v>6575231.6794649288</v>
      </c>
      <c r="Z257" s="4">
        <f t="shared" ca="1" si="106"/>
        <v>6768583.2956974804</v>
      </c>
      <c r="AA257" s="4">
        <f t="shared" ca="1" si="106"/>
        <v>6939870.6409638058</v>
      </c>
      <c r="AB257" s="4">
        <f t="shared" ca="1" si="106"/>
        <v>7138881.4301334601</v>
      </c>
      <c r="AC257" s="4">
        <f t="shared" ca="1" si="106"/>
        <v>7338876.952173043</v>
      </c>
      <c r="AD257" s="4">
        <f t="shared" ca="1" si="106"/>
        <v>7541131.4348422121</v>
      </c>
      <c r="AE257" s="4">
        <f t="shared" ca="1" si="106"/>
        <v>7720682.7285311008</v>
      </c>
      <c r="AF257" s="4">
        <f t="shared" ca="1" si="106"/>
        <v>7268248.4468822461</v>
      </c>
      <c r="AG257" s="4">
        <f t="shared" ca="1" si="106"/>
        <v>6964534.7032541558</v>
      </c>
      <c r="AH257" s="4">
        <f t="shared" ca="1" si="104"/>
        <v>7071254.3836424649</v>
      </c>
      <c r="AI257" s="4">
        <f t="shared" ca="1" si="104"/>
        <v>6843340.4391233306</v>
      </c>
      <c r="AJ257" s="4">
        <f t="shared" ca="1" si="104"/>
        <v>-87554316.55849646</v>
      </c>
      <c r="AK257" s="4">
        <f t="shared" ca="1" si="104"/>
        <v>7260493.0804254655</v>
      </c>
      <c r="AL257" s="4">
        <f t="shared" ca="1" si="104"/>
        <v>7471954.0130126737</v>
      </c>
      <c r="AM257" s="4">
        <f t="shared" ca="1" si="104"/>
        <v>7659306.0590272024</v>
      </c>
      <c r="AN257" s="4">
        <f t="shared" ca="1" si="104"/>
        <v>7876953.608699711</v>
      </c>
      <c r="AO257" s="4">
        <f t="shared" ca="1" si="104"/>
        <v>8095678.5605368</v>
      </c>
      <c r="AP257" s="4">
        <f t="shared" ca="1" si="104"/>
        <v>8316873.3076877967</v>
      </c>
      <c r="AQ257" s="4">
        <f t="shared" ca="1" si="104"/>
        <v>8704328.1569373254</v>
      </c>
      <c r="AR257" s="4">
        <f t="shared" ca="1" si="104"/>
        <v>9080295.6463968121</v>
      </c>
      <c r="AS257" s="4">
        <f t="shared" ca="1" si="104"/>
        <v>9339360.9379636832</v>
      </c>
      <c r="AT257" s="4">
        <f t="shared" ca="1" si="104"/>
        <v>9573425.52600413</v>
      </c>
      <c r="AU257" s="4">
        <f t="shared" ca="1" si="104"/>
        <v>9781985.1323808264</v>
      </c>
      <c r="AV257" s="4">
        <f t="shared" ca="1" si="104"/>
        <v>10022757.909728128</v>
      </c>
      <c r="AW257" s="4">
        <f t="shared" ca="1" si="104"/>
        <v>10264746.913178729</v>
      </c>
      <c r="AX257" s="4">
        <f t="shared" ca="1" si="105"/>
        <v>10509429.875629665</v>
      </c>
      <c r="AY257" s="4">
        <f t="shared" ca="1" si="105"/>
        <v>10727869.381996574</v>
      </c>
      <c r="AZ257" s="4">
        <f t="shared" ca="1" si="105"/>
        <v>10979515.327343497</v>
      </c>
      <c r="BA257" s="4">
        <f t="shared" ca="1" si="105"/>
        <v>11232441.057775185</v>
      </c>
      <c r="BB257" s="4">
        <f t="shared" ca="1" si="105"/>
        <v>11488168.838971976</v>
      </c>
      <c r="BC257" s="4">
        <f t="shared" ca="1" si="105"/>
        <v>11716893.335682826</v>
      </c>
      <c r="BD257" s="4">
        <f t="shared" ca="1" si="105"/>
        <v>11979848.143609708</v>
      </c>
      <c r="BE257" s="4">
        <f t="shared" ca="1" si="105"/>
        <v>12244149.014538217</v>
      </c>
      <c r="BF257" s="4">
        <f t="shared" ca="1" si="105"/>
        <v>12511364.088939443</v>
      </c>
      <c r="BG257" s="4">
        <f t="shared" ca="1" si="105"/>
        <v>12750794.079859097</v>
      </c>
      <c r="BH257" s="4">
        <f t="shared" ca="1" si="105"/>
        <v>12416202.089898612</v>
      </c>
      <c r="BI257" s="4">
        <f t="shared" ca="1" si="105"/>
        <v>919525634.00385261</v>
      </c>
      <c r="BK257" s="7">
        <f t="shared" ca="1" si="103"/>
        <v>0.12981265988628476</v>
      </c>
    </row>
    <row r="259" spans="1:63" x14ac:dyDescent="0.25">
      <c r="A259" s="154" t="s">
        <v>107</v>
      </c>
      <c r="D259" s="7">
        <f ca="1">OFFSET($BK$198,D198,0)</f>
        <v>0.53969625676960753</v>
      </c>
      <c r="E259" s="7">
        <f t="shared" ref="E259:BI259" ca="1" si="108">OFFSET($BK$198,E198,0)</f>
        <v>0.33813867846137735</v>
      </c>
      <c r="F259" s="7">
        <f t="shared" ca="1" si="108"/>
        <v>0.27644692096813683</v>
      </c>
      <c r="G259" s="7">
        <f t="shared" ca="1" si="108"/>
        <v>0.24291882360509787</v>
      </c>
      <c r="H259" s="7">
        <f t="shared" ca="1" si="108"/>
        <v>0.22568869927242186</v>
      </c>
      <c r="I259" s="7">
        <f t="shared" ca="1" si="108"/>
        <v>0.21412743833930103</v>
      </c>
      <c r="J259" s="7">
        <f t="shared" ca="1" si="108"/>
        <v>0.20577064597651451</v>
      </c>
      <c r="K259" s="7">
        <f t="shared" ca="1" si="108"/>
        <v>0.19803535189623611</v>
      </c>
      <c r="L259" s="7">
        <f t="shared" ca="1" si="108"/>
        <v>0.19126500271186209</v>
      </c>
      <c r="M259" s="7">
        <f t="shared" ca="1" si="108"/>
        <v>0.18582063499891599</v>
      </c>
      <c r="N259" s="7">
        <f t="shared" ca="1" si="108"/>
        <v>0.18134080815173581</v>
      </c>
      <c r="O259" s="7">
        <f t="shared" ca="1" si="108"/>
        <v>0.17680837776456371</v>
      </c>
      <c r="P259" s="7">
        <f t="shared" ca="1" si="108"/>
        <v>0.17380871463477132</v>
      </c>
      <c r="Q259" s="7">
        <f t="shared" ca="1" si="108"/>
        <v>0.17115065661773565</v>
      </c>
      <c r="R259" s="7">
        <f t="shared" ca="1" si="108"/>
        <v>0.16875459907099799</v>
      </c>
      <c r="S259" s="7">
        <f t="shared" ca="1" si="108"/>
        <v>0.16598683416182913</v>
      </c>
      <c r="T259" s="7">
        <f t="shared" ca="1" si="108"/>
        <v>0.16413001020595153</v>
      </c>
      <c r="U259" s="7">
        <f t="shared" ca="1" si="108"/>
        <v>0.1624543208013105</v>
      </c>
      <c r="V259" s="7">
        <f t="shared" ca="1" si="108"/>
        <v>0.16093242279192888</v>
      </c>
      <c r="W259" s="7">
        <f t="shared" ca="1" si="108"/>
        <v>0.18448117426646027</v>
      </c>
      <c r="X259" s="7">
        <f t="shared" ca="1" si="108"/>
        <v>0.18238850811948804</v>
      </c>
      <c r="Y259" s="7">
        <f t="shared" ca="1" si="108"/>
        <v>0.18046414059287974</v>
      </c>
      <c r="Z259" s="7">
        <f t="shared" ca="1" si="108"/>
        <v>0.17868717735996764</v>
      </c>
      <c r="AA259" s="7">
        <f t="shared" ca="1" si="108"/>
        <v>0.17658858668125665</v>
      </c>
      <c r="AB259" s="7">
        <f t="shared" ca="1" si="108"/>
        <v>0.17308062442814465</v>
      </c>
      <c r="AC259" s="7">
        <f t="shared" ca="1" si="108"/>
        <v>0.17105334639629088</v>
      </c>
      <c r="AD259" s="7">
        <f t="shared" ca="1" si="108"/>
        <v>0.16975196039911178</v>
      </c>
      <c r="AE259" s="7">
        <f t="shared" ca="1" si="108"/>
        <v>0.16817951303978784</v>
      </c>
      <c r="AF259" s="7">
        <f t="shared" ca="1" si="108"/>
        <v>0.16691619455076556</v>
      </c>
      <c r="AG259" s="7">
        <f t="shared" ca="1" si="108"/>
        <v>0.16562988998521955</v>
      </c>
      <c r="AH259" s="7">
        <f t="shared" ca="1" si="108"/>
        <v>0.16440444092386208</v>
      </c>
      <c r="AI259" s="7">
        <f t="shared" ca="1" si="108"/>
        <v>0.16289180335192177</v>
      </c>
      <c r="AJ259" s="7">
        <f t="shared" ca="1" si="108"/>
        <v>0.14460821593664819</v>
      </c>
      <c r="AK259" s="7">
        <f t="shared" ca="1" si="108"/>
        <v>0.14386403516167312</v>
      </c>
      <c r="AL259" s="7">
        <f t="shared" ca="1" si="108"/>
        <v>0.14316342898869472</v>
      </c>
      <c r="AM259" s="7">
        <f ca="1">OFFSET($BK$198,AM198,0)</f>
        <v>0.14256936522328734</v>
      </c>
      <c r="AN259" s="7">
        <f t="shared" ca="1" si="108"/>
        <v>0.14206332796570909</v>
      </c>
      <c r="AO259" s="7">
        <f t="shared" ca="1" si="108"/>
        <v>0.14148627401074254</v>
      </c>
      <c r="AP259" s="7">
        <f t="shared" ca="1" si="108"/>
        <v>0.14093874031164866</v>
      </c>
      <c r="AQ259" s="7">
        <f t="shared" ca="1" si="108"/>
        <v>0.14022785034984042</v>
      </c>
      <c r="AR259" s="7">
        <f t="shared" ca="1" si="108"/>
        <v>0.13978348784957406</v>
      </c>
      <c r="AS259" s="7">
        <f t="shared" ca="1" si="108"/>
        <v>0.13936315848945502</v>
      </c>
      <c r="AT259" s="7">
        <f t="shared" ca="1" si="108"/>
        <v>0.13896205340276357</v>
      </c>
      <c r="AU259" s="7">
        <f t="shared" ca="1" si="108"/>
        <v>0.13839859905723384</v>
      </c>
      <c r="AV259" s="7">
        <f t="shared" ca="1" si="108"/>
        <v>0.13803859245408789</v>
      </c>
      <c r="AW259" s="7">
        <f t="shared" ca="1" si="108"/>
        <v>0.13769409563487089</v>
      </c>
      <c r="AX259" s="7">
        <f t="shared" ca="1" si="108"/>
        <v>0.13736420780419789</v>
      </c>
      <c r="AY259" s="7">
        <f t="shared" ca="1" si="108"/>
        <v>0.13689611186254358</v>
      </c>
      <c r="AZ259" s="7">
        <f t="shared" ca="1" si="108"/>
        <v>0.13659786721410816</v>
      </c>
      <c r="BA259" s="7">
        <f t="shared" ca="1" si="108"/>
        <v>0.13631165437279447</v>
      </c>
      <c r="BB259" s="7">
        <f t="shared" ca="1" si="108"/>
        <v>0.13603684117586723</v>
      </c>
      <c r="BC259" s="7">
        <f t="shared" ca="1" si="108"/>
        <v>0.13564368266247873</v>
      </c>
      <c r="BD259" s="7">
        <f t="shared" ca="1" si="108"/>
        <v>0.13495519408017054</v>
      </c>
      <c r="BE259" s="7">
        <f t="shared" ca="1" si="108"/>
        <v>0.1345575084142332</v>
      </c>
      <c r="BF259" s="7">
        <f t="shared" ca="1" si="108"/>
        <v>0.13328838070343507</v>
      </c>
      <c r="BG259" s="7">
        <f t="shared" ca="1" si="108"/>
        <v>0.13209669549386716</v>
      </c>
      <c r="BH259" s="7">
        <f t="shared" ca="1" si="108"/>
        <v>0.13094059749843256</v>
      </c>
      <c r="BI259" s="7">
        <f t="shared" ca="1" si="108"/>
        <v>0.12981265988628476</v>
      </c>
    </row>
    <row r="267" spans="1:63" x14ac:dyDescent="0.25">
      <c r="A267" s="154">
        <v>1</v>
      </c>
      <c r="B267" s="154" t="s">
        <v>414</v>
      </c>
      <c r="C267" s="154">
        <v>1</v>
      </c>
    </row>
    <row r="268" spans="1:63" x14ac:dyDescent="0.25">
      <c r="A268" s="154">
        <v>2</v>
      </c>
      <c r="B268" s="154" t="s">
        <v>415</v>
      </c>
      <c r="C268" s="154">
        <v>0.5</v>
      </c>
    </row>
    <row r="269" spans="1:63" x14ac:dyDescent="0.25">
      <c r="A269" s="154">
        <v>3</v>
      </c>
      <c r="B269" s="154" t="s">
        <v>416</v>
      </c>
      <c r="C269" s="154">
        <v>0</v>
      </c>
    </row>
    <row r="272" spans="1:63" x14ac:dyDescent="0.25">
      <c r="J272" s="7"/>
    </row>
    <row r="274" spans="7:7" x14ac:dyDescent="0.25">
      <c r="G274" s="10"/>
    </row>
  </sheetData>
  <pageMargins left="0.7" right="0.7" top="0.75" bottom="0.75" header="0.3" footer="0.3"/>
  <pageSetup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3:CN72"/>
  <sheetViews>
    <sheetView workbookViewId="0">
      <selection activeCell="C8" sqref="C8"/>
    </sheetView>
  </sheetViews>
  <sheetFormatPr defaultRowHeight="15" x14ac:dyDescent="0.25"/>
  <cols>
    <col min="1" max="1" width="19.85546875" bestFit="1" customWidth="1"/>
    <col min="3" max="3" width="15" bestFit="1" customWidth="1"/>
    <col min="4" max="11" width="11.5703125" bestFit="1" customWidth="1"/>
    <col min="35" max="35" width="11.5703125" bestFit="1" customWidth="1"/>
    <col min="61" max="61" width="11.5703125" bestFit="1" customWidth="1"/>
  </cols>
  <sheetData>
    <row r="3" spans="1:92" x14ac:dyDescent="0.25">
      <c r="C3" s="2">
        <f>Timeline!C16</f>
        <v>2015</v>
      </c>
      <c r="D3" s="2">
        <f>Timeline!D16</f>
        <v>2015.25</v>
      </c>
      <c r="E3" s="2">
        <f>Timeline!E16</f>
        <v>2015.5</v>
      </c>
      <c r="F3" s="2">
        <f>Timeline!F16</f>
        <v>2015.75</v>
      </c>
      <c r="G3" s="2">
        <f>Timeline!G16</f>
        <v>2016</v>
      </c>
      <c r="H3" s="2">
        <f>Timeline!H16</f>
        <v>2016.25</v>
      </c>
      <c r="I3" s="2">
        <f>Timeline!I16</f>
        <v>2016.5</v>
      </c>
      <c r="J3" s="2">
        <f>Timeline!J16</f>
        <v>2016.75</v>
      </c>
      <c r="K3" s="2">
        <f>Timeline!K16</f>
        <v>2017</v>
      </c>
      <c r="L3" s="2">
        <f>Timeline!L16</f>
        <v>2017.25</v>
      </c>
      <c r="M3" s="2">
        <f>Timeline!M16</f>
        <v>2017.5</v>
      </c>
      <c r="N3" s="2">
        <f>Timeline!N16</f>
        <v>2017.75</v>
      </c>
      <c r="O3" s="2">
        <f>Timeline!O16</f>
        <v>2018</v>
      </c>
      <c r="P3" s="2">
        <f>Timeline!P16</f>
        <v>2018.25</v>
      </c>
      <c r="Q3" s="2">
        <f>Timeline!Q16</f>
        <v>2018.5</v>
      </c>
      <c r="R3" s="2">
        <f>Timeline!R16</f>
        <v>2018.75</v>
      </c>
      <c r="S3" s="2">
        <f>Timeline!S16</f>
        <v>2019</v>
      </c>
      <c r="T3" s="2">
        <f>Timeline!T16</f>
        <v>2019.25</v>
      </c>
      <c r="U3" s="2">
        <f>Timeline!U16</f>
        <v>2019.5</v>
      </c>
      <c r="V3" s="2">
        <f>Timeline!V16</f>
        <v>2019.75</v>
      </c>
      <c r="W3" s="2">
        <f>Timeline!W16</f>
        <v>2020</v>
      </c>
      <c r="X3" s="2">
        <f>Timeline!X16</f>
        <v>2020.25</v>
      </c>
      <c r="Y3" s="2">
        <f>Timeline!Y16</f>
        <v>2020.5</v>
      </c>
      <c r="Z3" s="2">
        <f>Timeline!Z16</f>
        <v>2020.75</v>
      </c>
      <c r="AA3" s="2">
        <f>Timeline!AA16</f>
        <v>2021</v>
      </c>
      <c r="AB3" s="2">
        <f>Timeline!AB16</f>
        <v>2021.25</v>
      </c>
      <c r="AC3" s="2">
        <f>Timeline!AC16</f>
        <v>2021.5</v>
      </c>
      <c r="AD3" s="2">
        <f>Timeline!AD16</f>
        <v>2021.75</v>
      </c>
      <c r="AE3" s="2">
        <f>Timeline!AE16</f>
        <v>2022</v>
      </c>
      <c r="AF3" s="2">
        <f>Timeline!AF16</f>
        <v>2022.25</v>
      </c>
      <c r="AG3" s="2">
        <f>Timeline!AG16</f>
        <v>2022.5</v>
      </c>
      <c r="AH3" s="2">
        <f>Timeline!AH16</f>
        <v>2022.75</v>
      </c>
      <c r="AI3" s="2">
        <f>Timeline!AI16</f>
        <v>2023</v>
      </c>
      <c r="AJ3" s="2">
        <f>Timeline!AJ16</f>
        <v>2023.25</v>
      </c>
      <c r="AK3" s="2">
        <f>Timeline!AK16</f>
        <v>2023.5</v>
      </c>
      <c r="AL3" s="2">
        <f>Timeline!AL16</f>
        <v>2023.75</v>
      </c>
      <c r="AM3" s="2">
        <f>Timeline!AM16</f>
        <v>2024</v>
      </c>
      <c r="AN3" s="2">
        <f>Timeline!AN16</f>
        <v>2024.25</v>
      </c>
      <c r="AO3" s="2">
        <f>Timeline!AO16</f>
        <v>2024.5</v>
      </c>
      <c r="AP3" s="2">
        <f>Timeline!AP16</f>
        <v>2024.75</v>
      </c>
      <c r="AQ3" s="2">
        <f>Timeline!AQ16</f>
        <v>2025</v>
      </c>
      <c r="AR3" s="2">
        <f>Timeline!AR16</f>
        <v>2025.25</v>
      </c>
      <c r="AS3" s="2">
        <f>Timeline!AS16</f>
        <v>2025.5</v>
      </c>
      <c r="AT3" s="2">
        <f>Timeline!AT16</f>
        <v>2025.75</v>
      </c>
      <c r="AU3" s="2">
        <f>Timeline!AU16</f>
        <v>2026</v>
      </c>
      <c r="AV3" s="2">
        <f>Timeline!AV16</f>
        <v>2026.25</v>
      </c>
      <c r="AW3" s="2">
        <f>Timeline!AW16</f>
        <v>2026.5</v>
      </c>
      <c r="AX3" s="2">
        <f>Timeline!AX16</f>
        <v>2026.75</v>
      </c>
      <c r="AY3" s="2">
        <f>Timeline!AY16</f>
        <v>2027</v>
      </c>
      <c r="AZ3" s="2">
        <f>Timeline!AZ16</f>
        <v>2027.25</v>
      </c>
      <c r="BA3" s="2">
        <f>Timeline!BA16</f>
        <v>2027.5</v>
      </c>
      <c r="BB3" s="2">
        <f>Timeline!BB16</f>
        <v>2027.75</v>
      </c>
      <c r="BC3" s="2">
        <f>Timeline!BC16</f>
        <v>2028</v>
      </c>
      <c r="BD3" s="2">
        <f>Timeline!BD16</f>
        <v>2028.25</v>
      </c>
      <c r="BE3" s="2">
        <f>Timeline!BE16</f>
        <v>2028.5</v>
      </c>
      <c r="BF3" s="2">
        <f>Timeline!BF16</f>
        <v>2028.75</v>
      </c>
      <c r="BG3" s="2">
        <f>Timeline!BG16</f>
        <v>2029</v>
      </c>
      <c r="BH3" s="2">
        <f>Timeline!BH16</f>
        <v>2029.25</v>
      </c>
      <c r="BI3" s="2">
        <f>Timeline!BI16</f>
        <v>2029.5</v>
      </c>
      <c r="BJ3" s="2">
        <f>Timeline!BJ16</f>
        <v>0</v>
      </c>
      <c r="BK3" s="2">
        <f>Timeline!BK16</f>
        <v>0</v>
      </c>
      <c r="BL3" s="2">
        <f>Timeline!BL16</f>
        <v>0</v>
      </c>
      <c r="BM3" s="2">
        <f>Timeline!BM16</f>
        <v>0</v>
      </c>
      <c r="BN3" s="2">
        <f>Timeline!BN16</f>
        <v>0</v>
      </c>
      <c r="BO3" s="2">
        <f>Timeline!BO16</f>
        <v>0</v>
      </c>
      <c r="BP3" s="2">
        <f>Timeline!BP16</f>
        <v>0</v>
      </c>
      <c r="BQ3" s="2">
        <f>Timeline!BQ16</f>
        <v>0</v>
      </c>
      <c r="BR3" s="2">
        <f>Timeline!BR16</f>
        <v>0</v>
      </c>
      <c r="BS3" s="2">
        <f>Timeline!BS16</f>
        <v>0</v>
      </c>
      <c r="BT3" s="2">
        <f>Timeline!BT16</f>
        <v>0</v>
      </c>
      <c r="BU3" s="2">
        <f>Timeline!BU16</f>
        <v>0</v>
      </c>
      <c r="BV3" s="2">
        <f>Timeline!BV16</f>
        <v>0</v>
      </c>
      <c r="BW3" s="2">
        <f>Timeline!BW16</f>
        <v>0</v>
      </c>
      <c r="BX3" s="2">
        <f>Timeline!BX16</f>
        <v>0</v>
      </c>
      <c r="BY3" s="2">
        <f>Timeline!BY16</f>
        <v>0</v>
      </c>
      <c r="BZ3" s="2">
        <f>Timeline!BZ16</f>
        <v>0</v>
      </c>
      <c r="CA3" s="2">
        <f>Timeline!CA16</f>
        <v>0</v>
      </c>
      <c r="CB3" s="2">
        <f>Timeline!CB16</f>
        <v>0</v>
      </c>
      <c r="CC3" s="2">
        <f>Timeline!CC16</f>
        <v>0</v>
      </c>
      <c r="CD3" s="2">
        <f>Timeline!CD16</f>
        <v>0</v>
      </c>
      <c r="CE3" s="2">
        <f>Timeline!CE16</f>
        <v>0</v>
      </c>
      <c r="CF3" s="2">
        <f>Timeline!CF16</f>
        <v>0</v>
      </c>
      <c r="CG3" s="2">
        <f>Timeline!CG16</f>
        <v>0</v>
      </c>
      <c r="CH3" s="2">
        <f>Timeline!CH16</f>
        <v>0</v>
      </c>
      <c r="CI3" s="2">
        <f>Timeline!CI16</f>
        <v>0</v>
      </c>
      <c r="CJ3" s="2">
        <f>Timeline!CJ16</f>
        <v>0</v>
      </c>
      <c r="CK3" s="2">
        <f>Timeline!CK16</f>
        <v>0</v>
      </c>
      <c r="CL3" s="2">
        <f>Timeline!CL16</f>
        <v>0</v>
      </c>
      <c r="CM3" s="2">
        <f>Timeline!CM16</f>
        <v>0</v>
      </c>
      <c r="CN3" s="2">
        <f>Timeline!CN16</f>
        <v>0</v>
      </c>
    </row>
    <row r="4" spans="1:92" x14ac:dyDescent="0.25">
      <c r="C4" s="2">
        <f>Timeline!C17</f>
        <v>2015</v>
      </c>
      <c r="D4" s="2">
        <f>Timeline!D17</f>
        <v>2015</v>
      </c>
      <c r="E4" s="2">
        <f>Timeline!E17</f>
        <v>2015</v>
      </c>
      <c r="F4" s="2">
        <f>Timeline!F17</f>
        <v>2015</v>
      </c>
      <c r="G4" s="2">
        <f>Timeline!G17</f>
        <v>2016</v>
      </c>
      <c r="H4" s="2">
        <f>Timeline!H17</f>
        <v>2016</v>
      </c>
      <c r="I4" s="2">
        <f>Timeline!I17</f>
        <v>2016</v>
      </c>
      <c r="J4" s="2">
        <f>Timeline!J17</f>
        <v>2016</v>
      </c>
      <c r="K4" s="2">
        <f>Timeline!K17</f>
        <v>2017</v>
      </c>
      <c r="L4" s="2">
        <f>Timeline!L17</f>
        <v>2017</v>
      </c>
      <c r="M4" s="2">
        <f>Timeline!M17</f>
        <v>2017</v>
      </c>
      <c r="N4" s="2">
        <f>Timeline!N17</f>
        <v>2017</v>
      </c>
      <c r="O4" s="2">
        <f>Timeline!O17</f>
        <v>2018</v>
      </c>
      <c r="P4" s="2">
        <f>Timeline!P17</f>
        <v>2018</v>
      </c>
      <c r="Q4" s="2">
        <f>Timeline!Q17</f>
        <v>2018</v>
      </c>
      <c r="R4" s="2">
        <f>Timeline!R17</f>
        <v>2018</v>
      </c>
      <c r="S4" s="2">
        <f>Timeline!S17</f>
        <v>2019</v>
      </c>
      <c r="T4" s="2">
        <f>Timeline!T17</f>
        <v>2019</v>
      </c>
      <c r="U4" s="2">
        <f>Timeline!U17</f>
        <v>2019</v>
      </c>
      <c r="V4" s="2">
        <f>Timeline!V17</f>
        <v>2019</v>
      </c>
      <c r="W4" s="2">
        <f>Timeline!W17</f>
        <v>2020</v>
      </c>
      <c r="X4" s="2">
        <f>Timeline!X17</f>
        <v>2020</v>
      </c>
      <c r="Y4" s="2">
        <f>Timeline!Y17</f>
        <v>2020</v>
      </c>
      <c r="Z4" s="2">
        <f>Timeline!Z17</f>
        <v>2020</v>
      </c>
      <c r="AA4" s="2">
        <f>Timeline!AA17</f>
        <v>2021</v>
      </c>
      <c r="AB4" s="2">
        <f>Timeline!AB17</f>
        <v>2021</v>
      </c>
      <c r="AC4" s="2">
        <f>Timeline!AC17</f>
        <v>2021</v>
      </c>
      <c r="AD4" s="2">
        <f>Timeline!AD17</f>
        <v>2021</v>
      </c>
      <c r="AE4" s="2">
        <f>Timeline!AE17</f>
        <v>2022</v>
      </c>
      <c r="AF4" s="2">
        <f>Timeline!AF17</f>
        <v>2022</v>
      </c>
      <c r="AG4" s="2">
        <f>Timeline!AG17</f>
        <v>2022</v>
      </c>
      <c r="AH4" s="2">
        <f>Timeline!AH17</f>
        <v>2022</v>
      </c>
      <c r="AI4" s="2">
        <f>Timeline!AI17</f>
        <v>2023</v>
      </c>
      <c r="AJ4" s="2">
        <f>Timeline!AJ17</f>
        <v>2023</v>
      </c>
      <c r="AK4" s="2">
        <f>Timeline!AK17</f>
        <v>2023</v>
      </c>
      <c r="AL4" s="2">
        <f>Timeline!AL17</f>
        <v>2023</v>
      </c>
      <c r="AM4" s="2">
        <f>Timeline!AM17</f>
        <v>2024</v>
      </c>
      <c r="AN4" s="2">
        <f>Timeline!AN17</f>
        <v>2024</v>
      </c>
      <c r="AO4" s="2">
        <f>Timeline!AO17</f>
        <v>2024</v>
      </c>
      <c r="AP4" s="2">
        <f>Timeline!AP17</f>
        <v>2024</v>
      </c>
      <c r="AQ4" s="2">
        <f>Timeline!AQ17</f>
        <v>2025</v>
      </c>
      <c r="AR4" s="2">
        <f>Timeline!AR17</f>
        <v>2025</v>
      </c>
      <c r="AS4" s="2">
        <f>Timeline!AS17</f>
        <v>2025</v>
      </c>
      <c r="AT4" s="2">
        <f>Timeline!AT17</f>
        <v>2025</v>
      </c>
      <c r="AU4" s="2">
        <f>Timeline!AU17</f>
        <v>2026</v>
      </c>
      <c r="AV4" s="2">
        <f>Timeline!AV17</f>
        <v>2026</v>
      </c>
      <c r="AW4" s="2">
        <f>Timeline!AW17</f>
        <v>2026</v>
      </c>
      <c r="AX4" s="2">
        <f>Timeline!AX17</f>
        <v>2026</v>
      </c>
      <c r="AY4" s="2">
        <f>Timeline!AY17</f>
        <v>2027</v>
      </c>
      <c r="AZ4" s="2">
        <f>Timeline!AZ17</f>
        <v>2027</v>
      </c>
      <c r="BA4" s="2">
        <f>Timeline!BA17</f>
        <v>2027</v>
      </c>
      <c r="BB4" s="2">
        <f>Timeline!BB17</f>
        <v>2027</v>
      </c>
      <c r="BC4" s="2">
        <f>Timeline!BC17</f>
        <v>2028</v>
      </c>
      <c r="BD4" s="2">
        <f>Timeline!BD17</f>
        <v>2028</v>
      </c>
      <c r="BE4" s="2">
        <f>Timeline!BE17</f>
        <v>2028</v>
      </c>
      <c r="BF4" s="2">
        <f>Timeline!BF17</f>
        <v>2028</v>
      </c>
      <c r="BG4" s="2">
        <f>Timeline!BG17</f>
        <v>2029</v>
      </c>
      <c r="BH4" s="2">
        <f>Timeline!BH17</f>
        <v>2029</v>
      </c>
      <c r="BI4" s="2">
        <f>Timeline!BI17</f>
        <v>2029</v>
      </c>
      <c r="BJ4" s="2">
        <f>Timeline!BJ17</f>
        <v>0</v>
      </c>
      <c r="BK4" s="2">
        <f>Timeline!BK17</f>
        <v>0</v>
      </c>
      <c r="BL4" s="2">
        <f>Timeline!BL17</f>
        <v>0</v>
      </c>
      <c r="BM4" s="2">
        <f>Timeline!BM17</f>
        <v>0</v>
      </c>
      <c r="BN4" s="2">
        <f>Timeline!BN17</f>
        <v>0</v>
      </c>
      <c r="BO4" s="2">
        <f>Timeline!BO17</f>
        <v>0</v>
      </c>
      <c r="BP4" s="2">
        <f>Timeline!BP17</f>
        <v>0</v>
      </c>
      <c r="BQ4" s="2">
        <f>Timeline!BQ17</f>
        <v>0</v>
      </c>
      <c r="BR4" s="2">
        <f>Timeline!BR17</f>
        <v>0</v>
      </c>
      <c r="BS4" s="2">
        <f>Timeline!BS17</f>
        <v>0</v>
      </c>
      <c r="BT4" s="2">
        <f>Timeline!BT17</f>
        <v>0</v>
      </c>
      <c r="BU4" s="2">
        <f>Timeline!BU17</f>
        <v>0</v>
      </c>
      <c r="BV4" s="2">
        <f>Timeline!BV17</f>
        <v>0</v>
      </c>
      <c r="BW4" s="2">
        <f>Timeline!BW17</f>
        <v>0</v>
      </c>
      <c r="BX4" s="2">
        <f>Timeline!BX17</f>
        <v>0</v>
      </c>
      <c r="BY4" s="2">
        <f>Timeline!BY17</f>
        <v>0</v>
      </c>
      <c r="BZ4" s="2">
        <f>Timeline!BZ17</f>
        <v>0</v>
      </c>
      <c r="CA4" s="2">
        <f>Timeline!CA17</f>
        <v>0</v>
      </c>
      <c r="CB4" s="2">
        <f>Timeline!CB17</f>
        <v>0</v>
      </c>
      <c r="CC4" s="2">
        <f>Timeline!CC17</f>
        <v>0</v>
      </c>
      <c r="CD4" s="2">
        <f>Timeline!CD17</f>
        <v>0</v>
      </c>
      <c r="CE4" s="2">
        <f>Timeline!CE17</f>
        <v>0</v>
      </c>
      <c r="CF4" s="2">
        <f>Timeline!CF17</f>
        <v>0</v>
      </c>
      <c r="CG4" s="2">
        <f>Timeline!CG17</f>
        <v>0</v>
      </c>
      <c r="CH4" s="2">
        <f>Timeline!CH17</f>
        <v>0</v>
      </c>
      <c r="CI4" s="2">
        <f>Timeline!CI17</f>
        <v>0</v>
      </c>
      <c r="CJ4" s="2">
        <f>Timeline!CJ17</f>
        <v>0</v>
      </c>
      <c r="CK4" s="2">
        <f>Timeline!CK17</f>
        <v>0</v>
      </c>
      <c r="CL4" s="2">
        <f>Timeline!CL17</f>
        <v>0</v>
      </c>
      <c r="CM4" s="2">
        <f>Timeline!CM17</f>
        <v>0</v>
      </c>
      <c r="CN4" s="2">
        <f>Timeline!CN17</f>
        <v>0</v>
      </c>
    </row>
    <row r="5" spans="1:92" x14ac:dyDescent="0.25">
      <c r="C5" s="2" t="str">
        <f>Timeline!C18</f>
        <v>Q1</v>
      </c>
      <c r="D5" s="2" t="str">
        <f>Timeline!D18</f>
        <v>Q2</v>
      </c>
      <c r="E5" s="2" t="str">
        <f>Timeline!E18</f>
        <v>Q3</v>
      </c>
      <c r="F5" s="2" t="str">
        <f>Timeline!F18</f>
        <v>Q4</v>
      </c>
      <c r="G5" s="2" t="str">
        <f>Timeline!G18</f>
        <v>Q1</v>
      </c>
      <c r="H5" s="2" t="str">
        <f>Timeline!H18</f>
        <v>Q2</v>
      </c>
      <c r="I5" s="2" t="str">
        <f>Timeline!I18</f>
        <v>Q3</v>
      </c>
      <c r="J5" s="2" t="str">
        <f>Timeline!J18</f>
        <v>Q4</v>
      </c>
      <c r="K5" s="2" t="str">
        <f>Timeline!K18</f>
        <v>Q1</v>
      </c>
      <c r="L5" s="2" t="str">
        <f>Timeline!L18</f>
        <v>Q2</v>
      </c>
      <c r="M5" s="2" t="str">
        <f>Timeline!M18</f>
        <v>Q3</v>
      </c>
      <c r="N5" s="2" t="str">
        <f>Timeline!N18</f>
        <v>Q4</v>
      </c>
      <c r="O5" s="2" t="str">
        <f>Timeline!O18</f>
        <v>Q1</v>
      </c>
      <c r="P5" s="2" t="str">
        <f>Timeline!P18</f>
        <v>Q2</v>
      </c>
      <c r="Q5" s="2" t="str">
        <f>Timeline!Q18</f>
        <v>Q3</v>
      </c>
      <c r="R5" s="2" t="str">
        <f>Timeline!R18</f>
        <v>Q4</v>
      </c>
      <c r="S5" s="2" t="str">
        <f>Timeline!S18</f>
        <v>Q1</v>
      </c>
      <c r="T5" s="2" t="str">
        <f>Timeline!T18</f>
        <v>Q2</v>
      </c>
      <c r="U5" s="2" t="str">
        <f>Timeline!U18</f>
        <v>Q3</v>
      </c>
      <c r="V5" s="2" t="str">
        <f>Timeline!V18</f>
        <v>Q4</v>
      </c>
      <c r="W5" s="2" t="str">
        <f>Timeline!W18</f>
        <v>Q1</v>
      </c>
      <c r="X5" s="2" t="str">
        <f>Timeline!X18</f>
        <v>Q2</v>
      </c>
      <c r="Y5" s="2" t="str">
        <f>Timeline!Y18</f>
        <v>Q3</v>
      </c>
      <c r="Z5" s="2" t="str">
        <f>Timeline!Z18</f>
        <v>Q4</v>
      </c>
      <c r="AA5" s="2" t="str">
        <f>Timeline!AA18</f>
        <v>Q1</v>
      </c>
      <c r="AB5" s="2" t="str">
        <f>Timeline!AB18</f>
        <v>Q2</v>
      </c>
      <c r="AC5" s="2" t="str">
        <f>Timeline!AC18</f>
        <v>Q3</v>
      </c>
      <c r="AD5" s="2" t="str">
        <f>Timeline!AD18</f>
        <v>Q4</v>
      </c>
      <c r="AE5" s="2" t="str">
        <f>Timeline!AE18</f>
        <v>Q1</v>
      </c>
      <c r="AF5" s="2" t="str">
        <f>Timeline!AF18</f>
        <v>Q2</v>
      </c>
      <c r="AG5" s="2" t="str">
        <f>Timeline!AG18</f>
        <v>Q3</v>
      </c>
      <c r="AH5" s="2" t="str">
        <f>Timeline!AH18</f>
        <v>Q4</v>
      </c>
      <c r="AI5" s="2" t="str">
        <f>Timeline!AI18</f>
        <v>Q1</v>
      </c>
      <c r="AJ5" s="2" t="str">
        <f>Timeline!AJ18</f>
        <v>Q2</v>
      </c>
      <c r="AK5" s="2" t="str">
        <f>Timeline!AK18</f>
        <v>Q3</v>
      </c>
      <c r="AL5" s="2" t="str">
        <f>Timeline!AL18</f>
        <v>Q4</v>
      </c>
      <c r="AM5" s="2" t="str">
        <f>Timeline!AM18</f>
        <v>Q1</v>
      </c>
      <c r="AN5" s="2" t="str">
        <f>Timeline!AN18</f>
        <v>Q2</v>
      </c>
      <c r="AO5" s="2" t="str">
        <f>Timeline!AO18</f>
        <v>Q3</v>
      </c>
      <c r="AP5" s="2" t="str">
        <f>Timeline!AP18</f>
        <v>Q4</v>
      </c>
      <c r="AQ5" s="2" t="str">
        <f>Timeline!AQ18</f>
        <v>Q1</v>
      </c>
      <c r="AR5" s="2" t="str">
        <f>Timeline!AR18</f>
        <v>Q2</v>
      </c>
      <c r="AS5" s="2" t="str">
        <f>Timeline!AS18</f>
        <v>Q3</v>
      </c>
      <c r="AT5" s="2" t="str">
        <f>Timeline!AT18</f>
        <v>Q4</v>
      </c>
      <c r="AU5" s="2" t="str">
        <f>Timeline!AU18</f>
        <v>Q1</v>
      </c>
      <c r="AV5" s="2" t="str">
        <f>Timeline!AV18</f>
        <v>Q2</v>
      </c>
      <c r="AW5" s="2" t="str">
        <f>Timeline!AW18</f>
        <v>Q3</v>
      </c>
      <c r="AX5" s="2" t="str">
        <f>Timeline!AX18</f>
        <v>Q4</v>
      </c>
      <c r="AY5" s="2" t="str">
        <f>Timeline!AY18</f>
        <v>Q1</v>
      </c>
      <c r="AZ5" s="2" t="str">
        <f>Timeline!AZ18</f>
        <v>Q2</v>
      </c>
      <c r="BA5" s="2" t="str">
        <f>Timeline!BA18</f>
        <v>Q3</v>
      </c>
      <c r="BB5" s="2" t="str">
        <f>Timeline!BB18</f>
        <v>Q4</v>
      </c>
      <c r="BC5" s="2" t="str">
        <f>Timeline!BC18</f>
        <v>Q1</v>
      </c>
      <c r="BD5" s="2" t="str">
        <f>Timeline!BD18</f>
        <v>Q2</v>
      </c>
      <c r="BE5" s="2" t="str">
        <f>Timeline!BE18</f>
        <v>Q3</v>
      </c>
      <c r="BF5" s="2" t="str">
        <f>Timeline!BF18</f>
        <v>Q4</v>
      </c>
      <c r="BG5" s="2" t="str">
        <f>Timeline!BG18</f>
        <v>Q1</v>
      </c>
      <c r="BH5" s="2" t="str">
        <f>Timeline!BH18</f>
        <v>Q2</v>
      </c>
      <c r="BI5" s="2" t="str">
        <f>Timeline!BI18</f>
        <v>Q3</v>
      </c>
      <c r="BJ5" s="2">
        <f>Timeline!BJ18</f>
        <v>0</v>
      </c>
      <c r="BK5" s="2">
        <f>Timeline!BK18</f>
        <v>0</v>
      </c>
      <c r="BL5" s="2">
        <f>Timeline!BL18</f>
        <v>0</v>
      </c>
      <c r="BM5" s="2">
        <f>Timeline!BM18</f>
        <v>0</v>
      </c>
      <c r="BN5" s="2">
        <f>Timeline!BN18</f>
        <v>0</v>
      </c>
      <c r="BO5" s="2">
        <f>Timeline!BO18</f>
        <v>0</v>
      </c>
      <c r="BP5" s="2">
        <f>Timeline!BP18</f>
        <v>0</v>
      </c>
      <c r="BQ5" s="2">
        <f>Timeline!BQ18</f>
        <v>0</v>
      </c>
      <c r="BR5" s="2">
        <f>Timeline!BR18</f>
        <v>0</v>
      </c>
      <c r="BS5" s="2">
        <f>Timeline!BS18</f>
        <v>0</v>
      </c>
      <c r="BT5" s="2">
        <f>Timeline!BT18</f>
        <v>0</v>
      </c>
      <c r="BU5" s="2">
        <f>Timeline!BU18</f>
        <v>0</v>
      </c>
      <c r="BV5" s="2">
        <f>Timeline!BV18</f>
        <v>0</v>
      </c>
      <c r="BW5" s="2">
        <f>Timeline!BW18</f>
        <v>0</v>
      </c>
      <c r="BX5" s="2">
        <f>Timeline!BX18</f>
        <v>0</v>
      </c>
      <c r="BY5" s="2">
        <f>Timeline!BY18</f>
        <v>0</v>
      </c>
      <c r="BZ5" s="2">
        <f>Timeline!BZ18</f>
        <v>0</v>
      </c>
      <c r="CA5" s="2">
        <f>Timeline!CA18</f>
        <v>0</v>
      </c>
      <c r="CB5" s="2">
        <f>Timeline!CB18</f>
        <v>0</v>
      </c>
      <c r="CC5" s="2">
        <f>Timeline!CC18</f>
        <v>0</v>
      </c>
      <c r="CD5" s="2">
        <f>Timeline!CD18</f>
        <v>0</v>
      </c>
      <c r="CE5" s="2">
        <f>Timeline!CE18</f>
        <v>0</v>
      </c>
      <c r="CF5" s="2">
        <f>Timeline!CF18</f>
        <v>0</v>
      </c>
      <c r="CG5" s="2">
        <f>Timeline!CG18</f>
        <v>0</v>
      </c>
      <c r="CH5" s="2">
        <f>Timeline!CH18</f>
        <v>0</v>
      </c>
      <c r="CI5" s="2">
        <f>Timeline!CI18</f>
        <v>0</v>
      </c>
      <c r="CJ5" s="2">
        <f>Timeline!CJ18</f>
        <v>0</v>
      </c>
      <c r="CK5" s="2">
        <f>Timeline!CK18</f>
        <v>0</v>
      </c>
      <c r="CL5" s="2">
        <f>Timeline!CL18</f>
        <v>0</v>
      </c>
      <c r="CM5" s="2">
        <f>Timeline!CM18</f>
        <v>0</v>
      </c>
      <c r="CN5" s="2">
        <f>Timeline!CN18</f>
        <v>0</v>
      </c>
    </row>
    <row r="7" spans="1:92" x14ac:dyDescent="0.25">
      <c r="A7" t="s">
        <v>105</v>
      </c>
      <c r="C7" s="4">
        <f ca="1">'Qtr Cash Flow'!C13+'Qtr Cash Flow'!C11-'Qtr Cash Flow'!C18+'Acquisition and CapEx'!C23</f>
        <v>-598899089.59888208</v>
      </c>
      <c r="D7" s="4">
        <f ca="1">'Qtr Cash Flow'!D13+'Qtr Cash Flow'!D11-'Qtr Cash Flow'!D18+'Acquisition and CapEx'!D23</f>
        <v>6982497.3261647047</v>
      </c>
      <c r="E7" s="4">
        <f ca="1">'Qtr Cash Flow'!E13+'Qtr Cash Flow'!E11-'Qtr Cash Flow'!E18+'Acquisition and CapEx'!E23</f>
        <v>6854032.2666362152</v>
      </c>
      <c r="F7" s="4">
        <f ca="1">'Qtr Cash Flow'!F13+'Qtr Cash Flow'!F11-'Qtr Cash Flow'!F18+'Acquisition and CapEx'!F23</f>
        <v>7035732.9198058518</v>
      </c>
      <c r="G7" s="4">
        <f ca="1">'Qtr Cash Flow'!G13+'Qtr Cash Flow'!G11-'Qtr Cash Flow'!G18+'Acquisition and CapEx'!G23</f>
        <v>7198749.3027598681</v>
      </c>
      <c r="H7" s="4">
        <f ca="1">'Qtr Cash Flow'!H13+'Qtr Cash Flow'!H11-'Qtr Cash Flow'!H18+'Acquisition and CapEx'!H23</f>
        <v>7386033.0858887704</v>
      </c>
      <c r="I7" s="4">
        <f ca="1">'Qtr Cash Flow'!I13+'Qtr Cash Flow'!I11-'Qtr Cash Flow'!I18+'Acquisition and CapEx'!I23</f>
        <v>7574523.6177174402</v>
      </c>
      <c r="J7" s="4">
        <f ca="1">'Qtr Cash Flow'!J13+'Qtr Cash Flow'!J11-'Qtr Cash Flow'!J18+'Acquisition and CapEx'!J23</f>
        <v>7765324.4996394226</v>
      </c>
      <c r="K7" s="4">
        <f ca="1">'Qtr Cash Flow'!K13+'Qtr Cash Flow'!K11-'Qtr Cash Flow'!K18+'Acquisition and CapEx'!K23</f>
        <v>7936907.649685571</v>
      </c>
      <c r="L7" s="4">
        <f ca="1">'Qtr Cash Flow'!L13+'Qtr Cash Flow'!L11-'Qtr Cash Flow'!L18+'Acquisition and CapEx'!L23</f>
        <v>8133513.4891118798</v>
      </c>
      <c r="M7" s="4">
        <f ca="1">'Qtr Cash Flow'!M13+'Qtr Cash Flow'!M11-'Qtr Cash Flow'!M18+'Acquisition and CapEx'!M23</f>
        <v>8331389.7491417555</v>
      </c>
      <c r="N7" s="4">
        <f ca="1">'Qtr Cash Flow'!N13+'Qtr Cash Flow'!N11-'Qtr Cash Flow'!N18+'Acquisition and CapEx'!N23</f>
        <v>8531673.3429533746</v>
      </c>
      <c r="O7" s="4">
        <f ca="1">'Qtr Cash Flow'!O13+'Qtr Cash Flow'!O11-'Qtr Cash Flow'!O18+'Acquisition and CapEx'!O23</f>
        <v>8886507.8260475192</v>
      </c>
      <c r="P7" s="4">
        <f ca="1">'Qtr Cash Flow'!P13+'Qtr Cash Flow'!P11-'Qtr Cash Flow'!P18+'Acquisition and CapEx'!P23</f>
        <v>9149312.369589502</v>
      </c>
      <c r="Q7" s="4">
        <f ca="1">'Qtr Cash Flow'!Q13+'Qtr Cash Flow'!Q11-'Qtr Cash Flow'!Q18+'Acquisition and CapEx'!Q23</f>
        <v>9323882.1297417879</v>
      </c>
      <c r="R7" s="4">
        <f ca="1">'Qtr Cash Flow'!R13+'Qtr Cash Flow'!R11-'Qtr Cash Flow'!R18+'Acquisition and CapEx'!R23</f>
        <v>9500456.4514344204</v>
      </c>
      <c r="S7" s="4">
        <f ca="1">'Qtr Cash Flow'!S13+'Qtr Cash Flow'!S11-'Qtr Cash Flow'!S18+'Acquisition and CapEx'!S23</f>
        <v>9656190.9665467814</v>
      </c>
      <c r="T7" s="4">
        <f ca="1">'Qtr Cash Flow'!T13+'Qtr Cash Flow'!T11-'Qtr Cash Flow'!T18+'Acquisition and CapEx'!T23</f>
        <v>9838015.0590698458</v>
      </c>
      <c r="U7" s="4">
        <f ca="1">'Qtr Cash Flow'!U13+'Qtr Cash Flow'!U11-'Qtr Cash Flow'!U18+'Acquisition and CapEx'!U23</f>
        <v>10020724.614680942</v>
      </c>
      <c r="V7" s="4">
        <f ca="1">'Qtr Cash Flow'!V13+'Qtr Cash Flow'!V11-'Qtr Cash Flow'!V18+'Acquisition and CapEx'!V23</f>
        <v>10205520.398232523</v>
      </c>
      <c r="W7" s="4">
        <f ca="1">'Qtr Cash Flow'!W13+'Qtr Cash Flow'!W11-'Qtr Cash Flow'!W18+'Acquisition and CapEx'!W23</f>
        <v>10368872.870246615</v>
      </c>
      <c r="X7" s="4">
        <f ca="1">'Qtr Cash Flow'!X13+'Qtr Cash Flow'!X11-'Qtr Cash Flow'!X18+'Acquisition and CapEx'!X23</f>
        <v>10559119.457104566</v>
      </c>
      <c r="Y7" s="4">
        <f ca="1">'Qtr Cash Flow'!Y13+'Qtr Cash Flow'!Y11-'Qtr Cash Flow'!Y18+'Acquisition and CapEx'!Y23</f>
        <v>10750300.083117859</v>
      </c>
      <c r="Z7" s="4">
        <f ca="1">'Qtr Cash Flow'!Z13+'Qtr Cash Flow'!Z11-'Qtr Cash Flow'!Z18+'Acquisition and CapEx'!Z23</f>
        <v>10943651.699350409</v>
      </c>
      <c r="AA7" s="4">
        <f ca="1">'Qtr Cash Flow'!AA13+'Qtr Cash Flow'!AA11-'Qtr Cash Flow'!AA18+'Acquisition and CapEx'!AA23</f>
        <v>11114939.044616736</v>
      </c>
      <c r="AB7" s="4">
        <f ca="1">'Qtr Cash Flow'!AB13+'Qtr Cash Flow'!AB11-'Qtr Cash Flow'!AB18+'Acquisition and CapEx'!AB23</f>
        <v>11313949.833786391</v>
      </c>
      <c r="AC7" s="4">
        <f ca="1">'Qtr Cash Flow'!AC13+'Qtr Cash Flow'!AC11-'Qtr Cash Flow'!AC18+'Acquisition and CapEx'!AC23</f>
        <v>11513945.355825974</v>
      </c>
      <c r="AD7" s="4">
        <f ca="1">'Qtr Cash Flow'!AD13+'Qtr Cash Flow'!AD11-'Qtr Cash Flow'!AD18+'Acquisition and CapEx'!AD23</f>
        <v>11716199.838495141</v>
      </c>
      <c r="AE7" s="4">
        <f ca="1">'Qtr Cash Flow'!AE13+'Qtr Cash Flow'!AE11-'Qtr Cash Flow'!AE18+'Acquisition and CapEx'!AE23</f>
        <v>11895751.13218403</v>
      </c>
      <c r="AF7" s="4">
        <f ca="1">'Qtr Cash Flow'!AF13+'Qtr Cash Flow'!AF11-'Qtr Cash Flow'!AF18+'Acquisition and CapEx'!AF23</f>
        <v>11443316.850535177</v>
      </c>
      <c r="AG7" s="4">
        <f ca="1">'Qtr Cash Flow'!AG13+'Qtr Cash Flow'!AG11-'Qtr Cash Flow'!AG18+'Acquisition and CapEx'!AG23</f>
        <v>11139603.106907085</v>
      </c>
      <c r="AH7" s="4">
        <f ca="1">'Qtr Cash Flow'!AH13+'Qtr Cash Flow'!AH11-'Qtr Cash Flow'!AH18+'Acquisition and CapEx'!AH23</f>
        <v>11246322.787295394</v>
      </c>
      <c r="AI7" s="4">
        <f ca="1">'Qtr Cash Flow'!AI13+'Qtr Cash Flow'!AI11-'Qtr Cash Flow'!AI18+'Acquisition and CapEx'!AI23</f>
        <v>11018408.842776261</v>
      </c>
      <c r="AJ7" s="4">
        <f ca="1">'Qtr Cash Flow'!AJ13+'Qtr Cash Flow'!AJ11-'Qtr Cash Flow'!AJ18+'Acquisition and CapEx'!AJ23</f>
        <v>11226474.179316625</v>
      </c>
      <c r="AK7" s="4">
        <f ca="1">'Qtr Cash Flow'!AK13+'Qtr Cash Flow'!AK11-'Qtr Cash Flow'!AK18+'Acquisition and CapEx'!AK23</f>
        <v>11435561.484078396</v>
      </c>
      <c r="AL7" s="4">
        <f ca="1">'Qtr Cash Flow'!AL13+'Qtr Cash Flow'!AL11-'Qtr Cash Flow'!AL18+'Acquisition and CapEx'!AL23</f>
        <v>11647022.416665602</v>
      </c>
      <c r="AM7" s="4">
        <f ca="1">'Qtr Cash Flow'!AM13+'Qtr Cash Flow'!AM11-'Qtr Cash Flow'!AM18+'Acquisition and CapEx'!AM23</f>
        <v>11834374.462680133</v>
      </c>
      <c r="AN7" s="4">
        <f ca="1">'Qtr Cash Flow'!AN13+'Qtr Cash Flow'!AN11-'Qtr Cash Flow'!AN18+'Acquisition and CapEx'!AN23</f>
        <v>12052022.012352642</v>
      </c>
      <c r="AO7" s="4">
        <f ca="1">'Qtr Cash Flow'!AO13+'Qtr Cash Flow'!AO11-'Qtr Cash Flow'!AO18+'Acquisition and CapEx'!AO23</f>
        <v>12270746.964189731</v>
      </c>
      <c r="AP7" s="4">
        <f ca="1">'Qtr Cash Flow'!AP13+'Qtr Cash Flow'!AP11-'Qtr Cash Flow'!AP18+'Acquisition and CapEx'!AP23</f>
        <v>12491941.711340725</v>
      </c>
      <c r="AQ7" s="4">
        <f ca="1">'Qtr Cash Flow'!AQ13+'Qtr Cash Flow'!AQ11-'Qtr Cash Flow'!AQ18+'Acquisition and CapEx'!AQ23</f>
        <v>12879396.560590256</v>
      </c>
      <c r="AR7" s="4">
        <f ca="1">'Qtr Cash Flow'!AR13+'Qtr Cash Flow'!AR11-'Qtr Cash Flow'!AR18+'Acquisition and CapEx'!AR23</f>
        <v>13255364.050049741</v>
      </c>
      <c r="AS7" s="4">
        <f ca="1">'Qtr Cash Flow'!AS13+'Qtr Cash Flow'!AS11-'Qtr Cash Flow'!AS18+'Acquisition and CapEx'!AS23</f>
        <v>13514429.341616612</v>
      </c>
      <c r="AT7" s="4">
        <f ca="1">'Qtr Cash Flow'!AT13+'Qtr Cash Flow'!AT11-'Qtr Cash Flow'!AT18+'Acquisition and CapEx'!AT23</f>
        <v>13748493.929657061</v>
      </c>
      <c r="AU7" s="4">
        <f ca="1">'Qtr Cash Flow'!AU13+'Qtr Cash Flow'!AU11-'Qtr Cash Flow'!AU18+'Acquisition and CapEx'!AU23</f>
        <v>13957053.536033757</v>
      </c>
      <c r="AV7" s="4">
        <f ca="1">'Qtr Cash Flow'!AV13+'Qtr Cash Flow'!AV11-'Qtr Cash Flow'!AV18+'Acquisition and CapEx'!AV23</f>
        <v>14197826.313381061</v>
      </c>
      <c r="AW7" s="4">
        <f ca="1">'Qtr Cash Flow'!AW13+'Qtr Cash Flow'!AW11-'Qtr Cash Flow'!AW18+'Acquisition and CapEx'!AW23</f>
        <v>14439815.316831658</v>
      </c>
      <c r="AX7" s="4">
        <f ca="1">'Qtr Cash Flow'!AX13+'Qtr Cash Flow'!AX11-'Qtr Cash Flow'!AX18+'Acquisition and CapEx'!AX23</f>
        <v>14684498.279282596</v>
      </c>
      <c r="AY7" s="4">
        <f ca="1">'Qtr Cash Flow'!AY13+'Qtr Cash Flow'!AY11-'Qtr Cash Flow'!AY18+'Acquisition and CapEx'!AY23</f>
        <v>14902937.785649506</v>
      </c>
      <c r="AZ7" s="4">
        <f ca="1">'Qtr Cash Flow'!AZ13+'Qtr Cash Flow'!AZ11-'Qtr Cash Flow'!AZ18+'Acquisition and CapEx'!AZ23</f>
        <v>15154583.730996426</v>
      </c>
      <c r="BA7" s="4">
        <f ca="1">'Qtr Cash Flow'!BA13+'Qtr Cash Flow'!BA11-'Qtr Cash Flow'!BA18+'Acquisition and CapEx'!BA23</f>
        <v>15407509.461428117</v>
      </c>
      <c r="BB7" s="4">
        <f ca="1">'Qtr Cash Flow'!BB13+'Qtr Cash Flow'!BB11-'Qtr Cash Flow'!BB18+'Acquisition and CapEx'!BB23</f>
        <v>15663237.242624905</v>
      </c>
      <c r="BC7" s="4">
        <f ca="1">'Qtr Cash Flow'!BC13+'Qtr Cash Flow'!BC11-'Qtr Cash Flow'!BC18+'Acquisition and CapEx'!BC23</f>
        <v>15891961.739335755</v>
      </c>
      <c r="BD7" s="4">
        <f ca="1">'Qtr Cash Flow'!BD13+'Qtr Cash Flow'!BD11-'Qtr Cash Flow'!BD18+'Acquisition and CapEx'!BD23</f>
        <v>16154916.547262637</v>
      </c>
      <c r="BE7" s="4">
        <f ca="1">'Qtr Cash Flow'!BE13+'Qtr Cash Flow'!BE11-'Qtr Cash Flow'!BE18+'Acquisition and CapEx'!BE23</f>
        <v>16419217.418191146</v>
      </c>
      <c r="BF7" s="4">
        <f ca="1">'Qtr Cash Flow'!BF13+'Qtr Cash Flow'!BF11-'Qtr Cash Flow'!BF18+'Acquisition and CapEx'!BF23</f>
        <v>16686432.492592374</v>
      </c>
      <c r="BG7" s="4">
        <f ca="1">'Qtr Cash Flow'!BG13+'Qtr Cash Flow'!BG11-'Qtr Cash Flow'!BG18+'Acquisition and CapEx'!BG23</f>
        <v>16925862.483512029</v>
      </c>
      <c r="BH7" s="4">
        <f ca="1">'Qtr Cash Flow'!BH13+'Qtr Cash Flow'!BH11-'Qtr Cash Flow'!BH18+'Acquisition and CapEx'!BH23</f>
        <v>16591270.493551545</v>
      </c>
      <c r="BI7" s="4">
        <f ca="1">'Qtr Cash Flow'!BI13+'Qtr Cash Flow'!BI11-'Qtr Cash Flow'!BI18+'Acquisition and CapEx'!BI23</f>
        <v>17145934.811970875</v>
      </c>
    </row>
    <row r="8" spans="1:92" x14ac:dyDescent="0.25">
      <c r="A8" t="s">
        <v>36</v>
      </c>
      <c r="C8" s="4">
        <f ca="1">Valuation!C60+'For Sale'!C76-'For Sale'!C43</f>
        <v>642774360.92599666</v>
      </c>
      <c r="D8" s="4">
        <f ca="1">Valuation!D60+'For Sale'!D76-'For Sale'!D43</f>
        <v>642777214.64436316</v>
      </c>
      <c r="E8" s="4">
        <f ca="1">Valuation!E60+'For Sale'!E76-'For Sale'!E43</f>
        <v>653147619.15815198</v>
      </c>
      <c r="F8" s="4">
        <f ca="1">Valuation!F60+'For Sale'!F76-'For Sale'!F43</f>
        <v>663587231.70670128</v>
      </c>
      <c r="G8" s="4">
        <f ca="1">Valuation!G60+'For Sale'!G76-'For Sale'!G43</f>
        <v>672667101.60355389</v>
      </c>
      <c r="H8" s="4">
        <f ca="1">Valuation!H60+'For Sale'!H76-'For Sale'!H43</f>
        <v>683253729.16560161</v>
      </c>
      <c r="I8" s="4">
        <f ca="1">Valuation!I60+'For Sale'!I76-'For Sale'!I43</f>
        <v>693911753.71521616</v>
      </c>
      <c r="J8" s="4">
        <f ca="1">Valuation!J60+'For Sale'!J76-'For Sale'!J43</f>
        <v>704641929.83602989</v>
      </c>
      <c r="K8" s="4">
        <f ca="1">Valuation!K60+'For Sale'!K76-'For Sale'!K43</f>
        <v>714098183.1035527</v>
      </c>
      <c r="L8" s="4">
        <f ca="1">Valuation!L60+'For Sale'!L76-'For Sale'!L43</f>
        <v>722765530.95646691</v>
      </c>
      <c r="M8" s="4">
        <f ca="1">Valuation!M60+'For Sale'!M76-'For Sale'!M43</f>
        <v>731492692.77240145</v>
      </c>
      <c r="N8" s="4">
        <f ca="1">Valuation!N60+'For Sale'!N76-'For Sale'!N43</f>
        <v>740280245.98545575</v>
      </c>
      <c r="O8" s="4">
        <f ca="1">Valuation!O60+'For Sale'!O76-'For Sale'!O43</f>
        <v>747664347.47376597</v>
      </c>
      <c r="P8" s="4">
        <f ca="1">Valuation!P60+'For Sale'!P76-'For Sale'!P43</f>
        <v>756579230.41724682</v>
      </c>
      <c r="Q8" s="4">
        <f ca="1">Valuation!Q60+'For Sale'!Q76-'For Sale'!Q43</f>
        <v>765556177.53419113</v>
      </c>
      <c r="R8" s="4">
        <f ca="1">Valuation!R60+'For Sale'!R76-'For Sale'!R43</f>
        <v>774595777.73600984</v>
      </c>
      <c r="S8" s="4">
        <f ca="1">Valuation!S60+'For Sale'!S76-'For Sale'!S43</f>
        <v>782215852.2415725</v>
      </c>
      <c r="T8" s="4">
        <f ca="1">Valuation!T60+'For Sale'!T76-'For Sale'!T43</f>
        <v>791388798.32094049</v>
      </c>
      <c r="U8" s="4">
        <f ca="1">Valuation!U60+'For Sale'!U76-'For Sale'!U43</f>
        <v>800626129.1047256</v>
      </c>
      <c r="V8" s="4">
        <f ca="1">Valuation!V60+'For Sale'!V76-'For Sale'!V43</f>
        <v>809928446.01127863</v>
      </c>
      <c r="W8" s="4">
        <f ca="1">Valuation!W60+'For Sale'!W76-'For Sale'!W43</f>
        <v>817794574.33754385</v>
      </c>
      <c r="X8" s="4">
        <f ca="1">Valuation!X60+'For Sale'!X76-'For Sale'!X43</f>
        <v>827234916.62415063</v>
      </c>
      <c r="Y8" s="4">
        <f ca="1">Valuation!Y60+'For Sale'!Y76-'For Sale'!Y43</f>
        <v>836742016.45952463</v>
      </c>
      <c r="Z8" s="4">
        <f ca="1">Valuation!Z60+'For Sale'!Z76-'For Sale'!Z43</f>
        <v>846316488.54803503</v>
      </c>
      <c r="AA8" s="4">
        <f ca="1">Valuation!AA60+'For Sale'!AA76-'For Sale'!AA43</f>
        <v>854437496.72998106</v>
      </c>
      <c r="AB8" s="4">
        <f ca="1">Valuation!AB60+'For Sale'!AB76-'For Sale'!AB43</f>
        <v>856858292.26321805</v>
      </c>
      <c r="AC8" s="4">
        <f ca="1">Valuation!AC60+'For Sale'!AC76-'For Sale'!AC43</f>
        <v>863735514.3117491</v>
      </c>
      <c r="AD8" s="4">
        <f ca="1">Valuation!AD60+'For Sale'!AD76-'For Sale'!AD43</f>
        <v>872966010.1304853</v>
      </c>
      <c r="AE8" s="4">
        <f ca="1">Valuation!AE60+'For Sale'!AE76-'For Sale'!AE43</f>
        <v>880725270.1348865</v>
      </c>
      <c r="AF8" s="4">
        <f ca="1">Valuation!AF60+'For Sale'!AF76-'For Sale'!AF43</f>
        <v>890098987.50071943</v>
      </c>
      <c r="AG8" s="4">
        <f ca="1">Valuation!AG60+'For Sale'!AG76-'For Sale'!AG43</f>
        <v>899547510.14517915</v>
      </c>
      <c r="AH8" s="4">
        <f ca="1">Valuation!AH60+'For Sale'!AH76-'For Sale'!AH43</f>
        <v>909069922.54402137</v>
      </c>
      <c r="AI8" s="4">
        <f ca="1">Valuation!AI60+'For Sale'!AI76-'For Sale'!AI43</f>
        <v>917102440.05466926</v>
      </c>
      <c r="AJ8" s="4">
        <f ca="1">Valuation!AJ60+'For Sale'!AJ76-'For Sale'!AJ43</f>
        <v>926777513.39568114</v>
      </c>
      <c r="AK8" s="4">
        <f ca="1">Valuation!AK60+'For Sale'!AK76-'For Sale'!AK43</f>
        <v>936526703.02908564</v>
      </c>
      <c r="AL8" s="4">
        <f ca="1">Valuation!AL60+'For Sale'!AL76-'For Sale'!AL43</f>
        <v>946350632.1515758</v>
      </c>
      <c r="AM8" s="4">
        <f ca="1">Valuation!AM60+'For Sale'!AM76-'For Sale'!AM43</f>
        <v>956685203.68273497</v>
      </c>
      <c r="AN8" s="4">
        <f ca="1">Valuation!AN60+'For Sale'!AN76-'For Sale'!AN43</f>
        <v>967472501.30823958</v>
      </c>
      <c r="AO8" s="4">
        <f ca="1">Valuation!AO60+'For Sale'!AO76-'For Sale'!AO43</f>
        <v>977704334.89712977</v>
      </c>
      <c r="AP8" s="4">
        <f ca="1">Valuation!AP60+'For Sale'!AP76-'For Sale'!AP43</f>
        <v>988013418.39424109</v>
      </c>
      <c r="AQ8" s="4">
        <f ca="1">Valuation!AQ60+'For Sale'!AQ76-'For Sale'!AQ43</f>
        <v>996794823.01889372</v>
      </c>
      <c r="AR8" s="4">
        <f ca="1">Valuation!AR60+'For Sale'!AR76-'For Sale'!AR43</f>
        <v>1007267004.1955431</v>
      </c>
      <c r="AS8" s="4">
        <f ca="1">Valuation!AS60+'For Sale'!AS76-'For Sale'!AS43</f>
        <v>1017817911.9435521</v>
      </c>
      <c r="AT8" s="4">
        <f ca="1">Valuation!AT60+'For Sale'!AT76-'For Sale'!AT43</f>
        <v>1028448668.120245</v>
      </c>
      <c r="AU8" s="4">
        <f ca="1">Valuation!AU60+'For Sale'!AU76-'For Sale'!AU43</f>
        <v>1037529892.9003685</v>
      </c>
      <c r="AV8" s="4">
        <f ca="1">Valuation!AV60+'For Sale'!AV76-'For Sale'!AV43</f>
        <v>1048328525.1058369</v>
      </c>
      <c r="AW8" s="4">
        <f ca="1">Valuation!AW60+'For Sale'!AW76-'For Sale'!AW43</f>
        <v>1059208990.9655563</v>
      </c>
      <c r="AX8" s="4">
        <f ca="1">Valuation!AX60+'For Sale'!AX76-'For Sale'!AX43</f>
        <v>1070171977.211014</v>
      </c>
      <c r="AY8" s="4">
        <f ca="1">Valuation!AY60+'For Sale'!AY76-'For Sale'!AY43</f>
        <v>1079564302.3910398</v>
      </c>
      <c r="AZ8" s="4">
        <f ca="1">Valuation!AZ60+'For Sale'!AZ76-'For Sale'!AZ43</f>
        <v>1090700561.7863619</v>
      </c>
      <c r="BA8" s="4">
        <f ca="1">Valuation!BA60+'For Sale'!BA76-'For Sale'!BA43</f>
        <v>1101921383.8955204</v>
      </c>
      <c r="BB8" s="4">
        <f ca="1">Valuation!BB60+'For Sale'!BB76-'For Sale'!BB43</f>
        <v>1113227474.5874991</v>
      </c>
      <c r="BC8" s="4">
        <f ca="1">Valuation!BC60+'For Sale'!BC76-'For Sale'!BC43</f>
        <v>1122941129.4949896</v>
      </c>
      <c r="BD8" s="4">
        <f ca="1">Valuation!BD60+'For Sale'!BD76-'For Sale'!BD43</f>
        <v>1128386012.5139537</v>
      </c>
      <c r="BE8" s="4">
        <f ca="1">Valuation!BE60+'For Sale'!BE76-'For Sale'!BE43</f>
        <v>1137437013.6157243</v>
      </c>
      <c r="BF8" s="4">
        <f ca="1">Valuation!BF60+'For Sale'!BF76-'For Sale'!BF43</f>
        <v>1133316408.7301495</v>
      </c>
      <c r="BG8" s="4">
        <f ca="1">Valuation!BG60+'For Sale'!BG76-'For Sale'!BG43</f>
        <v>1129227468.3513103</v>
      </c>
      <c r="BH8" s="4">
        <f ca="1">Valuation!BH60+'For Sale'!BH76-'For Sale'!BH43</f>
        <v>1125162358.326797</v>
      </c>
      <c r="BI8" s="4">
        <f ca="1">Valuation!BI60+'For Sale'!BI76-'For Sale'!BI43</f>
        <v>1120148334.7462387</v>
      </c>
    </row>
    <row r="11" spans="1:92" x14ac:dyDescent="0.25">
      <c r="A11" t="s">
        <v>106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23</v>
      </c>
      <c r="Z11">
        <v>24</v>
      </c>
      <c r="AA11">
        <v>25</v>
      </c>
      <c r="AB11">
        <v>26</v>
      </c>
      <c r="AC11">
        <v>27</v>
      </c>
      <c r="AD11">
        <v>28</v>
      </c>
      <c r="AE11">
        <v>29</v>
      </c>
      <c r="AF11">
        <v>30</v>
      </c>
      <c r="AG11">
        <v>31</v>
      </c>
      <c r="AH11">
        <v>32</v>
      </c>
      <c r="AI11">
        <v>33</v>
      </c>
      <c r="AJ11">
        <v>34</v>
      </c>
      <c r="AK11">
        <v>35</v>
      </c>
      <c r="AL11">
        <v>36</v>
      </c>
      <c r="AM11">
        <v>37</v>
      </c>
      <c r="AN11">
        <v>38</v>
      </c>
      <c r="AO11">
        <v>39</v>
      </c>
      <c r="AP11">
        <v>40</v>
      </c>
      <c r="AQ11">
        <v>41</v>
      </c>
      <c r="AR11">
        <v>42</v>
      </c>
      <c r="AS11">
        <v>43</v>
      </c>
      <c r="AT11">
        <v>44</v>
      </c>
      <c r="AU11">
        <v>45</v>
      </c>
      <c r="AV11">
        <v>46</v>
      </c>
      <c r="AW11">
        <v>47</v>
      </c>
      <c r="AX11">
        <v>48</v>
      </c>
      <c r="AY11">
        <v>49</v>
      </c>
      <c r="AZ11">
        <v>50</v>
      </c>
      <c r="BA11">
        <v>51</v>
      </c>
      <c r="BB11">
        <v>52</v>
      </c>
      <c r="BC11">
        <v>53</v>
      </c>
      <c r="BD11">
        <v>54</v>
      </c>
      <c r="BE11">
        <v>55</v>
      </c>
      <c r="BF11">
        <v>56</v>
      </c>
      <c r="BG11">
        <v>57</v>
      </c>
      <c r="BH11">
        <v>58</v>
      </c>
      <c r="BI11">
        <v>59</v>
      </c>
      <c r="BK11" t="s">
        <v>107</v>
      </c>
    </row>
    <row r="12" spans="1:92" x14ac:dyDescent="0.25">
      <c r="A12">
        <v>1</v>
      </c>
    </row>
    <row r="13" spans="1:92" x14ac:dyDescent="0.25">
      <c r="A13">
        <f>A12+1</f>
        <v>2</v>
      </c>
      <c r="C13" s="4">
        <f ca="1">IF(C$11&lt;=$A13,C$7,0)+IF(C$11=$A13,C$8)</f>
        <v>-598899089.59888208</v>
      </c>
      <c r="D13" s="4">
        <f t="shared" ref="D13:S28" ca="1" si="0">IF(D$11&lt;=$A13,D$7,0)+IF(D$11=$A13,D$8)</f>
        <v>649759711.97052789</v>
      </c>
      <c r="E13" s="4">
        <f t="shared" si="0"/>
        <v>0</v>
      </c>
      <c r="F13" s="4">
        <f t="shared" si="0"/>
        <v>0</v>
      </c>
      <c r="G13" s="4">
        <f t="shared" si="0"/>
        <v>0</v>
      </c>
      <c r="H13" s="4">
        <f t="shared" si="0"/>
        <v>0</v>
      </c>
      <c r="I13" s="4">
        <f t="shared" si="0"/>
        <v>0</v>
      </c>
      <c r="J13" s="4">
        <f t="shared" si="0"/>
        <v>0</v>
      </c>
      <c r="K13" s="4">
        <f t="shared" si="0"/>
        <v>0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ref="T13:AI28" si="1">IF(T$11&lt;=$A13,T$7,0)+IF(T$11=$A13,T$8)</f>
        <v>0</v>
      </c>
      <c r="U13" s="4">
        <f t="shared" si="1"/>
        <v>0</v>
      </c>
      <c r="V13" s="4">
        <f t="shared" si="1"/>
        <v>0</v>
      </c>
      <c r="W13" s="4">
        <f t="shared" si="1"/>
        <v>0</v>
      </c>
      <c r="X13" s="4">
        <f t="shared" si="1"/>
        <v>0</v>
      </c>
      <c r="Y13" s="4">
        <f t="shared" si="1"/>
        <v>0</v>
      </c>
      <c r="Z13" s="4">
        <f t="shared" si="1"/>
        <v>0</v>
      </c>
      <c r="AA13" s="4">
        <f t="shared" si="1"/>
        <v>0</v>
      </c>
      <c r="AB13" s="4">
        <f t="shared" si="1"/>
        <v>0</v>
      </c>
      <c r="AC13" s="4">
        <f t="shared" si="1"/>
        <v>0</v>
      </c>
      <c r="AD13" s="4">
        <f t="shared" si="1"/>
        <v>0</v>
      </c>
      <c r="AE13" s="4">
        <f t="shared" si="1"/>
        <v>0</v>
      </c>
      <c r="AF13" s="4">
        <f t="shared" si="1"/>
        <v>0</v>
      </c>
      <c r="AG13" s="4">
        <f t="shared" si="1"/>
        <v>0</v>
      </c>
      <c r="AH13" s="4">
        <f t="shared" si="1"/>
        <v>0</v>
      </c>
      <c r="AI13" s="4">
        <f t="shared" si="1"/>
        <v>0</v>
      </c>
      <c r="AJ13" s="4">
        <f t="shared" ref="AJ13:AY28" si="2">IF(AJ$11&lt;=$A13,AJ$7,0)+IF(AJ$11=$A13,AJ$8)</f>
        <v>0</v>
      </c>
      <c r="AK13" s="4">
        <f t="shared" si="2"/>
        <v>0</v>
      </c>
      <c r="AL13" s="4">
        <f t="shared" si="2"/>
        <v>0</v>
      </c>
      <c r="AM13" s="4">
        <f t="shared" si="2"/>
        <v>0</v>
      </c>
      <c r="AN13" s="4">
        <f t="shared" si="2"/>
        <v>0</v>
      </c>
      <c r="AO13" s="4">
        <f t="shared" si="2"/>
        <v>0</v>
      </c>
      <c r="AP13" s="4">
        <f t="shared" si="2"/>
        <v>0</v>
      </c>
      <c r="AQ13" s="4">
        <f t="shared" si="2"/>
        <v>0</v>
      </c>
      <c r="AR13" s="4">
        <f t="shared" si="2"/>
        <v>0</v>
      </c>
      <c r="AS13" s="4">
        <f t="shared" si="2"/>
        <v>0</v>
      </c>
      <c r="AT13" s="4">
        <f t="shared" si="2"/>
        <v>0</v>
      </c>
      <c r="AU13" s="4">
        <f t="shared" si="2"/>
        <v>0</v>
      </c>
      <c r="AV13" s="4">
        <f t="shared" si="2"/>
        <v>0</v>
      </c>
      <c r="AW13" s="4">
        <f t="shared" si="2"/>
        <v>0</v>
      </c>
      <c r="AX13" s="4">
        <f t="shared" si="2"/>
        <v>0</v>
      </c>
      <c r="AY13" s="4">
        <f t="shared" si="2"/>
        <v>0</v>
      </c>
      <c r="AZ13" s="4">
        <f t="shared" ref="AZ13:BI28" si="3">IF(AZ$11&lt;=$A13,AZ$7,0)+IF(AZ$11=$A13,AZ$8)</f>
        <v>0</v>
      </c>
      <c r="BA13" s="4">
        <f t="shared" si="3"/>
        <v>0</v>
      </c>
      <c r="BB13" s="4">
        <f t="shared" si="3"/>
        <v>0</v>
      </c>
      <c r="BC13" s="4">
        <f t="shared" si="3"/>
        <v>0</v>
      </c>
      <c r="BD13" s="4">
        <f t="shared" si="3"/>
        <v>0</v>
      </c>
      <c r="BE13" s="4">
        <f t="shared" si="3"/>
        <v>0</v>
      </c>
      <c r="BF13" s="4">
        <f t="shared" si="3"/>
        <v>0</v>
      </c>
      <c r="BG13" s="4">
        <f t="shared" si="3"/>
        <v>0</v>
      </c>
      <c r="BH13" s="4">
        <f t="shared" si="3"/>
        <v>0</v>
      </c>
      <c r="BI13" s="4">
        <f t="shared" si="3"/>
        <v>0</v>
      </c>
      <c r="BK13" s="7">
        <f ca="1">-1+(1+IRR(C13:BI13))^4</f>
        <v>0.38546802399635727</v>
      </c>
    </row>
    <row r="14" spans="1:92" x14ac:dyDescent="0.25">
      <c r="A14">
        <f t="shared" ref="A14:A68" si="4">A13+1</f>
        <v>3</v>
      </c>
      <c r="C14" s="4">
        <f t="shared" ref="C14:R29" ca="1" si="5">IF(C$11&lt;=$A14,C$7,0)+IF(C$11=$A14,C$8)</f>
        <v>-598899089.59888208</v>
      </c>
      <c r="D14" s="4">
        <f t="shared" ca="1" si="0"/>
        <v>6982497.3261647047</v>
      </c>
      <c r="E14" s="4">
        <f t="shared" ca="1" si="0"/>
        <v>660001651.42478824</v>
      </c>
      <c r="F14" s="4">
        <f t="shared" si="0"/>
        <v>0</v>
      </c>
      <c r="G14" s="4">
        <f t="shared" si="0"/>
        <v>0</v>
      </c>
      <c r="H14" s="4">
        <f t="shared" si="0"/>
        <v>0</v>
      </c>
      <c r="I14" s="4">
        <f t="shared" si="0"/>
        <v>0</v>
      </c>
      <c r="J14" s="4">
        <f t="shared" si="0"/>
        <v>0</v>
      </c>
      <c r="K14" s="4">
        <f t="shared" si="0"/>
        <v>0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1"/>
        <v>0</v>
      </c>
      <c r="V14" s="4">
        <f t="shared" si="1"/>
        <v>0</v>
      </c>
      <c r="W14" s="4">
        <f t="shared" si="1"/>
        <v>0</v>
      </c>
      <c r="X14" s="4">
        <f t="shared" si="1"/>
        <v>0</v>
      </c>
      <c r="Y14" s="4">
        <f t="shared" si="1"/>
        <v>0</v>
      </c>
      <c r="Z14" s="4">
        <f t="shared" si="1"/>
        <v>0</v>
      </c>
      <c r="AA14" s="4">
        <f t="shared" si="1"/>
        <v>0</v>
      </c>
      <c r="AB14" s="4">
        <f t="shared" si="1"/>
        <v>0</v>
      </c>
      <c r="AC14" s="4">
        <f t="shared" si="1"/>
        <v>0</v>
      </c>
      <c r="AD14" s="4">
        <f t="shared" si="1"/>
        <v>0</v>
      </c>
      <c r="AE14" s="4">
        <f t="shared" si="1"/>
        <v>0</v>
      </c>
      <c r="AF14" s="4">
        <f t="shared" si="1"/>
        <v>0</v>
      </c>
      <c r="AG14" s="4">
        <f t="shared" si="1"/>
        <v>0</v>
      </c>
      <c r="AH14" s="4">
        <f t="shared" si="1"/>
        <v>0</v>
      </c>
      <c r="AI14" s="4">
        <f t="shared" si="1"/>
        <v>0</v>
      </c>
      <c r="AJ14" s="4">
        <f t="shared" si="2"/>
        <v>0</v>
      </c>
      <c r="AK14" s="4">
        <f t="shared" si="2"/>
        <v>0</v>
      </c>
      <c r="AL14" s="4">
        <f t="shared" si="2"/>
        <v>0</v>
      </c>
      <c r="AM14" s="4">
        <f t="shared" si="2"/>
        <v>0</v>
      </c>
      <c r="AN14" s="4">
        <f t="shared" si="2"/>
        <v>0</v>
      </c>
      <c r="AO14" s="4">
        <f t="shared" si="2"/>
        <v>0</v>
      </c>
      <c r="AP14" s="4">
        <f t="shared" si="2"/>
        <v>0</v>
      </c>
      <c r="AQ14" s="4">
        <f t="shared" si="2"/>
        <v>0</v>
      </c>
      <c r="AR14" s="4">
        <f t="shared" si="2"/>
        <v>0</v>
      </c>
      <c r="AS14" s="4">
        <f t="shared" si="2"/>
        <v>0</v>
      </c>
      <c r="AT14" s="4">
        <f t="shared" si="2"/>
        <v>0</v>
      </c>
      <c r="AU14" s="4">
        <f t="shared" si="2"/>
        <v>0</v>
      </c>
      <c r="AV14" s="4">
        <f t="shared" si="2"/>
        <v>0</v>
      </c>
      <c r="AW14" s="4">
        <f t="shared" si="2"/>
        <v>0</v>
      </c>
      <c r="AX14" s="4">
        <f t="shared" si="2"/>
        <v>0</v>
      </c>
      <c r="AY14" s="4">
        <f t="shared" si="2"/>
        <v>0</v>
      </c>
      <c r="AZ14" s="4">
        <f t="shared" si="3"/>
        <v>0</v>
      </c>
      <c r="BA14" s="4">
        <f t="shared" si="3"/>
        <v>0</v>
      </c>
      <c r="BB14" s="4">
        <f t="shared" si="3"/>
        <v>0</v>
      </c>
      <c r="BC14" s="4">
        <f t="shared" si="3"/>
        <v>0</v>
      </c>
      <c r="BD14" s="4">
        <f t="shared" si="3"/>
        <v>0</v>
      </c>
      <c r="BE14" s="4">
        <f t="shared" si="3"/>
        <v>0</v>
      </c>
      <c r="BF14" s="4">
        <f t="shared" si="3"/>
        <v>0</v>
      </c>
      <c r="BG14" s="4">
        <f t="shared" si="3"/>
        <v>0</v>
      </c>
      <c r="BH14" s="4">
        <f t="shared" si="3"/>
        <v>0</v>
      </c>
      <c r="BI14" s="4">
        <f t="shared" si="3"/>
        <v>0</v>
      </c>
      <c r="BK14" s="7">
        <f t="shared" ref="BK14:BK43" ca="1" si="6">-1+(1+IRR(C14:BI14))^4</f>
        <v>0.2417361418800037</v>
      </c>
    </row>
    <row r="15" spans="1:92" x14ac:dyDescent="0.25">
      <c r="A15">
        <f t="shared" si="4"/>
        <v>4</v>
      </c>
      <c r="C15" s="4">
        <f t="shared" ca="1" si="5"/>
        <v>-598899089.59888208</v>
      </c>
      <c r="D15" s="4">
        <f t="shared" ca="1" si="0"/>
        <v>6982497.3261647047</v>
      </c>
      <c r="E15" s="4">
        <f t="shared" ca="1" si="0"/>
        <v>6854032.2666362152</v>
      </c>
      <c r="F15" s="4">
        <f t="shared" ca="1" si="0"/>
        <v>670622964.62650716</v>
      </c>
      <c r="G15" s="4">
        <f t="shared" si="0"/>
        <v>0</v>
      </c>
      <c r="H15" s="4">
        <f t="shared" si="0"/>
        <v>0</v>
      </c>
      <c r="I15" s="4">
        <f t="shared" si="0"/>
        <v>0</v>
      </c>
      <c r="J15" s="4">
        <f t="shared" si="0"/>
        <v>0</v>
      </c>
      <c r="K15" s="4">
        <f t="shared" si="0"/>
        <v>0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1"/>
        <v>0</v>
      </c>
      <c r="V15" s="4">
        <f t="shared" si="1"/>
        <v>0</v>
      </c>
      <c r="W15" s="4">
        <f t="shared" si="1"/>
        <v>0</v>
      </c>
      <c r="X15" s="4">
        <f t="shared" si="1"/>
        <v>0</v>
      </c>
      <c r="Y15" s="4">
        <f t="shared" si="1"/>
        <v>0</v>
      </c>
      <c r="Z15" s="4">
        <f t="shared" si="1"/>
        <v>0</v>
      </c>
      <c r="AA15" s="4">
        <f t="shared" si="1"/>
        <v>0</v>
      </c>
      <c r="AB15" s="4">
        <f t="shared" si="1"/>
        <v>0</v>
      </c>
      <c r="AC15" s="4">
        <f t="shared" si="1"/>
        <v>0</v>
      </c>
      <c r="AD15" s="4">
        <f t="shared" si="1"/>
        <v>0</v>
      </c>
      <c r="AE15" s="4">
        <f t="shared" si="1"/>
        <v>0</v>
      </c>
      <c r="AF15" s="4">
        <f t="shared" si="1"/>
        <v>0</v>
      </c>
      <c r="AG15" s="4">
        <f t="shared" si="1"/>
        <v>0</v>
      </c>
      <c r="AH15" s="4">
        <f t="shared" si="1"/>
        <v>0</v>
      </c>
      <c r="AI15" s="4">
        <f t="shared" si="1"/>
        <v>0</v>
      </c>
      <c r="AJ15" s="4">
        <f t="shared" si="2"/>
        <v>0</v>
      </c>
      <c r="AK15" s="4">
        <f t="shared" si="2"/>
        <v>0</v>
      </c>
      <c r="AL15" s="4">
        <f t="shared" si="2"/>
        <v>0</v>
      </c>
      <c r="AM15" s="4">
        <f t="shared" si="2"/>
        <v>0</v>
      </c>
      <c r="AN15" s="4">
        <f t="shared" si="2"/>
        <v>0</v>
      </c>
      <c r="AO15" s="4">
        <f t="shared" si="2"/>
        <v>0</v>
      </c>
      <c r="AP15" s="4">
        <f t="shared" si="2"/>
        <v>0</v>
      </c>
      <c r="AQ15" s="4">
        <f t="shared" si="2"/>
        <v>0</v>
      </c>
      <c r="AR15" s="4">
        <f t="shared" si="2"/>
        <v>0</v>
      </c>
      <c r="AS15" s="4">
        <f t="shared" si="2"/>
        <v>0</v>
      </c>
      <c r="AT15" s="4">
        <f t="shared" si="2"/>
        <v>0</v>
      </c>
      <c r="AU15" s="4">
        <f t="shared" si="2"/>
        <v>0</v>
      </c>
      <c r="AV15" s="4">
        <f t="shared" si="2"/>
        <v>0</v>
      </c>
      <c r="AW15" s="4">
        <f t="shared" si="2"/>
        <v>0</v>
      </c>
      <c r="AX15" s="4">
        <f t="shared" si="2"/>
        <v>0</v>
      </c>
      <c r="AY15" s="4">
        <f t="shared" si="2"/>
        <v>0</v>
      </c>
      <c r="AZ15" s="4">
        <f t="shared" si="3"/>
        <v>0</v>
      </c>
      <c r="BA15" s="4">
        <f t="shared" si="3"/>
        <v>0</v>
      </c>
      <c r="BB15" s="4">
        <f t="shared" si="3"/>
        <v>0</v>
      </c>
      <c r="BC15" s="4">
        <f t="shared" si="3"/>
        <v>0</v>
      </c>
      <c r="BD15" s="4">
        <f t="shared" si="3"/>
        <v>0</v>
      </c>
      <c r="BE15" s="4">
        <f t="shared" si="3"/>
        <v>0</v>
      </c>
      <c r="BF15" s="4">
        <f t="shared" si="3"/>
        <v>0</v>
      </c>
      <c r="BG15" s="4">
        <f t="shared" si="3"/>
        <v>0</v>
      </c>
      <c r="BH15" s="4">
        <f t="shared" si="3"/>
        <v>0</v>
      </c>
      <c r="BI15" s="4">
        <f t="shared" si="3"/>
        <v>0</v>
      </c>
      <c r="BK15" s="7">
        <f t="shared" ca="1" si="6"/>
        <v>0.1971479162023857</v>
      </c>
    </row>
    <row r="16" spans="1:92" x14ac:dyDescent="0.25">
      <c r="A16">
        <f t="shared" si="4"/>
        <v>5</v>
      </c>
      <c r="C16" s="4">
        <f t="shared" ca="1" si="5"/>
        <v>-598899089.59888208</v>
      </c>
      <c r="D16" s="4">
        <f t="shared" ca="1" si="0"/>
        <v>6982497.3261647047</v>
      </c>
      <c r="E16" s="4">
        <f t="shared" ca="1" si="0"/>
        <v>6854032.2666362152</v>
      </c>
      <c r="F16" s="4">
        <f t="shared" ca="1" si="0"/>
        <v>7035732.9198058518</v>
      </c>
      <c r="G16" s="4">
        <f t="shared" ca="1" si="0"/>
        <v>679865850.90631378</v>
      </c>
      <c r="H16" s="4">
        <f t="shared" si="0"/>
        <v>0</v>
      </c>
      <c r="I16" s="4">
        <f t="shared" si="0"/>
        <v>0</v>
      </c>
      <c r="J16" s="4">
        <f t="shared" si="0"/>
        <v>0</v>
      </c>
      <c r="K16" s="4">
        <f t="shared" si="0"/>
        <v>0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1"/>
        <v>0</v>
      </c>
      <c r="V16" s="4">
        <f t="shared" si="1"/>
        <v>0</v>
      </c>
      <c r="W16" s="4">
        <f t="shared" si="1"/>
        <v>0</v>
      </c>
      <c r="X16" s="4">
        <f t="shared" si="1"/>
        <v>0</v>
      </c>
      <c r="Y16" s="4">
        <f t="shared" si="1"/>
        <v>0</v>
      </c>
      <c r="Z16" s="4">
        <f t="shared" si="1"/>
        <v>0</v>
      </c>
      <c r="AA16" s="4">
        <f t="shared" si="1"/>
        <v>0</v>
      </c>
      <c r="AB16" s="4">
        <f t="shared" si="1"/>
        <v>0</v>
      </c>
      <c r="AC16" s="4">
        <f t="shared" si="1"/>
        <v>0</v>
      </c>
      <c r="AD16" s="4">
        <f t="shared" si="1"/>
        <v>0</v>
      </c>
      <c r="AE16" s="4">
        <f t="shared" si="1"/>
        <v>0</v>
      </c>
      <c r="AF16" s="4">
        <f t="shared" si="1"/>
        <v>0</v>
      </c>
      <c r="AG16" s="4">
        <f t="shared" si="1"/>
        <v>0</v>
      </c>
      <c r="AH16" s="4">
        <f t="shared" si="1"/>
        <v>0</v>
      </c>
      <c r="AI16" s="4">
        <f t="shared" si="1"/>
        <v>0</v>
      </c>
      <c r="AJ16" s="4">
        <f t="shared" si="2"/>
        <v>0</v>
      </c>
      <c r="AK16" s="4">
        <f t="shared" si="2"/>
        <v>0</v>
      </c>
      <c r="AL16" s="4">
        <f t="shared" si="2"/>
        <v>0</v>
      </c>
      <c r="AM16" s="4">
        <f t="shared" si="2"/>
        <v>0</v>
      </c>
      <c r="AN16" s="4">
        <f t="shared" si="2"/>
        <v>0</v>
      </c>
      <c r="AO16" s="4">
        <f t="shared" si="2"/>
        <v>0</v>
      </c>
      <c r="AP16" s="4">
        <f t="shared" si="2"/>
        <v>0</v>
      </c>
      <c r="AQ16" s="4">
        <f t="shared" si="2"/>
        <v>0</v>
      </c>
      <c r="AR16" s="4">
        <f t="shared" si="2"/>
        <v>0</v>
      </c>
      <c r="AS16" s="4">
        <f t="shared" si="2"/>
        <v>0</v>
      </c>
      <c r="AT16" s="4">
        <f t="shared" si="2"/>
        <v>0</v>
      </c>
      <c r="AU16" s="4">
        <f t="shared" si="2"/>
        <v>0</v>
      </c>
      <c r="AV16" s="4">
        <f t="shared" si="2"/>
        <v>0</v>
      </c>
      <c r="AW16" s="4">
        <f t="shared" si="2"/>
        <v>0</v>
      </c>
      <c r="AX16" s="4">
        <f t="shared" si="2"/>
        <v>0</v>
      </c>
      <c r="AY16" s="4">
        <f t="shared" si="2"/>
        <v>0</v>
      </c>
      <c r="AZ16" s="4">
        <f t="shared" si="3"/>
        <v>0</v>
      </c>
      <c r="BA16" s="4">
        <f t="shared" si="3"/>
        <v>0</v>
      </c>
      <c r="BB16" s="4">
        <f t="shared" si="3"/>
        <v>0</v>
      </c>
      <c r="BC16" s="4">
        <f t="shared" si="3"/>
        <v>0</v>
      </c>
      <c r="BD16" s="4">
        <f t="shared" si="3"/>
        <v>0</v>
      </c>
      <c r="BE16" s="4">
        <f t="shared" si="3"/>
        <v>0</v>
      </c>
      <c r="BF16" s="4">
        <f t="shared" si="3"/>
        <v>0</v>
      </c>
      <c r="BG16" s="4">
        <f t="shared" si="3"/>
        <v>0</v>
      </c>
      <c r="BH16" s="4">
        <f t="shared" si="3"/>
        <v>0</v>
      </c>
      <c r="BI16" s="4">
        <f t="shared" si="3"/>
        <v>0</v>
      </c>
      <c r="BK16" s="7">
        <f t="shared" ca="1" si="6"/>
        <v>0.17295371177918462</v>
      </c>
    </row>
    <row r="17" spans="1:63" x14ac:dyDescent="0.25">
      <c r="A17">
        <f t="shared" si="4"/>
        <v>6</v>
      </c>
      <c r="C17" s="4">
        <f t="shared" ca="1" si="5"/>
        <v>-598899089.59888208</v>
      </c>
      <c r="D17" s="4">
        <f t="shared" ca="1" si="0"/>
        <v>6982497.3261647047</v>
      </c>
      <c r="E17" s="4">
        <f t="shared" ca="1" si="0"/>
        <v>6854032.2666362152</v>
      </c>
      <c r="F17" s="4">
        <f t="shared" ca="1" si="0"/>
        <v>7035732.9198058518</v>
      </c>
      <c r="G17" s="4">
        <f t="shared" ca="1" si="0"/>
        <v>7198749.3027598681</v>
      </c>
      <c r="H17" s="4">
        <f t="shared" ca="1" si="0"/>
        <v>690639762.25149035</v>
      </c>
      <c r="I17" s="4">
        <f t="shared" si="0"/>
        <v>0</v>
      </c>
      <c r="J17" s="4">
        <f t="shared" si="0"/>
        <v>0</v>
      </c>
      <c r="K17" s="4">
        <f t="shared" si="0"/>
        <v>0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1"/>
        <v>0</v>
      </c>
      <c r="V17" s="4">
        <f t="shared" si="1"/>
        <v>0</v>
      </c>
      <c r="W17" s="4">
        <f t="shared" si="1"/>
        <v>0</v>
      </c>
      <c r="X17" s="4">
        <f t="shared" si="1"/>
        <v>0</v>
      </c>
      <c r="Y17" s="4">
        <f t="shared" si="1"/>
        <v>0</v>
      </c>
      <c r="Z17" s="4">
        <f t="shared" si="1"/>
        <v>0</v>
      </c>
      <c r="AA17" s="4">
        <f t="shared" si="1"/>
        <v>0</v>
      </c>
      <c r="AB17" s="4">
        <f t="shared" si="1"/>
        <v>0</v>
      </c>
      <c r="AC17" s="4">
        <f t="shared" si="1"/>
        <v>0</v>
      </c>
      <c r="AD17" s="4">
        <f t="shared" si="1"/>
        <v>0</v>
      </c>
      <c r="AE17" s="4">
        <f t="shared" si="1"/>
        <v>0</v>
      </c>
      <c r="AF17" s="4">
        <f t="shared" si="1"/>
        <v>0</v>
      </c>
      <c r="AG17" s="4">
        <f t="shared" si="1"/>
        <v>0</v>
      </c>
      <c r="AH17" s="4">
        <f t="shared" si="1"/>
        <v>0</v>
      </c>
      <c r="AI17" s="4">
        <f t="shared" si="1"/>
        <v>0</v>
      </c>
      <c r="AJ17" s="4">
        <f t="shared" si="2"/>
        <v>0</v>
      </c>
      <c r="AK17" s="4">
        <f t="shared" si="2"/>
        <v>0</v>
      </c>
      <c r="AL17" s="4">
        <f t="shared" si="2"/>
        <v>0</v>
      </c>
      <c r="AM17" s="4">
        <f t="shared" si="2"/>
        <v>0</v>
      </c>
      <c r="AN17" s="4">
        <f t="shared" si="2"/>
        <v>0</v>
      </c>
      <c r="AO17" s="4">
        <f t="shared" si="2"/>
        <v>0</v>
      </c>
      <c r="AP17" s="4">
        <f t="shared" si="2"/>
        <v>0</v>
      </c>
      <c r="AQ17" s="4">
        <f t="shared" si="2"/>
        <v>0</v>
      </c>
      <c r="AR17" s="4">
        <f t="shared" si="2"/>
        <v>0</v>
      </c>
      <c r="AS17" s="4">
        <f t="shared" si="2"/>
        <v>0</v>
      </c>
      <c r="AT17" s="4">
        <f t="shared" si="2"/>
        <v>0</v>
      </c>
      <c r="AU17" s="4">
        <f t="shared" si="2"/>
        <v>0</v>
      </c>
      <c r="AV17" s="4">
        <f t="shared" si="2"/>
        <v>0</v>
      </c>
      <c r="AW17" s="4">
        <f t="shared" si="2"/>
        <v>0</v>
      </c>
      <c r="AX17" s="4">
        <f t="shared" si="2"/>
        <v>0</v>
      </c>
      <c r="AY17" s="4">
        <f t="shared" si="2"/>
        <v>0</v>
      </c>
      <c r="AZ17" s="4">
        <f t="shared" si="3"/>
        <v>0</v>
      </c>
      <c r="BA17" s="4">
        <f t="shared" si="3"/>
        <v>0</v>
      </c>
      <c r="BB17" s="4">
        <f t="shared" si="3"/>
        <v>0</v>
      </c>
      <c r="BC17" s="4">
        <f t="shared" si="3"/>
        <v>0</v>
      </c>
      <c r="BD17" s="4">
        <f t="shared" si="3"/>
        <v>0</v>
      </c>
      <c r="BE17" s="4">
        <f t="shared" si="3"/>
        <v>0</v>
      </c>
      <c r="BF17" s="4">
        <f t="shared" si="3"/>
        <v>0</v>
      </c>
      <c r="BG17" s="4">
        <f t="shared" si="3"/>
        <v>0</v>
      </c>
      <c r="BH17" s="4">
        <f t="shared" si="3"/>
        <v>0</v>
      </c>
      <c r="BI17" s="4">
        <f t="shared" si="3"/>
        <v>0</v>
      </c>
      <c r="BK17" s="7">
        <f t="shared" ca="1" si="6"/>
        <v>0.1606107564195518</v>
      </c>
    </row>
    <row r="18" spans="1:63" x14ac:dyDescent="0.25">
      <c r="A18">
        <f t="shared" si="4"/>
        <v>7</v>
      </c>
      <c r="C18" s="4">
        <f t="shared" ca="1" si="5"/>
        <v>-598899089.59888208</v>
      </c>
      <c r="D18" s="4">
        <f t="shared" ca="1" si="0"/>
        <v>6982497.3261647047</v>
      </c>
      <c r="E18" s="4">
        <f t="shared" ca="1" si="0"/>
        <v>6854032.2666362152</v>
      </c>
      <c r="F18" s="4">
        <f t="shared" ca="1" si="0"/>
        <v>7035732.9198058518</v>
      </c>
      <c r="G18" s="4">
        <f t="shared" ca="1" si="0"/>
        <v>7198749.3027598681</v>
      </c>
      <c r="H18" s="4">
        <f t="shared" ca="1" si="0"/>
        <v>7386033.0858887704</v>
      </c>
      <c r="I18" s="4">
        <f t="shared" ca="1" si="0"/>
        <v>701486277.33293355</v>
      </c>
      <c r="J18" s="4">
        <f t="shared" si="0"/>
        <v>0</v>
      </c>
      <c r="K18" s="4">
        <f t="shared" si="0"/>
        <v>0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1"/>
        <v>0</v>
      </c>
      <c r="V18" s="4">
        <f t="shared" si="1"/>
        <v>0</v>
      </c>
      <c r="W18" s="4">
        <f t="shared" si="1"/>
        <v>0</v>
      </c>
      <c r="X18" s="4">
        <f t="shared" si="1"/>
        <v>0</v>
      </c>
      <c r="Y18" s="4">
        <f t="shared" si="1"/>
        <v>0</v>
      </c>
      <c r="Z18" s="4">
        <f t="shared" si="1"/>
        <v>0</v>
      </c>
      <c r="AA18" s="4">
        <f t="shared" si="1"/>
        <v>0</v>
      </c>
      <c r="AB18" s="4">
        <f t="shared" si="1"/>
        <v>0</v>
      </c>
      <c r="AC18" s="4">
        <f t="shared" si="1"/>
        <v>0</v>
      </c>
      <c r="AD18" s="4">
        <f t="shared" si="1"/>
        <v>0</v>
      </c>
      <c r="AE18" s="4">
        <f t="shared" si="1"/>
        <v>0</v>
      </c>
      <c r="AF18" s="4">
        <f t="shared" si="1"/>
        <v>0</v>
      </c>
      <c r="AG18" s="4">
        <f t="shared" si="1"/>
        <v>0</v>
      </c>
      <c r="AH18" s="4">
        <f t="shared" si="1"/>
        <v>0</v>
      </c>
      <c r="AI18" s="4">
        <f t="shared" si="1"/>
        <v>0</v>
      </c>
      <c r="AJ18" s="4">
        <f t="shared" si="2"/>
        <v>0</v>
      </c>
      <c r="AK18" s="4">
        <f t="shared" si="2"/>
        <v>0</v>
      </c>
      <c r="AL18" s="4">
        <f t="shared" si="2"/>
        <v>0</v>
      </c>
      <c r="AM18" s="4">
        <f t="shared" si="2"/>
        <v>0</v>
      </c>
      <c r="AN18" s="4">
        <f t="shared" si="2"/>
        <v>0</v>
      </c>
      <c r="AO18" s="4">
        <f t="shared" si="2"/>
        <v>0</v>
      </c>
      <c r="AP18" s="4">
        <f t="shared" si="2"/>
        <v>0</v>
      </c>
      <c r="AQ18" s="4">
        <f t="shared" si="2"/>
        <v>0</v>
      </c>
      <c r="AR18" s="4">
        <f t="shared" si="2"/>
        <v>0</v>
      </c>
      <c r="AS18" s="4">
        <f t="shared" si="2"/>
        <v>0</v>
      </c>
      <c r="AT18" s="4">
        <f t="shared" si="2"/>
        <v>0</v>
      </c>
      <c r="AU18" s="4">
        <f t="shared" si="2"/>
        <v>0</v>
      </c>
      <c r="AV18" s="4">
        <f t="shared" si="2"/>
        <v>0</v>
      </c>
      <c r="AW18" s="4">
        <f t="shared" si="2"/>
        <v>0</v>
      </c>
      <c r="AX18" s="4">
        <f t="shared" si="2"/>
        <v>0</v>
      </c>
      <c r="AY18" s="4">
        <f t="shared" si="2"/>
        <v>0</v>
      </c>
      <c r="AZ18" s="4">
        <f t="shared" si="3"/>
        <v>0</v>
      </c>
      <c r="BA18" s="4">
        <f t="shared" si="3"/>
        <v>0</v>
      </c>
      <c r="BB18" s="4">
        <f t="shared" si="3"/>
        <v>0</v>
      </c>
      <c r="BC18" s="4">
        <f t="shared" si="3"/>
        <v>0</v>
      </c>
      <c r="BD18" s="4">
        <f t="shared" si="3"/>
        <v>0</v>
      </c>
      <c r="BE18" s="4">
        <f t="shared" si="3"/>
        <v>0</v>
      </c>
      <c r="BF18" s="4">
        <f t="shared" si="3"/>
        <v>0</v>
      </c>
      <c r="BG18" s="4">
        <f t="shared" si="3"/>
        <v>0</v>
      </c>
      <c r="BH18" s="4">
        <f t="shared" si="3"/>
        <v>0</v>
      </c>
      <c r="BI18" s="4">
        <f t="shared" si="3"/>
        <v>0</v>
      </c>
      <c r="BK18" s="7">
        <f t="shared" ca="1" si="6"/>
        <v>0.1524317353495428</v>
      </c>
    </row>
    <row r="19" spans="1:63" x14ac:dyDescent="0.25">
      <c r="A19">
        <f t="shared" si="4"/>
        <v>8</v>
      </c>
      <c r="C19" s="4">
        <f t="shared" ca="1" si="5"/>
        <v>-598899089.59888208</v>
      </c>
      <c r="D19" s="4">
        <f t="shared" ca="1" si="0"/>
        <v>6982497.3261647047</v>
      </c>
      <c r="E19" s="4">
        <f t="shared" ca="1" si="0"/>
        <v>6854032.2666362152</v>
      </c>
      <c r="F19" s="4">
        <f t="shared" ca="1" si="0"/>
        <v>7035732.9198058518</v>
      </c>
      <c r="G19" s="4">
        <f t="shared" ca="1" si="0"/>
        <v>7198749.3027598681</v>
      </c>
      <c r="H19" s="4">
        <f t="shared" ca="1" si="0"/>
        <v>7386033.0858887704</v>
      </c>
      <c r="I19" s="4">
        <f t="shared" ca="1" si="0"/>
        <v>7574523.6177174402</v>
      </c>
      <c r="J19" s="4">
        <f t="shared" ca="1" si="0"/>
        <v>712407254.33566928</v>
      </c>
      <c r="K19" s="4">
        <f t="shared" si="0"/>
        <v>0</v>
      </c>
      <c r="L19" s="4">
        <f t="shared" si="0"/>
        <v>0</v>
      </c>
      <c r="M19" s="4">
        <f t="shared" si="0"/>
        <v>0</v>
      </c>
      <c r="N19" s="4">
        <f t="shared" si="0"/>
        <v>0</v>
      </c>
      <c r="O19" s="4">
        <f t="shared" si="0"/>
        <v>0</v>
      </c>
      <c r="P19" s="4">
        <f t="shared" si="0"/>
        <v>0</v>
      </c>
      <c r="Q19" s="4">
        <f t="shared" si="0"/>
        <v>0</v>
      </c>
      <c r="R19" s="4">
        <f t="shared" si="0"/>
        <v>0</v>
      </c>
      <c r="S19" s="4">
        <f t="shared" si="0"/>
        <v>0</v>
      </c>
      <c r="T19" s="4">
        <f t="shared" si="1"/>
        <v>0</v>
      </c>
      <c r="U19" s="4">
        <f t="shared" si="1"/>
        <v>0</v>
      </c>
      <c r="V19" s="4">
        <f t="shared" si="1"/>
        <v>0</v>
      </c>
      <c r="W19" s="4">
        <f t="shared" si="1"/>
        <v>0</v>
      </c>
      <c r="X19" s="4">
        <f t="shared" si="1"/>
        <v>0</v>
      </c>
      <c r="Y19" s="4">
        <f t="shared" si="1"/>
        <v>0</v>
      </c>
      <c r="Z19" s="4">
        <f t="shared" si="1"/>
        <v>0</v>
      </c>
      <c r="AA19" s="4">
        <f t="shared" si="1"/>
        <v>0</v>
      </c>
      <c r="AB19" s="4">
        <f t="shared" si="1"/>
        <v>0</v>
      </c>
      <c r="AC19" s="4">
        <f t="shared" si="1"/>
        <v>0</v>
      </c>
      <c r="AD19" s="4">
        <f t="shared" si="1"/>
        <v>0</v>
      </c>
      <c r="AE19" s="4">
        <f t="shared" si="1"/>
        <v>0</v>
      </c>
      <c r="AF19" s="4">
        <f t="shared" si="1"/>
        <v>0</v>
      </c>
      <c r="AG19" s="4">
        <f t="shared" si="1"/>
        <v>0</v>
      </c>
      <c r="AH19" s="4">
        <f t="shared" si="1"/>
        <v>0</v>
      </c>
      <c r="AI19" s="4">
        <f t="shared" si="1"/>
        <v>0</v>
      </c>
      <c r="AJ19" s="4">
        <f t="shared" si="2"/>
        <v>0</v>
      </c>
      <c r="AK19" s="4">
        <f t="shared" si="2"/>
        <v>0</v>
      </c>
      <c r="AL19" s="4">
        <f t="shared" si="2"/>
        <v>0</v>
      </c>
      <c r="AM19" s="4">
        <f t="shared" si="2"/>
        <v>0</v>
      </c>
      <c r="AN19" s="4">
        <f t="shared" si="2"/>
        <v>0</v>
      </c>
      <c r="AO19" s="4">
        <f t="shared" si="2"/>
        <v>0</v>
      </c>
      <c r="AP19" s="4">
        <f t="shared" si="2"/>
        <v>0</v>
      </c>
      <c r="AQ19" s="4">
        <f t="shared" si="2"/>
        <v>0</v>
      </c>
      <c r="AR19" s="4">
        <f t="shared" si="2"/>
        <v>0</v>
      </c>
      <c r="AS19" s="4">
        <f t="shared" si="2"/>
        <v>0</v>
      </c>
      <c r="AT19" s="4">
        <f t="shared" si="2"/>
        <v>0</v>
      </c>
      <c r="AU19" s="4">
        <f t="shared" si="2"/>
        <v>0</v>
      </c>
      <c r="AV19" s="4">
        <f t="shared" si="2"/>
        <v>0</v>
      </c>
      <c r="AW19" s="4">
        <f t="shared" si="2"/>
        <v>0</v>
      </c>
      <c r="AX19" s="4">
        <f t="shared" si="2"/>
        <v>0</v>
      </c>
      <c r="AY19" s="4">
        <f t="shared" si="2"/>
        <v>0</v>
      </c>
      <c r="AZ19" s="4">
        <f t="shared" si="3"/>
        <v>0</v>
      </c>
      <c r="BA19" s="4">
        <f t="shared" si="3"/>
        <v>0</v>
      </c>
      <c r="BB19" s="4">
        <f t="shared" si="3"/>
        <v>0</v>
      </c>
      <c r="BC19" s="4">
        <f t="shared" si="3"/>
        <v>0</v>
      </c>
      <c r="BD19" s="4">
        <f t="shared" si="3"/>
        <v>0</v>
      </c>
      <c r="BE19" s="4">
        <f t="shared" si="3"/>
        <v>0</v>
      </c>
      <c r="BF19" s="4">
        <f t="shared" si="3"/>
        <v>0</v>
      </c>
      <c r="BG19" s="4">
        <f t="shared" si="3"/>
        <v>0</v>
      </c>
      <c r="BH19" s="4">
        <f t="shared" si="3"/>
        <v>0</v>
      </c>
      <c r="BI19" s="4">
        <f t="shared" si="3"/>
        <v>0</v>
      </c>
      <c r="BK19" s="7">
        <f t="shared" ca="1" si="6"/>
        <v>0.14660753693208051</v>
      </c>
    </row>
    <row r="20" spans="1:63" x14ac:dyDescent="0.25">
      <c r="A20">
        <f t="shared" si="4"/>
        <v>9</v>
      </c>
      <c r="C20" s="4">
        <f t="shared" ca="1" si="5"/>
        <v>-598899089.59888208</v>
      </c>
      <c r="D20" s="4">
        <f t="shared" ca="1" si="0"/>
        <v>6982497.3261647047</v>
      </c>
      <c r="E20" s="4">
        <f t="shared" ca="1" si="0"/>
        <v>6854032.2666362152</v>
      </c>
      <c r="F20" s="4">
        <f t="shared" ca="1" si="0"/>
        <v>7035732.9198058518</v>
      </c>
      <c r="G20" s="4">
        <f t="shared" ca="1" si="0"/>
        <v>7198749.3027598681</v>
      </c>
      <c r="H20" s="4">
        <f t="shared" ca="1" si="0"/>
        <v>7386033.0858887704</v>
      </c>
      <c r="I20" s="4">
        <f t="shared" ca="1" si="0"/>
        <v>7574523.6177174402</v>
      </c>
      <c r="J20" s="4">
        <f t="shared" ca="1" si="0"/>
        <v>7765324.4996394226</v>
      </c>
      <c r="K20" s="4">
        <f t="shared" ca="1" si="0"/>
        <v>722035090.75323832</v>
      </c>
      <c r="L20" s="4">
        <f t="shared" si="0"/>
        <v>0</v>
      </c>
      <c r="M20" s="4">
        <f t="shared" si="0"/>
        <v>0</v>
      </c>
      <c r="N20" s="4">
        <f t="shared" si="0"/>
        <v>0</v>
      </c>
      <c r="O20" s="4">
        <f t="shared" si="0"/>
        <v>0</v>
      </c>
      <c r="P20" s="4">
        <f t="shared" si="0"/>
        <v>0</v>
      </c>
      <c r="Q20" s="4">
        <f t="shared" si="0"/>
        <v>0</v>
      </c>
      <c r="R20" s="4">
        <f t="shared" si="0"/>
        <v>0</v>
      </c>
      <c r="S20" s="4">
        <f t="shared" si="0"/>
        <v>0</v>
      </c>
      <c r="T20" s="4">
        <f t="shared" si="1"/>
        <v>0</v>
      </c>
      <c r="U20" s="4">
        <f t="shared" si="1"/>
        <v>0</v>
      </c>
      <c r="V20" s="4">
        <f t="shared" si="1"/>
        <v>0</v>
      </c>
      <c r="W20" s="4">
        <f t="shared" si="1"/>
        <v>0</v>
      </c>
      <c r="X20" s="4">
        <f t="shared" si="1"/>
        <v>0</v>
      </c>
      <c r="Y20" s="4">
        <f t="shared" si="1"/>
        <v>0</v>
      </c>
      <c r="Z20" s="4">
        <f t="shared" si="1"/>
        <v>0</v>
      </c>
      <c r="AA20" s="4">
        <f t="shared" si="1"/>
        <v>0</v>
      </c>
      <c r="AB20" s="4">
        <f t="shared" si="1"/>
        <v>0</v>
      </c>
      <c r="AC20" s="4">
        <f t="shared" si="1"/>
        <v>0</v>
      </c>
      <c r="AD20" s="4">
        <f t="shared" si="1"/>
        <v>0</v>
      </c>
      <c r="AE20" s="4">
        <f t="shared" si="1"/>
        <v>0</v>
      </c>
      <c r="AF20" s="4">
        <f t="shared" si="1"/>
        <v>0</v>
      </c>
      <c r="AG20" s="4">
        <f t="shared" si="1"/>
        <v>0</v>
      </c>
      <c r="AH20" s="4">
        <f t="shared" si="1"/>
        <v>0</v>
      </c>
      <c r="AI20" s="4">
        <f t="shared" si="1"/>
        <v>0</v>
      </c>
      <c r="AJ20" s="4">
        <f t="shared" si="2"/>
        <v>0</v>
      </c>
      <c r="AK20" s="4">
        <f t="shared" si="2"/>
        <v>0</v>
      </c>
      <c r="AL20" s="4">
        <f t="shared" si="2"/>
        <v>0</v>
      </c>
      <c r="AM20" s="4">
        <f t="shared" si="2"/>
        <v>0</v>
      </c>
      <c r="AN20" s="4">
        <f t="shared" si="2"/>
        <v>0</v>
      </c>
      <c r="AO20" s="4">
        <f t="shared" si="2"/>
        <v>0</v>
      </c>
      <c r="AP20" s="4">
        <f t="shared" si="2"/>
        <v>0</v>
      </c>
      <c r="AQ20" s="4">
        <f t="shared" si="2"/>
        <v>0</v>
      </c>
      <c r="AR20" s="4">
        <f t="shared" si="2"/>
        <v>0</v>
      </c>
      <c r="AS20" s="4">
        <f t="shared" si="2"/>
        <v>0</v>
      </c>
      <c r="AT20" s="4">
        <f t="shared" si="2"/>
        <v>0</v>
      </c>
      <c r="AU20" s="4">
        <f t="shared" si="2"/>
        <v>0</v>
      </c>
      <c r="AV20" s="4">
        <f t="shared" si="2"/>
        <v>0</v>
      </c>
      <c r="AW20" s="4">
        <f t="shared" si="2"/>
        <v>0</v>
      </c>
      <c r="AX20" s="4">
        <f t="shared" si="2"/>
        <v>0</v>
      </c>
      <c r="AY20" s="4">
        <f t="shared" si="2"/>
        <v>0</v>
      </c>
      <c r="AZ20" s="4">
        <f t="shared" si="3"/>
        <v>0</v>
      </c>
      <c r="BA20" s="4">
        <f t="shared" si="3"/>
        <v>0</v>
      </c>
      <c r="BB20" s="4">
        <f t="shared" si="3"/>
        <v>0</v>
      </c>
      <c r="BC20" s="4">
        <f t="shared" si="3"/>
        <v>0</v>
      </c>
      <c r="BD20" s="4">
        <f t="shared" si="3"/>
        <v>0</v>
      </c>
      <c r="BE20" s="4">
        <f t="shared" si="3"/>
        <v>0</v>
      </c>
      <c r="BF20" s="4">
        <f t="shared" si="3"/>
        <v>0</v>
      </c>
      <c r="BG20" s="4">
        <f t="shared" si="3"/>
        <v>0</v>
      </c>
      <c r="BH20" s="4">
        <f t="shared" si="3"/>
        <v>0</v>
      </c>
      <c r="BI20" s="4">
        <f t="shared" si="3"/>
        <v>0</v>
      </c>
      <c r="BK20" s="7">
        <f t="shared" ca="1" si="6"/>
        <v>0.14120543628262605</v>
      </c>
    </row>
    <row r="21" spans="1:63" x14ac:dyDescent="0.25">
      <c r="A21">
        <f t="shared" si="4"/>
        <v>10</v>
      </c>
      <c r="C21" s="4">
        <f t="shared" ca="1" si="5"/>
        <v>-598899089.59888208</v>
      </c>
      <c r="D21" s="4">
        <f t="shared" ca="1" si="0"/>
        <v>6982497.3261647047</v>
      </c>
      <c r="E21" s="4">
        <f t="shared" ca="1" si="0"/>
        <v>6854032.2666362152</v>
      </c>
      <c r="F21" s="4">
        <f t="shared" ca="1" si="0"/>
        <v>7035732.9198058518</v>
      </c>
      <c r="G21" s="4">
        <f t="shared" ca="1" si="0"/>
        <v>7198749.3027598681</v>
      </c>
      <c r="H21" s="4">
        <f t="shared" ca="1" si="0"/>
        <v>7386033.0858887704</v>
      </c>
      <c r="I21" s="4">
        <f t="shared" ca="1" si="0"/>
        <v>7574523.6177174402</v>
      </c>
      <c r="J21" s="4">
        <f t="shared" ca="1" si="0"/>
        <v>7765324.4996394226</v>
      </c>
      <c r="K21" s="4">
        <f t="shared" ca="1" si="0"/>
        <v>7936907.649685571</v>
      </c>
      <c r="L21" s="4">
        <f t="shared" ca="1" si="0"/>
        <v>730899044.44557881</v>
      </c>
      <c r="M21" s="4">
        <f t="shared" si="0"/>
        <v>0</v>
      </c>
      <c r="N21" s="4">
        <f t="shared" si="0"/>
        <v>0</v>
      </c>
      <c r="O21" s="4">
        <f t="shared" si="0"/>
        <v>0</v>
      </c>
      <c r="P21" s="4">
        <f t="shared" si="0"/>
        <v>0</v>
      </c>
      <c r="Q21" s="4">
        <f t="shared" si="0"/>
        <v>0</v>
      </c>
      <c r="R21" s="4">
        <f t="shared" si="0"/>
        <v>0</v>
      </c>
      <c r="S21" s="4">
        <f t="shared" si="0"/>
        <v>0</v>
      </c>
      <c r="T21" s="4">
        <f t="shared" si="1"/>
        <v>0</v>
      </c>
      <c r="U21" s="4">
        <f t="shared" si="1"/>
        <v>0</v>
      </c>
      <c r="V21" s="4">
        <f t="shared" si="1"/>
        <v>0</v>
      </c>
      <c r="W21" s="4">
        <f t="shared" si="1"/>
        <v>0</v>
      </c>
      <c r="X21" s="4">
        <f t="shared" si="1"/>
        <v>0</v>
      </c>
      <c r="Y21" s="4">
        <f t="shared" si="1"/>
        <v>0</v>
      </c>
      <c r="Z21" s="4">
        <f t="shared" si="1"/>
        <v>0</v>
      </c>
      <c r="AA21" s="4">
        <f t="shared" si="1"/>
        <v>0</v>
      </c>
      <c r="AB21" s="4">
        <f t="shared" si="1"/>
        <v>0</v>
      </c>
      <c r="AC21" s="4">
        <f t="shared" si="1"/>
        <v>0</v>
      </c>
      <c r="AD21" s="4">
        <f t="shared" si="1"/>
        <v>0</v>
      </c>
      <c r="AE21" s="4">
        <f t="shared" si="1"/>
        <v>0</v>
      </c>
      <c r="AF21" s="4">
        <f t="shared" si="1"/>
        <v>0</v>
      </c>
      <c r="AG21" s="4">
        <f t="shared" si="1"/>
        <v>0</v>
      </c>
      <c r="AH21" s="4">
        <f t="shared" si="1"/>
        <v>0</v>
      </c>
      <c r="AI21" s="4">
        <f t="shared" si="1"/>
        <v>0</v>
      </c>
      <c r="AJ21" s="4">
        <f t="shared" si="2"/>
        <v>0</v>
      </c>
      <c r="AK21" s="4">
        <f t="shared" si="2"/>
        <v>0</v>
      </c>
      <c r="AL21" s="4">
        <f t="shared" si="2"/>
        <v>0</v>
      </c>
      <c r="AM21" s="4">
        <f t="shared" si="2"/>
        <v>0</v>
      </c>
      <c r="AN21" s="4">
        <f t="shared" si="2"/>
        <v>0</v>
      </c>
      <c r="AO21" s="4">
        <f t="shared" si="2"/>
        <v>0</v>
      </c>
      <c r="AP21" s="4">
        <f t="shared" si="2"/>
        <v>0</v>
      </c>
      <c r="AQ21" s="4">
        <f t="shared" si="2"/>
        <v>0</v>
      </c>
      <c r="AR21" s="4">
        <f t="shared" si="2"/>
        <v>0</v>
      </c>
      <c r="AS21" s="4">
        <f t="shared" si="2"/>
        <v>0</v>
      </c>
      <c r="AT21" s="4">
        <f t="shared" si="2"/>
        <v>0</v>
      </c>
      <c r="AU21" s="4">
        <f t="shared" si="2"/>
        <v>0</v>
      </c>
      <c r="AV21" s="4">
        <f t="shared" si="2"/>
        <v>0</v>
      </c>
      <c r="AW21" s="4">
        <f t="shared" si="2"/>
        <v>0</v>
      </c>
      <c r="AX21" s="4">
        <f t="shared" si="2"/>
        <v>0</v>
      </c>
      <c r="AY21" s="4">
        <f t="shared" si="2"/>
        <v>0</v>
      </c>
      <c r="AZ21" s="4">
        <f t="shared" si="3"/>
        <v>0</v>
      </c>
      <c r="BA21" s="4">
        <f t="shared" si="3"/>
        <v>0</v>
      </c>
      <c r="BB21" s="4">
        <f t="shared" si="3"/>
        <v>0</v>
      </c>
      <c r="BC21" s="4">
        <f t="shared" si="3"/>
        <v>0</v>
      </c>
      <c r="BD21" s="4">
        <f t="shared" si="3"/>
        <v>0</v>
      </c>
      <c r="BE21" s="4">
        <f t="shared" si="3"/>
        <v>0</v>
      </c>
      <c r="BF21" s="4">
        <f t="shared" si="3"/>
        <v>0</v>
      </c>
      <c r="BG21" s="4">
        <f t="shared" si="3"/>
        <v>0</v>
      </c>
      <c r="BH21" s="4">
        <f t="shared" si="3"/>
        <v>0</v>
      </c>
      <c r="BI21" s="4">
        <f t="shared" si="3"/>
        <v>0</v>
      </c>
      <c r="BK21" s="7">
        <f t="shared" ca="1" si="6"/>
        <v>0.13647783293025473</v>
      </c>
    </row>
    <row r="22" spans="1:63" x14ac:dyDescent="0.25">
      <c r="A22">
        <f t="shared" si="4"/>
        <v>11</v>
      </c>
      <c r="C22" s="4">
        <f t="shared" ca="1" si="5"/>
        <v>-598899089.59888208</v>
      </c>
      <c r="D22" s="4">
        <f t="shared" ca="1" si="0"/>
        <v>6982497.3261647047</v>
      </c>
      <c r="E22" s="4">
        <f t="shared" ca="1" si="0"/>
        <v>6854032.2666362152</v>
      </c>
      <c r="F22" s="4">
        <f t="shared" ca="1" si="0"/>
        <v>7035732.9198058518</v>
      </c>
      <c r="G22" s="4">
        <f t="shared" ca="1" si="0"/>
        <v>7198749.3027598681</v>
      </c>
      <c r="H22" s="4">
        <f t="shared" ca="1" si="0"/>
        <v>7386033.0858887704</v>
      </c>
      <c r="I22" s="4">
        <f t="shared" ca="1" si="0"/>
        <v>7574523.6177174402</v>
      </c>
      <c r="J22" s="4">
        <f t="shared" ca="1" si="0"/>
        <v>7765324.4996394226</v>
      </c>
      <c r="K22" s="4">
        <f t="shared" ca="1" si="0"/>
        <v>7936907.649685571</v>
      </c>
      <c r="L22" s="4">
        <f t="shared" ca="1" si="0"/>
        <v>8133513.4891118798</v>
      </c>
      <c r="M22" s="4">
        <f t="shared" ca="1" si="0"/>
        <v>739824082.52154326</v>
      </c>
      <c r="N22" s="4">
        <f t="shared" si="0"/>
        <v>0</v>
      </c>
      <c r="O22" s="4">
        <f t="shared" si="0"/>
        <v>0</v>
      </c>
      <c r="P22" s="4">
        <f t="shared" si="0"/>
        <v>0</v>
      </c>
      <c r="Q22" s="4">
        <f t="shared" si="0"/>
        <v>0</v>
      </c>
      <c r="R22" s="4">
        <f t="shared" si="0"/>
        <v>0</v>
      </c>
      <c r="S22" s="4">
        <f t="shared" si="0"/>
        <v>0</v>
      </c>
      <c r="T22" s="4">
        <f t="shared" si="1"/>
        <v>0</v>
      </c>
      <c r="U22" s="4">
        <f t="shared" si="1"/>
        <v>0</v>
      </c>
      <c r="V22" s="4">
        <f t="shared" si="1"/>
        <v>0</v>
      </c>
      <c r="W22" s="4">
        <f t="shared" si="1"/>
        <v>0</v>
      </c>
      <c r="X22" s="4">
        <f t="shared" si="1"/>
        <v>0</v>
      </c>
      <c r="Y22" s="4">
        <f t="shared" si="1"/>
        <v>0</v>
      </c>
      <c r="Z22" s="4">
        <f t="shared" si="1"/>
        <v>0</v>
      </c>
      <c r="AA22" s="4">
        <f t="shared" si="1"/>
        <v>0</v>
      </c>
      <c r="AB22" s="4">
        <f t="shared" si="1"/>
        <v>0</v>
      </c>
      <c r="AC22" s="4">
        <f t="shared" si="1"/>
        <v>0</v>
      </c>
      <c r="AD22" s="4">
        <f t="shared" si="1"/>
        <v>0</v>
      </c>
      <c r="AE22" s="4">
        <f t="shared" si="1"/>
        <v>0</v>
      </c>
      <c r="AF22" s="4">
        <f t="shared" si="1"/>
        <v>0</v>
      </c>
      <c r="AG22" s="4">
        <f t="shared" si="1"/>
        <v>0</v>
      </c>
      <c r="AH22" s="4">
        <f t="shared" si="1"/>
        <v>0</v>
      </c>
      <c r="AI22" s="4">
        <f t="shared" si="1"/>
        <v>0</v>
      </c>
      <c r="AJ22" s="4">
        <f t="shared" si="2"/>
        <v>0</v>
      </c>
      <c r="AK22" s="4">
        <f t="shared" si="2"/>
        <v>0</v>
      </c>
      <c r="AL22" s="4">
        <f t="shared" si="2"/>
        <v>0</v>
      </c>
      <c r="AM22" s="4">
        <f t="shared" si="2"/>
        <v>0</v>
      </c>
      <c r="AN22" s="4">
        <f t="shared" si="2"/>
        <v>0</v>
      </c>
      <c r="AO22" s="4">
        <f t="shared" si="2"/>
        <v>0</v>
      </c>
      <c r="AP22" s="4">
        <f t="shared" si="2"/>
        <v>0</v>
      </c>
      <c r="AQ22" s="4">
        <f t="shared" si="2"/>
        <v>0</v>
      </c>
      <c r="AR22" s="4">
        <f t="shared" si="2"/>
        <v>0</v>
      </c>
      <c r="AS22" s="4">
        <f t="shared" si="2"/>
        <v>0</v>
      </c>
      <c r="AT22" s="4">
        <f t="shared" si="2"/>
        <v>0</v>
      </c>
      <c r="AU22" s="4">
        <f t="shared" si="2"/>
        <v>0</v>
      </c>
      <c r="AV22" s="4">
        <f t="shared" si="2"/>
        <v>0</v>
      </c>
      <c r="AW22" s="4">
        <f t="shared" si="2"/>
        <v>0</v>
      </c>
      <c r="AX22" s="4">
        <f t="shared" si="2"/>
        <v>0</v>
      </c>
      <c r="AY22" s="4">
        <f t="shared" si="2"/>
        <v>0</v>
      </c>
      <c r="AZ22" s="4">
        <f t="shared" si="3"/>
        <v>0</v>
      </c>
      <c r="BA22" s="4">
        <f t="shared" si="3"/>
        <v>0</v>
      </c>
      <c r="BB22" s="4">
        <f t="shared" si="3"/>
        <v>0</v>
      </c>
      <c r="BC22" s="4">
        <f t="shared" si="3"/>
        <v>0</v>
      </c>
      <c r="BD22" s="4">
        <f t="shared" si="3"/>
        <v>0</v>
      </c>
      <c r="BE22" s="4">
        <f t="shared" si="3"/>
        <v>0</v>
      </c>
      <c r="BF22" s="4">
        <f t="shared" si="3"/>
        <v>0</v>
      </c>
      <c r="BG22" s="4">
        <f t="shared" si="3"/>
        <v>0</v>
      </c>
      <c r="BH22" s="4">
        <f t="shared" si="3"/>
        <v>0</v>
      </c>
      <c r="BI22" s="4">
        <f t="shared" si="3"/>
        <v>0</v>
      </c>
      <c r="BK22" s="7">
        <f t="shared" ca="1" si="6"/>
        <v>0.13274331195658551</v>
      </c>
    </row>
    <row r="23" spans="1:63" x14ac:dyDescent="0.25">
      <c r="A23">
        <f t="shared" si="4"/>
        <v>12</v>
      </c>
      <c r="C23" s="4">
        <f t="shared" ca="1" si="5"/>
        <v>-598899089.59888208</v>
      </c>
      <c r="D23" s="4">
        <f t="shared" ca="1" si="0"/>
        <v>6982497.3261647047</v>
      </c>
      <c r="E23" s="4">
        <f t="shared" ca="1" si="0"/>
        <v>6854032.2666362152</v>
      </c>
      <c r="F23" s="4">
        <f t="shared" ca="1" si="0"/>
        <v>7035732.9198058518</v>
      </c>
      <c r="G23" s="4">
        <f t="shared" ca="1" si="0"/>
        <v>7198749.3027598681</v>
      </c>
      <c r="H23" s="4">
        <f t="shared" ca="1" si="0"/>
        <v>7386033.0858887704</v>
      </c>
      <c r="I23" s="4">
        <f t="shared" ca="1" si="0"/>
        <v>7574523.6177174402</v>
      </c>
      <c r="J23" s="4">
        <f t="shared" ca="1" si="0"/>
        <v>7765324.4996394226</v>
      </c>
      <c r="K23" s="4">
        <f t="shared" ca="1" si="0"/>
        <v>7936907.649685571</v>
      </c>
      <c r="L23" s="4">
        <f t="shared" ca="1" si="0"/>
        <v>8133513.4891118798</v>
      </c>
      <c r="M23" s="4">
        <f t="shared" ca="1" si="0"/>
        <v>8331389.7491417555</v>
      </c>
      <c r="N23" s="4">
        <f t="shared" ca="1" si="0"/>
        <v>748811919.32840908</v>
      </c>
      <c r="O23" s="4">
        <f t="shared" si="0"/>
        <v>0</v>
      </c>
      <c r="P23" s="4">
        <f t="shared" si="0"/>
        <v>0</v>
      </c>
      <c r="Q23" s="4">
        <f t="shared" si="0"/>
        <v>0</v>
      </c>
      <c r="R23" s="4">
        <f t="shared" si="0"/>
        <v>0</v>
      </c>
      <c r="S23" s="4">
        <f t="shared" si="0"/>
        <v>0</v>
      </c>
      <c r="T23" s="4">
        <f t="shared" si="1"/>
        <v>0</v>
      </c>
      <c r="U23" s="4">
        <f t="shared" si="1"/>
        <v>0</v>
      </c>
      <c r="V23" s="4">
        <f t="shared" si="1"/>
        <v>0</v>
      </c>
      <c r="W23" s="4">
        <f t="shared" si="1"/>
        <v>0</v>
      </c>
      <c r="X23" s="4">
        <f t="shared" si="1"/>
        <v>0</v>
      </c>
      <c r="Y23" s="4">
        <f t="shared" si="1"/>
        <v>0</v>
      </c>
      <c r="Z23" s="4">
        <f t="shared" si="1"/>
        <v>0</v>
      </c>
      <c r="AA23" s="4">
        <f t="shared" si="1"/>
        <v>0</v>
      </c>
      <c r="AB23" s="4">
        <f t="shared" si="1"/>
        <v>0</v>
      </c>
      <c r="AC23" s="4">
        <f t="shared" si="1"/>
        <v>0</v>
      </c>
      <c r="AD23" s="4">
        <f t="shared" si="1"/>
        <v>0</v>
      </c>
      <c r="AE23" s="4">
        <f t="shared" si="1"/>
        <v>0</v>
      </c>
      <c r="AF23" s="4">
        <f t="shared" si="1"/>
        <v>0</v>
      </c>
      <c r="AG23" s="4">
        <f t="shared" si="1"/>
        <v>0</v>
      </c>
      <c r="AH23" s="4">
        <f t="shared" si="1"/>
        <v>0</v>
      </c>
      <c r="AI23" s="4">
        <f t="shared" si="1"/>
        <v>0</v>
      </c>
      <c r="AJ23" s="4">
        <f t="shared" si="2"/>
        <v>0</v>
      </c>
      <c r="AK23" s="4">
        <f t="shared" si="2"/>
        <v>0</v>
      </c>
      <c r="AL23" s="4">
        <f t="shared" si="2"/>
        <v>0</v>
      </c>
      <c r="AM23" s="4">
        <f t="shared" si="2"/>
        <v>0</v>
      </c>
      <c r="AN23" s="4">
        <f t="shared" si="2"/>
        <v>0</v>
      </c>
      <c r="AO23" s="4">
        <f t="shared" si="2"/>
        <v>0</v>
      </c>
      <c r="AP23" s="4">
        <f t="shared" si="2"/>
        <v>0</v>
      </c>
      <c r="AQ23" s="4">
        <f t="shared" si="2"/>
        <v>0</v>
      </c>
      <c r="AR23" s="4">
        <f t="shared" si="2"/>
        <v>0</v>
      </c>
      <c r="AS23" s="4">
        <f t="shared" si="2"/>
        <v>0</v>
      </c>
      <c r="AT23" s="4">
        <f t="shared" si="2"/>
        <v>0</v>
      </c>
      <c r="AU23" s="4">
        <f t="shared" si="2"/>
        <v>0</v>
      </c>
      <c r="AV23" s="4">
        <f t="shared" si="2"/>
        <v>0</v>
      </c>
      <c r="AW23" s="4">
        <f t="shared" si="2"/>
        <v>0</v>
      </c>
      <c r="AX23" s="4">
        <f t="shared" si="2"/>
        <v>0</v>
      </c>
      <c r="AY23" s="4">
        <f t="shared" si="2"/>
        <v>0</v>
      </c>
      <c r="AZ23" s="4">
        <f t="shared" si="3"/>
        <v>0</v>
      </c>
      <c r="BA23" s="4">
        <f t="shared" si="3"/>
        <v>0</v>
      </c>
      <c r="BB23" s="4">
        <f t="shared" si="3"/>
        <v>0</v>
      </c>
      <c r="BC23" s="4">
        <f t="shared" si="3"/>
        <v>0</v>
      </c>
      <c r="BD23" s="4">
        <f t="shared" si="3"/>
        <v>0</v>
      </c>
      <c r="BE23" s="4">
        <f t="shared" si="3"/>
        <v>0</v>
      </c>
      <c r="BF23" s="4">
        <f t="shared" si="3"/>
        <v>0</v>
      </c>
      <c r="BG23" s="4">
        <f t="shared" si="3"/>
        <v>0</v>
      </c>
      <c r="BH23" s="4">
        <f t="shared" si="3"/>
        <v>0</v>
      </c>
      <c r="BI23" s="4">
        <f t="shared" si="3"/>
        <v>0</v>
      </c>
      <c r="BK23" s="7">
        <f t="shared" ca="1" si="6"/>
        <v>0.12972724429407712</v>
      </c>
    </row>
    <row r="24" spans="1:63" x14ac:dyDescent="0.25">
      <c r="A24">
        <f t="shared" si="4"/>
        <v>13</v>
      </c>
      <c r="C24" s="4">
        <f t="shared" ca="1" si="5"/>
        <v>-598899089.59888208</v>
      </c>
      <c r="D24" s="4">
        <f t="shared" ca="1" si="0"/>
        <v>6982497.3261647047</v>
      </c>
      <c r="E24" s="4">
        <f t="shared" ca="1" si="0"/>
        <v>6854032.2666362152</v>
      </c>
      <c r="F24" s="4">
        <f t="shared" ca="1" si="0"/>
        <v>7035732.9198058518</v>
      </c>
      <c r="G24" s="4">
        <f t="shared" ca="1" si="0"/>
        <v>7198749.3027598681</v>
      </c>
      <c r="H24" s="4">
        <f t="shared" ca="1" si="0"/>
        <v>7386033.0858887704</v>
      </c>
      <c r="I24" s="4">
        <f t="shared" ca="1" si="0"/>
        <v>7574523.6177174402</v>
      </c>
      <c r="J24" s="4">
        <f t="shared" ca="1" si="0"/>
        <v>7765324.4996394226</v>
      </c>
      <c r="K24" s="4">
        <f t="shared" ca="1" si="0"/>
        <v>7936907.649685571</v>
      </c>
      <c r="L24" s="4">
        <f t="shared" ca="1" si="0"/>
        <v>8133513.4891118798</v>
      </c>
      <c r="M24" s="4">
        <f t="shared" ca="1" si="0"/>
        <v>8331389.7491417555</v>
      </c>
      <c r="N24" s="4">
        <f t="shared" ca="1" si="0"/>
        <v>8531673.3429533746</v>
      </c>
      <c r="O24" s="4">
        <f t="shared" ca="1" si="0"/>
        <v>756550855.29981351</v>
      </c>
      <c r="P24" s="4">
        <f t="shared" si="0"/>
        <v>0</v>
      </c>
      <c r="Q24" s="4">
        <f t="shared" si="0"/>
        <v>0</v>
      </c>
      <c r="R24" s="4">
        <f t="shared" si="0"/>
        <v>0</v>
      </c>
      <c r="S24" s="4">
        <f t="shared" si="0"/>
        <v>0</v>
      </c>
      <c r="T24" s="4">
        <f t="shared" si="1"/>
        <v>0</v>
      </c>
      <c r="U24" s="4">
        <f t="shared" si="1"/>
        <v>0</v>
      </c>
      <c r="V24" s="4">
        <f t="shared" si="1"/>
        <v>0</v>
      </c>
      <c r="W24" s="4">
        <f t="shared" si="1"/>
        <v>0</v>
      </c>
      <c r="X24" s="4">
        <f t="shared" si="1"/>
        <v>0</v>
      </c>
      <c r="Y24" s="4">
        <f t="shared" si="1"/>
        <v>0</v>
      </c>
      <c r="Z24" s="4">
        <f t="shared" si="1"/>
        <v>0</v>
      </c>
      <c r="AA24" s="4">
        <f t="shared" si="1"/>
        <v>0</v>
      </c>
      <c r="AB24" s="4">
        <f t="shared" si="1"/>
        <v>0</v>
      </c>
      <c r="AC24" s="4">
        <f t="shared" si="1"/>
        <v>0</v>
      </c>
      <c r="AD24" s="4">
        <f t="shared" si="1"/>
        <v>0</v>
      </c>
      <c r="AE24" s="4">
        <f t="shared" si="1"/>
        <v>0</v>
      </c>
      <c r="AF24" s="4">
        <f t="shared" si="1"/>
        <v>0</v>
      </c>
      <c r="AG24" s="4">
        <f t="shared" si="1"/>
        <v>0</v>
      </c>
      <c r="AH24" s="4">
        <f t="shared" si="1"/>
        <v>0</v>
      </c>
      <c r="AI24" s="4">
        <f t="shared" si="1"/>
        <v>0</v>
      </c>
      <c r="AJ24" s="4">
        <f t="shared" si="2"/>
        <v>0</v>
      </c>
      <c r="AK24" s="4">
        <f t="shared" si="2"/>
        <v>0</v>
      </c>
      <c r="AL24" s="4">
        <f t="shared" si="2"/>
        <v>0</v>
      </c>
      <c r="AM24" s="4">
        <f t="shared" si="2"/>
        <v>0</v>
      </c>
      <c r="AN24" s="4">
        <f t="shared" si="2"/>
        <v>0</v>
      </c>
      <c r="AO24" s="4">
        <f t="shared" si="2"/>
        <v>0</v>
      </c>
      <c r="AP24" s="4">
        <f t="shared" si="2"/>
        <v>0</v>
      </c>
      <c r="AQ24" s="4">
        <f t="shared" si="2"/>
        <v>0</v>
      </c>
      <c r="AR24" s="4">
        <f t="shared" si="2"/>
        <v>0</v>
      </c>
      <c r="AS24" s="4">
        <f t="shared" si="2"/>
        <v>0</v>
      </c>
      <c r="AT24" s="4">
        <f t="shared" si="2"/>
        <v>0</v>
      </c>
      <c r="AU24" s="4">
        <f t="shared" si="2"/>
        <v>0</v>
      </c>
      <c r="AV24" s="4">
        <f t="shared" si="2"/>
        <v>0</v>
      </c>
      <c r="AW24" s="4">
        <f t="shared" si="2"/>
        <v>0</v>
      </c>
      <c r="AX24" s="4">
        <f t="shared" si="2"/>
        <v>0</v>
      </c>
      <c r="AY24" s="4">
        <f t="shared" si="2"/>
        <v>0</v>
      </c>
      <c r="AZ24" s="4">
        <f t="shared" si="3"/>
        <v>0</v>
      </c>
      <c r="BA24" s="4">
        <f t="shared" si="3"/>
        <v>0</v>
      </c>
      <c r="BB24" s="4">
        <f t="shared" si="3"/>
        <v>0</v>
      </c>
      <c r="BC24" s="4">
        <f t="shared" si="3"/>
        <v>0</v>
      </c>
      <c r="BD24" s="4">
        <f t="shared" si="3"/>
        <v>0</v>
      </c>
      <c r="BE24" s="4">
        <f t="shared" si="3"/>
        <v>0</v>
      </c>
      <c r="BF24" s="4">
        <f t="shared" si="3"/>
        <v>0</v>
      </c>
      <c r="BG24" s="4">
        <f t="shared" si="3"/>
        <v>0</v>
      </c>
      <c r="BH24" s="4">
        <f t="shared" si="3"/>
        <v>0</v>
      </c>
      <c r="BI24" s="4">
        <f t="shared" si="3"/>
        <v>0</v>
      </c>
      <c r="BK24" s="7">
        <f t="shared" ca="1" si="6"/>
        <v>0.12663649016246215</v>
      </c>
    </row>
    <row r="25" spans="1:63" x14ac:dyDescent="0.25">
      <c r="A25">
        <f t="shared" si="4"/>
        <v>14</v>
      </c>
      <c r="C25" s="4">
        <f t="shared" ca="1" si="5"/>
        <v>-598899089.59888208</v>
      </c>
      <c r="D25" s="4">
        <f t="shared" ca="1" si="0"/>
        <v>6982497.3261647047</v>
      </c>
      <c r="E25" s="4">
        <f t="shared" ca="1" si="0"/>
        <v>6854032.2666362152</v>
      </c>
      <c r="F25" s="4">
        <f t="shared" ca="1" si="0"/>
        <v>7035732.9198058518</v>
      </c>
      <c r="G25" s="4">
        <f t="shared" ca="1" si="0"/>
        <v>7198749.3027598681</v>
      </c>
      <c r="H25" s="4">
        <f t="shared" ca="1" si="0"/>
        <v>7386033.0858887704</v>
      </c>
      <c r="I25" s="4">
        <f t="shared" ca="1" si="0"/>
        <v>7574523.6177174402</v>
      </c>
      <c r="J25" s="4">
        <f t="shared" ca="1" si="0"/>
        <v>7765324.4996394226</v>
      </c>
      <c r="K25" s="4">
        <f t="shared" ca="1" si="0"/>
        <v>7936907.649685571</v>
      </c>
      <c r="L25" s="4">
        <f t="shared" ca="1" si="0"/>
        <v>8133513.4891118798</v>
      </c>
      <c r="M25" s="4">
        <f t="shared" ca="1" si="0"/>
        <v>8331389.7491417555</v>
      </c>
      <c r="N25" s="4">
        <f t="shared" ca="1" si="0"/>
        <v>8531673.3429533746</v>
      </c>
      <c r="O25" s="4">
        <f t="shared" ca="1" si="0"/>
        <v>8886507.8260475192</v>
      </c>
      <c r="P25" s="4">
        <f t="shared" ca="1" si="0"/>
        <v>765728542.78683627</v>
      </c>
      <c r="Q25" s="4">
        <f t="shared" si="0"/>
        <v>0</v>
      </c>
      <c r="R25" s="4">
        <f t="shared" si="0"/>
        <v>0</v>
      </c>
      <c r="S25" s="4">
        <f t="shared" si="0"/>
        <v>0</v>
      </c>
      <c r="T25" s="4">
        <f t="shared" si="1"/>
        <v>0</v>
      </c>
      <c r="U25" s="4">
        <f t="shared" si="1"/>
        <v>0</v>
      </c>
      <c r="V25" s="4">
        <f t="shared" si="1"/>
        <v>0</v>
      </c>
      <c r="W25" s="4">
        <f t="shared" si="1"/>
        <v>0</v>
      </c>
      <c r="X25" s="4">
        <f t="shared" si="1"/>
        <v>0</v>
      </c>
      <c r="Y25" s="4">
        <f t="shared" si="1"/>
        <v>0</v>
      </c>
      <c r="Z25" s="4">
        <f t="shared" si="1"/>
        <v>0</v>
      </c>
      <c r="AA25" s="4">
        <f t="shared" si="1"/>
        <v>0</v>
      </c>
      <c r="AB25" s="4">
        <f t="shared" si="1"/>
        <v>0</v>
      </c>
      <c r="AC25" s="4">
        <f t="shared" si="1"/>
        <v>0</v>
      </c>
      <c r="AD25" s="4">
        <f t="shared" si="1"/>
        <v>0</v>
      </c>
      <c r="AE25" s="4">
        <f t="shared" si="1"/>
        <v>0</v>
      </c>
      <c r="AF25" s="4">
        <f t="shared" si="1"/>
        <v>0</v>
      </c>
      <c r="AG25" s="4">
        <f t="shared" si="1"/>
        <v>0</v>
      </c>
      <c r="AH25" s="4">
        <f t="shared" si="1"/>
        <v>0</v>
      </c>
      <c r="AI25" s="4">
        <f t="shared" si="1"/>
        <v>0</v>
      </c>
      <c r="AJ25" s="4">
        <f t="shared" si="2"/>
        <v>0</v>
      </c>
      <c r="AK25" s="4">
        <f t="shared" si="2"/>
        <v>0</v>
      </c>
      <c r="AL25" s="4">
        <f t="shared" si="2"/>
        <v>0</v>
      </c>
      <c r="AM25" s="4">
        <f t="shared" si="2"/>
        <v>0</v>
      </c>
      <c r="AN25" s="4">
        <f t="shared" si="2"/>
        <v>0</v>
      </c>
      <c r="AO25" s="4">
        <f t="shared" si="2"/>
        <v>0</v>
      </c>
      <c r="AP25" s="4">
        <f t="shared" si="2"/>
        <v>0</v>
      </c>
      <c r="AQ25" s="4">
        <f t="shared" si="2"/>
        <v>0</v>
      </c>
      <c r="AR25" s="4">
        <f t="shared" si="2"/>
        <v>0</v>
      </c>
      <c r="AS25" s="4">
        <f t="shared" si="2"/>
        <v>0</v>
      </c>
      <c r="AT25" s="4">
        <f t="shared" si="2"/>
        <v>0</v>
      </c>
      <c r="AU25" s="4">
        <f t="shared" si="2"/>
        <v>0</v>
      </c>
      <c r="AV25" s="4">
        <f t="shared" si="2"/>
        <v>0</v>
      </c>
      <c r="AW25" s="4">
        <f t="shared" si="2"/>
        <v>0</v>
      </c>
      <c r="AX25" s="4">
        <f t="shared" si="2"/>
        <v>0</v>
      </c>
      <c r="AY25" s="4">
        <f t="shared" si="2"/>
        <v>0</v>
      </c>
      <c r="AZ25" s="4">
        <f t="shared" si="3"/>
        <v>0</v>
      </c>
      <c r="BA25" s="4">
        <f t="shared" si="3"/>
        <v>0</v>
      </c>
      <c r="BB25" s="4">
        <f t="shared" si="3"/>
        <v>0</v>
      </c>
      <c r="BC25" s="4">
        <f t="shared" si="3"/>
        <v>0</v>
      </c>
      <c r="BD25" s="4">
        <f t="shared" si="3"/>
        <v>0</v>
      </c>
      <c r="BE25" s="4">
        <f t="shared" si="3"/>
        <v>0</v>
      </c>
      <c r="BF25" s="4">
        <f t="shared" si="3"/>
        <v>0</v>
      </c>
      <c r="BG25" s="4">
        <f t="shared" si="3"/>
        <v>0</v>
      </c>
      <c r="BH25" s="4">
        <f t="shared" si="3"/>
        <v>0</v>
      </c>
      <c r="BI25" s="4">
        <f t="shared" si="3"/>
        <v>0</v>
      </c>
      <c r="BK25" s="7">
        <f t="shared" ca="1" si="6"/>
        <v>0.12471873887914842</v>
      </c>
    </row>
    <row r="26" spans="1:63" x14ac:dyDescent="0.25">
      <c r="A26">
        <f t="shared" si="4"/>
        <v>15</v>
      </c>
      <c r="C26" s="4">
        <f t="shared" ca="1" si="5"/>
        <v>-598899089.59888208</v>
      </c>
      <c r="D26" s="4">
        <f t="shared" ca="1" si="0"/>
        <v>6982497.3261647047</v>
      </c>
      <c r="E26" s="4">
        <f t="shared" ca="1" si="0"/>
        <v>6854032.2666362152</v>
      </c>
      <c r="F26" s="4">
        <f t="shared" ca="1" si="0"/>
        <v>7035732.9198058518</v>
      </c>
      <c r="G26" s="4">
        <f t="shared" ca="1" si="0"/>
        <v>7198749.3027598681</v>
      </c>
      <c r="H26" s="4">
        <f t="shared" ca="1" si="0"/>
        <v>7386033.0858887704</v>
      </c>
      <c r="I26" s="4">
        <f t="shared" ca="1" si="0"/>
        <v>7574523.6177174402</v>
      </c>
      <c r="J26" s="4">
        <f t="shared" ca="1" si="0"/>
        <v>7765324.4996394226</v>
      </c>
      <c r="K26" s="4">
        <f t="shared" ca="1" si="0"/>
        <v>7936907.649685571</v>
      </c>
      <c r="L26" s="4">
        <f t="shared" ca="1" si="0"/>
        <v>8133513.4891118798</v>
      </c>
      <c r="M26" s="4">
        <f t="shared" ca="1" si="0"/>
        <v>8331389.7491417555</v>
      </c>
      <c r="N26" s="4">
        <f t="shared" ca="1" si="0"/>
        <v>8531673.3429533746</v>
      </c>
      <c r="O26" s="4">
        <f t="shared" ca="1" si="0"/>
        <v>8886507.8260475192</v>
      </c>
      <c r="P26" s="4">
        <f t="shared" ca="1" si="0"/>
        <v>9149312.369589502</v>
      </c>
      <c r="Q26" s="4">
        <f t="shared" ca="1" si="0"/>
        <v>774880059.66393292</v>
      </c>
      <c r="R26" s="4">
        <f t="shared" si="0"/>
        <v>0</v>
      </c>
      <c r="S26" s="4">
        <f t="shared" si="0"/>
        <v>0</v>
      </c>
      <c r="T26" s="4">
        <f t="shared" si="1"/>
        <v>0</v>
      </c>
      <c r="U26" s="4">
        <f t="shared" si="1"/>
        <v>0</v>
      </c>
      <c r="V26" s="4">
        <f t="shared" si="1"/>
        <v>0</v>
      </c>
      <c r="W26" s="4">
        <f t="shared" si="1"/>
        <v>0</v>
      </c>
      <c r="X26" s="4">
        <f t="shared" si="1"/>
        <v>0</v>
      </c>
      <c r="Y26" s="4">
        <f t="shared" si="1"/>
        <v>0</v>
      </c>
      <c r="Z26" s="4">
        <f t="shared" si="1"/>
        <v>0</v>
      </c>
      <c r="AA26" s="4">
        <f t="shared" si="1"/>
        <v>0</v>
      </c>
      <c r="AB26" s="4">
        <f t="shared" si="1"/>
        <v>0</v>
      </c>
      <c r="AC26" s="4">
        <f t="shared" si="1"/>
        <v>0</v>
      </c>
      <c r="AD26" s="4">
        <f t="shared" si="1"/>
        <v>0</v>
      </c>
      <c r="AE26" s="4">
        <f t="shared" si="1"/>
        <v>0</v>
      </c>
      <c r="AF26" s="4">
        <f t="shared" si="1"/>
        <v>0</v>
      </c>
      <c r="AG26" s="4">
        <f t="shared" si="1"/>
        <v>0</v>
      </c>
      <c r="AH26" s="4">
        <f t="shared" si="1"/>
        <v>0</v>
      </c>
      <c r="AI26" s="4">
        <f t="shared" si="1"/>
        <v>0</v>
      </c>
      <c r="AJ26" s="4">
        <f t="shared" si="2"/>
        <v>0</v>
      </c>
      <c r="AK26" s="4">
        <f t="shared" si="2"/>
        <v>0</v>
      </c>
      <c r="AL26" s="4">
        <f t="shared" si="2"/>
        <v>0</v>
      </c>
      <c r="AM26" s="4">
        <f t="shared" si="2"/>
        <v>0</v>
      </c>
      <c r="AN26" s="4">
        <f t="shared" si="2"/>
        <v>0</v>
      </c>
      <c r="AO26" s="4">
        <f t="shared" si="2"/>
        <v>0</v>
      </c>
      <c r="AP26" s="4">
        <f t="shared" si="2"/>
        <v>0</v>
      </c>
      <c r="AQ26" s="4">
        <f t="shared" si="2"/>
        <v>0</v>
      </c>
      <c r="AR26" s="4">
        <f t="shared" si="2"/>
        <v>0</v>
      </c>
      <c r="AS26" s="4">
        <f t="shared" si="2"/>
        <v>0</v>
      </c>
      <c r="AT26" s="4">
        <f t="shared" si="2"/>
        <v>0</v>
      </c>
      <c r="AU26" s="4">
        <f t="shared" si="2"/>
        <v>0</v>
      </c>
      <c r="AV26" s="4">
        <f t="shared" si="2"/>
        <v>0</v>
      </c>
      <c r="AW26" s="4">
        <f t="shared" si="2"/>
        <v>0</v>
      </c>
      <c r="AX26" s="4">
        <f t="shared" si="2"/>
        <v>0</v>
      </c>
      <c r="AY26" s="4">
        <f t="shared" si="2"/>
        <v>0</v>
      </c>
      <c r="AZ26" s="4">
        <f t="shared" si="3"/>
        <v>0</v>
      </c>
      <c r="BA26" s="4">
        <f t="shared" si="3"/>
        <v>0</v>
      </c>
      <c r="BB26" s="4">
        <f t="shared" si="3"/>
        <v>0</v>
      </c>
      <c r="BC26" s="4">
        <f t="shared" si="3"/>
        <v>0</v>
      </c>
      <c r="BD26" s="4">
        <f t="shared" si="3"/>
        <v>0</v>
      </c>
      <c r="BE26" s="4">
        <f t="shared" si="3"/>
        <v>0</v>
      </c>
      <c r="BF26" s="4">
        <f t="shared" si="3"/>
        <v>0</v>
      </c>
      <c r="BG26" s="4">
        <f t="shared" si="3"/>
        <v>0</v>
      </c>
      <c r="BH26" s="4">
        <f t="shared" si="3"/>
        <v>0</v>
      </c>
      <c r="BI26" s="4">
        <f t="shared" si="3"/>
        <v>0</v>
      </c>
      <c r="BK26" s="7">
        <f t="shared" ca="1" si="6"/>
        <v>0.12308748021496996</v>
      </c>
    </row>
    <row r="27" spans="1:63" x14ac:dyDescent="0.25">
      <c r="A27">
        <f t="shared" si="4"/>
        <v>16</v>
      </c>
      <c r="C27" s="4">
        <f t="shared" ca="1" si="5"/>
        <v>-598899089.59888208</v>
      </c>
      <c r="D27" s="4">
        <f t="shared" ca="1" si="0"/>
        <v>6982497.3261647047</v>
      </c>
      <c r="E27" s="4">
        <f t="shared" ca="1" si="0"/>
        <v>6854032.2666362152</v>
      </c>
      <c r="F27" s="4">
        <f t="shared" ca="1" si="0"/>
        <v>7035732.9198058518</v>
      </c>
      <c r="G27" s="4">
        <f t="shared" ca="1" si="0"/>
        <v>7198749.3027598681</v>
      </c>
      <c r="H27" s="4">
        <f t="shared" ca="1" si="0"/>
        <v>7386033.0858887704</v>
      </c>
      <c r="I27" s="4">
        <f t="shared" ca="1" si="0"/>
        <v>7574523.6177174402</v>
      </c>
      <c r="J27" s="4">
        <f t="shared" ca="1" si="0"/>
        <v>7765324.4996394226</v>
      </c>
      <c r="K27" s="4">
        <f t="shared" ca="1" si="0"/>
        <v>7936907.649685571</v>
      </c>
      <c r="L27" s="4">
        <f t="shared" ca="1" si="0"/>
        <v>8133513.4891118798</v>
      </c>
      <c r="M27" s="4">
        <f t="shared" ca="1" si="0"/>
        <v>8331389.7491417555</v>
      </c>
      <c r="N27" s="4">
        <f t="shared" ca="1" si="0"/>
        <v>8531673.3429533746</v>
      </c>
      <c r="O27" s="4">
        <f t="shared" ca="1" si="0"/>
        <v>8886507.8260475192</v>
      </c>
      <c r="P27" s="4">
        <f t="shared" ca="1" si="0"/>
        <v>9149312.369589502</v>
      </c>
      <c r="Q27" s="4">
        <f t="shared" ca="1" si="0"/>
        <v>9323882.1297417879</v>
      </c>
      <c r="R27" s="4">
        <f t="shared" ca="1" si="0"/>
        <v>784096234.18744421</v>
      </c>
      <c r="S27" s="4">
        <f t="shared" si="0"/>
        <v>0</v>
      </c>
      <c r="T27" s="4">
        <f t="shared" si="1"/>
        <v>0</v>
      </c>
      <c r="U27" s="4">
        <f t="shared" si="1"/>
        <v>0</v>
      </c>
      <c r="V27" s="4">
        <f t="shared" si="1"/>
        <v>0</v>
      </c>
      <c r="W27" s="4">
        <f t="shared" si="1"/>
        <v>0</v>
      </c>
      <c r="X27" s="4">
        <f t="shared" si="1"/>
        <v>0</v>
      </c>
      <c r="Y27" s="4">
        <f t="shared" si="1"/>
        <v>0</v>
      </c>
      <c r="Z27" s="4">
        <f t="shared" si="1"/>
        <v>0</v>
      </c>
      <c r="AA27" s="4">
        <f t="shared" si="1"/>
        <v>0</v>
      </c>
      <c r="AB27" s="4">
        <f t="shared" si="1"/>
        <v>0</v>
      </c>
      <c r="AC27" s="4">
        <f t="shared" si="1"/>
        <v>0</v>
      </c>
      <c r="AD27" s="4">
        <f t="shared" si="1"/>
        <v>0</v>
      </c>
      <c r="AE27" s="4">
        <f t="shared" si="1"/>
        <v>0</v>
      </c>
      <c r="AF27" s="4">
        <f t="shared" si="1"/>
        <v>0</v>
      </c>
      <c r="AG27" s="4">
        <f t="shared" si="1"/>
        <v>0</v>
      </c>
      <c r="AH27" s="4">
        <f t="shared" si="1"/>
        <v>0</v>
      </c>
      <c r="AI27" s="4">
        <f t="shared" si="1"/>
        <v>0</v>
      </c>
      <c r="AJ27" s="4">
        <f t="shared" si="2"/>
        <v>0</v>
      </c>
      <c r="AK27" s="4">
        <f t="shared" si="2"/>
        <v>0</v>
      </c>
      <c r="AL27" s="4">
        <f t="shared" si="2"/>
        <v>0</v>
      </c>
      <c r="AM27" s="4">
        <f t="shared" si="2"/>
        <v>0</v>
      </c>
      <c r="AN27" s="4">
        <f t="shared" si="2"/>
        <v>0</v>
      </c>
      <c r="AO27" s="4">
        <f t="shared" si="2"/>
        <v>0</v>
      </c>
      <c r="AP27" s="4">
        <f t="shared" si="2"/>
        <v>0</v>
      </c>
      <c r="AQ27" s="4">
        <f t="shared" si="2"/>
        <v>0</v>
      </c>
      <c r="AR27" s="4">
        <f t="shared" si="2"/>
        <v>0</v>
      </c>
      <c r="AS27" s="4">
        <f t="shared" si="2"/>
        <v>0</v>
      </c>
      <c r="AT27" s="4">
        <f t="shared" si="2"/>
        <v>0</v>
      </c>
      <c r="AU27" s="4">
        <f t="shared" si="2"/>
        <v>0</v>
      </c>
      <c r="AV27" s="4">
        <f t="shared" si="2"/>
        <v>0</v>
      </c>
      <c r="AW27" s="4">
        <f t="shared" si="2"/>
        <v>0</v>
      </c>
      <c r="AX27" s="4">
        <f t="shared" si="2"/>
        <v>0</v>
      </c>
      <c r="AY27" s="4">
        <f t="shared" si="2"/>
        <v>0</v>
      </c>
      <c r="AZ27" s="4">
        <f t="shared" si="3"/>
        <v>0</v>
      </c>
      <c r="BA27" s="4">
        <f t="shared" si="3"/>
        <v>0</v>
      </c>
      <c r="BB27" s="4">
        <f t="shared" si="3"/>
        <v>0</v>
      </c>
      <c r="BC27" s="4">
        <f t="shared" si="3"/>
        <v>0</v>
      </c>
      <c r="BD27" s="4">
        <f t="shared" si="3"/>
        <v>0</v>
      </c>
      <c r="BE27" s="4">
        <f t="shared" si="3"/>
        <v>0</v>
      </c>
      <c r="BF27" s="4">
        <f t="shared" si="3"/>
        <v>0</v>
      </c>
      <c r="BG27" s="4">
        <f t="shared" si="3"/>
        <v>0</v>
      </c>
      <c r="BH27" s="4">
        <f t="shared" si="3"/>
        <v>0</v>
      </c>
      <c r="BI27" s="4">
        <f t="shared" si="3"/>
        <v>0</v>
      </c>
      <c r="BK27" s="7">
        <f t="shared" ca="1" si="6"/>
        <v>0.12168492504995876</v>
      </c>
    </row>
    <row r="28" spans="1:63" x14ac:dyDescent="0.25">
      <c r="A28">
        <f t="shared" si="4"/>
        <v>17</v>
      </c>
      <c r="C28" s="4">
        <f t="shared" ca="1" si="5"/>
        <v>-598899089.59888208</v>
      </c>
      <c r="D28" s="4">
        <f t="shared" ca="1" si="0"/>
        <v>6982497.3261647047</v>
      </c>
      <c r="E28" s="4">
        <f t="shared" ca="1" si="0"/>
        <v>6854032.2666362152</v>
      </c>
      <c r="F28" s="4">
        <f t="shared" ca="1" si="0"/>
        <v>7035732.9198058518</v>
      </c>
      <c r="G28" s="4">
        <f t="shared" ca="1" si="0"/>
        <v>7198749.3027598681</v>
      </c>
      <c r="H28" s="4">
        <f t="shared" ca="1" si="0"/>
        <v>7386033.0858887704</v>
      </c>
      <c r="I28" s="4">
        <f t="shared" ca="1" si="0"/>
        <v>7574523.6177174402</v>
      </c>
      <c r="J28" s="4">
        <f t="shared" ca="1" si="0"/>
        <v>7765324.4996394226</v>
      </c>
      <c r="K28" s="4">
        <f t="shared" ca="1" si="0"/>
        <v>7936907.649685571</v>
      </c>
      <c r="L28" s="4">
        <f t="shared" ca="1" si="0"/>
        <v>8133513.4891118798</v>
      </c>
      <c r="M28" s="4">
        <f t="shared" ca="1" si="0"/>
        <v>8331389.7491417555</v>
      </c>
      <c r="N28" s="4">
        <f t="shared" ca="1" si="0"/>
        <v>8531673.3429533746</v>
      </c>
      <c r="O28" s="4">
        <f t="shared" ca="1" si="0"/>
        <v>8886507.8260475192</v>
      </c>
      <c r="P28" s="4">
        <f t="shared" ca="1" si="0"/>
        <v>9149312.369589502</v>
      </c>
      <c r="Q28" s="4">
        <f t="shared" ca="1" si="0"/>
        <v>9323882.1297417879</v>
      </c>
      <c r="R28" s="4">
        <f t="shared" ca="1" si="0"/>
        <v>9500456.4514344204</v>
      </c>
      <c r="S28" s="4">
        <f t="shared" ref="S28:AH43" ca="1" si="7">IF(S$11&lt;=$A28,S$7,0)+IF(S$11=$A28,S$8)</f>
        <v>791872043.20811927</v>
      </c>
      <c r="T28" s="4">
        <f t="shared" si="1"/>
        <v>0</v>
      </c>
      <c r="U28" s="4">
        <f t="shared" si="1"/>
        <v>0</v>
      </c>
      <c r="V28" s="4">
        <f t="shared" si="1"/>
        <v>0</v>
      </c>
      <c r="W28" s="4">
        <f t="shared" si="1"/>
        <v>0</v>
      </c>
      <c r="X28" s="4">
        <f t="shared" si="1"/>
        <v>0</v>
      </c>
      <c r="Y28" s="4">
        <f t="shared" si="1"/>
        <v>0</v>
      </c>
      <c r="Z28" s="4">
        <f t="shared" si="1"/>
        <v>0</v>
      </c>
      <c r="AA28" s="4">
        <f t="shared" si="1"/>
        <v>0</v>
      </c>
      <c r="AB28" s="4">
        <f t="shared" si="1"/>
        <v>0</v>
      </c>
      <c r="AC28" s="4">
        <f t="shared" si="1"/>
        <v>0</v>
      </c>
      <c r="AD28" s="4">
        <f t="shared" si="1"/>
        <v>0</v>
      </c>
      <c r="AE28" s="4">
        <f t="shared" si="1"/>
        <v>0</v>
      </c>
      <c r="AF28" s="4">
        <f t="shared" si="1"/>
        <v>0</v>
      </c>
      <c r="AG28" s="4">
        <f t="shared" si="1"/>
        <v>0</v>
      </c>
      <c r="AH28" s="4">
        <f t="shared" si="1"/>
        <v>0</v>
      </c>
      <c r="AI28" s="4">
        <f t="shared" ref="AI28:AX43" si="8">IF(AI$11&lt;=$A28,AI$7,0)+IF(AI$11=$A28,AI$8)</f>
        <v>0</v>
      </c>
      <c r="AJ28" s="4">
        <f t="shared" si="2"/>
        <v>0</v>
      </c>
      <c r="AK28" s="4">
        <f t="shared" si="2"/>
        <v>0</v>
      </c>
      <c r="AL28" s="4">
        <f t="shared" si="2"/>
        <v>0</v>
      </c>
      <c r="AM28" s="4">
        <f t="shared" si="2"/>
        <v>0</v>
      </c>
      <c r="AN28" s="4">
        <f t="shared" si="2"/>
        <v>0</v>
      </c>
      <c r="AO28" s="4">
        <f t="shared" si="2"/>
        <v>0</v>
      </c>
      <c r="AP28" s="4">
        <f t="shared" si="2"/>
        <v>0</v>
      </c>
      <c r="AQ28" s="4">
        <f t="shared" si="2"/>
        <v>0</v>
      </c>
      <c r="AR28" s="4">
        <f t="shared" si="2"/>
        <v>0</v>
      </c>
      <c r="AS28" s="4">
        <f t="shared" si="2"/>
        <v>0</v>
      </c>
      <c r="AT28" s="4">
        <f t="shared" si="2"/>
        <v>0</v>
      </c>
      <c r="AU28" s="4">
        <f t="shared" si="2"/>
        <v>0</v>
      </c>
      <c r="AV28" s="4">
        <f t="shared" si="2"/>
        <v>0</v>
      </c>
      <c r="AW28" s="4">
        <f t="shared" si="2"/>
        <v>0</v>
      </c>
      <c r="AX28" s="4">
        <f t="shared" si="2"/>
        <v>0</v>
      </c>
      <c r="AY28" s="4">
        <f t="shared" ref="AY28:BI43" si="9">IF(AY$11&lt;=$A28,AY$7,0)+IF(AY$11=$A28,AY$8)</f>
        <v>0</v>
      </c>
      <c r="AZ28" s="4">
        <f t="shared" si="3"/>
        <v>0</v>
      </c>
      <c r="BA28" s="4">
        <f t="shared" si="3"/>
        <v>0</v>
      </c>
      <c r="BB28" s="4">
        <f t="shared" si="3"/>
        <v>0</v>
      </c>
      <c r="BC28" s="4">
        <f t="shared" si="3"/>
        <v>0</v>
      </c>
      <c r="BD28" s="4">
        <f t="shared" si="3"/>
        <v>0</v>
      </c>
      <c r="BE28" s="4">
        <f t="shared" si="3"/>
        <v>0</v>
      </c>
      <c r="BF28" s="4">
        <f t="shared" si="3"/>
        <v>0</v>
      </c>
      <c r="BG28" s="4">
        <f t="shared" si="3"/>
        <v>0</v>
      </c>
      <c r="BH28" s="4">
        <f t="shared" si="3"/>
        <v>0</v>
      </c>
      <c r="BI28" s="4">
        <f t="shared" si="3"/>
        <v>0</v>
      </c>
      <c r="BK28" s="7">
        <f t="shared" ca="1" si="6"/>
        <v>0.11998162318332706</v>
      </c>
    </row>
    <row r="29" spans="1:63" x14ac:dyDescent="0.25">
      <c r="A29">
        <f t="shared" si="4"/>
        <v>18</v>
      </c>
      <c r="C29" s="4">
        <f t="shared" ca="1" si="5"/>
        <v>-598899089.59888208</v>
      </c>
      <c r="D29" s="4">
        <f t="shared" ca="1" si="5"/>
        <v>6982497.3261647047</v>
      </c>
      <c r="E29" s="4">
        <f t="shared" ca="1" si="5"/>
        <v>6854032.2666362152</v>
      </c>
      <c r="F29" s="4">
        <f t="shared" ca="1" si="5"/>
        <v>7035732.9198058518</v>
      </c>
      <c r="G29" s="4">
        <f t="shared" ca="1" si="5"/>
        <v>7198749.3027598681</v>
      </c>
      <c r="H29" s="4">
        <f t="shared" ca="1" si="5"/>
        <v>7386033.0858887704</v>
      </c>
      <c r="I29" s="4">
        <f t="shared" ca="1" si="5"/>
        <v>7574523.6177174402</v>
      </c>
      <c r="J29" s="4">
        <f t="shared" ca="1" si="5"/>
        <v>7765324.4996394226</v>
      </c>
      <c r="K29" s="4">
        <f t="shared" ca="1" si="5"/>
        <v>7936907.649685571</v>
      </c>
      <c r="L29" s="4">
        <f t="shared" ca="1" si="5"/>
        <v>8133513.4891118798</v>
      </c>
      <c r="M29" s="4">
        <f t="shared" ca="1" si="5"/>
        <v>8331389.7491417555</v>
      </c>
      <c r="N29" s="4">
        <f t="shared" ca="1" si="5"/>
        <v>8531673.3429533746</v>
      </c>
      <c r="O29" s="4">
        <f t="shared" ca="1" si="5"/>
        <v>8886507.8260475192</v>
      </c>
      <c r="P29" s="4">
        <f t="shared" ca="1" si="5"/>
        <v>9149312.369589502</v>
      </c>
      <c r="Q29" s="4">
        <f t="shared" ca="1" si="5"/>
        <v>9323882.1297417879</v>
      </c>
      <c r="R29" s="4">
        <f t="shared" ca="1" si="5"/>
        <v>9500456.4514344204</v>
      </c>
      <c r="S29" s="4">
        <f t="shared" ca="1" si="7"/>
        <v>9656190.9665467814</v>
      </c>
      <c r="T29" s="4">
        <f t="shared" ca="1" si="7"/>
        <v>801226813.38001037</v>
      </c>
      <c r="U29" s="4">
        <f t="shared" si="7"/>
        <v>0</v>
      </c>
      <c r="V29" s="4">
        <f t="shared" si="7"/>
        <v>0</v>
      </c>
      <c r="W29" s="4">
        <f t="shared" si="7"/>
        <v>0</v>
      </c>
      <c r="X29" s="4">
        <f t="shared" si="7"/>
        <v>0</v>
      </c>
      <c r="Y29" s="4">
        <f t="shared" si="7"/>
        <v>0</v>
      </c>
      <c r="Z29" s="4">
        <f t="shared" si="7"/>
        <v>0</v>
      </c>
      <c r="AA29" s="4">
        <f t="shared" si="7"/>
        <v>0</v>
      </c>
      <c r="AB29" s="4">
        <f t="shared" si="7"/>
        <v>0</v>
      </c>
      <c r="AC29" s="4">
        <f t="shared" si="7"/>
        <v>0</v>
      </c>
      <c r="AD29" s="4">
        <f t="shared" si="7"/>
        <v>0</v>
      </c>
      <c r="AE29" s="4">
        <f t="shared" si="7"/>
        <v>0</v>
      </c>
      <c r="AF29" s="4">
        <f t="shared" si="7"/>
        <v>0</v>
      </c>
      <c r="AG29" s="4">
        <f t="shared" si="7"/>
        <v>0</v>
      </c>
      <c r="AH29" s="4">
        <f t="shared" si="7"/>
        <v>0</v>
      </c>
      <c r="AI29" s="4">
        <f t="shared" si="8"/>
        <v>0</v>
      </c>
      <c r="AJ29" s="4">
        <f t="shared" si="8"/>
        <v>0</v>
      </c>
      <c r="AK29" s="4">
        <f t="shared" si="8"/>
        <v>0</v>
      </c>
      <c r="AL29" s="4">
        <f t="shared" si="8"/>
        <v>0</v>
      </c>
      <c r="AM29" s="4">
        <f t="shared" si="8"/>
        <v>0</v>
      </c>
      <c r="AN29" s="4">
        <f t="shared" si="8"/>
        <v>0</v>
      </c>
      <c r="AO29" s="4">
        <f t="shared" si="8"/>
        <v>0</v>
      </c>
      <c r="AP29" s="4">
        <f t="shared" si="8"/>
        <v>0</v>
      </c>
      <c r="AQ29" s="4">
        <f t="shared" si="8"/>
        <v>0</v>
      </c>
      <c r="AR29" s="4">
        <f t="shared" si="8"/>
        <v>0</v>
      </c>
      <c r="AS29" s="4">
        <f t="shared" si="8"/>
        <v>0</v>
      </c>
      <c r="AT29" s="4">
        <f t="shared" si="8"/>
        <v>0</v>
      </c>
      <c r="AU29" s="4">
        <f t="shared" si="8"/>
        <v>0</v>
      </c>
      <c r="AV29" s="4">
        <f t="shared" si="8"/>
        <v>0</v>
      </c>
      <c r="AW29" s="4">
        <f t="shared" si="8"/>
        <v>0</v>
      </c>
      <c r="AX29" s="4">
        <f t="shared" si="8"/>
        <v>0</v>
      </c>
      <c r="AY29" s="4">
        <f t="shared" si="9"/>
        <v>0</v>
      </c>
      <c r="AZ29" s="4">
        <f t="shared" si="9"/>
        <v>0</v>
      </c>
      <c r="BA29" s="4">
        <f t="shared" si="9"/>
        <v>0</v>
      </c>
      <c r="BB29" s="4">
        <f t="shared" si="9"/>
        <v>0</v>
      </c>
      <c r="BC29" s="4">
        <f t="shared" si="9"/>
        <v>0</v>
      </c>
      <c r="BD29" s="4">
        <f t="shared" si="9"/>
        <v>0</v>
      </c>
      <c r="BE29" s="4">
        <f t="shared" si="9"/>
        <v>0</v>
      </c>
      <c r="BF29" s="4">
        <f t="shared" si="9"/>
        <v>0</v>
      </c>
      <c r="BG29" s="4">
        <f t="shared" si="9"/>
        <v>0</v>
      </c>
      <c r="BH29" s="4">
        <f t="shared" si="9"/>
        <v>0</v>
      </c>
      <c r="BI29" s="4">
        <f t="shared" si="9"/>
        <v>0</v>
      </c>
      <c r="BK29" s="7">
        <f t="shared" ca="1" si="6"/>
        <v>0.11894977299096321</v>
      </c>
    </row>
    <row r="30" spans="1:63" x14ac:dyDescent="0.25">
      <c r="A30">
        <f t="shared" si="4"/>
        <v>19</v>
      </c>
      <c r="C30" s="4">
        <f t="shared" ref="C30:R45" ca="1" si="10">IF(C$11&lt;=$A30,C$7,0)+IF(C$11=$A30,C$8)</f>
        <v>-598899089.59888208</v>
      </c>
      <c r="D30" s="4">
        <f t="shared" ca="1" si="10"/>
        <v>6982497.3261647047</v>
      </c>
      <c r="E30" s="4">
        <f t="shared" ca="1" si="10"/>
        <v>6854032.2666362152</v>
      </c>
      <c r="F30" s="4">
        <f t="shared" ca="1" si="10"/>
        <v>7035732.9198058518</v>
      </c>
      <c r="G30" s="4">
        <f t="shared" ca="1" si="10"/>
        <v>7198749.3027598681</v>
      </c>
      <c r="H30" s="4">
        <f t="shared" ca="1" si="10"/>
        <v>7386033.0858887704</v>
      </c>
      <c r="I30" s="4">
        <f t="shared" ca="1" si="10"/>
        <v>7574523.6177174402</v>
      </c>
      <c r="J30" s="4">
        <f t="shared" ca="1" si="10"/>
        <v>7765324.4996394226</v>
      </c>
      <c r="K30" s="4">
        <f t="shared" ca="1" si="10"/>
        <v>7936907.649685571</v>
      </c>
      <c r="L30" s="4">
        <f t="shared" ca="1" si="10"/>
        <v>8133513.4891118798</v>
      </c>
      <c r="M30" s="4">
        <f t="shared" ca="1" si="10"/>
        <v>8331389.7491417555</v>
      </c>
      <c r="N30" s="4">
        <f t="shared" ca="1" si="10"/>
        <v>8531673.3429533746</v>
      </c>
      <c r="O30" s="4">
        <f t="shared" ca="1" si="10"/>
        <v>8886507.8260475192</v>
      </c>
      <c r="P30" s="4">
        <f t="shared" ca="1" si="10"/>
        <v>9149312.369589502</v>
      </c>
      <c r="Q30" s="4">
        <f t="shared" ca="1" si="10"/>
        <v>9323882.1297417879</v>
      </c>
      <c r="R30" s="4">
        <f t="shared" ca="1" si="10"/>
        <v>9500456.4514344204</v>
      </c>
      <c r="S30" s="4">
        <f t="shared" ca="1" si="7"/>
        <v>9656190.9665467814</v>
      </c>
      <c r="T30" s="4">
        <f t="shared" ca="1" si="7"/>
        <v>9838015.0590698458</v>
      </c>
      <c r="U30" s="4">
        <f t="shared" ca="1" si="7"/>
        <v>810646853.71940649</v>
      </c>
      <c r="V30" s="4">
        <f t="shared" si="7"/>
        <v>0</v>
      </c>
      <c r="W30" s="4">
        <f t="shared" si="7"/>
        <v>0</v>
      </c>
      <c r="X30" s="4">
        <f t="shared" si="7"/>
        <v>0</v>
      </c>
      <c r="Y30" s="4">
        <f t="shared" si="7"/>
        <v>0</v>
      </c>
      <c r="Z30" s="4">
        <f t="shared" si="7"/>
        <v>0</v>
      </c>
      <c r="AA30" s="4">
        <f t="shared" si="7"/>
        <v>0</v>
      </c>
      <c r="AB30" s="4">
        <f t="shared" si="7"/>
        <v>0</v>
      </c>
      <c r="AC30" s="4">
        <f t="shared" si="7"/>
        <v>0</v>
      </c>
      <c r="AD30" s="4">
        <f t="shared" si="7"/>
        <v>0</v>
      </c>
      <c r="AE30" s="4">
        <f t="shared" si="7"/>
        <v>0</v>
      </c>
      <c r="AF30" s="4">
        <f t="shared" si="7"/>
        <v>0</v>
      </c>
      <c r="AG30" s="4">
        <f t="shared" si="7"/>
        <v>0</v>
      </c>
      <c r="AH30" s="4">
        <f t="shared" si="7"/>
        <v>0</v>
      </c>
      <c r="AI30" s="4">
        <f t="shared" si="8"/>
        <v>0</v>
      </c>
      <c r="AJ30" s="4">
        <f t="shared" si="8"/>
        <v>0</v>
      </c>
      <c r="AK30" s="4">
        <f t="shared" si="8"/>
        <v>0</v>
      </c>
      <c r="AL30" s="4">
        <f t="shared" si="8"/>
        <v>0</v>
      </c>
      <c r="AM30" s="4">
        <f t="shared" si="8"/>
        <v>0</v>
      </c>
      <c r="AN30" s="4">
        <f t="shared" si="8"/>
        <v>0</v>
      </c>
      <c r="AO30" s="4">
        <f t="shared" si="8"/>
        <v>0</v>
      </c>
      <c r="AP30" s="4">
        <f t="shared" si="8"/>
        <v>0</v>
      </c>
      <c r="AQ30" s="4">
        <f t="shared" si="8"/>
        <v>0</v>
      </c>
      <c r="AR30" s="4">
        <f t="shared" si="8"/>
        <v>0</v>
      </c>
      <c r="AS30" s="4">
        <f t="shared" si="8"/>
        <v>0</v>
      </c>
      <c r="AT30" s="4">
        <f t="shared" si="8"/>
        <v>0</v>
      </c>
      <c r="AU30" s="4">
        <f t="shared" si="8"/>
        <v>0</v>
      </c>
      <c r="AV30" s="4">
        <f t="shared" si="8"/>
        <v>0</v>
      </c>
      <c r="AW30" s="4">
        <f t="shared" si="8"/>
        <v>0</v>
      </c>
      <c r="AX30" s="4">
        <f t="shared" si="8"/>
        <v>0</v>
      </c>
      <c r="AY30" s="4">
        <f t="shared" si="9"/>
        <v>0</v>
      </c>
      <c r="AZ30" s="4">
        <f t="shared" si="9"/>
        <v>0</v>
      </c>
      <c r="BA30" s="4">
        <f t="shared" si="9"/>
        <v>0</v>
      </c>
      <c r="BB30" s="4">
        <f t="shared" si="9"/>
        <v>0</v>
      </c>
      <c r="BC30" s="4">
        <f t="shared" si="9"/>
        <v>0</v>
      </c>
      <c r="BD30" s="4">
        <f t="shared" si="9"/>
        <v>0</v>
      </c>
      <c r="BE30" s="4">
        <f t="shared" si="9"/>
        <v>0</v>
      </c>
      <c r="BF30" s="4">
        <f t="shared" si="9"/>
        <v>0</v>
      </c>
      <c r="BG30" s="4">
        <f t="shared" si="9"/>
        <v>0</v>
      </c>
      <c r="BH30" s="4">
        <f t="shared" si="9"/>
        <v>0</v>
      </c>
      <c r="BI30" s="4">
        <f t="shared" si="9"/>
        <v>0</v>
      </c>
      <c r="BK30" s="7">
        <f ca="1">-1+(1+IRR(C30:BI30))^4</f>
        <v>0.11804107782653772</v>
      </c>
    </row>
    <row r="31" spans="1:63" x14ac:dyDescent="0.25">
      <c r="A31">
        <f t="shared" si="4"/>
        <v>20</v>
      </c>
      <c r="C31" s="4">
        <f t="shared" ca="1" si="10"/>
        <v>-598899089.59888208</v>
      </c>
      <c r="D31" s="4">
        <f t="shared" ca="1" si="10"/>
        <v>6982497.3261647047</v>
      </c>
      <c r="E31" s="4">
        <f t="shared" ca="1" si="10"/>
        <v>6854032.2666362152</v>
      </c>
      <c r="F31" s="4">
        <f t="shared" ca="1" si="10"/>
        <v>7035732.9198058518</v>
      </c>
      <c r="G31" s="4">
        <f t="shared" ca="1" si="10"/>
        <v>7198749.3027598681</v>
      </c>
      <c r="H31" s="4">
        <f t="shared" ca="1" si="10"/>
        <v>7386033.0858887704</v>
      </c>
      <c r="I31" s="4">
        <f t="shared" ca="1" si="10"/>
        <v>7574523.6177174402</v>
      </c>
      <c r="J31" s="4">
        <f t="shared" ca="1" si="10"/>
        <v>7765324.4996394226</v>
      </c>
      <c r="K31" s="4">
        <f t="shared" ca="1" si="10"/>
        <v>7936907.649685571</v>
      </c>
      <c r="L31" s="4">
        <f t="shared" ca="1" si="10"/>
        <v>8133513.4891118798</v>
      </c>
      <c r="M31" s="4">
        <f t="shared" ca="1" si="10"/>
        <v>8331389.7491417555</v>
      </c>
      <c r="N31" s="4">
        <f t="shared" ca="1" si="10"/>
        <v>8531673.3429533746</v>
      </c>
      <c r="O31" s="4">
        <f t="shared" ca="1" si="10"/>
        <v>8886507.8260475192</v>
      </c>
      <c r="P31" s="4">
        <f t="shared" ca="1" si="10"/>
        <v>9149312.369589502</v>
      </c>
      <c r="Q31" s="4">
        <f t="shared" ca="1" si="10"/>
        <v>9323882.1297417879</v>
      </c>
      <c r="R31" s="4">
        <f t="shared" ca="1" si="10"/>
        <v>9500456.4514344204</v>
      </c>
      <c r="S31" s="4">
        <f t="shared" ca="1" si="7"/>
        <v>9656190.9665467814</v>
      </c>
      <c r="T31" s="4">
        <f t="shared" ca="1" si="7"/>
        <v>9838015.0590698458</v>
      </c>
      <c r="U31" s="4">
        <f t="shared" ca="1" si="7"/>
        <v>10020724.614680942</v>
      </c>
      <c r="V31" s="4">
        <f t="shared" ca="1" si="7"/>
        <v>820133966.40951121</v>
      </c>
      <c r="W31" s="4">
        <f t="shared" si="7"/>
        <v>0</v>
      </c>
      <c r="X31" s="4">
        <f t="shared" si="7"/>
        <v>0</v>
      </c>
      <c r="Y31" s="4">
        <f t="shared" si="7"/>
        <v>0</v>
      </c>
      <c r="Z31" s="4">
        <f t="shared" si="7"/>
        <v>0</v>
      </c>
      <c r="AA31" s="4">
        <f t="shared" si="7"/>
        <v>0</v>
      </c>
      <c r="AB31" s="4">
        <f t="shared" si="7"/>
        <v>0</v>
      </c>
      <c r="AC31" s="4">
        <f t="shared" si="7"/>
        <v>0</v>
      </c>
      <c r="AD31" s="4">
        <f t="shared" si="7"/>
        <v>0</v>
      </c>
      <c r="AE31" s="4">
        <f t="shared" si="7"/>
        <v>0</v>
      </c>
      <c r="AF31" s="4">
        <f t="shared" si="7"/>
        <v>0</v>
      </c>
      <c r="AG31" s="4">
        <f t="shared" si="7"/>
        <v>0</v>
      </c>
      <c r="AH31" s="4">
        <f t="shared" si="7"/>
        <v>0</v>
      </c>
      <c r="AI31" s="4">
        <f t="shared" si="8"/>
        <v>0</v>
      </c>
      <c r="AJ31" s="4">
        <f t="shared" si="8"/>
        <v>0</v>
      </c>
      <c r="AK31" s="4">
        <f t="shared" si="8"/>
        <v>0</v>
      </c>
      <c r="AL31" s="4">
        <f t="shared" si="8"/>
        <v>0</v>
      </c>
      <c r="AM31" s="4">
        <f t="shared" si="8"/>
        <v>0</v>
      </c>
      <c r="AN31" s="4">
        <f t="shared" si="8"/>
        <v>0</v>
      </c>
      <c r="AO31" s="4">
        <f t="shared" si="8"/>
        <v>0</v>
      </c>
      <c r="AP31" s="4">
        <f t="shared" si="8"/>
        <v>0</v>
      </c>
      <c r="AQ31" s="4">
        <f t="shared" si="8"/>
        <v>0</v>
      </c>
      <c r="AR31" s="4">
        <f t="shared" si="8"/>
        <v>0</v>
      </c>
      <c r="AS31" s="4">
        <f t="shared" si="8"/>
        <v>0</v>
      </c>
      <c r="AT31" s="4">
        <f t="shared" si="8"/>
        <v>0</v>
      </c>
      <c r="AU31" s="4">
        <f t="shared" si="8"/>
        <v>0</v>
      </c>
      <c r="AV31" s="4">
        <f t="shared" si="8"/>
        <v>0</v>
      </c>
      <c r="AW31" s="4">
        <f t="shared" si="8"/>
        <v>0</v>
      </c>
      <c r="AX31" s="4">
        <f t="shared" si="8"/>
        <v>0</v>
      </c>
      <c r="AY31" s="4">
        <f t="shared" si="9"/>
        <v>0</v>
      </c>
      <c r="AZ31" s="4">
        <f t="shared" si="9"/>
        <v>0</v>
      </c>
      <c r="BA31" s="4">
        <f t="shared" si="9"/>
        <v>0</v>
      </c>
      <c r="BB31" s="4">
        <f t="shared" si="9"/>
        <v>0</v>
      </c>
      <c r="BC31" s="4">
        <f t="shared" si="9"/>
        <v>0</v>
      </c>
      <c r="BD31" s="4">
        <f t="shared" si="9"/>
        <v>0</v>
      </c>
      <c r="BE31" s="4">
        <f t="shared" si="9"/>
        <v>0</v>
      </c>
      <c r="BF31" s="4">
        <f t="shared" si="9"/>
        <v>0</v>
      </c>
      <c r="BG31" s="4">
        <f t="shared" si="9"/>
        <v>0</v>
      </c>
      <c r="BH31" s="4">
        <f t="shared" si="9"/>
        <v>0</v>
      </c>
      <c r="BI31" s="4">
        <f t="shared" si="9"/>
        <v>0</v>
      </c>
      <c r="BK31" s="7">
        <f t="shared" ca="1" si="6"/>
        <v>0.1172360216757613</v>
      </c>
    </row>
    <row r="32" spans="1:63" x14ac:dyDescent="0.25">
      <c r="A32">
        <f t="shared" si="4"/>
        <v>21</v>
      </c>
      <c r="C32" s="4">
        <f t="shared" ca="1" si="10"/>
        <v>-598899089.59888208</v>
      </c>
      <c r="D32" s="4">
        <f t="shared" ca="1" si="10"/>
        <v>6982497.3261647047</v>
      </c>
      <c r="E32" s="4">
        <f t="shared" ca="1" si="10"/>
        <v>6854032.2666362152</v>
      </c>
      <c r="F32" s="4">
        <f t="shared" ca="1" si="10"/>
        <v>7035732.9198058518</v>
      </c>
      <c r="G32" s="4">
        <f t="shared" ca="1" si="10"/>
        <v>7198749.3027598681</v>
      </c>
      <c r="H32" s="4">
        <f t="shared" ca="1" si="10"/>
        <v>7386033.0858887704</v>
      </c>
      <c r="I32" s="4">
        <f t="shared" ca="1" si="10"/>
        <v>7574523.6177174402</v>
      </c>
      <c r="J32" s="4">
        <f t="shared" ca="1" si="10"/>
        <v>7765324.4996394226</v>
      </c>
      <c r="K32" s="4">
        <f t="shared" ca="1" si="10"/>
        <v>7936907.649685571</v>
      </c>
      <c r="L32" s="4">
        <f t="shared" ca="1" si="10"/>
        <v>8133513.4891118798</v>
      </c>
      <c r="M32" s="4">
        <f t="shared" ca="1" si="10"/>
        <v>8331389.7491417555</v>
      </c>
      <c r="N32" s="4">
        <f t="shared" ca="1" si="10"/>
        <v>8531673.3429533746</v>
      </c>
      <c r="O32" s="4">
        <f t="shared" ca="1" si="10"/>
        <v>8886507.8260475192</v>
      </c>
      <c r="P32" s="4">
        <f t="shared" ca="1" si="10"/>
        <v>9149312.369589502</v>
      </c>
      <c r="Q32" s="4">
        <f t="shared" ca="1" si="10"/>
        <v>9323882.1297417879</v>
      </c>
      <c r="R32" s="4">
        <f t="shared" ca="1" si="10"/>
        <v>9500456.4514344204</v>
      </c>
      <c r="S32" s="4">
        <f t="shared" ca="1" si="7"/>
        <v>9656190.9665467814</v>
      </c>
      <c r="T32" s="4">
        <f t="shared" ca="1" si="7"/>
        <v>9838015.0590698458</v>
      </c>
      <c r="U32" s="4">
        <f t="shared" ca="1" si="7"/>
        <v>10020724.614680942</v>
      </c>
      <c r="V32" s="4">
        <f t="shared" ca="1" si="7"/>
        <v>10205520.398232523</v>
      </c>
      <c r="W32" s="4">
        <f t="shared" ca="1" si="7"/>
        <v>828163447.20779049</v>
      </c>
      <c r="X32" s="4">
        <f t="shared" si="7"/>
        <v>0</v>
      </c>
      <c r="Y32" s="4">
        <f t="shared" si="7"/>
        <v>0</v>
      </c>
      <c r="Z32" s="4">
        <f t="shared" si="7"/>
        <v>0</v>
      </c>
      <c r="AA32" s="4">
        <f t="shared" si="7"/>
        <v>0</v>
      </c>
      <c r="AB32" s="4">
        <f t="shared" si="7"/>
        <v>0</v>
      </c>
      <c r="AC32" s="4">
        <f t="shared" si="7"/>
        <v>0</v>
      </c>
      <c r="AD32" s="4">
        <f t="shared" si="7"/>
        <v>0</v>
      </c>
      <c r="AE32" s="4">
        <f t="shared" si="7"/>
        <v>0</v>
      </c>
      <c r="AF32" s="4">
        <f t="shared" si="7"/>
        <v>0</v>
      </c>
      <c r="AG32" s="4">
        <f t="shared" si="7"/>
        <v>0</v>
      </c>
      <c r="AH32" s="4">
        <f t="shared" si="7"/>
        <v>0</v>
      </c>
      <c r="AI32" s="4">
        <f t="shared" si="8"/>
        <v>0</v>
      </c>
      <c r="AJ32" s="4">
        <f t="shared" si="8"/>
        <v>0</v>
      </c>
      <c r="AK32" s="4">
        <f t="shared" si="8"/>
        <v>0</v>
      </c>
      <c r="AL32" s="4">
        <f t="shared" si="8"/>
        <v>0</v>
      </c>
      <c r="AM32" s="4">
        <f t="shared" si="8"/>
        <v>0</v>
      </c>
      <c r="AN32" s="4">
        <f t="shared" si="8"/>
        <v>0</v>
      </c>
      <c r="AO32" s="4">
        <f t="shared" si="8"/>
        <v>0</v>
      </c>
      <c r="AP32" s="4">
        <f t="shared" si="8"/>
        <v>0</v>
      </c>
      <c r="AQ32" s="4">
        <f t="shared" si="8"/>
        <v>0</v>
      </c>
      <c r="AR32" s="4">
        <f t="shared" si="8"/>
        <v>0</v>
      </c>
      <c r="AS32" s="4">
        <f t="shared" si="8"/>
        <v>0</v>
      </c>
      <c r="AT32" s="4">
        <f t="shared" si="8"/>
        <v>0</v>
      </c>
      <c r="AU32" s="4">
        <f t="shared" si="8"/>
        <v>0</v>
      </c>
      <c r="AV32" s="4">
        <f t="shared" si="8"/>
        <v>0</v>
      </c>
      <c r="AW32" s="4">
        <f t="shared" si="8"/>
        <v>0</v>
      </c>
      <c r="AX32" s="4">
        <f t="shared" si="8"/>
        <v>0</v>
      </c>
      <c r="AY32" s="4">
        <f t="shared" si="9"/>
        <v>0</v>
      </c>
      <c r="AZ32" s="4">
        <f t="shared" si="9"/>
        <v>0</v>
      </c>
      <c r="BA32" s="4">
        <f t="shared" si="9"/>
        <v>0</v>
      </c>
      <c r="BB32" s="4">
        <f t="shared" si="9"/>
        <v>0</v>
      </c>
      <c r="BC32" s="4">
        <f t="shared" si="9"/>
        <v>0</v>
      </c>
      <c r="BD32" s="4">
        <f t="shared" si="9"/>
        <v>0</v>
      </c>
      <c r="BE32" s="4">
        <f t="shared" si="9"/>
        <v>0</v>
      </c>
      <c r="BF32" s="4">
        <f t="shared" si="9"/>
        <v>0</v>
      </c>
      <c r="BG32" s="4">
        <f t="shared" si="9"/>
        <v>0</v>
      </c>
      <c r="BH32" s="4">
        <f t="shared" si="9"/>
        <v>0</v>
      </c>
      <c r="BI32" s="4">
        <f t="shared" si="9"/>
        <v>0</v>
      </c>
      <c r="BK32" s="7">
        <f t="shared" ca="1" si="6"/>
        <v>0.11615375899113056</v>
      </c>
    </row>
    <row r="33" spans="1:63" x14ac:dyDescent="0.25">
      <c r="A33">
        <f t="shared" si="4"/>
        <v>22</v>
      </c>
      <c r="C33" s="4">
        <f t="shared" ca="1" si="10"/>
        <v>-598899089.59888208</v>
      </c>
      <c r="D33" s="4">
        <f t="shared" ca="1" si="10"/>
        <v>6982497.3261647047</v>
      </c>
      <c r="E33" s="4">
        <f t="shared" ca="1" si="10"/>
        <v>6854032.2666362152</v>
      </c>
      <c r="F33" s="4">
        <f t="shared" ca="1" si="10"/>
        <v>7035732.9198058518</v>
      </c>
      <c r="G33" s="4">
        <f t="shared" ca="1" si="10"/>
        <v>7198749.3027598681</v>
      </c>
      <c r="H33" s="4">
        <f t="shared" ca="1" si="10"/>
        <v>7386033.0858887704</v>
      </c>
      <c r="I33" s="4">
        <f t="shared" ca="1" si="10"/>
        <v>7574523.6177174402</v>
      </c>
      <c r="J33" s="4">
        <f t="shared" ca="1" si="10"/>
        <v>7765324.4996394226</v>
      </c>
      <c r="K33" s="4">
        <f t="shared" ca="1" si="10"/>
        <v>7936907.649685571</v>
      </c>
      <c r="L33" s="4">
        <f t="shared" ca="1" si="10"/>
        <v>8133513.4891118798</v>
      </c>
      <c r="M33" s="4">
        <f t="shared" ca="1" si="10"/>
        <v>8331389.7491417555</v>
      </c>
      <c r="N33" s="4">
        <f t="shared" ca="1" si="10"/>
        <v>8531673.3429533746</v>
      </c>
      <c r="O33" s="4">
        <f t="shared" ca="1" si="10"/>
        <v>8886507.8260475192</v>
      </c>
      <c r="P33" s="4">
        <f t="shared" ca="1" si="10"/>
        <v>9149312.369589502</v>
      </c>
      <c r="Q33" s="4">
        <f t="shared" ca="1" si="10"/>
        <v>9323882.1297417879</v>
      </c>
      <c r="R33" s="4">
        <f t="shared" ca="1" si="10"/>
        <v>9500456.4514344204</v>
      </c>
      <c r="S33" s="4">
        <f t="shared" ca="1" si="7"/>
        <v>9656190.9665467814</v>
      </c>
      <c r="T33" s="4">
        <f t="shared" ca="1" si="7"/>
        <v>9838015.0590698458</v>
      </c>
      <c r="U33" s="4">
        <f t="shared" ca="1" si="7"/>
        <v>10020724.614680942</v>
      </c>
      <c r="V33" s="4">
        <f t="shared" ca="1" si="7"/>
        <v>10205520.398232523</v>
      </c>
      <c r="W33" s="4">
        <f t="shared" ca="1" si="7"/>
        <v>10368872.870246615</v>
      </c>
      <c r="X33" s="4">
        <f t="shared" ca="1" si="7"/>
        <v>837794036.0812552</v>
      </c>
      <c r="Y33" s="4">
        <f t="shared" si="7"/>
        <v>0</v>
      </c>
      <c r="Z33" s="4">
        <f t="shared" si="7"/>
        <v>0</v>
      </c>
      <c r="AA33" s="4">
        <f t="shared" si="7"/>
        <v>0</v>
      </c>
      <c r="AB33" s="4">
        <f t="shared" si="7"/>
        <v>0</v>
      </c>
      <c r="AC33" s="4">
        <f t="shared" si="7"/>
        <v>0</v>
      </c>
      <c r="AD33" s="4">
        <f t="shared" si="7"/>
        <v>0</v>
      </c>
      <c r="AE33" s="4">
        <f t="shared" si="7"/>
        <v>0</v>
      </c>
      <c r="AF33" s="4">
        <f t="shared" si="7"/>
        <v>0</v>
      </c>
      <c r="AG33" s="4">
        <f t="shared" si="7"/>
        <v>0</v>
      </c>
      <c r="AH33" s="4">
        <f t="shared" si="7"/>
        <v>0</v>
      </c>
      <c r="AI33" s="4">
        <f t="shared" si="8"/>
        <v>0</v>
      </c>
      <c r="AJ33" s="4">
        <f t="shared" si="8"/>
        <v>0</v>
      </c>
      <c r="AK33" s="4">
        <f t="shared" si="8"/>
        <v>0</v>
      </c>
      <c r="AL33" s="4">
        <f t="shared" si="8"/>
        <v>0</v>
      </c>
      <c r="AM33" s="4">
        <f t="shared" si="8"/>
        <v>0</v>
      </c>
      <c r="AN33" s="4">
        <f t="shared" si="8"/>
        <v>0</v>
      </c>
      <c r="AO33" s="4">
        <f t="shared" si="8"/>
        <v>0</v>
      </c>
      <c r="AP33" s="4">
        <f t="shared" si="8"/>
        <v>0</v>
      </c>
      <c r="AQ33" s="4">
        <f t="shared" si="8"/>
        <v>0</v>
      </c>
      <c r="AR33" s="4">
        <f t="shared" si="8"/>
        <v>0</v>
      </c>
      <c r="AS33" s="4">
        <f t="shared" si="8"/>
        <v>0</v>
      </c>
      <c r="AT33" s="4">
        <f t="shared" si="8"/>
        <v>0</v>
      </c>
      <c r="AU33" s="4">
        <f t="shared" si="8"/>
        <v>0</v>
      </c>
      <c r="AV33" s="4">
        <f t="shared" si="8"/>
        <v>0</v>
      </c>
      <c r="AW33" s="4">
        <f t="shared" si="8"/>
        <v>0</v>
      </c>
      <c r="AX33" s="4">
        <f t="shared" si="8"/>
        <v>0</v>
      </c>
      <c r="AY33" s="4">
        <f t="shared" si="9"/>
        <v>0</v>
      </c>
      <c r="AZ33" s="4">
        <f t="shared" si="9"/>
        <v>0</v>
      </c>
      <c r="BA33" s="4">
        <f t="shared" si="9"/>
        <v>0</v>
      </c>
      <c r="BB33" s="4">
        <f t="shared" si="9"/>
        <v>0</v>
      </c>
      <c r="BC33" s="4">
        <f t="shared" si="9"/>
        <v>0</v>
      </c>
      <c r="BD33" s="4">
        <f t="shared" si="9"/>
        <v>0</v>
      </c>
      <c r="BE33" s="4">
        <f t="shared" si="9"/>
        <v>0</v>
      </c>
      <c r="BF33" s="4">
        <f t="shared" si="9"/>
        <v>0</v>
      </c>
      <c r="BG33" s="4">
        <f t="shared" si="9"/>
        <v>0</v>
      </c>
      <c r="BH33" s="4">
        <f t="shared" si="9"/>
        <v>0</v>
      </c>
      <c r="BI33" s="4">
        <f t="shared" si="9"/>
        <v>0</v>
      </c>
      <c r="BK33" s="7">
        <f t="shared" ca="1" si="6"/>
        <v>0.11553244915287442</v>
      </c>
    </row>
    <row r="34" spans="1:63" x14ac:dyDescent="0.25">
      <c r="A34">
        <f t="shared" si="4"/>
        <v>23</v>
      </c>
      <c r="C34" s="4">
        <f t="shared" ca="1" si="10"/>
        <v>-598899089.59888208</v>
      </c>
      <c r="D34" s="4">
        <f t="shared" ca="1" si="10"/>
        <v>6982497.3261647047</v>
      </c>
      <c r="E34" s="4">
        <f t="shared" ca="1" si="10"/>
        <v>6854032.2666362152</v>
      </c>
      <c r="F34" s="4">
        <f t="shared" ca="1" si="10"/>
        <v>7035732.9198058518</v>
      </c>
      <c r="G34" s="4">
        <f t="shared" ca="1" si="10"/>
        <v>7198749.3027598681</v>
      </c>
      <c r="H34" s="4">
        <f t="shared" ca="1" si="10"/>
        <v>7386033.0858887704</v>
      </c>
      <c r="I34" s="4">
        <f t="shared" ca="1" si="10"/>
        <v>7574523.6177174402</v>
      </c>
      <c r="J34" s="4">
        <f t="shared" ca="1" si="10"/>
        <v>7765324.4996394226</v>
      </c>
      <c r="K34" s="4">
        <f t="shared" ca="1" si="10"/>
        <v>7936907.649685571</v>
      </c>
      <c r="L34" s="4">
        <f t="shared" ca="1" si="10"/>
        <v>8133513.4891118798</v>
      </c>
      <c r="M34" s="4">
        <f t="shared" ca="1" si="10"/>
        <v>8331389.7491417555</v>
      </c>
      <c r="N34" s="4">
        <f t="shared" ca="1" si="10"/>
        <v>8531673.3429533746</v>
      </c>
      <c r="O34" s="4">
        <f t="shared" ca="1" si="10"/>
        <v>8886507.8260475192</v>
      </c>
      <c r="P34" s="4">
        <f t="shared" ca="1" si="10"/>
        <v>9149312.369589502</v>
      </c>
      <c r="Q34" s="4">
        <f t="shared" ca="1" si="10"/>
        <v>9323882.1297417879</v>
      </c>
      <c r="R34" s="4">
        <f t="shared" ca="1" si="10"/>
        <v>9500456.4514344204</v>
      </c>
      <c r="S34" s="4">
        <f t="shared" ca="1" si="7"/>
        <v>9656190.9665467814</v>
      </c>
      <c r="T34" s="4">
        <f t="shared" ca="1" si="7"/>
        <v>9838015.0590698458</v>
      </c>
      <c r="U34" s="4">
        <f t="shared" ca="1" si="7"/>
        <v>10020724.614680942</v>
      </c>
      <c r="V34" s="4">
        <f t="shared" ca="1" si="7"/>
        <v>10205520.398232523</v>
      </c>
      <c r="W34" s="4">
        <f t="shared" ca="1" si="7"/>
        <v>10368872.870246615</v>
      </c>
      <c r="X34" s="4">
        <f t="shared" ca="1" si="7"/>
        <v>10559119.457104566</v>
      </c>
      <c r="Y34" s="4">
        <f t="shared" ca="1" si="7"/>
        <v>847492316.54264247</v>
      </c>
      <c r="Z34" s="4">
        <f t="shared" si="7"/>
        <v>0</v>
      </c>
      <c r="AA34" s="4">
        <f t="shared" si="7"/>
        <v>0</v>
      </c>
      <c r="AB34" s="4">
        <f t="shared" si="7"/>
        <v>0</v>
      </c>
      <c r="AC34" s="4">
        <f t="shared" si="7"/>
        <v>0</v>
      </c>
      <c r="AD34" s="4">
        <f t="shared" si="7"/>
        <v>0</v>
      </c>
      <c r="AE34" s="4">
        <f t="shared" si="7"/>
        <v>0</v>
      </c>
      <c r="AF34" s="4">
        <f t="shared" si="7"/>
        <v>0</v>
      </c>
      <c r="AG34" s="4">
        <f t="shared" si="7"/>
        <v>0</v>
      </c>
      <c r="AH34" s="4">
        <f t="shared" si="7"/>
        <v>0</v>
      </c>
      <c r="AI34" s="4">
        <f t="shared" si="8"/>
        <v>0</v>
      </c>
      <c r="AJ34" s="4">
        <f t="shared" si="8"/>
        <v>0</v>
      </c>
      <c r="AK34" s="4">
        <f t="shared" si="8"/>
        <v>0</v>
      </c>
      <c r="AL34" s="4">
        <f t="shared" si="8"/>
        <v>0</v>
      </c>
      <c r="AM34" s="4">
        <f t="shared" si="8"/>
        <v>0</v>
      </c>
      <c r="AN34" s="4">
        <f t="shared" si="8"/>
        <v>0</v>
      </c>
      <c r="AO34" s="4">
        <f t="shared" si="8"/>
        <v>0</v>
      </c>
      <c r="AP34" s="4">
        <f t="shared" si="8"/>
        <v>0</v>
      </c>
      <c r="AQ34" s="4">
        <f t="shared" si="8"/>
        <v>0</v>
      </c>
      <c r="AR34" s="4">
        <f t="shared" si="8"/>
        <v>0</v>
      </c>
      <c r="AS34" s="4">
        <f t="shared" si="8"/>
        <v>0</v>
      </c>
      <c r="AT34" s="4">
        <f t="shared" si="8"/>
        <v>0</v>
      </c>
      <c r="AU34" s="4">
        <f t="shared" si="8"/>
        <v>0</v>
      </c>
      <c r="AV34" s="4">
        <f t="shared" si="8"/>
        <v>0</v>
      </c>
      <c r="AW34" s="4">
        <f t="shared" si="8"/>
        <v>0</v>
      </c>
      <c r="AX34" s="4">
        <f t="shared" si="8"/>
        <v>0</v>
      </c>
      <c r="AY34" s="4">
        <f t="shared" si="9"/>
        <v>0</v>
      </c>
      <c r="AZ34" s="4">
        <f t="shared" si="9"/>
        <v>0</v>
      </c>
      <c r="BA34" s="4">
        <f t="shared" si="9"/>
        <v>0</v>
      </c>
      <c r="BB34" s="4">
        <f t="shared" si="9"/>
        <v>0</v>
      </c>
      <c r="BC34" s="4">
        <f t="shared" si="9"/>
        <v>0</v>
      </c>
      <c r="BD34" s="4">
        <f t="shared" si="9"/>
        <v>0</v>
      </c>
      <c r="BE34" s="4">
        <f t="shared" si="9"/>
        <v>0</v>
      </c>
      <c r="BF34" s="4">
        <f t="shared" si="9"/>
        <v>0</v>
      </c>
      <c r="BG34" s="4">
        <f t="shared" si="9"/>
        <v>0</v>
      </c>
      <c r="BH34" s="4">
        <f t="shared" si="9"/>
        <v>0</v>
      </c>
      <c r="BI34" s="4">
        <f t="shared" si="9"/>
        <v>0</v>
      </c>
      <c r="BK34" s="7">
        <f t="shared" ca="1" si="6"/>
        <v>0.11497430917136198</v>
      </c>
    </row>
    <row r="35" spans="1:63" x14ac:dyDescent="0.25">
      <c r="A35">
        <f t="shared" si="4"/>
        <v>24</v>
      </c>
      <c r="C35" s="4">
        <f t="shared" ca="1" si="10"/>
        <v>-598899089.59888208</v>
      </c>
      <c r="D35" s="4">
        <f t="shared" ca="1" si="10"/>
        <v>6982497.3261647047</v>
      </c>
      <c r="E35" s="4">
        <f t="shared" ca="1" si="10"/>
        <v>6854032.2666362152</v>
      </c>
      <c r="F35" s="4">
        <f t="shared" ca="1" si="10"/>
        <v>7035732.9198058518</v>
      </c>
      <c r="G35" s="4">
        <f t="shared" ca="1" si="10"/>
        <v>7198749.3027598681</v>
      </c>
      <c r="H35" s="4">
        <f t="shared" ca="1" si="10"/>
        <v>7386033.0858887704</v>
      </c>
      <c r="I35" s="4">
        <f t="shared" ca="1" si="10"/>
        <v>7574523.6177174402</v>
      </c>
      <c r="J35" s="4">
        <f t="shared" ca="1" si="10"/>
        <v>7765324.4996394226</v>
      </c>
      <c r="K35" s="4">
        <f t="shared" ca="1" si="10"/>
        <v>7936907.649685571</v>
      </c>
      <c r="L35" s="4">
        <f t="shared" ca="1" si="10"/>
        <v>8133513.4891118798</v>
      </c>
      <c r="M35" s="4">
        <f t="shared" ca="1" si="10"/>
        <v>8331389.7491417555</v>
      </c>
      <c r="N35" s="4">
        <f t="shared" ca="1" si="10"/>
        <v>8531673.3429533746</v>
      </c>
      <c r="O35" s="4">
        <f t="shared" ca="1" si="10"/>
        <v>8886507.8260475192</v>
      </c>
      <c r="P35" s="4">
        <f t="shared" ca="1" si="10"/>
        <v>9149312.369589502</v>
      </c>
      <c r="Q35" s="4">
        <f t="shared" ca="1" si="10"/>
        <v>9323882.1297417879</v>
      </c>
      <c r="R35" s="4">
        <f t="shared" ca="1" si="10"/>
        <v>9500456.4514344204</v>
      </c>
      <c r="S35" s="4">
        <f t="shared" ca="1" si="7"/>
        <v>9656190.9665467814</v>
      </c>
      <c r="T35" s="4">
        <f t="shared" ca="1" si="7"/>
        <v>9838015.0590698458</v>
      </c>
      <c r="U35" s="4">
        <f t="shared" ca="1" si="7"/>
        <v>10020724.614680942</v>
      </c>
      <c r="V35" s="4">
        <f t="shared" ca="1" si="7"/>
        <v>10205520.398232523</v>
      </c>
      <c r="W35" s="4">
        <f t="shared" ca="1" si="7"/>
        <v>10368872.870246615</v>
      </c>
      <c r="X35" s="4">
        <f t="shared" ca="1" si="7"/>
        <v>10559119.457104566</v>
      </c>
      <c r="Y35" s="4">
        <f t="shared" ca="1" si="7"/>
        <v>10750300.083117859</v>
      </c>
      <c r="Z35" s="4">
        <f t="shared" ca="1" si="7"/>
        <v>857260140.24738538</v>
      </c>
      <c r="AA35" s="4">
        <f t="shared" si="7"/>
        <v>0</v>
      </c>
      <c r="AB35" s="4">
        <f t="shared" si="7"/>
        <v>0</v>
      </c>
      <c r="AC35" s="4">
        <f t="shared" si="7"/>
        <v>0</v>
      </c>
      <c r="AD35" s="4">
        <f t="shared" si="7"/>
        <v>0</v>
      </c>
      <c r="AE35" s="4">
        <f t="shared" si="7"/>
        <v>0</v>
      </c>
      <c r="AF35" s="4">
        <f t="shared" si="7"/>
        <v>0</v>
      </c>
      <c r="AG35" s="4">
        <f t="shared" si="7"/>
        <v>0</v>
      </c>
      <c r="AH35" s="4">
        <f t="shared" si="7"/>
        <v>0</v>
      </c>
      <c r="AI35" s="4">
        <f t="shared" si="8"/>
        <v>0</v>
      </c>
      <c r="AJ35" s="4">
        <f t="shared" si="8"/>
        <v>0</v>
      </c>
      <c r="AK35" s="4">
        <f t="shared" si="8"/>
        <v>0</v>
      </c>
      <c r="AL35" s="4">
        <f t="shared" si="8"/>
        <v>0</v>
      </c>
      <c r="AM35" s="4">
        <f t="shared" si="8"/>
        <v>0</v>
      </c>
      <c r="AN35" s="4">
        <f t="shared" si="8"/>
        <v>0</v>
      </c>
      <c r="AO35" s="4">
        <f t="shared" si="8"/>
        <v>0</v>
      </c>
      <c r="AP35" s="4">
        <f t="shared" si="8"/>
        <v>0</v>
      </c>
      <c r="AQ35" s="4">
        <f t="shared" si="8"/>
        <v>0</v>
      </c>
      <c r="AR35" s="4">
        <f t="shared" si="8"/>
        <v>0</v>
      </c>
      <c r="AS35" s="4">
        <f t="shared" si="8"/>
        <v>0</v>
      </c>
      <c r="AT35" s="4">
        <f t="shared" si="8"/>
        <v>0</v>
      </c>
      <c r="AU35" s="4">
        <f t="shared" si="8"/>
        <v>0</v>
      </c>
      <c r="AV35" s="4">
        <f t="shared" si="8"/>
        <v>0</v>
      </c>
      <c r="AW35" s="4">
        <f t="shared" si="8"/>
        <v>0</v>
      </c>
      <c r="AX35" s="4">
        <f t="shared" si="8"/>
        <v>0</v>
      </c>
      <c r="AY35" s="4">
        <f t="shared" si="9"/>
        <v>0</v>
      </c>
      <c r="AZ35" s="4">
        <f t="shared" si="9"/>
        <v>0</v>
      </c>
      <c r="BA35" s="4">
        <f t="shared" si="9"/>
        <v>0</v>
      </c>
      <c r="BB35" s="4">
        <f t="shared" si="9"/>
        <v>0</v>
      </c>
      <c r="BC35" s="4">
        <f t="shared" si="9"/>
        <v>0</v>
      </c>
      <c r="BD35" s="4">
        <f t="shared" si="9"/>
        <v>0</v>
      </c>
      <c r="BE35" s="4">
        <f t="shared" si="9"/>
        <v>0</v>
      </c>
      <c r="BF35" s="4">
        <f t="shared" si="9"/>
        <v>0</v>
      </c>
      <c r="BG35" s="4">
        <f t="shared" si="9"/>
        <v>0</v>
      </c>
      <c r="BH35" s="4">
        <f t="shared" si="9"/>
        <v>0</v>
      </c>
      <c r="BI35" s="4">
        <f t="shared" si="9"/>
        <v>0</v>
      </c>
      <c r="BK35" s="7">
        <f t="shared" ca="1" si="6"/>
        <v>0.1144711047432676</v>
      </c>
    </row>
    <row r="36" spans="1:63" x14ac:dyDescent="0.25">
      <c r="A36">
        <f t="shared" si="4"/>
        <v>25</v>
      </c>
      <c r="C36" s="4">
        <f t="shared" ca="1" si="10"/>
        <v>-598899089.59888208</v>
      </c>
      <c r="D36" s="4">
        <f t="shared" ca="1" si="10"/>
        <v>6982497.3261647047</v>
      </c>
      <c r="E36" s="4">
        <f t="shared" ca="1" si="10"/>
        <v>6854032.2666362152</v>
      </c>
      <c r="F36" s="4">
        <f t="shared" ca="1" si="10"/>
        <v>7035732.9198058518</v>
      </c>
      <c r="G36" s="4">
        <f t="shared" ca="1" si="10"/>
        <v>7198749.3027598681</v>
      </c>
      <c r="H36" s="4">
        <f t="shared" ca="1" si="10"/>
        <v>7386033.0858887704</v>
      </c>
      <c r="I36" s="4">
        <f t="shared" ca="1" si="10"/>
        <v>7574523.6177174402</v>
      </c>
      <c r="J36" s="4">
        <f t="shared" ca="1" si="10"/>
        <v>7765324.4996394226</v>
      </c>
      <c r="K36" s="4">
        <f t="shared" ca="1" si="10"/>
        <v>7936907.649685571</v>
      </c>
      <c r="L36" s="4">
        <f t="shared" ca="1" si="10"/>
        <v>8133513.4891118798</v>
      </c>
      <c r="M36" s="4">
        <f t="shared" ca="1" si="10"/>
        <v>8331389.7491417555</v>
      </c>
      <c r="N36" s="4">
        <f t="shared" ca="1" si="10"/>
        <v>8531673.3429533746</v>
      </c>
      <c r="O36" s="4">
        <f t="shared" ca="1" si="10"/>
        <v>8886507.8260475192</v>
      </c>
      <c r="P36" s="4">
        <f t="shared" ca="1" si="10"/>
        <v>9149312.369589502</v>
      </c>
      <c r="Q36" s="4">
        <f t="shared" ca="1" si="10"/>
        <v>9323882.1297417879</v>
      </c>
      <c r="R36" s="4">
        <f t="shared" ca="1" si="10"/>
        <v>9500456.4514344204</v>
      </c>
      <c r="S36" s="4">
        <f t="shared" ca="1" si="7"/>
        <v>9656190.9665467814</v>
      </c>
      <c r="T36" s="4">
        <f t="shared" ca="1" si="7"/>
        <v>9838015.0590698458</v>
      </c>
      <c r="U36" s="4">
        <f t="shared" ca="1" si="7"/>
        <v>10020724.614680942</v>
      </c>
      <c r="V36" s="4">
        <f t="shared" ca="1" si="7"/>
        <v>10205520.398232523</v>
      </c>
      <c r="W36" s="4">
        <f t="shared" ca="1" si="7"/>
        <v>10368872.870246615</v>
      </c>
      <c r="X36" s="4">
        <f t="shared" ca="1" si="7"/>
        <v>10559119.457104566</v>
      </c>
      <c r="Y36" s="4">
        <f t="shared" ca="1" si="7"/>
        <v>10750300.083117859</v>
      </c>
      <c r="Z36" s="4">
        <f t="shared" ca="1" si="7"/>
        <v>10943651.699350409</v>
      </c>
      <c r="AA36" s="4">
        <f t="shared" ca="1" si="7"/>
        <v>865552435.77459776</v>
      </c>
      <c r="AB36" s="4">
        <f t="shared" si="7"/>
        <v>0</v>
      </c>
      <c r="AC36" s="4">
        <f t="shared" si="7"/>
        <v>0</v>
      </c>
      <c r="AD36" s="4">
        <f t="shared" si="7"/>
        <v>0</v>
      </c>
      <c r="AE36" s="4">
        <f t="shared" si="7"/>
        <v>0</v>
      </c>
      <c r="AF36" s="4">
        <f t="shared" si="7"/>
        <v>0</v>
      </c>
      <c r="AG36" s="4">
        <f t="shared" si="7"/>
        <v>0</v>
      </c>
      <c r="AH36" s="4">
        <f t="shared" si="7"/>
        <v>0</v>
      </c>
      <c r="AI36" s="4">
        <f t="shared" si="8"/>
        <v>0</v>
      </c>
      <c r="AJ36" s="4">
        <f t="shared" si="8"/>
        <v>0</v>
      </c>
      <c r="AK36" s="4">
        <f t="shared" si="8"/>
        <v>0</v>
      </c>
      <c r="AL36" s="4">
        <f t="shared" si="8"/>
        <v>0</v>
      </c>
      <c r="AM36" s="4">
        <f t="shared" si="8"/>
        <v>0</v>
      </c>
      <c r="AN36" s="4">
        <f t="shared" si="8"/>
        <v>0</v>
      </c>
      <c r="AO36" s="4">
        <f t="shared" si="8"/>
        <v>0</v>
      </c>
      <c r="AP36" s="4">
        <f t="shared" si="8"/>
        <v>0</v>
      </c>
      <c r="AQ36" s="4">
        <f t="shared" si="8"/>
        <v>0</v>
      </c>
      <c r="AR36" s="4">
        <f t="shared" si="8"/>
        <v>0</v>
      </c>
      <c r="AS36" s="4">
        <f t="shared" si="8"/>
        <v>0</v>
      </c>
      <c r="AT36" s="4">
        <f t="shared" si="8"/>
        <v>0</v>
      </c>
      <c r="AU36" s="4">
        <f t="shared" si="8"/>
        <v>0</v>
      </c>
      <c r="AV36" s="4">
        <f t="shared" si="8"/>
        <v>0</v>
      </c>
      <c r="AW36" s="4">
        <f t="shared" si="8"/>
        <v>0</v>
      </c>
      <c r="AX36" s="4">
        <f t="shared" si="8"/>
        <v>0</v>
      </c>
      <c r="AY36" s="4">
        <f t="shared" si="9"/>
        <v>0</v>
      </c>
      <c r="AZ36" s="4">
        <f t="shared" si="9"/>
        <v>0</v>
      </c>
      <c r="BA36" s="4">
        <f t="shared" si="9"/>
        <v>0</v>
      </c>
      <c r="BB36" s="4">
        <f t="shared" si="9"/>
        <v>0</v>
      </c>
      <c r="BC36" s="4">
        <f t="shared" si="9"/>
        <v>0</v>
      </c>
      <c r="BD36" s="4">
        <f t="shared" si="9"/>
        <v>0</v>
      </c>
      <c r="BE36" s="4">
        <f t="shared" si="9"/>
        <v>0</v>
      </c>
      <c r="BF36" s="4">
        <f t="shared" si="9"/>
        <v>0</v>
      </c>
      <c r="BG36" s="4">
        <f t="shared" si="9"/>
        <v>0</v>
      </c>
      <c r="BH36" s="4">
        <f t="shared" si="9"/>
        <v>0</v>
      </c>
      <c r="BI36" s="4">
        <f t="shared" si="9"/>
        <v>0</v>
      </c>
      <c r="BK36" s="7">
        <f t="shared" ca="1" si="6"/>
        <v>0.11372982175531465</v>
      </c>
    </row>
    <row r="37" spans="1:63" x14ac:dyDescent="0.25">
      <c r="A37">
        <f t="shared" si="4"/>
        <v>26</v>
      </c>
      <c r="C37" s="4">
        <f t="shared" ca="1" si="10"/>
        <v>-598899089.59888208</v>
      </c>
      <c r="D37" s="4">
        <f t="shared" ca="1" si="10"/>
        <v>6982497.3261647047</v>
      </c>
      <c r="E37" s="4">
        <f t="shared" ca="1" si="10"/>
        <v>6854032.2666362152</v>
      </c>
      <c r="F37" s="4">
        <f t="shared" ca="1" si="10"/>
        <v>7035732.9198058518</v>
      </c>
      <c r="G37" s="4">
        <f t="shared" ca="1" si="10"/>
        <v>7198749.3027598681</v>
      </c>
      <c r="H37" s="4">
        <f t="shared" ca="1" si="10"/>
        <v>7386033.0858887704</v>
      </c>
      <c r="I37" s="4">
        <f t="shared" ca="1" si="10"/>
        <v>7574523.6177174402</v>
      </c>
      <c r="J37" s="4">
        <f t="shared" ca="1" si="10"/>
        <v>7765324.4996394226</v>
      </c>
      <c r="K37" s="4">
        <f t="shared" ca="1" si="10"/>
        <v>7936907.649685571</v>
      </c>
      <c r="L37" s="4">
        <f t="shared" ca="1" si="10"/>
        <v>8133513.4891118798</v>
      </c>
      <c r="M37" s="4">
        <f t="shared" ca="1" si="10"/>
        <v>8331389.7491417555</v>
      </c>
      <c r="N37" s="4">
        <f t="shared" ca="1" si="10"/>
        <v>8531673.3429533746</v>
      </c>
      <c r="O37" s="4">
        <f t="shared" ca="1" si="10"/>
        <v>8886507.8260475192</v>
      </c>
      <c r="P37" s="4">
        <f t="shared" ca="1" si="10"/>
        <v>9149312.369589502</v>
      </c>
      <c r="Q37" s="4">
        <f t="shared" ca="1" si="10"/>
        <v>9323882.1297417879</v>
      </c>
      <c r="R37" s="4">
        <f t="shared" ca="1" si="10"/>
        <v>9500456.4514344204</v>
      </c>
      <c r="S37" s="4">
        <f t="shared" ca="1" si="7"/>
        <v>9656190.9665467814</v>
      </c>
      <c r="T37" s="4">
        <f t="shared" ca="1" si="7"/>
        <v>9838015.0590698458</v>
      </c>
      <c r="U37" s="4">
        <f t="shared" ca="1" si="7"/>
        <v>10020724.614680942</v>
      </c>
      <c r="V37" s="4">
        <f t="shared" ca="1" si="7"/>
        <v>10205520.398232523</v>
      </c>
      <c r="W37" s="4">
        <f t="shared" ca="1" si="7"/>
        <v>10368872.870246615</v>
      </c>
      <c r="X37" s="4">
        <f t="shared" ca="1" si="7"/>
        <v>10559119.457104566</v>
      </c>
      <c r="Y37" s="4">
        <f t="shared" ca="1" si="7"/>
        <v>10750300.083117859</v>
      </c>
      <c r="Z37" s="4">
        <f t="shared" ca="1" si="7"/>
        <v>10943651.699350409</v>
      </c>
      <c r="AA37" s="4">
        <f t="shared" ca="1" si="7"/>
        <v>11114939.044616736</v>
      </c>
      <c r="AB37" s="4">
        <f t="shared" ca="1" si="7"/>
        <v>868172242.09700441</v>
      </c>
      <c r="AC37" s="4">
        <f t="shared" si="7"/>
        <v>0</v>
      </c>
      <c r="AD37" s="4">
        <f t="shared" si="7"/>
        <v>0</v>
      </c>
      <c r="AE37" s="4">
        <f t="shared" si="7"/>
        <v>0</v>
      </c>
      <c r="AF37" s="4">
        <f t="shared" si="7"/>
        <v>0</v>
      </c>
      <c r="AG37" s="4">
        <f t="shared" si="7"/>
        <v>0</v>
      </c>
      <c r="AH37" s="4">
        <f t="shared" si="7"/>
        <v>0</v>
      </c>
      <c r="AI37" s="4">
        <f t="shared" si="8"/>
        <v>0</v>
      </c>
      <c r="AJ37" s="4">
        <f t="shared" si="8"/>
        <v>0</v>
      </c>
      <c r="AK37" s="4">
        <f t="shared" si="8"/>
        <v>0</v>
      </c>
      <c r="AL37" s="4">
        <f t="shared" si="8"/>
        <v>0</v>
      </c>
      <c r="AM37" s="4">
        <f t="shared" si="8"/>
        <v>0</v>
      </c>
      <c r="AN37" s="4">
        <f t="shared" si="8"/>
        <v>0</v>
      </c>
      <c r="AO37" s="4">
        <f t="shared" si="8"/>
        <v>0</v>
      </c>
      <c r="AP37" s="4">
        <f t="shared" si="8"/>
        <v>0</v>
      </c>
      <c r="AQ37" s="4">
        <f t="shared" si="8"/>
        <v>0</v>
      </c>
      <c r="AR37" s="4">
        <f t="shared" si="8"/>
        <v>0</v>
      </c>
      <c r="AS37" s="4">
        <f t="shared" si="8"/>
        <v>0</v>
      </c>
      <c r="AT37" s="4">
        <f t="shared" si="8"/>
        <v>0</v>
      </c>
      <c r="AU37" s="4">
        <f t="shared" si="8"/>
        <v>0</v>
      </c>
      <c r="AV37" s="4">
        <f t="shared" si="8"/>
        <v>0</v>
      </c>
      <c r="AW37" s="4">
        <f t="shared" si="8"/>
        <v>0</v>
      </c>
      <c r="AX37" s="4">
        <f t="shared" si="8"/>
        <v>0</v>
      </c>
      <c r="AY37" s="4">
        <f t="shared" si="9"/>
        <v>0</v>
      </c>
      <c r="AZ37" s="4">
        <f t="shared" si="9"/>
        <v>0</v>
      </c>
      <c r="BA37" s="4">
        <f t="shared" si="9"/>
        <v>0</v>
      </c>
      <c r="BB37" s="4">
        <f t="shared" si="9"/>
        <v>0</v>
      </c>
      <c r="BC37" s="4">
        <f t="shared" si="9"/>
        <v>0</v>
      </c>
      <c r="BD37" s="4">
        <f t="shared" si="9"/>
        <v>0</v>
      </c>
      <c r="BE37" s="4">
        <f t="shared" si="9"/>
        <v>0</v>
      </c>
      <c r="BF37" s="4">
        <f t="shared" si="9"/>
        <v>0</v>
      </c>
      <c r="BG37" s="4">
        <f t="shared" si="9"/>
        <v>0</v>
      </c>
      <c r="BH37" s="4">
        <f t="shared" si="9"/>
        <v>0</v>
      </c>
      <c r="BI37" s="4">
        <f t="shared" si="9"/>
        <v>0</v>
      </c>
      <c r="BK37" s="7">
        <f t="shared" ca="1" si="6"/>
        <v>0.1120533368554848</v>
      </c>
    </row>
    <row r="38" spans="1:63" x14ac:dyDescent="0.25">
      <c r="A38">
        <f t="shared" si="4"/>
        <v>27</v>
      </c>
      <c r="C38" s="4">
        <f t="shared" ca="1" si="10"/>
        <v>-598899089.59888208</v>
      </c>
      <c r="D38" s="4">
        <f t="shared" ca="1" si="10"/>
        <v>6982497.3261647047</v>
      </c>
      <c r="E38" s="4">
        <f t="shared" ca="1" si="10"/>
        <v>6854032.2666362152</v>
      </c>
      <c r="F38" s="4">
        <f t="shared" ca="1" si="10"/>
        <v>7035732.9198058518</v>
      </c>
      <c r="G38" s="4">
        <f t="shared" ca="1" si="10"/>
        <v>7198749.3027598681</v>
      </c>
      <c r="H38" s="4">
        <f t="shared" ca="1" si="10"/>
        <v>7386033.0858887704</v>
      </c>
      <c r="I38" s="4">
        <f t="shared" ca="1" si="10"/>
        <v>7574523.6177174402</v>
      </c>
      <c r="J38" s="4">
        <f t="shared" ca="1" si="10"/>
        <v>7765324.4996394226</v>
      </c>
      <c r="K38" s="4">
        <f t="shared" ca="1" si="10"/>
        <v>7936907.649685571</v>
      </c>
      <c r="L38" s="4">
        <f t="shared" ca="1" si="10"/>
        <v>8133513.4891118798</v>
      </c>
      <c r="M38" s="4">
        <f t="shared" ca="1" si="10"/>
        <v>8331389.7491417555</v>
      </c>
      <c r="N38" s="4">
        <f t="shared" ca="1" si="10"/>
        <v>8531673.3429533746</v>
      </c>
      <c r="O38" s="4">
        <f t="shared" ca="1" si="10"/>
        <v>8886507.8260475192</v>
      </c>
      <c r="P38" s="4">
        <f t="shared" ca="1" si="10"/>
        <v>9149312.369589502</v>
      </c>
      <c r="Q38" s="4">
        <f t="shared" ca="1" si="10"/>
        <v>9323882.1297417879</v>
      </c>
      <c r="R38" s="4">
        <f t="shared" ca="1" si="10"/>
        <v>9500456.4514344204</v>
      </c>
      <c r="S38" s="4">
        <f t="shared" ca="1" si="7"/>
        <v>9656190.9665467814</v>
      </c>
      <c r="T38" s="4">
        <f t="shared" ca="1" si="7"/>
        <v>9838015.0590698458</v>
      </c>
      <c r="U38" s="4">
        <f t="shared" ca="1" si="7"/>
        <v>10020724.614680942</v>
      </c>
      <c r="V38" s="4">
        <f t="shared" ca="1" si="7"/>
        <v>10205520.398232523</v>
      </c>
      <c r="W38" s="4">
        <f t="shared" ca="1" si="7"/>
        <v>10368872.870246615</v>
      </c>
      <c r="X38" s="4">
        <f t="shared" ca="1" si="7"/>
        <v>10559119.457104566</v>
      </c>
      <c r="Y38" s="4">
        <f t="shared" ca="1" si="7"/>
        <v>10750300.083117859</v>
      </c>
      <c r="Z38" s="4">
        <f t="shared" ca="1" si="7"/>
        <v>10943651.699350409</v>
      </c>
      <c r="AA38" s="4">
        <f t="shared" ca="1" si="7"/>
        <v>11114939.044616736</v>
      </c>
      <c r="AB38" s="4">
        <f t="shared" ca="1" si="7"/>
        <v>11313949.833786391</v>
      </c>
      <c r="AC38" s="4">
        <f t="shared" ca="1" si="7"/>
        <v>875249459.66757512</v>
      </c>
      <c r="AD38" s="4">
        <f t="shared" si="7"/>
        <v>0</v>
      </c>
      <c r="AE38" s="4">
        <f t="shared" si="7"/>
        <v>0</v>
      </c>
      <c r="AF38" s="4">
        <f t="shared" si="7"/>
        <v>0</v>
      </c>
      <c r="AG38" s="4">
        <f t="shared" si="7"/>
        <v>0</v>
      </c>
      <c r="AH38" s="4">
        <f t="shared" si="7"/>
        <v>0</v>
      </c>
      <c r="AI38" s="4">
        <f t="shared" si="8"/>
        <v>0</v>
      </c>
      <c r="AJ38" s="4">
        <f t="shared" si="8"/>
        <v>0</v>
      </c>
      <c r="AK38" s="4">
        <f t="shared" si="8"/>
        <v>0</v>
      </c>
      <c r="AL38" s="4">
        <f t="shared" si="8"/>
        <v>0</v>
      </c>
      <c r="AM38" s="4">
        <f t="shared" si="8"/>
        <v>0</v>
      </c>
      <c r="AN38" s="4">
        <f t="shared" si="8"/>
        <v>0</v>
      </c>
      <c r="AO38" s="4">
        <f t="shared" si="8"/>
        <v>0</v>
      </c>
      <c r="AP38" s="4">
        <f t="shared" si="8"/>
        <v>0</v>
      </c>
      <c r="AQ38" s="4">
        <f t="shared" si="8"/>
        <v>0</v>
      </c>
      <c r="AR38" s="4">
        <f t="shared" si="8"/>
        <v>0</v>
      </c>
      <c r="AS38" s="4">
        <f t="shared" si="8"/>
        <v>0</v>
      </c>
      <c r="AT38" s="4">
        <f t="shared" si="8"/>
        <v>0</v>
      </c>
      <c r="AU38" s="4">
        <f t="shared" si="8"/>
        <v>0</v>
      </c>
      <c r="AV38" s="4">
        <f t="shared" si="8"/>
        <v>0</v>
      </c>
      <c r="AW38" s="4">
        <f t="shared" si="8"/>
        <v>0</v>
      </c>
      <c r="AX38" s="4">
        <f t="shared" si="8"/>
        <v>0</v>
      </c>
      <c r="AY38" s="4">
        <f t="shared" si="9"/>
        <v>0</v>
      </c>
      <c r="AZ38" s="4">
        <f t="shared" si="9"/>
        <v>0</v>
      </c>
      <c r="BA38" s="4">
        <f t="shared" si="9"/>
        <v>0</v>
      </c>
      <c r="BB38" s="4">
        <f t="shared" si="9"/>
        <v>0</v>
      </c>
      <c r="BC38" s="4">
        <f t="shared" si="9"/>
        <v>0</v>
      </c>
      <c r="BD38" s="4">
        <f t="shared" si="9"/>
        <v>0</v>
      </c>
      <c r="BE38" s="4">
        <f t="shared" si="9"/>
        <v>0</v>
      </c>
      <c r="BF38" s="4">
        <f t="shared" si="9"/>
        <v>0</v>
      </c>
      <c r="BG38" s="4">
        <f t="shared" si="9"/>
        <v>0</v>
      </c>
      <c r="BH38" s="4">
        <f t="shared" si="9"/>
        <v>0</v>
      </c>
      <c r="BI38" s="4">
        <f t="shared" si="9"/>
        <v>0</v>
      </c>
      <c r="BK38" s="7">
        <f t="shared" ca="1" si="6"/>
        <v>0.1112801250703912</v>
      </c>
    </row>
    <row r="39" spans="1:63" x14ac:dyDescent="0.25">
      <c r="A39">
        <f t="shared" si="4"/>
        <v>28</v>
      </c>
      <c r="C39" s="4">
        <f t="shared" ca="1" si="10"/>
        <v>-598899089.59888208</v>
      </c>
      <c r="D39" s="4">
        <f t="shared" ca="1" si="10"/>
        <v>6982497.3261647047</v>
      </c>
      <c r="E39" s="4">
        <f t="shared" ca="1" si="10"/>
        <v>6854032.2666362152</v>
      </c>
      <c r="F39" s="4">
        <f t="shared" ca="1" si="10"/>
        <v>7035732.9198058518</v>
      </c>
      <c r="G39" s="4">
        <f t="shared" ca="1" si="10"/>
        <v>7198749.3027598681</v>
      </c>
      <c r="H39" s="4">
        <f t="shared" ca="1" si="10"/>
        <v>7386033.0858887704</v>
      </c>
      <c r="I39" s="4">
        <f t="shared" ca="1" si="10"/>
        <v>7574523.6177174402</v>
      </c>
      <c r="J39" s="4">
        <f t="shared" ca="1" si="10"/>
        <v>7765324.4996394226</v>
      </c>
      <c r="K39" s="4">
        <f t="shared" ca="1" si="10"/>
        <v>7936907.649685571</v>
      </c>
      <c r="L39" s="4">
        <f t="shared" ca="1" si="10"/>
        <v>8133513.4891118798</v>
      </c>
      <c r="M39" s="4">
        <f t="shared" ca="1" si="10"/>
        <v>8331389.7491417555</v>
      </c>
      <c r="N39" s="4">
        <f t="shared" ca="1" si="10"/>
        <v>8531673.3429533746</v>
      </c>
      <c r="O39" s="4">
        <f t="shared" ca="1" si="10"/>
        <v>8886507.8260475192</v>
      </c>
      <c r="P39" s="4">
        <f t="shared" ca="1" si="10"/>
        <v>9149312.369589502</v>
      </c>
      <c r="Q39" s="4">
        <f t="shared" ca="1" si="10"/>
        <v>9323882.1297417879</v>
      </c>
      <c r="R39" s="4">
        <f t="shared" ca="1" si="10"/>
        <v>9500456.4514344204</v>
      </c>
      <c r="S39" s="4">
        <f t="shared" ca="1" si="7"/>
        <v>9656190.9665467814</v>
      </c>
      <c r="T39" s="4">
        <f t="shared" ca="1" si="7"/>
        <v>9838015.0590698458</v>
      </c>
      <c r="U39" s="4">
        <f t="shared" ca="1" si="7"/>
        <v>10020724.614680942</v>
      </c>
      <c r="V39" s="4">
        <f t="shared" ca="1" si="7"/>
        <v>10205520.398232523</v>
      </c>
      <c r="W39" s="4">
        <f t="shared" ca="1" si="7"/>
        <v>10368872.870246615</v>
      </c>
      <c r="X39" s="4">
        <f t="shared" ca="1" si="7"/>
        <v>10559119.457104566</v>
      </c>
      <c r="Y39" s="4">
        <f t="shared" ca="1" si="7"/>
        <v>10750300.083117859</v>
      </c>
      <c r="Z39" s="4">
        <f t="shared" ca="1" si="7"/>
        <v>10943651.699350409</v>
      </c>
      <c r="AA39" s="4">
        <f t="shared" ca="1" si="7"/>
        <v>11114939.044616736</v>
      </c>
      <c r="AB39" s="4">
        <f t="shared" ca="1" si="7"/>
        <v>11313949.833786391</v>
      </c>
      <c r="AC39" s="4">
        <f t="shared" ca="1" si="7"/>
        <v>11513945.355825974</v>
      </c>
      <c r="AD39" s="4">
        <f t="shared" ca="1" si="7"/>
        <v>884682209.96898043</v>
      </c>
      <c r="AE39" s="4">
        <f t="shared" si="7"/>
        <v>0</v>
      </c>
      <c r="AF39" s="4">
        <f t="shared" si="7"/>
        <v>0</v>
      </c>
      <c r="AG39" s="4">
        <f t="shared" si="7"/>
        <v>0</v>
      </c>
      <c r="AH39" s="4">
        <f t="shared" si="7"/>
        <v>0</v>
      </c>
      <c r="AI39" s="4">
        <f t="shared" si="8"/>
        <v>0</v>
      </c>
      <c r="AJ39" s="4">
        <f t="shared" si="8"/>
        <v>0</v>
      </c>
      <c r="AK39" s="4">
        <f t="shared" si="8"/>
        <v>0</v>
      </c>
      <c r="AL39" s="4">
        <f t="shared" si="8"/>
        <v>0</v>
      </c>
      <c r="AM39" s="4">
        <f t="shared" si="8"/>
        <v>0</v>
      </c>
      <c r="AN39" s="4">
        <f t="shared" si="8"/>
        <v>0</v>
      </c>
      <c r="AO39" s="4">
        <f t="shared" si="8"/>
        <v>0</v>
      </c>
      <c r="AP39" s="4">
        <f t="shared" si="8"/>
        <v>0</v>
      </c>
      <c r="AQ39" s="4">
        <f t="shared" si="8"/>
        <v>0</v>
      </c>
      <c r="AR39" s="4">
        <f t="shared" si="8"/>
        <v>0</v>
      </c>
      <c r="AS39" s="4">
        <f t="shared" si="8"/>
        <v>0</v>
      </c>
      <c r="AT39" s="4">
        <f t="shared" si="8"/>
        <v>0</v>
      </c>
      <c r="AU39" s="4">
        <f t="shared" si="8"/>
        <v>0</v>
      </c>
      <c r="AV39" s="4">
        <f t="shared" si="8"/>
        <v>0</v>
      </c>
      <c r="AW39" s="4">
        <f t="shared" si="8"/>
        <v>0</v>
      </c>
      <c r="AX39" s="4">
        <f t="shared" si="8"/>
        <v>0</v>
      </c>
      <c r="AY39" s="4">
        <f t="shared" si="9"/>
        <v>0</v>
      </c>
      <c r="AZ39" s="4">
        <f t="shared" si="9"/>
        <v>0</v>
      </c>
      <c r="BA39" s="4">
        <f t="shared" si="9"/>
        <v>0</v>
      </c>
      <c r="BB39" s="4">
        <f t="shared" si="9"/>
        <v>0</v>
      </c>
      <c r="BC39" s="4">
        <f t="shared" si="9"/>
        <v>0</v>
      </c>
      <c r="BD39" s="4">
        <f t="shared" si="9"/>
        <v>0</v>
      </c>
      <c r="BE39" s="4">
        <f t="shared" si="9"/>
        <v>0</v>
      </c>
      <c r="BF39" s="4">
        <f t="shared" si="9"/>
        <v>0</v>
      </c>
      <c r="BG39" s="4">
        <f t="shared" si="9"/>
        <v>0</v>
      </c>
      <c r="BH39" s="4">
        <f t="shared" si="9"/>
        <v>0</v>
      </c>
      <c r="BI39" s="4">
        <f t="shared" si="9"/>
        <v>0</v>
      </c>
      <c r="BK39" s="7">
        <f t="shared" ca="1" si="6"/>
        <v>0.11094442917205383</v>
      </c>
    </row>
    <row r="40" spans="1:63" x14ac:dyDescent="0.25">
      <c r="A40">
        <f t="shared" si="4"/>
        <v>29</v>
      </c>
      <c r="C40" s="4">
        <f t="shared" ca="1" si="10"/>
        <v>-598899089.59888208</v>
      </c>
      <c r="D40" s="4">
        <f t="shared" ca="1" si="10"/>
        <v>6982497.3261647047</v>
      </c>
      <c r="E40" s="4">
        <f t="shared" ca="1" si="10"/>
        <v>6854032.2666362152</v>
      </c>
      <c r="F40" s="4">
        <f t="shared" ca="1" si="10"/>
        <v>7035732.9198058518</v>
      </c>
      <c r="G40" s="4">
        <f t="shared" ca="1" si="10"/>
        <v>7198749.3027598681</v>
      </c>
      <c r="H40" s="4">
        <f t="shared" ca="1" si="10"/>
        <v>7386033.0858887704</v>
      </c>
      <c r="I40" s="4">
        <f t="shared" ca="1" si="10"/>
        <v>7574523.6177174402</v>
      </c>
      <c r="J40" s="4">
        <f t="shared" ca="1" si="10"/>
        <v>7765324.4996394226</v>
      </c>
      <c r="K40" s="4">
        <f t="shared" ca="1" si="10"/>
        <v>7936907.649685571</v>
      </c>
      <c r="L40" s="4">
        <f t="shared" ca="1" si="10"/>
        <v>8133513.4891118798</v>
      </c>
      <c r="M40" s="4">
        <f t="shared" ca="1" si="10"/>
        <v>8331389.7491417555</v>
      </c>
      <c r="N40" s="4">
        <f t="shared" ca="1" si="10"/>
        <v>8531673.3429533746</v>
      </c>
      <c r="O40" s="4">
        <f t="shared" ca="1" si="10"/>
        <v>8886507.8260475192</v>
      </c>
      <c r="P40" s="4">
        <f t="shared" ca="1" si="10"/>
        <v>9149312.369589502</v>
      </c>
      <c r="Q40" s="4">
        <f t="shared" ca="1" si="10"/>
        <v>9323882.1297417879</v>
      </c>
      <c r="R40" s="4">
        <f t="shared" ca="1" si="10"/>
        <v>9500456.4514344204</v>
      </c>
      <c r="S40" s="4">
        <f t="shared" ca="1" si="7"/>
        <v>9656190.9665467814</v>
      </c>
      <c r="T40" s="4">
        <f t="shared" ca="1" si="7"/>
        <v>9838015.0590698458</v>
      </c>
      <c r="U40" s="4">
        <f t="shared" ca="1" si="7"/>
        <v>10020724.614680942</v>
      </c>
      <c r="V40" s="4">
        <f t="shared" ca="1" si="7"/>
        <v>10205520.398232523</v>
      </c>
      <c r="W40" s="4">
        <f t="shared" ca="1" si="7"/>
        <v>10368872.870246615</v>
      </c>
      <c r="X40" s="4">
        <f t="shared" ca="1" si="7"/>
        <v>10559119.457104566</v>
      </c>
      <c r="Y40" s="4">
        <f t="shared" ca="1" si="7"/>
        <v>10750300.083117859</v>
      </c>
      <c r="Z40" s="4">
        <f t="shared" ca="1" si="7"/>
        <v>10943651.699350409</v>
      </c>
      <c r="AA40" s="4">
        <f t="shared" ca="1" si="7"/>
        <v>11114939.044616736</v>
      </c>
      <c r="AB40" s="4">
        <f t="shared" ca="1" si="7"/>
        <v>11313949.833786391</v>
      </c>
      <c r="AC40" s="4">
        <f t="shared" ca="1" si="7"/>
        <v>11513945.355825974</v>
      </c>
      <c r="AD40" s="4">
        <f t="shared" ca="1" si="7"/>
        <v>11716199.838495141</v>
      </c>
      <c r="AE40" s="4">
        <f t="shared" ca="1" si="7"/>
        <v>892621021.26707053</v>
      </c>
      <c r="AF40" s="4">
        <f t="shared" si="7"/>
        <v>0</v>
      </c>
      <c r="AG40" s="4">
        <f t="shared" si="7"/>
        <v>0</v>
      </c>
      <c r="AH40" s="4">
        <f t="shared" si="7"/>
        <v>0</v>
      </c>
      <c r="AI40" s="4">
        <f t="shared" si="8"/>
        <v>0</v>
      </c>
      <c r="AJ40" s="4">
        <f t="shared" si="8"/>
        <v>0</v>
      </c>
      <c r="AK40" s="4">
        <f t="shared" si="8"/>
        <v>0</v>
      </c>
      <c r="AL40" s="4">
        <f t="shared" si="8"/>
        <v>0</v>
      </c>
      <c r="AM40" s="4">
        <f t="shared" si="8"/>
        <v>0</v>
      </c>
      <c r="AN40" s="4">
        <f t="shared" si="8"/>
        <v>0</v>
      </c>
      <c r="AO40" s="4">
        <f t="shared" si="8"/>
        <v>0</v>
      </c>
      <c r="AP40" s="4">
        <f t="shared" si="8"/>
        <v>0</v>
      </c>
      <c r="AQ40" s="4">
        <f t="shared" si="8"/>
        <v>0</v>
      </c>
      <c r="AR40" s="4">
        <f t="shared" si="8"/>
        <v>0</v>
      </c>
      <c r="AS40" s="4">
        <f t="shared" si="8"/>
        <v>0</v>
      </c>
      <c r="AT40" s="4">
        <f t="shared" si="8"/>
        <v>0</v>
      </c>
      <c r="AU40" s="4">
        <f t="shared" si="8"/>
        <v>0</v>
      </c>
      <c r="AV40" s="4">
        <f t="shared" si="8"/>
        <v>0</v>
      </c>
      <c r="AW40" s="4">
        <f t="shared" si="8"/>
        <v>0</v>
      </c>
      <c r="AX40" s="4">
        <f t="shared" si="8"/>
        <v>0</v>
      </c>
      <c r="AY40" s="4">
        <f t="shared" si="9"/>
        <v>0</v>
      </c>
      <c r="AZ40" s="4">
        <f t="shared" si="9"/>
        <v>0</v>
      </c>
      <c r="BA40" s="4">
        <f t="shared" si="9"/>
        <v>0</v>
      </c>
      <c r="BB40" s="4">
        <f t="shared" si="9"/>
        <v>0</v>
      </c>
      <c r="BC40" s="4">
        <f t="shared" si="9"/>
        <v>0</v>
      </c>
      <c r="BD40" s="4">
        <f t="shared" si="9"/>
        <v>0</v>
      </c>
      <c r="BE40" s="4">
        <f t="shared" si="9"/>
        <v>0</v>
      </c>
      <c r="BF40" s="4">
        <f t="shared" si="9"/>
        <v>0</v>
      </c>
      <c r="BG40" s="4">
        <f t="shared" si="9"/>
        <v>0</v>
      </c>
      <c r="BH40" s="4">
        <f t="shared" si="9"/>
        <v>0</v>
      </c>
      <c r="BI40" s="4">
        <f t="shared" si="9"/>
        <v>0</v>
      </c>
      <c r="BK40" s="7">
        <f t="shared" ca="1" si="6"/>
        <v>0.11040793398747284</v>
      </c>
    </row>
    <row r="41" spans="1:63" x14ac:dyDescent="0.25">
      <c r="A41">
        <f t="shared" si="4"/>
        <v>30</v>
      </c>
      <c r="C41" s="4">
        <f t="shared" ca="1" si="10"/>
        <v>-598899089.59888208</v>
      </c>
      <c r="D41" s="4">
        <f t="shared" ca="1" si="10"/>
        <v>6982497.3261647047</v>
      </c>
      <c r="E41" s="4">
        <f t="shared" ca="1" si="10"/>
        <v>6854032.2666362152</v>
      </c>
      <c r="F41" s="4">
        <f t="shared" ca="1" si="10"/>
        <v>7035732.9198058518</v>
      </c>
      <c r="G41" s="4">
        <f t="shared" ca="1" si="10"/>
        <v>7198749.3027598681</v>
      </c>
      <c r="H41" s="4">
        <f t="shared" ca="1" si="10"/>
        <v>7386033.0858887704</v>
      </c>
      <c r="I41" s="4">
        <f t="shared" ca="1" si="10"/>
        <v>7574523.6177174402</v>
      </c>
      <c r="J41" s="4">
        <f t="shared" ca="1" si="10"/>
        <v>7765324.4996394226</v>
      </c>
      <c r="K41" s="4">
        <f t="shared" ca="1" si="10"/>
        <v>7936907.649685571</v>
      </c>
      <c r="L41" s="4">
        <f t="shared" ca="1" si="10"/>
        <v>8133513.4891118798</v>
      </c>
      <c r="M41" s="4">
        <f t="shared" ca="1" si="10"/>
        <v>8331389.7491417555</v>
      </c>
      <c r="N41" s="4">
        <f t="shared" ca="1" si="10"/>
        <v>8531673.3429533746</v>
      </c>
      <c r="O41" s="4">
        <f t="shared" ca="1" si="10"/>
        <v>8886507.8260475192</v>
      </c>
      <c r="P41" s="4">
        <f t="shared" ca="1" si="10"/>
        <v>9149312.369589502</v>
      </c>
      <c r="Q41" s="4">
        <f t="shared" ca="1" si="10"/>
        <v>9323882.1297417879</v>
      </c>
      <c r="R41" s="4">
        <f t="shared" ca="1" si="10"/>
        <v>9500456.4514344204</v>
      </c>
      <c r="S41" s="4">
        <f t="shared" ca="1" si="7"/>
        <v>9656190.9665467814</v>
      </c>
      <c r="T41" s="4">
        <f t="shared" ca="1" si="7"/>
        <v>9838015.0590698458</v>
      </c>
      <c r="U41" s="4">
        <f t="shared" ca="1" si="7"/>
        <v>10020724.614680942</v>
      </c>
      <c r="V41" s="4">
        <f t="shared" ca="1" si="7"/>
        <v>10205520.398232523</v>
      </c>
      <c r="W41" s="4">
        <f t="shared" ca="1" si="7"/>
        <v>10368872.870246615</v>
      </c>
      <c r="X41" s="4">
        <f t="shared" ca="1" si="7"/>
        <v>10559119.457104566</v>
      </c>
      <c r="Y41" s="4">
        <f t="shared" ca="1" si="7"/>
        <v>10750300.083117859</v>
      </c>
      <c r="Z41" s="4">
        <f t="shared" ca="1" si="7"/>
        <v>10943651.699350409</v>
      </c>
      <c r="AA41" s="4">
        <f t="shared" ca="1" si="7"/>
        <v>11114939.044616736</v>
      </c>
      <c r="AB41" s="4">
        <f t="shared" ca="1" si="7"/>
        <v>11313949.833786391</v>
      </c>
      <c r="AC41" s="4">
        <f t="shared" ca="1" si="7"/>
        <v>11513945.355825974</v>
      </c>
      <c r="AD41" s="4">
        <f t="shared" ca="1" si="7"/>
        <v>11716199.838495141</v>
      </c>
      <c r="AE41" s="4">
        <f t="shared" ca="1" si="7"/>
        <v>11895751.13218403</v>
      </c>
      <c r="AF41" s="4">
        <f t="shared" ca="1" si="7"/>
        <v>901542304.35125458</v>
      </c>
      <c r="AG41" s="4">
        <f t="shared" si="7"/>
        <v>0</v>
      </c>
      <c r="AH41" s="4">
        <f t="shared" si="7"/>
        <v>0</v>
      </c>
      <c r="AI41" s="4">
        <f t="shared" si="8"/>
        <v>0</v>
      </c>
      <c r="AJ41" s="4">
        <f t="shared" si="8"/>
        <v>0</v>
      </c>
      <c r="AK41" s="4">
        <f t="shared" si="8"/>
        <v>0</v>
      </c>
      <c r="AL41" s="4">
        <f t="shared" si="8"/>
        <v>0</v>
      </c>
      <c r="AM41" s="4">
        <f t="shared" si="8"/>
        <v>0</v>
      </c>
      <c r="AN41" s="4">
        <f t="shared" si="8"/>
        <v>0</v>
      </c>
      <c r="AO41" s="4">
        <f t="shared" si="8"/>
        <v>0</v>
      </c>
      <c r="AP41" s="4">
        <f t="shared" si="8"/>
        <v>0</v>
      </c>
      <c r="AQ41" s="4">
        <f t="shared" si="8"/>
        <v>0</v>
      </c>
      <c r="AR41" s="4">
        <f t="shared" si="8"/>
        <v>0</v>
      </c>
      <c r="AS41" s="4">
        <f t="shared" si="8"/>
        <v>0</v>
      </c>
      <c r="AT41" s="4">
        <f t="shared" si="8"/>
        <v>0</v>
      </c>
      <c r="AU41" s="4">
        <f t="shared" si="8"/>
        <v>0</v>
      </c>
      <c r="AV41" s="4">
        <f t="shared" si="8"/>
        <v>0</v>
      </c>
      <c r="AW41" s="4">
        <f t="shared" si="8"/>
        <v>0</v>
      </c>
      <c r="AX41" s="4">
        <f t="shared" si="8"/>
        <v>0</v>
      </c>
      <c r="AY41" s="4">
        <f t="shared" si="9"/>
        <v>0</v>
      </c>
      <c r="AZ41" s="4">
        <f t="shared" si="9"/>
        <v>0</v>
      </c>
      <c r="BA41" s="4">
        <f t="shared" si="9"/>
        <v>0</v>
      </c>
      <c r="BB41" s="4">
        <f t="shared" si="9"/>
        <v>0</v>
      </c>
      <c r="BC41" s="4">
        <f t="shared" si="9"/>
        <v>0</v>
      </c>
      <c r="BD41" s="4">
        <f t="shared" si="9"/>
        <v>0</v>
      </c>
      <c r="BE41" s="4">
        <f t="shared" si="9"/>
        <v>0</v>
      </c>
      <c r="BF41" s="4">
        <f t="shared" si="9"/>
        <v>0</v>
      </c>
      <c r="BG41" s="4">
        <f t="shared" si="9"/>
        <v>0</v>
      </c>
      <c r="BH41" s="4">
        <f t="shared" si="9"/>
        <v>0</v>
      </c>
      <c r="BI41" s="4">
        <f t="shared" si="9"/>
        <v>0</v>
      </c>
      <c r="BK41" s="7">
        <f t="shared" ca="1" si="6"/>
        <v>0.11004898341124925</v>
      </c>
    </row>
    <row r="42" spans="1:63" x14ac:dyDescent="0.25">
      <c r="A42">
        <f t="shared" si="4"/>
        <v>31</v>
      </c>
      <c r="C42" s="4">
        <f t="shared" ca="1" si="10"/>
        <v>-598899089.59888208</v>
      </c>
      <c r="D42" s="4">
        <f t="shared" ca="1" si="10"/>
        <v>6982497.3261647047</v>
      </c>
      <c r="E42" s="4">
        <f t="shared" ca="1" si="10"/>
        <v>6854032.2666362152</v>
      </c>
      <c r="F42" s="4">
        <f t="shared" ca="1" si="10"/>
        <v>7035732.9198058518</v>
      </c>
      <c r="G42" s="4">
        <f t="shared" ca="1" si="10"/>
        <v>7198749.3027598681</v>
      </c>
      <c r="H42" s="4">
        <f t="shared" ca="1" si="10"/>
        <v>7386033.0858887704</v>
      </c>
      <c r="I42" s="4">
        <f t="shared" ca="1" si="10"/>
        <v>7574523.6177174402</v>
      </c>
      <c r="J42" s="4">
        <f t="shared" ca="1" si="10"/>
        <v>7765324.4996394226</v>
      </c>
      <c r="K42" s="4">
        <f t="shared" ca="1" si="10"/>
        <v>7936907.649685571</v>
      </c>
      <c r="L42" s="4">
        <f t="shared" ca="1" si="10"/>
        <v>8133513.4891118798</v>
      </c>
      <c r="M42" s="4">
        <f t="shared" ca="1" si="10"/>
        <v>8331389.7491417555</v>
      </c>
      <c r="N42" s="4">
        <f t="shared" ca="1" si="10"/>
        <v>8531673.3429533746</v>
      </c>
      <c r="O42" s="4">
        <f t="shared" ca="1" si="10"/>
        <v>8886507.8260475192</v>
      </c>
      <c r="P42" s="4">
        <f t="shared" ca="1" si="10"/>
        <v>9149312.369589502</v>
      </c>
      <c r="Q42" s="4">
        <f t="shared" ca="1" si="10"/>
        <v>9323882.1297417879</v>
      </c>
      <c r="R42" s="4">
        <f t="shared" ca="1" si="10"/>
        <v>9500456.4514344204</v>
      </c>
      <c r="S42" s="4">
        <f t="shared" ca="1" si="7"/>
        <v>9656190.9665467814</v>
      </c>
      <c r="T42" s="4">
        <f t="shared" ca="1" si="7"/>
        <v>9838015.0590698458</v>
      </c>
      <c r="U42" s="4">
        <f t="shared" ca="1" si="7"/>
        <v>10020724.614680942</v>
      </c>
      <c r="V42" s="4">
        <f t="shared" ca="1" si="7"/>
        <v>10205520.398232523</v>
      </c>
      <c r="W42" s="4">
        <f t="shared" ca="1" si="7"/>
        <v>10368872.870246615</v>
      </c>
      <c r="X42" s="4">
        <f t="shared" ca="1" si="7"/>
        <v>10559119.457104566</v>
      </c>
      <c r="Y42" s="4">
        <f t="shared" ca="1" si="7"/>
        <v>10750300.083117859</v>
      </c>
      <c r="Z42" s="4">
        <f t="shared" ca="1" si="7"/>
        <v>10943651.699350409</v>
      </c>
      <c r="AA42" s="4">
        <f t="shared" ca="1" si="7"/>
        <v>11114939.044616736</v>
      </c>
      <c r="AB42" s="4">
        <f t="shared" ca="1" si="7"/>
        <v>11313949.833786391</v>
      </c>
      <c r="AC42" s="4">
        <f t="shared" ca="1" si="7"/>
        <v>11513945.355825974</v>
      </c>
      <c r="AD42" s="4">
        <f t="shared" ca="1" si="7"/>
        <v>11716199.838495141</v>
      </c>
      <c r="AE42" s="4">
        <f t="shared" ca="1" si="7"/>
        <v>11895751.13218403</v>
      </c>
      <c r="AF42" s="4">
        <f t="shared" ca="1" si="7"/>
        <v>11443316.850535177</v>
      </c>
      <c r="AG42" s="4">
        <f t="shared" ca="1" si="7"/>
        <v>910687113.25208628</v>
      </c>
      <c r="AH42" s="4">
        <f t="shared" si="7"/>
        <v>0</v>
      </c>
      <c r="AI42" s="4">
        <f t="shared" si="8"/>
        <v>0</v>
      </c>
      <c r="AJ42" s="4">
        <f t="shared" si="8"/>
        <v>0</v>
      </c>
      <c r="AK42" s="4">
        <f t="shared" si="8"/>
        <v>0</v>
      </c>
      <c r="AL42" s="4">
        <f t="shared" si="8"/>
        <v>0</v>
      </c>
      <c r="AM42" s="4">
        <f t="shared" si="8"/>
        <v>0</v>
      </c>
      <c r="AN42" s="4">
        <f t="shared" si="8"/>
        <v>0</v>
      </c>
      <c r="AO42" s="4">
        <f t="shared" si="8"/>
        <v>0</v>
      </c>
      <c r="AP42" s="4">
        <f t="shared" si="8"/>
        <v>0</v>
      </c>
      <c r="AQ42" s="4">
        <f t="shared" si="8"/>
        <v>0</v>
      </c>
      <c r="AR42" s="4">
        <f t="shared" si="8"/>
        <v>0</v>
      </c>
      <c r="AS42" s="4">
        <f t="shared" si="8"/>
        <v>0</v>
      </c>
      <c r="AT42" s="4">
        <f t="shared" si="8"/>
        <v>0</v>
      </c>
      <c r="AU42" s="4">
        <f t="shared" si="8"/>
        <v>0</v>
      </c>
      <c r="AV42" s="4">
        <f t="shared" si="8"/>
        <v>0</v>
      </c>
      <c r="AW42" s="4">
        <f t="shared" si="8"/>
        <v>0</v>
      </c>
      <c r="AX42" s="4">
        <f t="shared" si="8"/>
        <v>0</v>
      </c>
      <c r="AY42" s="4">
        <f t="shared" si="9"/>
        <v>0</v>
      </c>
      <c r="AZ42" s="4">
        <f t="shared" si="9"/>
        <v>0</v>
      </c>
      <c r="BA42" s="4">
        <f t="shared" si="9"/>
        <v>0</v>
      </c>
      <c r="BB42" s="4">
        <f t="shared" si="9"/>
        <v>0</v>
      </c>
      <c r="BC42" s="4">
        <f t="shared" si="9"/>
        <v>0</v>
      </c>
      <c r="BD42" s="4">
        <f t="shared" si="9"/>
        <v>0</v>
      </c>
      <c r="BE42" s="4">
        <f t="shared" si="9"/>
        <v>0</v>
      </c>
      <c r="BF42" s="4">
        <f t="shared" si="9"/>
        <v>0</v>
      </c>
      <c r="BG42" s="4">
        <f t="shared" si="9"/>
        <v>0</v>
      </c>
      <c r="BH42" s="4">
        <f t="shared" si="9"/>
        <v>0</v>
      </c>
      <c r="BI42" s="4">
        <f t="shared" si="9"/>
        <v>0</v>
      </c>
      <c r="BK42" s="7">
        <f t="shared" ca="1" si="6"/>
        <v>0.10965406938951894</v>
      </c>
    </row>
    <row r="43" spans="1:63" x14ac:dyDescent="0.25">
      <c r="A43">
        <f t="shared" si="4"/>
        <v>32</v>
      </c>
      <c r="C43" s="4">
        <f t="shared" ca="1" si="10"/>
        <v>-598899089.59888208</v>
      </c>
      <c r="D43" s="4">
        <f t="shared" ca="1" si="10"/>
        <v>6982497.3261647047</v>
      </c>
      <c r="E43" s="4">
        <f t="shared" ca="1" si="10"/>
        <v>6854032.2666362152</v>
      </c>
      <c r="F43" s="4">
        <f t="shared" ca="1" si="10"/>
        <v>7035732.9198058518</v>
      </c>
      <c r="G43" s="4">
        <f t="shared" ca="1" si="10"/>
        <v>7198749.3027598681</v>
      </c>
      <c r="H43" s="4">
        <f t="shared" ca="1" si="10"/>
        <v>7386033.0858887704</v>
      </c>
      <c r="I43" s="4">
        <f t="shared" ca="1" si="10"/>
        <v>7574523.6177174402</v>
      </c>
      <c r="J43" s="4">
        <f t="shared" ca="1" si="10"/>
        <v>7765324.4996394226</v>
      </c>
      <c r="K43" s="4">
        <f t="shared" ca="1" si="10"/>
        <v>7936907.649685571</v>
      </c>
      <c r="L43" s="4">
        <f t="shared" ca="1" si="10"/>
        <v>8133513.4891118798</v>
      </c>
      <c r="M43" s="4">
        <f t="shared" ca="1" si="10"/>
        <v>8331389.7491417555</v>
      </c>
      <c r="N43" s="4">
        <f t="shared" ca="1" si="10"/>
        <v>8531673.3429533746</v>
      </c>
      <c r="O43" s="4">
        <f t="shared" ca="1" si="10"/>
        <v>8886507.8260475192</v>
      </c>
      <c r="P43" s="4">
        <f t="shared" ca="1" si="10"/>
        <v>9149312.369589502</v>
      </c>
      <c r="Q43" s="4">
        <f t="shared" ca="1" si="10"/>
        <v>9323882.1297417879</v>
      </c>
      <c r="R43" s="4">
        <f t="shared" ca="1" si="10"/>
        <v>9500456.4514344204</v>
      </c>
      <c r="S43" s="4">
        <f t="shared" ca="1" si="7"/>
        <v>9656190.9665467814</v>
      </c>
      <c r="T43" s="4">
        <f t="shared" ca="1" si="7"/>
        <v>9838015.0590698458</v>
      </c>
      <c r="U43" s="4">
        <f t="shared" ca="1" si="7"/>
        <v>10020724.614680942</v>
      </c>
      <c r="V43" s="4">
        <f t="shared" ca="1" si="7"/>
        <v>10205520.398232523</v>
      </c>
      <c r="W43" s="4">
        <f t="shared" ca="1" si="7"/>
        <v>10368872.870246615</v>
      </c>
      <c r="X43" s="4">
        <f t="shared" ca="1" si="7"/>
        <v>10559119.457104566</v>
      </c>
      <c r="Y43" s="4">
        <f t="shared" ca="1" si="7"/>
        <v>10750300.083117859</v>
      </c>
      <c r="Z43" s="4">
        <f t="shared" ca="1" si="7"/>
        <v>10943651.699350409</v>
      </c>
      <c r="AA43" s="4">
        <f t="shared" ca="1" si="7"/>
        <v>11114939.044616736</v>
      </c>
      <c r="AB43" s="4">
        <f t="shared" ca="1" si="7"/>
        <v>11313949.833786391</v>
      </c>
      <c r="AC43" s="4">
        <f t="shared" ca="1" si="7"/>
        <v>11513945.355825974</v>
      </c>
      <c r="AD43" s="4">
        <f t="shared" ca="1" si="7"/>
        <v>11716199.838495141</v>
      </c>
      <c r="AE43" s="4">
        <f t="shared" ca="1" si="7"/>
        <v>11895751.13218403</v>
      </c>
      <c r="AF43" s="4">
        <f t="shared" ca="1" si="7"/>
        <v>11443316.850535177</v>
      </c>
      <c r="AG43" s="4">
        <f t="shared" ca="1" si="7"/>
        <v>11139603.106907085</v>
      </c>
      <c r="AH43" s="4">
        <f t="shared" ca="1" si="7"/>
        <v>920316245.33131671</v>
      </c>
      <c r="AI43" s="4">
        <f t="shared" si="8"/>
        <v>0</v>
      </c>
      <c r="AJ43" s="4">
        <f t="shared" si="8"/>
        <v>0</v>
      </c>
      <c r="AK43" s="4">
        <f t="shared" si="8"/>
        <v>0</v>
      </c>
      <c r="AL43" s="4">
        <f t="shared" si="8"/>
        <v>0</v>
      </c>
      <c r="AM43" s="4">
        <f t="shared" si="8"/>
        <v>0</v>
      </c>
      <c r="AN43" s="4">
        <f t="shared" si="8"/>
        <v>0</v>
      </c>
      <c r="AO43" s="4">
        <f t="shared" si="8"/>
        <v>0</v>
      </c>
      <c r="AP43" s="4">
        <f t="shared" si="8"/>
        <v>0</v>
      </c>
      <c r="AQ43" s="4">
        <f t="shared" si="8"/>
        <v>0</v>
      </c>
      <c r="AR43" s="4">
        <f t="shared" si="8"/>
        <v>0</v>
      </c>
      <c r="AS43" s="4">
        <f t="shared" si="8"/>
        <v>0</v>
      </c>
      <c r="AT43" s="4">
        <f t="shared" si="8"/>
        <v>0</v>
      </c>
      <c r="AU43" s="4">
        <f t="shared" si="8"/>
        <v>0</v>
      </c>
      <c r="AV43" s="4">
        <f t="shared" si="8"/>
        <v>0</v>
      </c>
      <c r="AW43" s="4">
        <f t="shared" si="8"/>
        <v>0</v>
      </c>
      <c r="AX43" s="4">
        <f t="shared" si="8"/>
        <v>0</v>
      </c>
      <c r="AY43" s="4">
        <f t="shared" si="9"/>
        <v>0</v>
      </c>
      <c r="AZ43" s="4">
        <f t="shared" si="9"/>
        <v>0</v>
      </c>
      <c r="BA43" s="4">
        <f t="shared" si="9"/>
        <v>0</v>
      </c>
      <c r="BB43" s="4">
        <f t="shared" si="9"/>
        <v>0</v>
      </c>
      <c r="BC43" s="4">
        <f t="shared" si="9"/>
        <v>0</v>
      </c>
      <c r="BD43" s="4">
        <f t="shared" si="9"/>
        <v>0</v>
      </c>
      <c r="BE43" s="4">
        <f t="shared" si="9"/>
        <v>0</v>
      </c>
      <c r="BF43" s="4">
        <f t="shared" si="9"/>
        <v>0</v>
      </c>
      <c r="BG43" s="4">
        <f t="shared" si="9"/>
        <v>0</v>
      </c>
      <c r="BH43" s="4">
        <f t="shared" si="9"/>
        <v>0</v>
      </c>
      <c r="BI43" s="4">
        <f t="shared" si="9"/>
        <v>0</v>
      </c>
      <c r="BK43" s="7">
        <f t="shared" ca="1" si="6"/>
        <v>0.10928018668425277</v>
      </c>
    </row>
    <row r="44" spans="1:63" x14ac:dyDescent="0.25">
      <c r="A44">
        <f t="shared" si="4"/>
        <v>33</v>
      </c>
      <c r="C44" s="4">
        <f t="shared" ca="1" si="10"/>
        <v>-598899089.59888208</v>
      </c>
      <c r="D44" s="4">
        <f t="shared" ca="1" si="10"/>
        <v>6982497.3261647047</v>
      </c>
      <c r="E44" s="4">
        <f t="shared" ca="1" si="10"/>
        <v>6854032.2666362152</v>
      </c>
      <c r="F44" s="4">
        <f t="shared" ca="1" si="10"/>
        <v>7035732.9198058518</v>
      </c>
      <c r="G44" s="4">
        <f t="shared" ca="1" si="10"/>
        <v>7198749.3027598681</v>
      </c>
      <c r="H44" s="4">
        <f t="shared" ca="1" si="10"/>
        <v>7386033.0858887704</v>
      </c>
      <c r="I44" s="4">
        <f t="shared" ca="1" si="10"/>
        <v>7574523.6177174402</v>
      </c>
      <c r="J44" s="4">
        <f t="shared" ca="1" si="10"/>
        <v>7765324.4996394226</v>
      </c>
      <c r="K44" s="4">
        <f t="shared" ca="1" si="10"/>
        <v>7936907.649685571</v>
      </c>
      <c r="L44" s="4">
        <f t="shared" ca="1" si="10"/>
        <v>8133513.4891118798</v>
      </c>
      <c r="M44" s="4">
        <f t="shared" ca="1" si="10"/>
        <v>8331389.7491417555</v>
      </c>
      <c r="N44" s="4">
        <f t="shared" ca="1" si="10"/>
        <v>8531673.3429533746</v>
      </c>
      <c r="O44" s="4">
        <f t="shared" ca="1" si="10"/>
        <v>8886507.8260475192</v>
      </c>
      <c r="P44" s="4">
        <f t="shared" ca="1" si="10"/>
        <v>9149312.369589502</v>
      </c>
      <c r="Q44" s="4">
        <f t="shared" ca="1" si="10"/>
        <v>9323882.1297417879</v>
      </c>
      <c r="R44" s="4">
        <f t="shared" ca="1" si="10"/>
        <v>9500456.4514344204</v>
      </c>
      <c r="S44" s="4">
        <f t="shared" ref="S44:AH59" ca="1" si="11">IF(S$11&lt;=$A44,S$7,0)+IF(S$11=$A44,S$8)</f>
        <v>9656190.9665467814</v>
      </c>
      <c r="T44" s="4">
        <f t="shared" ca="1" si="11"/>
        <v>9838015.0590698458</v>
      </c>
      <c r="U44" s="4">
        <f t="shared" ca="1" si="11"/>
        <v>10020724.614680942</v>
      </c>
      <c r="V44" s="4">
        <f t="shared" ca="1" si="11"/>
        <v>10205520.398232523</v>
      </c>
      <c r="W44" s="4">
        <f t="shared" ca="1" si="11"/>
        <v>10368872.870246615</v>
      </c>
      <c r="X44" s="4">
        <f t="shared" ca="1" si="11"/>
        <v>10559119.457104566</v>
      </c>
      <c r="Y44" s="4">
        <f t="shared" ca="1" si="11"/>
        <v>10750300.083117859</v>
      </c>
      <c r="Z44" s="4">
        <f t="shared" ca="1" si="11"/>
        <v>10943651.699350409</v>
      </c>
      <c r="AA44" s="4">
        <f t="shared" ca="1" si="11"/>
        <v>11114939.044616736</v>
      </c>
      <c r="AB44" s="4">
        <f t="shared" ca="1" si="11"/>
        <v>11313949.833786391</v>
      </c>
      <c r="AC44" s="4">
        <f t="shared" ca="1" si="11"/>
        <v>11513945.355825974</v>
      </c>
      <c r="AD44" s="4">
        <f t="shared" ca="1" si="11"/>
        <v>11716199.838495141</v>
      </c>
      <c r="AE44" s="4">
        <f t="shared" ca="1" si="11"/>
        <v>11895751.13218403</v>
      </c>
      <c r="AF44" s="4">
        <f t="shared" ca="1" si="11"/>
        <v>11443316.850535177</v>
      </c>
      <c r="AG44" s="4">
        <f t="shared" ca="1" si="11"/>
        <v>11139603.106907085</v>
      </c>
      <c r="AH44" s="4">
        <f t="shared" ca="1" si="11"/>
        <v>11246322.787295394</v>
      </c>
      <c r="AI44" s="4">
        <f t="shared" ref="AI44:AX59" ca="1" si="12">IF(AI$11&lt;=$A44,AI$7,0)+IF(AI$11=$A44,AI$8)</f>
        <v>928120848.89744556</v>
      </c>
      <c r="AJ44" s="4">
        <f t="shared" si="12"/>
        <v>0</v>
      </c>
      <c r="AK44" s="4">
        <f t="shared" si="12"/>
        <v>0</v>
      </c>
      <c r="AL44" s="4">
        <f t="shared" si="12"/>
        <v>0</v>
      </c>
      <c r="AM44" s="4">
        <f t="shared" si="12"/>
        <v>0</v>
      </c>
      <c r="AN44" s="4">
        <f t="shared" si="12"/>
        <v>0</v>
      </c>
      <c r="AO44" s="4">
        <f t="shared" si="12"/>
        <v>0</v>
      </c>
      <c r="AP44" s="4">
        <f t="shared" si="12"/>
        <v>0</v>
      </c>
      <c r="AQ44" s="4">
        <f t="shared" si="12"/>
        <v>0</v>
      </c>
      <c r="AR44" s="4">
        <f t="shared" si="12"/>
        <v>0</v>
      </c>
      <c r="AS44" s="4">
        <f t="shared" si="12"/>
        <v>0</v>
      </c>
      <c r="AT44" s="4">
        <f t="shared" si="12"/>
        <v>0</v>
      </c>
      <c r="AU44" s="4">
        <f t="shared" si="12"/>
        <v>0</v>
      </c>
      <c r="AV44" s="4">
        <f t="shared" si="12"/>
        <v>0</v>
      </c>
      <c r="AW44" s="4">
        <f t="shared" si="12"/>
        <v>0</v>
      </c>
      <c r="AX44" s="4">
        <f t="shared" si="12"/>
        <v>0</v>
      </c>
      <c r="AY44" s="4">
        <f t="shared" ref="AY44:BI59" si="13">IF(AY$11&lt;=$A44,AY$7,0)+IF(AY$11=$A44,AY$8)</f>
        <v>0</v>
      </c>
      <c r="AZ44" s="4">
        <f t="shared" si="13"/>
        <v>0</v>
      </c>
      <c r="BA44" s="4">
        <f t="shared" si="13"/>
        <v>0</v>
      </c>
      <c r="BB44" s="4">
        <f t="shared" si="13"/>
        <v>0</v>
      </c>
      <c r="BC44" s="4">
        <f t="shared" si="13"/>
        <v>0</v>
      </c>
      <c r="BD44" s="4">
        <f t="shared" si="13"/>
        <v>0</v>
      </c>
      <c r="BE44" s="4">
        <f t="shared" si="13"/>
        <v>0</v>
      </c>
      <c r="BF44" s="4">
        <f t="shared" si="13"/>
        <v>0</v>
      </c>
      <c r="BG44" s="4">
        <f t="shared" si="13"/>
        <v>0</v>
      </c>
      <c r="BH44" s="4">
        <f t="shared" si="13"/>
        <v>0</v>
      </c>
      <c r="BI44" s="4">
        <f t="shared" si="13"/>
        <v>0</v>
      </c>
      <c r="BK44" s="7">
        <f ca="1">-1+(1+IRR(C44:BI44))^4</f>
        <v>0.10869480131534748</v>
      </c>
    </row>
    <row r="45" spans="1:63" x14ac:dyDescent="0.25">
      <c r="A45">
        <f t="shared" si="4"/>
        <v>34</v>
      </c>
      <c r="C45" s="4">
        <f t="shared" ca="1" si="10"/>
        <v>-598899089.59888208</v>
      </c>
      <c r="D45" s="4">
        <f t="shared" ca="1" si="10"/>
        <v>6982497.3261647047</v>
      </c>
      <c r="E45" s="4">
        <f t="shared" ca="1" si="10"/>
        <v>6854032.2666362152</v>
      </c>
      <c r="F45" s="4">
        <f t="shared" ca="1" si="10"/>
        <v>7035732.9198058518</v>
      </c>
      <c r="G45" s="4">
        <f t="shared" ca="1" si="10"/>
        <v>7198749.3027598681</v>
      </c>
      <c r="H45" s="4">
        <f t="shared" ca="1" si="10"/>
        <v>7386033.0858887704</v>
      </c>
      <c r="I45" s="4">
        <f t="shared" ca="1" si="10"/>
        <v>7574523.6177174402</v>
      </c>
      <c r="J45" s="4">
        <f t="shared" ca="1" si="10"/>
        <v>7765324.4996394226</v>
      </c>
      <c r="K45" s="4">
        <f t="shared" ca="1" si="10"/>
        <v>7936907.649685571</v>
      </c>
      <c r="L45" s="4">
        <f t="shared" ca="1" si="10"/>
        <v>8133513.4891118798</v>
      </c>
      <c r="M45" s="4">
        <f t="shared" ca="1" si="10"/>
        <v>8331389.7491417555</v>
      </c>
      <c r="N45" s="4">
        <f t="shared" ca="1" si="10"/>
        <v>8531673.3429533746</v>
      </c>
      <c r="O45" s="4">
        <f t="shared" ca="1" si="10"/>
        <v>8886507.8260475192</v>
      </c>
      <c r="P45" s="4">
        <f t="shared" ca="1" si="10"/>
        <v>9149312.369589502</v>
      </c>
      <c r="Q45" s="4">
        <f t="shared" ca="1" si="10"/>
        <v>9323882.1297417879</v>
      </c>
      <c r="R45" s="4">
        <f t="shared" ref="R45:AG60" ca="1" si="14">IF(R$11&lt;=$A45,R$7,0)+IF(R$11=$A45,R$8)</f>
        <v>9500456.4514344204</v>
      </c>
      <c r="S45" s="4">
        <f t="shared" ca="1" si="11"/>
        <v>9656190.9665467814</v>
      </c>
      <c r="T45" s="4">
        <f t="shared" ca="1" si="11"/>
        <v>9838015.0590698458</v>
      </c>
      <c r="U45" s="4">
        <f t="shared" ca="1" si="11"/>
        <v>10020724.614680942</v>
      </c>
      <c r="V45" s="4">
        <f t="shared" ca="1" si="11"/>
        <v>10205520.398232523</v>
      </c>
      <c r="W45" s="4">
        <f t="shared" ca="1" si="11"/>
        <v>10368872.870246615</v>
      </c>
      <c r="X45" s="4">
        <f t="shared" ca="1" si="11"/>
        <v>10559119.457104566</v>
      </c>
      <c r="Y45" s="4">
        <f t="shared" ca="1" si="11"/>
        <v>10750300.083117859</v>
      </c>
      <c r="Z45" s="4">
        <f t="shared" ca="1" si="11"/>
        <v>10943651.699350409</v>
      </c>
      <c r="AA45" s="4">
        <f t="shared" ca="1" si="11"/>
        <v>11114939.044616736</v>
      </c>
      <c r="AB45" s="4">
        <f t="shared" ca="1" si="11"/>
        <v>11313949.833786391</v>
      </c>
      <c r="AC45" s="4">
        <f t="shared" ca="1" si="11"/>
        <v>11513945.355825974</v>
      </c>
      <c r="AD45" s="4">
        <f t="shared" ca="1" si="11"/>
        <v>11716199.838495141</v>
      </c>
      <c r="AE45" s="4">
        <f t="shared" ca="1" si="11"/>
        <v>11895751.13218403</v>
      </c>
      <c r="AF45" s="4">
        <f t="shared" ca="1" si="11"/>
        <v>11443316.850535177</v>
      </c>
      <c r="AG45" s="4">
        <f t="shared" ca="1" si="11"/>
        <v>11139603.106907085</v>
      </c>
      <c r="AH45" s="4">
        <f t="shared" ca="1" si="11"/>
        <v>11246322.787295394</v>
      </c>
      <c r="AI45" s="4">
        <f t="shared" ca="1" si="12"/>
        <v>11018408.842776261</v>
      </c>
      <c r="AJ45" s="4">
        <f t="shared" ca="1" si="12"/>
        <v>938003987.57499778</v>
      </c>
      <c r="AK45" s="4">
        <f t="shared" si="12"/>
        <v>0</v>
      </c>
      <c r="AL45" s="4">
        <f t="shared" si="12"/>
        <v>0</v>
      </c>
      <c r="AM45" s="4">
        <f t="shared" si="12"/>
        <v>0</v>
      </c>
      <c r="AN45" s="4">
        <f t="shared" si="12"/>
        <v>0</v>
      </c>
      <c r="AO45" s="4">
        <f t="shared" si="12"/>
        <v>0</v>
      </c>
      <c r="AP45" s="4">
        <f t="shared" si="12"/>
        <v>0</v>
      </c>
      <c r="AQ45" s="4">
        <f t="shared" si="12"/>
        <v>0</v>
      </c>
      <c r="AR45" s="4">
        <f t="shared" si="12"/>
        <v>0</v>
      </c>
      <c r="AS45" s="4">
        <f t="shared" si="12"/>
        <v>0</v>
      </c>
      <c r="AT45" s="4">
        <f t="shared" si="12"/>
        <v>0</v>
      </c>
      <c r="AU45" s="4">
        <f t="shared" si="12"/>
        <v>0</v>
      </c>
      <c r="AV45" s="4">
        <f t="shared" si="12"/>
        <v>0</v>
      </c>
      <c r="AW45" s="4">
        <f t="shared" si="12"/>
        <v>0</v>
      </c>
      <c r="AX45" s="4">
        <f t="shared" si="12"/>
        <v>0</v>
      </c>
      <c r="AY45" s="4">
        <f t="shared" si="13"/>
        <v>0</v>
      </c>
      <c r="AZ45" s="4">
        <f t="shared" si="13"/>
        <v>0</v>
      </c>
      <c r="BA45" s="4">
        <f t="shared" si="13"/>
        <v>0</v>
      </c>
      <c r="BB45" s="4">
        <f t="shared" si="13"/>
        <v>0</v>
      </c>
      <c r="BC45" s="4">
        <f t="shared" si="13"/>
        <v>0</v>
      </c>
      <c r="BD45" s="4">
        <f t="shared" si="13"/>
        <v>0</v>
      </c>
      <c r="BE45" s="4">
        <f t="shared" si="13"/>
        <v>0</v>
      </c>
      <c r="BF45" s="4">
        <f t="shared" si="13"/>
        <v>0</v>
      </c>
      <c r="BG45" s="4">
        <f t="shared" si="13"/>
        <v>0</v>
      </c>
      <c r="BH45" s="4">
        <f t="shared" si="13"/>
        <v>0</v>
      </c>
      <c r="BI45" s="4">
        <f t="shared" si="13"/>
        <v>0</v>
      </c>
      <c r="BK45" s="7">
        <f ca="1">-1+(1+IRR(C45:BI45, -0.1))^4</f>
        <v>0.10834048718521494</v>
      </c>
    </row>
    <row r="46" spans="1:63" x14ac:dyDescent="0.25">
      <c r="A46">
        <f t="shared" si="4"/>
        <v>35</v>
      </c>
      <c r="C46" s="4">
        <f t="shared" ref="C46:R61" ca="1" si="15">IF(C$11&lt;=$A46,C$7,0)+IF(C$11=$A46,C$8)</f>
        <v>-598899089.59888208</v>
      </c>
      <c r="D46" s="4">
        <f t="shared" ca="1" si="15"/>
        <v>6982497.3261647047</v>
      </c>
      <c r="E46" s="4">
        <f t="shared" ca="1" si="15"/>
        <v>6854032.2666362152</v>
      </c>
      <c r="F46" s="4">
        <f t="shared" ca="1" si="15"/>
        <v>7035732.9198058518</v>
      </c>
      <c r="G46" s="4">
        <f t="shared" ca="1" si="15"/>
        <v>7198749.3027598681</v>
      </c>
      <c r="H46" s="4">
        <f t="shared" ca="1" si="15"/>
        <v>7386033.0858887704</v>
      </c>
      <c r="I46" s="4">
        <f t="shared" ca="1" si="15"/>
        <v>7574523.6177174402</v>
      </c>
      <c r="J46" s="4">
        <f t="shared" ca="1" si="15"/>
        <v>7765324.4996394226</v>
      </c>
      <c r="K46" s="4">
        <f t="shared" ca="1" si="15"/>
        <v>7936907.649685571</v>
      </c>
      <c r="L46" s="4">
        <f t="shared" ca="1" si="15"/>
        <v>8133513.4891118798</v>
      </c>
      <c r="M46" s="4">
        <f t="shared" ca="1" si="15"/>
        <v>8331389.7491417555</v>
      </c>
      <c r="N46" s="4">
        <f t="shared" ca="1" si="15"/>
        <v>8531673.3429533746</v>
      </c>
      <c r="O46" s="4">
        <f t="shared" ca="1" si="15"/>
        <v>8886507.8260475192</v>
      </c>
      <c r="P46" s="4">
        <f t="shared" ca="1" si="15"/>
        <v>9149312.369589502</v>
      </c>
      <c r="Q46" s="4">
        <f t="shared" ca="1" si="15"/>
        <v>9323882.1297417879</v>
      </c>
      <c r="R46" s="4">
        <f t="shared" ca="1" si="14"/>
        <v>9500456.4514344204</v>
      </c>
      <c r="S46" s="4">
        <f t="shared" ca="1" si="11"/>
        <v>9656190.9665467814</v>
      </c>
      <c r="T46" s="4">
        <f t="shared" ca="1" si="11"/>
        <v>9838015.0590698458</v>
      </c>
      <c r="U46" s="4">
        <f t="shared" ca="1" si="11"/>
        <v>10020724.614680942</v>
      </c>
      <c r="V46" s="4">
        <f t="shared" ca="1" si="11"/>
        <v>10205520.398232523</v>
      </c>
      <c r="W46" s="4">
        <f t="shared" ca="1" si="11"/>
        <v>10368872.870246615</v>
      </c>
      <c r="X46" s="4">
        <f t="shared" ca="1" si="11"/>
        <v>10559119.457104566</v>
      </c>
      <c r="Y46" s="4">
        <f t="shared" ca="1" si="11"/>
        <v>10750300.083117859</v>
      </c>
      <c r="Z46" s="4">
        <f t="shared" ca="1" si="11"/>
        <v>10943651.699350409</v>
      </c>
      <c r="AA46" s="4">
        <f t="shared" ca="1" si="11"/>
        <v>11114939.044616736</v>
      </c>
      <c r="AB46" s="4">
        <f t="shared" ca="1" si="11"/>
        <v>11313949.833786391</v>
      </c>
      <c r="AC46" s="4">
        <f t="shared" ca="1" si="11"/>
        <v>11513945.355825974</v>
      </c>
      <c r="AD46" s="4">
        <f t="shared" ca="1" si="11"/>
        <v>11716199.838495141</v>
      </c>
      <c r="AE46" s="4">
        <f t="shared" ca="1" si="11"/>
        <v>11895751.13218403</v>
      </c>
      <c r="AF46" s="4">
        <f t="shared" ca="1" si="11"/>
        <v>11443316.850535177</v>
      </c>
      <c r="AG46" s="4">
        <f t="shared" ca="1" si="11"/>
        <v>11139603.106907085</v>
      </c>
      <c r="AH46" s="4">
        <f t="shared" ca="1" si="11"/>
        <v>11246322.787295394</v>
      </c>
      <c r="AI46" s="4">
        <f t="shared" ca="1" si="12"/>
        <v>11018408.842776261</v>
      </c>
      <c r="AJ46" s="4">
        <f t="shared" ca="1" si="12"/>
        <v>11226474.179316625</v>
      </c>
      <c r="AK46" s="4">
        <f t="shared" ca="1" si="12"/>
        <v>947962264.51316404</v>
      </c>
      <c r="AL46" s="4">
        <f t="shared" si="12"/>
        <v>0</v>
      </c>
      <c r="AM46" s="4">
        <f t="shared" si="12"/>
        <v>0</v>
      </c>
      <c r="AN46" s="4">
        <f t="shared" si="12"/>
        <v>0</v>
      </c>
      <c r="AO46" s="4">
        <f t="shared" si="12"/>
        <v>0</v>
      </c>
      <c r="AP46" s="4">
        <f t="shared" si="12"/>
        <v>0</v>
      </c>
      <c r="AQ46" s="4">
        <f t="shared" si="12"/>
        <v>0</v>
      </c>
      <c r="AR46" s="4">
        <f t="shared" si="12"/>
        <v>0</v>
      </c>
      <c r="AS46" s="4">
        <f t="shared" si="12"/>
        <v>0</v>
      </c>
      <c r="AT46" s="4">
        <f t="shared" si="12"/>
        <v>0</v>
      </c>
      <c r="AU46" s="4">
        <f t="shared" si="12"/>
        <v>0</v>
      </c>
      <c r="AV46" s="4">
        <f t="shared" si="12"/>
        <v>0</v>
      </c>
      <c r="AW46" s="4">
        <f t="shared" si="12"/>
        <v>0</v>
      </c>
      <c r="AX46" s="4">
        <f t="shared" si="12"/>
        <v>0</v>
      </c>
      <c r="AY46" s="4">
        <f t="shared" si="13"/>
        <v>0</v>
      </c>
      <c r="AZ46" s="4">
        <f t="shared" si="13"/>
        <v>0</v>
      </c>
      <c r="BA46" s="4">
        <f t="shared" si="13"/>
        <v>0</v>
      </c>
      <c r="BB46" s="4">
        <f t="shared" si="13"/>
        <v>0</v>
      </c>
      <c r="BC46" s="4">
        <f t="shared" si="13"/>
        <v>0</v>
      </c>
      <c r="BD46" s="4">
        <f t="shared" si="13"/>
        <v>0</v>
      </c>
      <c r="BE46" s="4">
        <f t="shared" si="13"/>
        <v>0</v>
      </c>
      <c r="BF46" s="4">
        <f t="shared" si="13"/>
        <v>0</v>
      </c>
      <c r="BG46" s="4">
        <f t="shared" si="13"/>
        <v>0</v>
      </c>
      <c r="BH46" s="4">
        <f t="shared" si="13"/>
        <v>0</v>
      </c>
      <c r="BI46" s="4">
        <f t="shared" si="13"/>
        <v>0</v>
      </c>
      <c r="BK46" s="7">
        <f t="shared" ref="BK46:BK70" ca="1" si="16">-1+(1+IRR(C46:BI46, -0.1))^4</f>
        <v>0.10801423951804323</v>
      </c>
    </row>
    <row r="47" spans="1:63" x14ac:dyDescent="0.25">
      <c r="A47">
        <f t="shared" si="4"/>
        <v>36</v>
      </c>
      <c r="C47" s="4">
        <f t="shared" ca="1" si="15"/>
        <v>-598899089.59888208</v>
      </c>
      <c r="D47" s="4">
        <f t="shared" ca="1" si="15"/>
        <v>6982497.3261647047</v>
      </c>
      <c r="E47" s="4">
        <f t="shared" ca="1" si="15"/>
        <v>6854032.2666362152</v>
      </c>
      <c r="F47" s="4">
        <f t="shared" ca="1" si="15"/>
        <v>7035732.9198058518</v>
      </c>
      <c r="G47" s="4">
        <f t="shared" ca="1" si="15"/>
        <v>7198749.3027598681</v>
      </c>
      <c r="H47" s="4">
        <f t="shared" ca="1" si="15"/>
        <v>7386033.0858887704</v>
      </c>
      <c r="I47" s="4">
        <f t="shared" ca="1" si="15"/>
        <v>7574523.6177174402</v>
      </c>
      <c r="J47" s="4">
        <f t="shared" ca="1" si="15"/>
        <v>7765324.4996394226</v>
      </c>
      <c r="K47" s="4">
        <f t="shared" ca="1" si="15"/>
        <v>7936907.649685571</v>
      </c>
      <c r="L47" s="4">
        <f t="shared" ca="1" si="15"/>
        <v>8133513.4891118798</v>
      </c>
      <c r="M47" s="4">
        <f t="shared" ca="1" si="15"/>
        <v>8331389.7491417555</v>
      </c>
      <c r="N47" s="4">
        <f t="shared" ca="1" si="15"/>
        <v>8531673.3429533746</v>
      </c>
      <c r="O47" s="4">
        <f t="shared" ca="1" si="15"/>
        <v>8886507.8260475192</v>
      </c>
      <c r="P47" s="4">
        <f t="shared" ca="1" si="15"/>
        <v>9149312.369589502</v>
      </c>
      <c r="Q47" s="4">
        <f t="shared" ca="1" si="15"/>
        <v>9323882.1297417879</v>
      </c>
      <c r="R47" s="4">
        <f t="shared" ca="1" si="14"/>
        <v>9500456.4514344204</v>
      </c>
      <c r="S47" s="4">
        <f t="shared" ca="1" si="11"/>
        <v>9656190.9665467814</v>
      </c>
      <c r="T47" s="4">
        <f t="shared" ca="1" si="11"/>
        <v>9838015.0590698458</v>
      </c>
      <c r="U47" s="4">
        <f t="shared" ca="1" si="11"/>
        <v>10020724.614680942</v>
      </c>
      <c r="V47" s="4">
        <f t="shared" ca="1" si="11"/>
        <v>10205520.398232523</v>
      </c>
      <c r="W47" s="4">
        <f t="shared" ca="1" si="11"/>
        <v>10368872.870246615</v>
      </c>
      <c r="X47" s="4">
        <f t="shared" ca="1" si="11"/>
        <v>10559119.457104566</v>
      </c>
      <c r="Y47" s="4">
        <f t="shared" ca="1" si="11"/>
        <v>10750300.083117859</v>
      </c>
      <c r="Z47" s="4">
        <f t="shared" ca="1" si="11"/>
        <v>10943651.699350409</v>
      </c>
      <c r="AA47" s="4">
        <f t="shared" ca="1" si="11"/>
        <v>11114939.044616736</v>
      </c>
      <c r="AB47" s="4">
        <f t="shared" ca="1" si="11"/>
        <v>11313949.833786391</v>
      </c>
      <c r="AC47" s="4">
        <f t="shared" ca="1" si="11"/>
        <v>11513945.355825974</v>
      </c>
      <c r="AD47" s="4">
        <f t="shared" ca="1" si="11"/>
        <v>11716199.838495141</v>
      </c>
      <c r="AE47" s="4">
        <f t="shared" ca="1" si="11"/>
        <v>11895751.13218403</v>
      </c>
      <c r="AF47" s="4">
        <f t="shared" ca="1" si="11"/>
        <v>11443316.850535177</v>
      </c>
      <c r="AG47" s="4">
        <f t="shared" ca="1" si="11"/>
        <v>11139603.106907085</v>
      </c>
      <c r="AH47" s="4">
        <f t="shared" ca="1" si="11"/>
        <v>11246322.787295394</v>
      </c>
      <c r="AI47" s="4">
        <f t="shared" ca="1" si="12"/>
        <v>11018408.842776261</v>
      </c>
      <c r="AJ47" s="4">
        <f t="shared" ca="1" si="12"/>
        <v>11226474.179316625</v>
      </c>
      <c r="AK47" s="4">
        <f t="shared" ca="1" si="12"/>
        <v>11435561.484078396</v>
      </c>
      <c r="AL47" s="4">
        <f t="shared" ca="1" si="12"/>
        <v>957997654.56824136</v>
      </c>
      <c r="AM47" s="4">
        <f t="shared" si="12"/>
        <v>0</v>
      </c>
      <c r="AN47" s="4">
        <f t="shared" si="12"/>
        <v>0</v>
      </c>
      <c r="AO47" s="4">
        <f t="shared" si="12"/>
        <v>0</v>
      </c>
      <c r="AP47" s="4">
        <f t="shared" si="12"/>
        <v>0</v>
      </c>
      <c r="AQ47" s="4">
        <f t="shared" si="12"/>
        <v>0</v>
      </c>
      <c r="AR47" s="4">
        <f t="shared" si="12"/>
        <v>0</v>
      </c>
      <c r="AS47" s="4">
        <f t="shared" si="12"/>
        <v>0</v>
      </c>
      <c r="AT47" s="4">
        <f t="shared" si="12"/>
        <v>0</v>
      </c>
      <c r="AU47" s="4">
        <f t="shared" si="12"/>
        <v>0</v>
      </c>
      <c r="AV47" s="4">
        <f t="shared" si="12"/>
        <v>0</v>
      </c>
      <c r="AW47" s="4">
        <f t="shared" si="12"/>
        <v>0</v>
      </c>
      <c r="AX47" s="4">
        <f t="shared" si="12"/>
        <v>0</v>
      </c>
      <c r="AY47" s="4">
        <f t="shared" si="13"/>
        <v>0</v>
      </c>
      <c r="AZ47" s="4">
        <f t="shared" si="13"/>
        <v>0</v>
      </c>
      <c r="BA47" s="4">
        <f t="shared" si="13"/>
        <v>0</v>
      </c>
      <c r="BB47" s="4">
        <f t="shared" si="13"/>
        <v>0</v>
      </c>
      <c r="BC47" s="4">
        <f t="shared" si="13"/>
        <v>0</v>
      </c>
      <c r="BD47" s="4">
        <f t="shared" si="13"/>
        <v>0</v>
      </c>
      <c r="BE47" s="4">
        <f t="shared" si="13"/>
        <v>0</v>
      </c>
      <c r="BF47" s="4">
        <f t="shared" si="13"/>
        <v>0</v>
      </c>
      <c r="BG47" s="4">
        <f t="shared" si="13"/>
        <v>0</v>
      </c>
      <c r="BH47" s="4">
        <f t="shared" si="13"/>
        <v>0</v>
      </c>
      <c r="BI47" s="4">
        <f t="shared" si="13"/>
        <v>0</v>
      </c>
      <c r="BK47" s="7">
        <f t="shared" ca="1" si="16"/>
        <v>0.10771362174177534</v>
      </c>
    </row>
    <row r="48" spans="1:63" x14ac:dyDescent="0.25">
      <c r="A48">
        <f t="shared" si="4"/>
        <v>37</v>
      </c>
      <c r="C48" s="4">
        <f t="shared" ca="1" si="15"/>
        <v>-598899089.59888208</v>
      </c>
      <c r="D48" s="4">
        <f t="shared" ca="1" si="15"/>
        <v>6982497.3261647047</v>
      </c>
      <c r="E48" s="4">
        <f t="shared" ca="1" si="15"/>
        <v>6854032.2666362152</v>
      </c>
      <c r="F48" s="4">
        <f t="shared" ca="1" si="15"/>
        <v>7035732.9198058518</v>
      </c>
      <c r="G48" s="4">
        <f t="shared" ca="1" si="15"/>
        <v>7198749.3027598681</v>
      </c>
      <c r="H48" s="4">
        <f t="shared" ca="1" si="15"/>
        <v>7386033.0858887704</v>
      </c>
      <c r="I48" s="4">
        <f t="shared" ca="1" si="15"/>
        <v>7574523.6177174402</v>
      </c>
      <c r="J48" s="4">
        <f t="shared" ca="1" si="15"/>
        <v>7765324.4996394226</v>
      </c>
      <c r="K48" s="4">
        <f t="shared" ca="1" si="15"/>
        <v>7936907.649685571</v>
      </c>
      <c r="L48" s="4">
        <f t="shared" ca="1" si="15"/>
        <v>8133513.4891118798</v>
      </c>
      <c r="M48" s="4">
        <f t="shared" ca="1" si="15"/>
        <v>8331389.7491417555</v>
      </c>
      <c r="N48" s="4">
        <f t="shared" ca="1" si="15"/>
        <v>8531673.3429533746</v>
      </c>
      <c r="O48" s="4">
        <f t="shared" ca="1" si="15"/>
        <v>8886507.8260475192</v>
      </c>
      <c r="P48" s="4">
        <f t="shared" ca="1" si="15"/>
        <v>9149312.369589502</v>
      </c>
      <c r="Q48" s="4">
        <f t="shared" ca="1" si="15"/>
        <v>9323882.1297417879</v>
      </c>
      <c r="R48" s="4">
        <f t="shared" ca="1" si="14"/>
        <v>9500456.4514344204</v>
      </c>
      <c r="S48" s="4">
        <f t="shared" ca="1" si="11"/>
        <v>9656190.9665467814</v>
      </c>
      <c r="T48" s="4">
        <f t="shared" ca="1" si="11"/>
        <v>9838015.0590698458</v>
      </c>
      <c r="U48" s="4">
        <f t="shared" ca="1" si="11"/>
        <v>10020724.614680942</v>
      </c>
      <c r="V48" s="4">
        <f t="shared" ca="1" si="11"/>
        <v>10205520.398232523</v>
      </c>
      <c r="W48" s="4">
        <f t="shared" ca="1" si="11"/>
        <v>10368872.870246615</v>
      </c>
      <c r="X48" s="4">
        <f t="shared" ca="1" si="11"/>
        <v>10559119.457104566</v>
      </c>
      <c r="Y48" s="4">
        <f t="shared" ca="1" si="11"/>
        <v>10750300.083117859</v>
      </c>
      <c r="Z48" s="4">
        <f t="shared" ca="1" si="11"/>
        <v>10943651.699350409</v>
      </c>
      <c r="AA48" s="4">
        <f t="shared" ca="1" si="11"/>
        <v>11114939.044616736</v>
      </c>
      <c r="AB48" s="4">
        <f t="shared" ca="1" si="11"/>
        <v>11313949.833786391</v>
      </c>
      <c r="AC48" s="4">
        <f t="shared" ca="1" si="11"/>
        <v>11513945.355825974</v>
      </c>
      <c r="AD48" s="4">
        <f t="shared" ca="1" si="11"/>
        <v>11716199.838495141</v>
      </c>
      <c r="AE48" s="4">
        <f t="shared" ca="1" si="11"/>
        <v>11895751.13218403</v>
      </c>
      <c r="AF48" s="4">
        <f t="shared" ca="1" si="11"/>
        <v>11443316.850535177</v>
      </c>
      <c r="AG48" s="4">
        <f t="shared" ca="1" si="11"/>
        <v>11139603.106907085</v>
      </c>
      <c r="AH48" s="4">
        <f t="shared" ca="1" si="11"/>
        <v>11246322.787295394</v>
      </c>
      <c r="AI48" s="4">
        <f t="shared" ca="1" si="12"/>
        <v>11018408.842776261</v>
      </c>
      <c r="AJ48" s="4">
        <f t="shared" ca="1" si="12"/>
        <v>11226474.179316625</v>
      </c>
      <c r="AK48" s="4">
        <f t="shared" ca="1" si="12"/>
        <v>11435561.484078396</v>
      </c>
      <c r="AL48" s="4">
        <f t="shared" ca="1" si="12"/>
        <v>11647022.416665602</v>
      </c>
      <c r="AM48" s="4">
        <f t="shared" ca="1" si="12"/>
        <v>968519578.14541507</v>
      </c>
      <c r="AN48" s="4">
        <f t="shared" si="12"/>
        <v>0</v>
      </c>
      <c r="AO48" s="4">
        <f t="shared" si="12"/>
        <v>0</v>
      </c>
      <c r="AP48" s="4">
        <f t="shared" si="12"/>
        <v>0</v>
      </c>
      <c r="AQ48" s="4">
        <f t="shared" si="12"/>
        <v>0</v>
      </c>
      <c r="AR48" s="4">
        <f t="shared" si="12"/>
        <v>0</v>
      </c>
      <c r="AS48" s="4">
        <f t="shared" si="12"/>
        <v>0</v>
      </c>
      <c r="AT48" s="4">
        <f t="shared" si="12"/>
        <v>0</v>
      </c>
      <c r="AU48" s="4">
        <f t="shared" si="12"/>
        <v>0</v>
      </c>
      <c r="AV48" s="4">
        <f t="shared" si="12"/>
        <v>0</v>
      </c>
      <c r="AW48" s="4">
        <f t="shared" si="12"/>
        <v>0</v>
      </c>
      <c r="AX48" s="4">
        <f t="shared" si="12"/>
        <v>0</v>
      </c>
      <c r="AY48" s="4">
        <f t="shared" si="13"/>
        <v>0</v>
      </c>
      <c r="AZ48" s="4">
        <f t="shared" si="13"/>
        <v>0</v>
      </c>
      <c r="BA48" s="4">
        <f t="shared" si="13"/>
        <v>0</v>
      </c>
      <c r="BB48" s="4">
        <f t="shared" si="13"/>
        <v>0</v>
      </c>
      <c r="BC48" s="4">
        <f t="shared" si="13"/>
        <v>0</v>
      </c>
      <c r="BD48" s="4">
        <f t="shared" si="13"/>
        <v>0</v>
      </c>
      <c r="BE48" s="4">
        <f t="shared" si="13"/>
        <v>0</v>
      </c>
      <c r="BF48" s="4">
        <f t="shared" si="13"/>
        <v>0</v>
      </c>
      <c r="BG48" s="4">
        <f t="shared" si="13"/>
        <v>0</v>
      </c>
      <c r="BH48" s="4">
        <f t="shared" si="13"/>
        <v>0</v>
      </c>
      <c r="BI48" s="4">
        <f t="shared" si="13"/>
        <v>0</v>
      </c>
      <c r="BK48" s="7">
        <f t="shared" ca="1" si="16"/>
        <v>0.10747763372931107</v>
      </c>
    </row>
    <row r="49" spans="1:63" x14ac:dyDescent="0.25">
      <c r="A49">
        <f t="shared" si="4"/>
        <v>38</v>
      </c>
      <c r="C49" s="4">
        <f t="shared" ca="1" si="15"/>
        <v>-598899089.59888208</v>
      </c>
      <c r="D49" s="4">
        <f t="shared" ca="1" si="15"/>
        <v>6982497.3261647047</v>
      </c>
      <c r="E49" s="4">
        <f t="shared" ca="1" si="15"/>
        <v>6854032.2666362152</v>
      </c>
      <c r="F49" s="4">
        <f t="shared" ca="1" si="15"/>
        <v>7035732.9198058518</v>
      </c>
      <c r="G49" s="4">
        <f t="shared" ca="1" si="15"/>
        <v>7198749.3027598681</v>
      </c>
      <c r="H49" s="4">
        <f t="shared" ca="1" si="15"/>
        <v>7386033.0858887704</v>
      </c>
      <c r="I49" s="4">
        <f t="shared" ca="1" si="15"/>
        <v>7574523.6177174402</v>
      </c>
      <c r="J49" s="4">
        <f t="shared" ca="1" si="15"/>
        <v>7765324.4996394226</v>
      </c>
      <c r="K49" s="4">
        <f t="shared" ca="1" si="15"/>
        <v>7936907.649685571</v>
      </c>
      <c r="L49" s="4">
        <f t="shared" ca="1" si="15"/>
        <v>8133513.4891118798</v>
      </c>
      <c r="M49" s="4">
        <f t="shared" ca="1" si="15"/>
        <v>8331389.7491417555</v>
      </c>
      <c r="N49" s="4">
        <f t="shared" ca="1" si="15"/>
        <v>8531673.3429533746</v>
      </c>
      <c r="O49" s="4">
        <f t="shared" ca="1" si="15"/>
        <v>8886507.8260475192</v>
      </c>
      <c r="P49" s="4">
        <f t="shared" ca="1" si="15"/>
        <v>9149312.369589502</v>
      </c>
      <c r="Q49" s="4">
        <f t="shared" ca="1" si="15"/>
        <v>9323882.1297417879</v>
      </c>
      <c r="R49" s="4">
        <f t="shared" ca="1" si="14"/>
        <v>9500456.4514344204</v>
      </c>
      <c r="S49" s="4">
        <f t="shared" ca="1" si="11"/>
        <v>9656190.9665467814</v>
      </c>
      <c r="T49" s="4">
        <f t="shared" ca="1" si="11"/>
        <v>9838015.0590698458</v>
      </c>
      <c r="U49" s="4">
        <f t="shared" ca="1" si="11"/>
        <v>10020724.614680942</v>
      </c>
      <c r="V49" s="4">
        <f t="shared" ca="1" si="11"/>
        <v>10205520.398232523</v>
      </c>
      <c r="W49" s="4">
        <f t="shared" ca="1" si="11"/>
        <v>10368872.870246615</v>
      </c>
      <c r="X49" s="4">
        <f t="shared" ca="1" si="11"/>
        <v>10559119.457104566</v>
      </c>
      <c r="Y49" s="4">
        <f t="shared" ca="1" si="11"/>
        <v>10750300.083117859</v>
      </c>
      <c r="Z49" s="4">
        <f t="shared" ca="1" si="11"/>
        <v>10943651.699350409</v>
      </c>
      <c r="AA49" s="4">
        <f t="shared" ca="1" si="11"/>
        <v>11114939.044616736</v>
      </c>
      <c r="AB49" s="4">
        <f t="shared" ca="1" si="11"/>
        <v>11313949.833786391</v>
      </c>
      <c r="AC49" s="4">
        <f t="shared" ca="1" si="11"/>
        <v>11513945.355825974</v>
      </c>
      <c r="AD49" s="4">
        <f t="shared" ca="1" si="11"/>
        <v>11716199.838495141</v>
      </c>
      <c r="AE49" s="4">
        <f t="shared" ca="1" si="11"/>
        <v>11895751.13218403</v>
      </c>
      <c r="AF49" s="4">
        <f t="shared" ca="1" si="11"/>
        <v>11443316.850535177</v>
      </c>
      <c r="AG49" s="4">
        <f t="shared" ca="1" si="11"/>
        <v>11139603.106907085</v>
      </c>
      <c r="AH49" s="4">
        <f t="shared" ca="1" si="11"/>
        <v>11246322.787295394</v>
      </c>
      <c r="AI49" s="4">
        <f t="shared" ca="1" si="12"/>
        <v>11018408.842776261</v>
      </c>
      <c r="AJ49" s="4">
        <f t="shared" ca="1" si="12"/>
        <v>11226474.179316625</v>
      </c>
      <c r="AK49" s="4">
        <f t="shared" ca="1" si="12"/>
        <v>11435561.484078396</v>
      </c>
      <c r="AL49" s="4">
        <f t="shared" ca="1" si="12"/>
        <v>11647022.416665602</v>
      </c>
      <c r="AM49" s="4">
        <f t="shared" ca="1" si="12"/>
        <v>11834374.462680133</v>
      </c>
      <c r="AN49" s="4">
        <f t="shared" ca="1" si="12"/>
        <v>979524523.32059216</v>
      </c>
      <c r="AO49" s="4">
        <f t="shared" si="12"/>
        <v>0</v>
      </c>
      <c r="AP49" s="4">
        <f t="shared" si="12"/>
        <v>0</v>
      </c>
      <c r="AQ49" s="4">
        <f t="shared" si="12"/>
        <v>0</v>
      </c>
      <c r="AR49" s="4">
        <f t="shared" si="12"/>
        <v>0</v>
      </c>
      <c r="AS49" s="4">
        <f t="shared" si="12"/>
        <v>0</v>
      </c>
      <c r="AT49" s="4">
        <f t="shared" si="12"/>
        <v>0</v>
      </c>
      <c r="AU49" s="4">
        <f t="shared" si="12"/>
        <v>0</v>
      </c>
      <c r="AV49" s="4">
        <f t="shared" si="12"/>
        <v>0</v>
      </c>
      <c r="AW49" s="4">
        <f t="shared" si="12"/>
        <v>0</v>
      </c>
      <c r="AX49" s="4">
        <f t="shared" si="12"/>
        <v>0</v>
      </c>
      <c r="AY49" s="4">
        <f t="shared" si="13"/>
        <v>0</v>
      </c>
      <c r="AZ49" s="4">
        <f t="shared" si="13"/>
        <v>0</v>
      </c>
      <c r="BA49" s="4">
        <f t="shared" si="13"/>
        <v>0</v>
      </c>
      <c r="BB49" s="4">
        <f t="shared" si="13"/>
        <v>0</v>
      </c>
      <c r="BC49" s="4">
        <f t="shared" si="13"/>
        <v>0</v>
      </c>
      <c r="BD49" s="4">
        <f t="shared" si="13"/>
        <v>0</v>
      </c>
      <c r="BE49" s="4">
        <f t="shared" si="13"/>
        <v>0</v>
      </c>
      <c r="BF49" s="4">
        <f t="shared" si="13"/>
        <v>0</v>
      </c>
      <c r="BG49" s="4">
        <f t="shared" si="13"/>
        <v>0</v>
      </c>
      <c r="BH49" s="4">
        <f t="shared" si="13"/>
        <v>0</v>
      </c>
      <c r="BI49" s="4">
        <f t="shared" si="13"/>
        <v>0</v>
      </c>
      <c r="BK49" s="7">
        <f t="shared" ca="1" si="16"/>
        <v>0.10729585365147831</v>
      </c>
    </row>
    <row r="50" spans="1:63" x14ac:dyDescent="0.25">
      <c r="A50">
        <f t="shared" si="4"/>
        <v>39</v>
      </c>
      <c r="C50" s="4">
        <f t="shared" ca="1" si="15"/>
        <v>-598899089.59888208</v>
      </c>
      <c r="D50" s="4">
        <f t="shared" ca="1" si="15"/>
        <v>6982497.3261647047</v>
      </c>
      <c r="E50" s="4">
        <f t="shared" ca="1" si="15"/>
        <v>6854032.2666362152</v>
      </c>
      <c r="F50" s="4">
        <f t="shared" ca="1" si="15"/>
        <v>7035732.9198058518</v>
      </c>
      <c r="G50" s="4">
        <f t="shared" ca="1" si="15"/>
        <v>7198749.3027598681</v>
      </c>
      <c r="H50" s="4">
        <f t="shared" ca="1" si="15"/>
        <v>7386033.0858887704</v>
      </c>
      <c r="I50" s="4">
        <f t="shared" ca="1" si="15"/>
        <v>7574523.6177174402</v>
      </c>
      <c r="J50" s="4">
        <f t="shared" ca="1" si="15"/>
        <v>7765324.4996394226</v>
      </c>
      <c r="K50" s="4">
        <f t="shared" ca="1" si="15"/>
        <v>7936907.649685571</v>
      </c>
      <c r="L50" s="4">
        <f t="shared" ca="1" si="15"/>
        <v>8133513.4891118798</v>
      </c>
      <c r="M50" s="4">
        <f t="shared" ca="1" si="15"/>
        <v>8331389.7491417555</v>
      </c>
      <c r="N50" s="4">
        <f t="shared" ca="1" si="15"/>
        <v>8531673.3429533746</v>
      </c>
      <c r="O50" s="4">
        <f t="shared" ca="1" si="15"/>
        <v>8886507.8260475192</v>
      </c>
      <c r="P50" s="4">
        <f t="shared" ca="1" si="15"/>
        <v>9149312.369589502</v>
      </c>
      <c r="Q50" s="4">
        <f t="shared" ca="1" si="15"/>
        <v>9323882.1297417879</v>
      </c>
      <c r="R50" s="4">
        <f t="shared" ca="1" si="14"/>
        <v>9500456.4514344204</v>
      </c>
      <c r="S50" s="4">
        <f t="shared" ca="1" si="11"/>
        <v>9656190.9665467814</v>
      </c>
      <c r="T50" s="4">
        <f t="shared" ca="1" si="11"/>
        <v>9838015.0590698458</v>
      </c>
      <c r="U50" s="4">
        <f t="shared" ca="1" si="11"/>
        <v>10020724.614680942</v>
      </c>
      <c r="V50" s="4">
        <f t="shared" ca="1" si="11"/>
        <v>10205520.398232523</v>
      </c>
      <c r="W50" s="4">
        <f t="shared" ca="1" si="11"/>
        <v>10368872.870246615</v>
      </c>
      <c r="X50" s="4">
        <f t="shared" ca="1" si="11"/>
        <v>10559119.457104566</v>
      </c>
      <c r="Y50" s="4">
        <f t="shared" ca="1" si="11"/>
        <v>10750300.083117859</v>
      </c>
      <c r="Z50" s="4">
        <f t="shared" ca="1" si="11"/>
        <v>10943651.699350409</v>
      </c>
      <c r="AA50" s="4">
        <f t="shared" ca="1" si="11"/>
        <v>11114939.044616736</v>
      </c>
      <c r="AB50" s="4">
        <f t="shared" ca="1" si="11"/>
        <v>11313949.833786391</v>
      </c>
      <c r="AC50" s="4">
        <f t="shared" ca="1" si="11"/>
        <v>11513945.355825974</v>
      </c>
      <c r="AD50" s="4">
        <f t="shared" ca="1" si="11"/>
        <v>11716199.838495141</v>
      </c>
      <c r="AE50" s="4">
        <f t="shared" ca="1" si="11"/>
        <v>11895751.13218403</v>
      </c>
      <c r="AF50" s="4">
        <f t="shared" ca="1" si="11"/>
        <v>11443316.850535177</v>
      </c>
      <c r="AG50" s="4">
        <f t="shared" ca="1" si="11"/>
        <v>11139603.106907085</v>
      </c>
      <c r="AH50" s="4">
        <f t="shared" ca="1" si="11"/>
        <v>11246322.787295394</v>
      </c>
      <c r="AI50" s="4">
        <f t="shared" ca="1" si="12"/>
        <v>11018408.842776261</v>
      </c>
      <c r="AJ50" s="4">
        <f t="shared" ca="1" si="12"/>
        <v>11226474.179316625</v>
      </c>
      <c r="AK50" s="4">
        <f t="shared" ca="1" si="12"/>
        <v>11435561.484078396</v>
      </c>
      <c r="AL50" s="4">
        <f t="shared" ca="1" si="12"/>
        <v>11647022.416665602</v>
      </c>
      <c r="AM50" s="4">
        <f t="shared" ca="1" si="12"/>
        <v>11834374.462680133</v>
      </c>
      <c r="AN50" s="4">
        <f t="shared" ca="1" si="12"/>
        <v>12052022.012352642</v>
      </c>
      <c r="AO50" s="4">
        <f t="shared" ca="1" si="12"/>
        <v>989975081.86131954</v>
      </c>
      <c r="AP50" s="4">
        <f t="shared" si="12"/>
        <v>0</v>
      </c>
      <c r="AQ50" s="4">
        <f t="shared" si="12"/>
        <v>0</v>
      </c>
      <c r="AR50" s="4">
        <f t="shared" si="12"/>
        <v>0</v>
      </c>
      <c r="AS50" s="4">
        <f t="shared" si="12"/>
        <v>0</v>
      </c>
      <c r="AT50" s="4">
        <f t="shared" si="12"/>
        <v>0</v>
      </c>
      <c r="AU50" s="4">
        <f t="shared" si="12"/>
        <v>0</v>
      </c>
      <c r="AV50" s="4">
        <f t="shared" si="12"/>
        <v>0</v>
      </c>
      <c r="AW50" s="4">
        <f t="shared" si="12"/>
        <v>0</v>
      </c>
      <c r="AX50" s="4">
        <f t="shared" si="12"/>
        <v>0</v>
      </c>
      <c r="AY50" s="4">
        <f t="shared" si="13"/>
        <v>0</v>
      </c>
      <c r="AZ50" s="4">
        <f t="shared" si="13"/>
        <v>0</v>
      </c>
      <c r="BA50" s="4">
        <f t="shared" si="13"/>
        <v>0</v>
      </c>
      <c r="BB50" s="4">
        <f t="shared" si="13"/>
        <v>0</v>
      </c>
      <c r="BC50" s="4">
        <f t="shared" si="13"/>
        <v>0</v>
      </c>
      <c r="BD50" s="4">
        <f t="shared" si="13"/>
        <v>0</v>
      </c>
      <c r="BE50" s="4">
        <f t="shared" si="13"/>
        <v>0</v>
      </c>
      <c r="BF50" s="4">
        <f t="shared" si="13"/>
        <v>0</v>
      </c>
      <c r="BG50" s="4">
        <f t="shared" si="13"/>
        <v>0</v>
      </c>
      <c r="BH50" s="4">
        <f t="shared" si="13"/>
        <v>0</v>
      </c>
      <c r="BI50" s="4">
        <f t="shared" si="13"/>
        <v>0</v>
      </c>
      <c r="BK50" s="7">
        <f t="shared" ca="1" si="16"/>
        <v>0.10706914341300089</v>
      </c>
    </row>
    <row r="51" spans="1:63" x14ac:dyDescent="0.25">
      <c r="A51">
        <f t="shared" si="4"/>
        <v>40</v>
      </c>
      <c r="C51" s="4">
        <f t="shared" ca="1" si="15"/>
        <v>-598899089.59888208</v>
      </c>
      <c r="D51" s="4">
        <f t="shared" ca="1" si="15"/>
        <v>6982497.3261647047</v>
      </c>
      <c r="E51" s="4">
        <f t="shared" ca="1" si="15"/>
        <v>6854032.2666362152</v>
      </c>
      <c r="F51" s="4">
        <f t="shared" ca="1" si="15"/>
        <v>7035732.9198058518</v>
      </c>
      <c r="G51" s="4">
        <f t="shared" ca="1" si="15"/>
        <v>7198749.3027598681</v>
      </c>
      <c r="H51" s="4">
        <f t="shared" ca="1" si="15"/>
        <v>7386033.0858887704</v>
      </c>
      <c r="I51" s="4">
        <f t="shared" ca="1" si="15"/>
        <v>7574523.6177174402</v>
      </c>
      <c r="J51" s="4">
        <f t="shared" ca="1" si="15"/>
        <v>7765324.4996394226</v>
      </c>
      <c r="K51" s="4">
        <f t="shared" ca="1" si="15"/>
        <v>7936907.649685571</v>
      </c>
      <c r="L51" s="4">
        <f t="shared" ca="1" si="15"/>
        <v>8133513.4891118798</v>
      </c>
      <c r="M51" s="4">
        <f t="shared" ca="1" si="15"/>
        <v>8331389.7491417555</v>
      </c>
      <c r="N51" s="4">
        <f t="shared" ca="1" si="15"/>
        <v>8531673.3429533746</v>
      </c>
      <c r="O51" s="4">
        <f t="shared" ca="1" si="15"/>
        <v>8886507.8260475192</v>
      </c>
      <c r="P51" s="4">
        <f t="shared" ca="1" si="15"/>
        <v>9149312.369589502</v>
      </c>
      <c r="Q51" s="4">
        <f t="shared" ca="1" si="15"/>
        <v>9323882.1297417879</v>
      </c>
      <c r="R51" s="4">
        <f t="shared" ca="1" si="14"/>
        <v>9500456.4514344204</v>
      </c>
      <c r="S51" s="4">
        <f t="shared" ca="1" si="11"/>
        <v>9656190.9665467814</v>
      </c>
      <c r="T51" s="4">
        <f t="shared" ca="1" si="11"/>
        <v>9838015.0590698458</v>
      </c>
      <c r="U51" s="4">
        <f t="shared" ca="1" si="11"/>
        <v>10020724.614680942</v>
      </c>
      <c r="V51" s="4">
        <f t="shared" ca="1" si="11"/>
        <v>10205520.398232523</v>
      </c>
      <c r="W51" s="4">
        <f t="shared" ca="1" si="11"/>
        <v>10368872.870246615</v>
      </c>
      <c r="X51" s="4">
        <f t="shared" ca="1" si="11"/>
        <v>10559119.457104566</v>
      </c>
      <c r="Y51" s="4">
        <f t="shared" ca="1" si="11"/>
        <v>10750300.083117859</v>
      </c>
      <c r="Z51" s="4">
        <f t="shared" ca="1" si="11"/>
        <v>10943651.699350409</v>
      </c>
      <c r="AA51" s="4">
        <f t="shared" ca="1" si="11"/>
        <v>11114939.044616736</v>
      </c>
      <c r="AB51" s="4">
        <f t="shared" ca="1" si="11"/>
        <v>11313949.833786391</v>
      </c>
      <c r="AC51" s="4">
        <f t="shared" ca="1" si="11"/>
        <v>11513945.355825974</v>
      </c>
      <c r="AD51" s="4">
        <f t="shared" ca="1" si="11"/>
        <v>11716199.838495141</v>
      </c>
      <c r="AE51" s="4">
        <f t="shared" ca="1" si="11"/>
        <v>11895751.13218403</v>
      </c>
      <c r="AF51" s="4">
        <f t="shared" ca="1" si="11"/>
        <v>11443316.850535177</v>
      </c>
      <c r="AG51" s="4">
        <f t="shared" ca="1" si="11"/>
        <v>11139603.106907085</v>
      </c>
      <c r="AH51" s="4">
        <f t="shared" ca="1" si="11"/>
        <v>11246322.787295394</v>
      </c>
      <c r="AI51" s="4">
        <f t="shared" ca="1" si="12"/>
        <v>11018408.842776261</v>
      </c>
      <c r="AJ51" s="4">
        <f t="shared" ca="1" si="12"/>
        <v>11226474.179316625</v>
      </c>
      <c r="AK51" s="4">
        <f t="shared" ca="1" si="12"/>
        <v>11435561.484078396</v>
      </c>
      <c r="AL51" s="4">
        <f t="shared" ca="1" si="12"/>
        <v>11647022.416665602</v>
      </c>
      <c r="AM51" s="4">
        <f t="shared" ca="1" si="12"/>
        <v>11834374.462680133</v>
      </c>
      <c r="AN51" s="4">
        <f t="shared" ca="1" si="12"/>
        <v>12052022.012352642</v>
      </c>
      <c r="AO51" s="4">
        <f t="shared" ca="1" si="12"/>
        <v>12270746.964189731</v>
      </c>
      <c r="AP51" s="4">
        <f t="shared" ca="1" si="12"/>
        <v>1000505360.1055818</v>
      </c>
      <c r="AQ51" s="4">
        <f t="shared" si="12"/>
        <v>0</v>
      </c>
      <c r="AR51" s="4">
        <f t="shared" si="12"/>
        <v>0</v>
      </c>
      <c r="AS51" s="4">
        <f t="shared" si="12"/>
        <v>0</v>
      </c>
      <c r="AT51" s="4">
        <f t="shared" si="12"/>
        <v>0</v>
      </c>
      <c r="AU51" s="4">
        <f t="shared" si="12"/>
        <v>0</v>
      </c>
      <c r="AV51" s="4">
        <f t="shared" si="12"/>
        <v>0</v>
      </c>
      <c r="AW51" s="4">
        <f t="shared" si="12"/>
        <v>0</v>
      </c>
      <c r="AX51" s="4">
        <f t="shared" si="12"/>
        <v>0</v>
      </c>
      <c r="AY51" s="4">
        <f t="shared" si="13"/>
        <v>0</v>
      </c>
      <c r="AZ51" s="4">
        <f t="shared" si="13"/>
        <v>0</v>
      </c>
      <c r="BA51" s="4">
        <f t="shared" si="13"/>
        <v>0</v>
      </c>
      <c r="BB51" s="4">
        <f t="shared" si="13"/>
        <v>0</v>
      </c>
      <c r="BC51" s="4">
        <f t="shared" si="13"/>
        <v>0</v>
      </c>
      <c r="BD51" s="4">
        <f t="shared" si="13"/>
        <v>0</v>
      </c>
      <c r="BE51" s="4">
        <f t="shared" si="13"/>
        <v>0</v>
      </c>
      <c r="BF51" s="4">
        <f t="shared" si="13"/>
        <v>0</v>
      </c>
      <c r="BG51" s="4">
        <f t="shared" si="13"/>
        <v>0</v>
      </c>
      <c r="BH51" s="4">
        <f t="shared" si="13"/>
        <v>0</v>
      </c>
      <c r="BI51" s="4">
        <f t="shared" si="13"/>
        <v>0</v>
      </c>
      <c r="BK51" s="7">
        <f t="shared" ca="1" si="16"/>
        <v>0.10685967116022876</v>
      </c>
    </row>
    <row r="52" spans="1:63" x14ac:dyDescent="0.25">
      <c r="A52">
        <f t="shared" si="4"/>
        <v>41</v>
      </c>
      <c r="C52" s="4">
        <f t="shared" ca="1" si="15"/>
        <v>-598899089.59888208</v>
      </c>
      <c r="D52" s="4">
        <f t="shared" ca="1" si="15"/>
        <v>6982497.3261647047</v>
      </c>
      <c r="E52" s="4">
        <f t="shared" ca="1" si="15"/>
        <v>6854032.2666362152</v>
      </c>
      <c r="F52" s="4">
        <f t="shared" ca="1" si="15"/>
        <v>7035732.9198058518</v>
      </c>
      <c r="G52" s="4">
        <f t="shared" ca="1" si="15"/>
        <v>7198749.3027598681</v>
      </c>
      <c r="H52" s="4">
        <f t="shared" ca="1" si="15"/>
        <v>7386033.0858887704</v>
      </c>
      <c r="I52" s="4">
        <f t="shared" ca="1" si="15"/>
        <v>7574523.6177174402</v>
      </c>
      <c r="J52" s="4">
        <f t="shared" ca="1" si="15"/>
        <v>7765324.4996394226</v>
      </c>
      <c r="K52" s="4">
        <f t="shared" ca="1" si="15"/>
        <v>7936907.649685571</v>
      </c>
      <c r="L52" s="4">
        <f t="shared" ca="1" si="15"/>
        <v>8133513.4891118798</v>
      </c>
      <c r="M52" s="4">
        <f t="shared" ca="1" si="15"/>
        <v>8331389.7491417555</v>
      </c>
      <c r="N52" s="4">
        <f t="shared" ca="1" si="15"/>
        <v>8531673.3429533746</v>
      </c>
      <c r="O52" s="4">
        <f t="shared" ca="1" si="15"/>
        <v>8886507.8260475192</v>
      </c>
      <c r="P52" s="4">
        <f t="shared" ca="1" si="15"/>
        <v>9149312.369589502</v>
      </c>
      <c r="Q52" s="4">
        <f t="shared" ca="1" si="15"/>
        <v>9323882.1297417879</v>
      </c>
      <c r="R52" s="4">
        <f t="shared" ca="1" si="14"/>
        <v>9500456.4514344204</v>
      </c>
      <c r="S52" s="4">
        <f t="shared" ca="1" si="11"/>
        <v>9656190.9665467814</v>
      </c>
      <c r="T52" s="4">
        <f t="shared" ca="1" si="11"/>
        <v>9838015.0590698458</v>
      </c>
      <c r="U52" s="4">
        <f t="shared" ca="1" si="11"/>
        <v>10020724.614680942</v>
      </c>
      <c r="V52" s="4">
        <f t="shared" ca="1" si="11"/>
        <v>10205520.398232523</v>
      </c>
      <c r="W52" s="4">
        <f t="shared" ca="1" si="11"/>
        <v>10368872.870246615</v>
      </c>
      <c r="X52" s="4">
        <f t="shared" ca="1" si="11"/>
        <v>10559119.457104566</v>
      </c>
      <c r="Y52" s="4">
        <f t="shared" ca="1" si="11"/>
        <v>10750300.083117859</v>
      </c>
      <c r="Z52" s="4">
        <f t="shared" ca="1" si="11"/>
        <v>10943651.699350409</v>
      </c>
      <c r="AA52" s="4">
        <f t="shared" ca="1" si="11"/>
        <v>11114939.044616736</v>
      </c>
      <c r="AB52" s="4">
        <f t="shared" ca="1" si="11"/>
        <v>11313949.833786391</v>
      </c>
      <c r="AC52" s="4">
        <f t="shared" ca="1" si="11"/>
        <v>11513945.355825974</v>
      </c>
      <c r="AD52" s="4">
        <f t="shared" ca="1" si="11"/>
        <v>11716199.838495141</v>
      </c>
      <c r="AE52" s="4">
        <f t="shared" ca="1" si="11"/>
        <v>11895751.13218403</v>
      </c>
      <c r="AF52" s="4">
        <f t="shared" ca="1" si="11"/>
        <v>11443316.850535177</v>
      </c>
      <c r="AG52" s="4">
        <f t="shared" ca="1" si="11"/>
        <v>11139603.106907085</v>
      </c>
      <c r="AH52" s="4">
        <f t="shared" ca="1" si="11"/>
        <v>11246322.787295394</v>
      </c>
      <c r="AI52" s="4">
        <f t="shared" ca="1" si="12"/>
        <v>11018408.842776261</v>
      </c>
      <c r="AJ52" s="4">
        <f t="shared" ca="1" si="12"/>
        <v>11226474.179316625</v>
      </c>
      <c r="AK52" s="4">
        <f t="shared" ca="1" si="12"/>
        <v>11435561.484078396</v>
      </c>
      <c r="AL52" s="4">
        <f t="shared" ca="1" si="12"/>
        <v>11647022.416665602</v>
      </c>
      <c r="AM52" s="4">
        <f t="shared" ca="1" si="12"/>
        <v>11834374.462680133</v>
      </c>
      <c r="AN52" s="4">
        <f t="shared" ca="1" si="12"/>
        <v>12052022.012352642</v>
      </c>
      <c r="AO52" s="4">
        <f t="shared" ca="1" si="12"/>
        <v>12270746.964189731</v>
      </c>
      <c r="AP52" s="4">
        <f t="shared" ca="1" si="12"/>
        <v>12491941.711340725</v>
      </c>
      <c r="AQ52" s="4">
        <f t="shared" ca="1" si="12"/>
        <v>1009674219.579484</v>
      </c>
      <c r="AR52" s="4">
        <f t="shared" si="12"/>
        <v>0</v>
      </c>
      <c r="AS52" s="4">
        <f t="shared" si="12"/>
        <v>0</v>
      </c>
      <c r="AT52" s="4">
        <f t="shared" si="12"/>
        <v>0</v>
      </c>
      <c r="AU52" s="4">
        <f t="shared" si="12"/>
        <v>0</v>
      </c>
      <c r="AV52" s="4">
        <f t="shared" si="12"/>
        <v>0</v>
      </c>
      <c r="AW52" s="4">
        <f t="shared" si="12"/>
        <v>0</v>
      </c>
      <c r="AX52" s="4">
        <f t="shared" si="12"/>
        <v>0</v>
      </c>
      <c r="AY52" s="4">
        <f t="shared" si="13"/>
        <v>0</v>
      </c>
      <c r="AZ52" s="4">
        <f t="shared" si="13"/>
        <v>0</v>
      </c>
      <c r="BA52" s="4">
        <f t="shared" si="13"/>
        <v>0</v>
      </c>
      <c r="BB52" s="4">
        <f t="shared" si="13"/>
        <v>0</v>
      </c>
      <c r="BC52" s="4">
        <f t="shared" si="13"/>
        <v>0</v>
      </c>
      <c r="BD52" s="4">
        <f t="shared" si="13"/>
        <v>0</v>
      </c>
      <c r="BE52" s="4">
        <f t="shared" si="13"/>
        <v>0</v>
      </c>
      <c r="BF52" s="4">
        <f t="shared" si="13"/>
        <v>0</v>
      </c>
      <c r="BG52" s="4">
        <f t="shared" si="13"/>
        <v>0</v>
      </c>
      <c r="BH52" s="4">
        <f t="shared" si="13"/>
        <v>0</v>
      </c>
      <c r="BI52" s="4">
        <f t="shared" si="13"/>
        <v>0</v>
      </c>
      <c r="BK52" s="7">
        <f t="shared" ca="1" si="16"/>
        <v>0.10654439026598084</v>
      </c>
    </row>
    <row r="53" spans="1:63" x14ac:dyDescent="0.25">
      <c r="A53">
        <f t="shared" si="4"/>
        <v>42</v>
      </c>
      <c r="C53" s="4">
        <f t="shared" ca="1" si="15"/>
        <v>-598899089.59888208</v>
      </c>
      <c r="D53" s="4">
        <f t="shared" ca="1" si="15"/>
        <v>6982497.3261647047</v>
      </c>
      <c r="E53" s="4">
        <f t="shared" ca="1" si="15"/>
        <v>6854032.2666362152</v>
      </c>
      <c r="F53" s="4">
        <f t="shared" ca="1" si="15"/>
        <v>7035732.9198058518</v>
      </c>
      <c r="G53" s="4">
        <f t="shared" ca="1" si="15"/>
        <v>7198749.3027598681</v>
      </c>
      <c r="H53" s="4">
        <f t="shared" ca="1" si="15"/>
        <v>7386033.0858887704</v>
      </c>
      <c r="I53" s="4">
        <f t="shared" ca="1" si="15"/>
        <v>7574523.6177174402</v>
      </c>
      <c r="J53" s="4">
        <f t="shared" ca="1" si="15"/>
        <v>7765324.4996394226</v>
      </c>
      <c r="K53" s="4">
        <f t="shared" ca="1" si="15"/>
        <v>7936907.649685571</v>
      </c>
      <c r="L53" s="4">
        <f t="shared" ca="1" si="15"/>
        <v>8133513.4891118798</v>
      </c>
      <c r="M53" s="4">
        <f t="shared" ca="1" si="15"/>
        <v>8331389.7491417555</v>
      </c>
      <c r="N53" s="4">
        <f t="shared" ca="1" si="15"/>
        <v>8531673.3429533746</v>
      </c>
      <c r="O53" s="4">
        <f t="shared" ca="1" si="15"/>
        <v>8886507.8260475192</v>
      </c>
      <c r="P53" s="4">
        <f t="shared" ca="1" si="15"/>
        <v>9149312.369589502</v>
      </c>
      <c r="Q53" s="4">
        <f t="shared" ca="1" si="15"/>
        <v>9323882.1297417879</v>
      </c>
      <c r="R53" s="4">
        <f t="shared" ca="1" si="14"/>
        <v>9500456.4514344204</v>
      </c>
      <c r="S53" s="4">
        <f t="shared" ca="1" si="11"/>
        <v>9656190.9665467814</v>
      </c>
      <c r="T53" s="4">
        <f t="shared" ca="1" si="11"/>
        <v>9838015.0590698458</v>
      </c>
      <c r="U53" s="4">
        <f t="shared" ca="1" si="11"/>
        <v>10020724.614680942</v>
      </c>
      <c r="V53" s="4">
        <f t="shared" ca="1" si="11"/>
        <v>10205520.398232523</v>
      </c>
      <c r="W53" s="4">
        <f t="shared" ca="1" si="11"/>
        <v>10368872.870246615</v>
      </c>
      <c r="X53" s="4">
        <f t="shared" ca="1" si="11"/>
        <v>10559119.457104566</v>
      </c>
      <c r="Y53" s="4">
        <f t="shared" ca="1" si="11"/>
        <v>10750300.083117859</v>
      </c>
      <c r="Z53" s="4">
        <f t="shared" ca="1" si="11"/>
        <v>10943651.699350409</v>
      </c>
      <c r="AA53" s="4">
        <f t="shared" ca="1" si="11"/>
        <v>11114939.044616736</v>
      </c>
      <c r="AB53" s="4">
        <f t="shared" ca="1" si="11"/>
        <v>11313949.833786391</v>
      </c>
      <c r="AC53" s="4">
        <f t="shared" ca="1" si="11"/>
        <v>11513945.355825974</v>
      </c>
      <c r="AD53" s="4">
        <f t="shared" ca="1" si="11"/>
        <v>11716199.838495141</v>
      </c>
      <c r="AE53" s="4">
        <f t="shared" ca="1" si="11"/>
        <v>11895751.13218403</v>
      </c>
      <c r="AF53" s="4">
        <f t="shared" ca="1" si="11"/>
        <v>11443316.850535177</v>
      </c>
      <c r="AG53" s="4">
        <f t="shared" ca="1" si="11"/>
        <v>11139603.106907085</v>
      </c>
      <c r="AH53" s="4">
        <f t="shared" ca="1" si="11"/>
        <v>11246322.787295394</v>
      </c>
      <c r="AI53" s="4">
        <f t="shared" ca="1" si="12"/>
        <v>11018408.842776261</v>
      </c>
      <c r="AJ53" s="4">
        <f t="shared" ca="1" si="12"/>
        <v>11226474.179316625</v>
      </c>
      <c r="AK53" s="4">
        <f t="shared" ca="1" si="12"/>
        <v>11435561.484078396</v>
      </c>
      <c r="AL53" s="4">
        <f t="shared" ca="1" si="12"/>
        <v>11647022.416665602</v>
      </c>
      <c r="AM53" s="4">
        <f t="shared" ca="1" si="12"/>
        <v>11834374.462680133</v>
      </c>
      <c r="AN53" s="4">
        <f t="shared" ca="1" si="12"/>
        <v>12052022.012352642</v>
      </c>
      <c r="AO53" s="4">
        <f t="shared" ca="1" si="12"/>
        <v>12270746.964189731</v>
      </c>
      <c r="AP53" s="4">
        <f t="shared" ca="1" si="12"/>
        <v>12491941.711340725</v>
      </c>
      <c r="AQ53" s="4">
        <f t="shared" ca="1" si="12"/>
        <v>12879396.560590256</v>
      </c>
      <c r="AR53" s="4">
        <f t="shared" ca="1" si="12"/>
        <v>1020522368.2455928</v>
      </c>
      <c r="AS53" s="4">
        <f t="shared" si="12"/>
        <v>0</v>
      </c>
      <c r="AT53" s="4">
        <f t="shared" si="12"/>
        <v>0</v>
      </c>
      <c r="AU53" s="4">
        <f t="shared" si="12"/>
        <v>0</v>
      </c>
      <c r="AV53" s="4">
        <f t="shared" si="12"/>
        <v>0</v>
      </c>
      <c r="AW53" s="4">
        <f t="shared" si="12"/>
        <v>0</v>
      </c>
      <c r="AX53" s="4">
        <f t="shared" si="12"/>
        <v>0</v>
      </c>
      <c r="AY53" s="4">
        <f t="shared" si="13"/>
        <v>0</v>
      </c>
      <c r="AZ53" s="4">
        <f t="shared" si="13"/>
        <v>0</v>
      </c>
      <c r="BA53" s="4">
        <f t="shared" si="13"/>
        <v>0</v>
      </c>
      <c r="BB53" s="4">
        <f t="shared" si="13"/>
        <v>0</v>
      </c>
      <c r="BC53" s="4">
        <f t="shared" si="13"/>
        <v>0</v>
      </c>
      <c r="BD53" s="4">
        <f t="shared" si="13"/>
        <v>0</v>
      </c>
      <c r="BE53" s="4">
        <f t="shared" si="13"/>
        <v>0</v>
      </c>
      <c r="BF53" s="4">
        <f t="shared" si="13"/>
        <v>0</v>
      </c>
      <c r="BG53" s="4">
        <f t="shared" si="13"/>
        <v>0</v>
      </c>
      <c r="BH53" s="4">
        <f t="shared" si="13"/>
        <v>0</v>
      </c>
      <c r="BI53" s="4">
        <f t="shared" si="13"/>
        <v>0</v>
      </c>
      <c r="BK53" s="7">
        <f t="shared" ca="1" si="16"/>
        <v>0.10639688440894401</v>
      </c>
    </row>
    <row r="54" spans="1:63" x14ac:dyDescent="0.25">
      <c r="A54">
        <f t="shared" si="4"/>
        <v>43</v>
      </c>
      <c r="C54" s="4">
        <f t="shared" ca="1" si="15"/>
        <v>-598899089.59888208</v>
      </c>
      <c r="D54" s="4">
        <f t="shared" ca="1" si="15"/>
        <v>6982497.3261647047</v>
      </c>
      <c r="E54" s="4">
        <f t="shared" ca="1" si="15"/>
        <v>6854032.2666362152</v>
      </c>
      <c r="F54" s="4">
        <f t="shared" ca="1" si="15"/>
        <v>7035732.9198058518</v>
      </c>
      <c r="G54" s="4">
        <f t="shared" ca="1" si="15"/>
        <v>7198749.3027598681</v>
      </c>
      <c r="H54" s="4">
        <f t="shared" ca="1" si="15"/>
        <v>7386033.0858887704</v>
      </c>
      <c r="I54" s="4">
        <f t="shared" ca="1" si="15"/>
        <v>7574523.6177174402</v>
      </c>
      <c r="J54" s="4">
        <f t="shared" ca="1" si="15"/>
        <v>7765324.4996394226</v>
      </c>
      <c r="K54" s="4">
        <f t="shared" ca="1" si="15"/>
        <v>7936907.649685571</v>
      </c>
      <c r="L54" s="4">
        <f t="shared" ca="1" si="15"/>
        <v>8133513.4891118798</v>
      </c>
      <c r="M54" s="4">
        <f t="shared" ca="1" si="15"/>
        <v>8331389.7491417555</v>
      </c>
      <c r="N54" s="4">
        <f t="shared" ca="1" si="15"/>
        <v>8531673.3429533746</v>
      </c>
      <c r="O54" s="4">
        <f t="shared" ca="1" si="15"/>
        <v>8886507.8260475192</v>
      </c>
      <c r="P54" s="4">
        <f t="shared" ca="1" si="15"/>
        <v>9149312.369589502</v>
      </c>
      <c r="Q54" s="4">
        <f t="shared" ca="1" si="15"/>
        <v>9323882.1297417879</v>
      </c>
      <c r="R54" s="4">
        <f t="shared" ca="1" si="14"/>
        <v>9500456.4514344204</v>
      </c>
      <c r="S54" s="4">
        <f t="shared" ca="1" si="11"/>
        <v>9656190.9665467814</v>
      </c>
      <c r="T54" s="4">
        <f t="shared" ca="1" si="11"/>
        <v>9838015.0590698458</v>
      </c>
      <c r="U54" s="4">
        <f t="shared" ca="1" si="11"/>
        <v>10020724.614680942</v>
      </c>
      <c r="V54" s="4">
        <f t="shared" ca="1" si="11"/>
        <v>10205520.398232523</v>
      </c>
      <c r="W54" s="4">
        <f t="shared" ca="1" si="11"/>
        <v>10368872.870246615</v>
      </c>
      <c r="X54" s="4">
        <f t="shared" ca="1" si="11"/>
        <v>10559119.457104566</v>
      </c>
      <c r="Y54" s="4">
        <f t="shared" ca="1" si="11"/>
        <v>10750300.083117859</v>
      </c>
      <c r="Z54" s="4">
        <f t="shared" ca="1" si="11"/>
        <v>10943651.699350409</v>
      </c>
      <c r="AA54" s="4">
        <f t="shared" ca="1" si="11"/>
        <v>11114939.044616736</v>
      </c>
      <c r="AB54" s="4">
        <f t="shared" ca="1" si="11"/>
        <v>11313949.833786391</v>
      </c>
      <c r="AC54" s="4">
        <f t="shared" ca="1" si="11"/>
        <v>11513945.355825974</v>
      </c>
      <c r="AD54" s="4">
        <f t="shared" ca="1" si="11"/>
        <v>11716199.838495141</v>
      </c>
      <c r="AE54" s="4">
        <f t="shared" ca="1" si="11"/>
        <v>11895751.13218403</v>
      </c>
      <c r="AF54" s="4">
        <f t="shared" ca="1" si="11"/>
        <v>11443316.850535177</v>
      </c>
      <c r="AG54" s="4">
        <f t="shared" ca="1" si="11"/>
        <v>11139603.106907085</v>
      </c>
      <c r="AH54" s="4">
        <f t="shared" ca="1" si="11"/>
        <v>11246322.787295394</v>
      </c>
      <c r="AI54" s="4">
        <f t="shared" ca="1" si="12"/>
        <v>11018408.842776261</v>
      </c>
      <c r="AJ54" s="4">
        <f t="shared" ca="1" si="12"/>
        <v>11226474.179316625</v>
      </c>
      <c r="AK54" s="4">
        <f t="shared" ca="1" si="12"/>
        <v>11435561.484078396</v>
      </c>
      <c r="AL54" s="4">
        <f t="shared" ca="1" si="12"/>
        <v>11647022.416665602</v>
      </c>
      <c r="AM54" s="4">
        <f t="shared" ca="1" si="12"/>
        <v>11834374.462680133</v>
      </c>
      <c r="AN54" s="4">
        <f t="shared" ca="1" si="12"/>
        <v>12052022.012352642</v>
      </c>
      <c r="AO54" s="4">
        <f t="shared" ca="1" si="12"/>
        <v>12270746.964189731</v>
      </c>
      <c r="AP54" s="4">
        <f t="shared" ca="1" si="12"/>
        <v>12491941.711340725</v>
      </c>
      <c r="AQ54" s="4">
        <f t="shared" ca="1" si="12"/>
        <v>12879396.560590256</v>
      </c>
      <c r="AR54" s="4">
        <f t="shared" ca="1" si="12"/>
        <v>13255364.050049741</v>
      </c>
      <c r="AS54" s="4">
        <f t="shared" ca="1" si="12"/>
        <v>1031332341.2851688</v>
      </c>
      <c r="AT54" s="4">
        <f t="shared" si="12"/>
        <v>0</v>
      </c>
      <c r="AU54" s="4">
        <f t="shared" si="12"/>
        <v>0</v>
      </c>
      <c r="AV54" s="4">
        <f t="shared" si="12"/>
        <v>0</v>
      </c>
      <c r="AW54" s="4">
        <f t="shared" si="12"/>
        <v>0</v>
      </c>
      <c r="AX54" s="4">
        <f t="shared" si="12"/>
        <v>0</v>
      </c>
      <c r="AY54" s="4">
        <f t="shared" si="13"/>
        <v>0</v>
      </c>
      <c r="AZ54" s="4">
        <f t="shared" si="13"/>
        <v>0</v>
      </c>
      <c r="BA54" s="4">
        <f t="shared" si="13"/>
        <v>0</v>
      </c>
      <c r="BB54" s="4">
        <f t="shared" si="13"/>
        <v>0</v>
      </c>
      <c r="BC54" s="4">
        <f t="shared" si="13"/>
        <v>0</v>
      </c>
      <c r="BD54" s="4">
        <f t="shared" si="13"/>
        <v>0</v>
      </c>
      <c r="BE54" s="4">
        <f t="shared" si="13"/>
        <v>0</v>
      </c>
      <c r="BF54" s="4">
        <f t="shared" si="13"/>
        <v>0</v>
      </c>
      <c r="BG54" s="4">
        <f t="shared" si="13"/>
        <v>0</v>
      </c>
      <c r="BH54" s="4">
        <f t="shared" si="13"/>
        <v>0</v>
      </c>
      <c r="BI54" s="4">
        <f t="shared" si="13"/>
        <v>0</v>
      </c>
      <c r="BK54" s="7">
        <f t="shared" ca="1" si="16"/>
        <v>0.10626352394732286</v>
      </c>
    </row>
    <row r="55" spans="1:63" x14ac:dyDescent="0.25">
      <c r="A55">
        <f t="shared" si="4"/>
        <v>44</v>
      </c>
      <c r="C55" s="4">
        <f t="shared" ca="1" si="15"/>
        <v>-598899089.59888208</v>
      </c>
      <c r="D55" s="4">
        <f t="shared" ca="1" si="15"/>
        <v>6982497.3261647047</v>
      </c>
      <c r="E55" s="4">
        <f t="shared" ca="1" si="15"/>
        <v>6854032.2666362152</v>
      </c>
      <c r="F55" s="4">
        <f t="shared" ca="1" si="15"/>
        <v>7035732.9198058518</v>
      </c>
      <c r="G55" s="4">
        <f t="shared" ca="1" si="15"/>
        <v>7198749.3027598681</v>
      </c>
      <c r="H55" s="4">
        <f t="shared" ca="1" si="15"/>
        <v>7386033.0858887704</v>
      </c>
      <c r="I55" s="4">
        <f t="shared" ca="1" si="15"/>
        <v>7574523.6177174402</v>
      </c>
      <c r="J55" s="4">
        <f t="shared" ca="1" si="15"/>
        <v>7765324.4996394226</v>
      </c>
      <c r="K55" s="4">
        <f t="shared" ca="1" si="15"/>
        <v>7936907.649685571</v>
      </c>
      <c r="L55" s="4">
        <f t="shared" ca="1" si="15"/>
        <v>8133513.4891118798</v>
      </c>
      <c r="M55" s="4">
        <f t="shared" ca="1" si="15"/>
        <v>8331389.7491417555</v>
      </c>
      <c r="N55" s="4">
        <f t="shared" ca="1" si="15"/>
        <v>8531673.3429533746</v>
      </c>
      <c r="O55" s="4">
        <f t="shared" ca="1" si="15"/>
        <v>8886507.8260475192</v>
      </c>
      <c r="P55" s="4">
        <f t="shared" ca="1" si="15"/>
        <v>9149312.369589502</v>
      </c>
      <c r="Q55" s="4">
        <f t="shared" ca="1" si="15"/>
        <v>9323882.1297417879</v>
      </c>
      <c r="R55" s="4">
        <f t="shared" ca="1" si="14"/>
        <v>9500456.4514344204</v>
      </c>
      <c r="S55" s="4">
        <f t="shared" ca="1" si="11"/>
        <v>9656190.9665467814</v>
      </c>
      <c r="T55" s="4">
        <f t="shared" ca="1" si="11"/>
        <v>9838015.0590698458</v>
      </c>
      <c r="U55" s="4">
        <f t="shared" ca="1" si="11"/>
        <v>10020724.614680942</v>
      </c>
      <c r="V55" s="4">
        <f t="shared" ca="1" si="11"/>
        <v>10205520.398232523</v>
      </c>
      <c r="W55" s="4">
        <f t="shared" ca="1" si="11"/>
        <v>10368872.870246615</v>
      </c>
      <c r="X55" s="4">
        <f t="shared" ca="1" si="11"/>
        <v>10559119.457104566</v>
      </c>
      <c r="Y55" s="4">
        <f t="shared" ca="1" si="11"/>
        <v>10750300.083117859</v>
      </c>
      <c r="Z55" s="4">
        <f t="shared" ca="1" si="11"/>
        <v>10943651.699350409</v>
      </c>
      <c r="AA55" s="4">
        <f t="shared" ca="1" si="11"/>
        <v>11114939.044616736</v>
      </c>
      <c r="AB55" s="4">
        <f t="shared" ca="1" si="11"/>
        <v>11313949.833786391</v>
      </c>
      <c r="AC55" s="4">
        <f t="shared" ca="1" si="11"/>
        <v>11513945.355825974</v>
      </c>
      <c r="AD55" s="4">
        <f t="shared" ca="1" si="11"/>
        <v>11716199.838495141</v>
      </c>
      <c r="AE55" s="4">
        <f t="shared" ca="1" si="11"/>
        <v>11895751.13218403</v>
      </c>
      <c r="AF55" s="4">
        <f t="shared" ca="1" si="11"/>
        <v>11443316.850535177</v>
      </c>
      <c r="AG55" s="4">
        <f t="shared" ca="1" si="11"/>
        <v>11139603.106907085</v>
      </c>
      <c r="AH55" s="4">
        <f t="shared" ca="1" si="11"/>
        <v>11246322.787295394</v>
      </c>
      <c r="AI55" s="4">
        <f t="shared" ca="1" si="12"/>
        <v>11018408.842776261</v>
      </c>
      <c r="AJ55" s="4">
        <f t="shared" ca="1" si="12"/>
        <v>11226474.179316625</v>
      </c>
      <c r="AK55" s="4">
        <f t="shared" ca="1" si="12"/>
        <v>11435561.484078396</v>
      </c>
      <c r="AL55" s="4">
        <f t="shared" ca="1" si="12"/>
        <v>11647022.416665602</v>
      </c>
      <c r="AM55" s="4">
        <f t="shared" ca="1" si="12"/>
        <v>11834374.462680133</v>
      </c>
      <c r="AN55" s="4">
        <f t="shared" ca="1" si="12"/>
        <v>12052022.012352642</v>
      </c>
      <c r="AO55" s="4">
        <f t="shared" ca="1" si="12"/>
        <v>12270746.964189731</v>
      </c>
      <c r="AP55" s="4">
        <f t="shared" ca="1" si="12"/>
        <v>12491941.711340725</v>
      </c>
      <c r="AQ55" s="4">
        <f t="shared" ca="1" si="12"/>
        <v>12879396.560590256</v>
      </c>
      <c r="AR55" s="4">
        <f t="shared" ca="1" si="12"/>
        <v>13255364.050049741</v>
      </c>
      <c r="AS55" s="4">
        <f t="shared" ca="1" si="12"/>
        <v>13514429.341616612</v>
      </c>
      <c r="AT55" s="4">
        <f t="shared" ca="1" si="12"/>
        <v>1042197162.0499021</v>
      </c>
      <c r="AU55" s="4">
        <f t="shared" si="12"/>
        <v>0</v>
      </c>
      <c r="AV55" s="4">
        <f t="shared" si="12"/>
        <v>0</v>
      </c>
      <c r="AW55" s="4">
        <f t="shared" si="12"/>
        <v>0</v>
      </c>
      <c r="AX55" s="4">
        <f t="shared" si="12"/>
        <v>0</v>
      </c>
      <c r="AY55" s="4">
        <f t="shared" si="13"/>
        <v>0</v>
      </c>
      <c r="AZ55" s="4">
        <f t="shared" si="13"/>
        <v>0</v>
      </c>
      <c r="BA55" s="4">
        <f t="shared" si="13"/>
        <v>0</v>
      </c>
      <c r="BB55" s="4">
        <f t="shared" si="13"/>
        <v>0</v>
      </c>
      <c r="BC55" s="4">
        <f t="shared" si="13"/>
        <v>0</v>
      </c>
      <c r="BD55" s="4">
        <f t="shared" si="13"/>
        <v>0</v>
      </c>
      <c r="BE55" s="4">
        <f t="shared" si="13"/>
        <v>0</v>
      </c>
      <c r="BF55" s="4">
        <f t="shared" si="13"/>
        <v>0</v>
      </c>
      <c r="BG55" s="4">
        <f t="shared" si="13"/>
        <v>0</v>
      </c>
      <c r="BH55" s="4">
        <f t="shared" si="13"/>
        <v>0</v>
      </c>
      <c r="BI55" s="4">
        <f t="shared" si="13"/>
        <v>0</v>
      </c>
      <c r="BK55" s="7">
        <f t="shared" ca="1" si="16"/>
        <v>0.10614120965582141</v>
      </c>
    </row>
    <row r="56" spans="1:63" x14ac:dyDescent="0.25">
      <c r="A56">
        <f t="shared" si="4"/>
        <v>45</v>
      </c>
      <c r="C56" s="4">
        <f t="shared" ca="1" si="15"/>
        <v>-598899089.59888208</v>
      </c>
      <c r="D56" s="4">
        <f t="shared" ca="1" si="15"/>
        <v>6982497.3261647047</v>
      </c>
      <c r="E56" s="4">
        <f t="shared" ca="1" si="15"/>
        <v>6854032.2666362152</v>
      </c>
      <c r="F56" s="4">
        <f t="shared" ca="1" si="15"/>
        <v>7035732.9198058518</v>
      </c>
      <c r="G56" s="4">
        <f t="shared" ca="1" si="15"/>
        <v>7198749.3027598681</v>
      </c>
      <c r="H56" s="4">
        <f t="shared" ca="1" si="15"/>
        <v>7386033.0858887704</v>
      </c>
      <c r="I56" s="4">
        <f t="shared" ca="1" si="15"/>
        <v>7574523.6177174402</v>
      </c>
      <c r="J56" s="4">
        <f t="shared" ca="1" si="15"/>
        <v>7765324.4996394226</v>
      </c>
      <c r="K56" s="4">
        <f t="shared" ca="1" si="15"/>
        <v>7936907.649685571</v>
      </c>
      <c r="L56" s="4">
        <f t="shared" ca="1" si="15"/>
        <v>8133513.4891118798</v>
      </c>
      <c r="M56" s="4">
        <f t="shared" ca="1" si="15"/>
        <v>8331389.7491417555</v>
      </c>
      <c r="N56" s="4">
        <f t="shared" ca="1" si="15"/>
        <v>8531673.3429533746</v>
      </c>
      <c r="O56" s="4">
        <f t="shared" ca="1" si="15"/>
        <v>8886507.8260475192</v>
      </c>
      <c r="P56" s="4">
        <f t="shared" ca="1" si="15"/>
        <v>9149312.369589502</v>
      </c>
      <c r="Q56" s="4">
        <f t="shared" ca="1" si="15"/>
        <v>9323882.1297417879</v>
      </c>
      <c r="R56" s="4">
        <f t="shared" ca="1" si="14"/>
        <v>9500456.4514344204</v>
      </c>
      <c r="S56" s="4">
        <f t="shared" ca="1" si="11"/>
        <v>9656190.9665467814</v>
      </c>
      <c r="T56" s="4">
        <f t="shared" ca="1" si="11"/>
        <v>9838015.0590698458</v>
      </c>
      <c r="U56" s="4">
        <f t="shared" ca="1" si="11"/>
        <v>10020724.614680942</v>
      </c>
      <c r="V56" s="4">
        <f t="shared" ca="1" si="11"/>
        <v>10205520.398232523</v>
      </c>
      <c r="W56" s="4">
        <f t="shared" ca="1" si="11"/>
        <v>10368872.870246615</v>
      </c>
      <c r="X56" s="4">
        <f t="shared" ca="1" si="11"/>
        <v>10559119.457104566</v>
      </c>
      <c r="Y56" s="4">
        <f t="shared" ca="1" si="11"/>
        <v>10750300.083117859</v>
      </c>
      <c r="Z56" s="4">
        <f t="shared" ca="1" si="11"/>
        <v>10943651.699350409</v>
      </c>
      <c r="AA56" s="4">
        <f t="shared" ca="1" si="11"/>
        <v>11114939.044616736</v>
      </c>
      <c r="AB56" s="4">
        <f t="shared" ca="1" si="11"/>
        <v>11313949.833786391</v>
      </c>
      <c r="AC56" s="4">
        <f t="shared" ca="1" si="11"/>
        <v>11513945.355825974</v>
      </c>
      <c r="AD56" s="4">
        <f t="shared" ca="1" si="11"/>
        <v>11716199.838495141</v>
      </c>
      <c r="AE56" s="4">
        <f t="shared" ca="1" si="11"/>
        <v>11895751.13218403</v>
      </c>
      <c r="AF56" s="4">
        <f t="shared" ca="1" si="11"/>
        <v>11443316.850535177</v>
      </c>
      <c r="AG56" s="4">
        <f t="shared" ca="1" si="11"/>
        <v>11139603.106907085</v>
      </c>
      <c r="AH56" s="4">
        <f t="shared" ca="1" si="11"/>
        <v>11246322.787295394</v>
      </c>
      <c r="AI56" s="4">
        <f t="shared" ca="1" si="12"/>
        <v>11018408.842776261</v>
      </c>
      <c r="AJ56" s="4">
        <f t="shared" ca="1" si="12"/>
        <v>11226474.179316625</v>
      </c>
      <c r="AK56" s="4">
        <f t="shared" ca="1" si="12"/>
        <v>11435561.484078396</v>
      </c>
      <c r="AL56" s="4">
        <f t="shared" ca="1" si="12"/>
        <v>11647022.416665602</v>
      </c>
      <c r="AM56" s="4">
        <f t="shared" ca="1" si="12"/>
        <v>11834374.462680133</v>
      </c>
      <c r="AN56" s="4">
        <f t="shared" ca="1" si="12"/>
        <v>12052022.012352642</v>
      </c>
      <c r="AO56" s="4">
        <f t="shared" ca="1" si="12"/>
        <v>12270746.964189731</v>
      </c>
      <c r="AP56" s="4">
        <f t="shared" ca="1" si="12"/>
        <v>12491941.711340725</v>
      </c>
      <c r="AQ56" s="4">
        <f t="shared" ca="1" si="12"/>
        <v>12879396.560590256</v>
      </c>
      <c r="AR56" s="4">
        <f t="shared" ca="1" si="12"/>
        <v>13255364.050049741</v>
      </c>
      <c r="AS56" s="4">
        <f t="shared" ca="1" si="12"/>
        <v>13514429.341616612</v>
      </c>
      <c r="AT56" s="4">
        <f t="shared" ca="1" si="12"/>
        <v>13748493.929657061</v>
      </c>
      <c r="AU56" s="4">
        <f t="shared" ca="1" si="12"/>
        <v>1051486946.4364022</v>
      </c>
      <c r="AV56" s="4">
        <f t="shared" si="12"/>
        <v>0</v>
      </c>
      <c r="AW56" s="4">
        <f t="shared" si="12"/>
        <v>0</v>
      </c>
      <c r="AX56" s="4">
        <f t="shared" si="12"/>
        <v>0</v>
      </c>
      <c r="AY56" s="4">
        <f t="shared" si="13"/>
        <v>0</v>
      </c>
      <c r="AZ56" s="4">
        <f t="shared" si="13"/>
        <v>0</v>
      </c>
      <c r="BA56" s="4">
        <f t="shared" si="13"/>
        <v>0</v>
      </c>
      <c r="BB56" s="4">
        <f t="shared" si="13"/>
        <v>0</v>
      </c>
      <c r="BC56" s="4">
        <f t="shared" si="13"/>
        <v>0</v>
      </c>
      <c r="BD56" s="4">
        <f t="shared" si="13"/>
        <v>0</v>
      </c>
      <c r="BE56" s="4">
        <f t="shared" si="13"/>
        <v>0</v>
      </c>
      <c r="BF56" s="4">
        <f t="shared" si="13"/>
        <v>0</v>
      </c>
      <c r="BG56" s="4">
        <f t="shared" si="13"/>
        <v>0</v>
      </c>
      <c r="BH56" s="4">
        <f t="shared" si="13"/>
        <v>0</v>
      </c>
      <c r="BI56" s="4">
        <f t="shared" si="13"/>
        <v>0</v>
      </c>
      <c r="BK56" s="7">
        <f t="shared" ca="1" si="16"/>
        <v>0.10591068563486039</v>
      </c>
    </row>
    <row r="57" spans="1:63" x14ac:dyDescent="0.25">
      <c r="A57">
        <f t="shared" si="4"/>
        <v>46</v>
      </c>
      <c r="C57" s="4">
        <f t="shared" ca="1" si="15"/>
        <v>-598899089.59888208</v>
      </c>
      <c r="D57" s="4">
        <f t="shared" ca="1" si="15"/>
        <v>6982497.3261647047</v>
      </c>
      <c r="E57" s="4">
        <f t="shared" ca="1" si="15"/>
        <v>6854032.2666362152</v>
      </c>
      <c r="F57" s="4">
        <f t="shared" ca="1" si="15"/>
        <v>7035732.9198058518</v>
      </c>
      <c r="G57" s="4">
        <f t="shared" ca="1" si="15"/>
        <v>7198749.3027598681</v>
      </c>
      <c r="H57" s="4">
        <f t="shared" ca="1" si="15"/>
        <v>7386033.0858887704</v>
      </c>
      <c r="I57" s="4">
        <f t="shared" ca="1" si="15"/>
        <v>7574523.6177174402</v>
      </c>
      <c r="J57" s="4">
        <f t="shared" ca="1" si="15"/>
        <v>7765324.4996394226</v>
      </c>
      <c r="K57" s="4">
        <f t="shared" ca="1" si="15"/>
        <v>7936907.649685571</v>
      </c>
      <c r="L57" s="4">
        <f t="shared" ca="1" si="15"/>
        <v>8133513.4891118798</v>
      </c>
      <c r="M57" s="4">
        <f t="shared" ca="1" si="15"/>
        <v>8331389.7491417555</v>
      </c>
      <c r="N57" s="4">
        <f t="shared" ca="1" si="15"/>
        <v>8531673.3429533746</v>
      </c>
      <c r="O57" s="4">
        <f t="shared" ca="1" si="15"/>
        <v>8886507.8260475192</v>
      </c>
      <c r="P57" s="4">
        <f t="shared" ca="1" si="15"/>
        <v>9149312.369589502</v>
      </c>
      <c r="Q57" s="4">
        <f t="shared" ca="1" si="15"/>
        <v>9323882.1297417879</v>
      </c>
      <c r="R57" s="4">
        <f t="shared" ca="1" si="14"/>
        <v>9500456.4514344204</v>
      </c>
      <c r="S57" s="4">
        <f t="shared" ca="1" si="11"/>
        <v>9656190.9665467814</v>
      </c>
      <c r="T57" s="4">
        <f t="shared" ca="1" si="11"/>
        <v>9838015.0590698458</v>
      </c>
      <c r="U57" s="4">
        <f t="shared" ca="1" si="11"/>
        <v>10020724.614680942</v>
      </c>
      <c r="V57" s="4">
        <f t="shared" ca="1" si="11"/>
        <v>10205520.398232523</v>
      </c>
      <c r="W57" s="4">
        <f t="shared" ca="1" si="11"/>
        <v>10368872.870246615</v>
      </c>
      <c r="X57" s="4">
        <f t="shared" ca="1" si="11"/>
        <v>10559119.457104566</v>
      </c>
      <c r="Y57" s="4">
        <f t="shared" ca="1" si="11"/>
        <v>10750300.083117859</v>
      </c>
      <c r="Z57" s="4">
        <f t="shared" ca="1" si="11"/>
        <v>10943651.699350409</v>
      </c>
      <c r="AA57" s="4">
        <f t="shared" ca="1" si="11"/>
        <v>11114939.044616736</v>
      </c>
      <c r="AB57" s="4">
        <f t="shared" ca="1" si="11"/>
        <v>11313949.833786391</v>
      </c>
      <c r="AC57" s="4">
        <f t="shared" ca="1" si="11"/>
        <v>11513945.355825974</v>
      </c>
      <c r="AD57" s="4">
        <f t="shared" ca="1" si="11"/>
        <v>11716199.838495141</v>
      </c>
      <c r="AE57" s="4">
        <f t="shared" ca="1" si="11"/>
        <v>11895751.13218403</v>
      </c>
      <c r="AF57" s="4">
        <f t="shared" ca="1" si="11"/>
        <v>11443316.850535177</v>
      </c>
      <c r="AG57" s="4">
        <f t="shared" ca="1" si="11"/>
        <v>11139603.106907085</v>
      </c>
      <c r="AH57" s="4">
        <f t="shared" ca="1" si="11"/>
        <v>11246322.787295394</v>
      </c>
      <c r="AI57" s="4">
        <f t="shared" ca="1" si="12"/>
        <v>11018408.842776261</v>
      </c>
      <c r="AJ57" s="4">
        <f t="shared" ca="1" si="12"/>
        <v>11226474.179316625</v>
      </c>
      <c r="AK57" s="4">
        <f t="shared" ca="1" si="12"/>
        <v>11435561.484078396</v>
      </c>
      <c r="AL57" s="4">
        <f t="shared" ca="1" si="12"/>
        <v>11647022.416665602</v>
      </c>
      <c r="AM57" s="4">
        <f t="shared" ca="1" si="12"/>
        <v>11834374.462680133</v>
      </c>
      <c r="AN57" s="4">
        <f t="shared" ca="1" si="12"/>
        <v>12052022.012352642</v>
      </c>
      <c r="AO57" s="4">
        <f t="shared" ca="1" si="12"/>
        <v>12270746.964189731</v>
      </c>
      <c r="AP57" s="4">
        <f t="shared" ca="1" si="12"/>
        <v>12491941.711340725</v>
      </c>
      <c r="AQ57" s="4">
        <f t="shared" ca="1" si="12"/>
        <v>12879396.560590256</v>
      </c>
      <c r="AR57" s="4">
        <f t="shared" ca="1" si="12"/>
        <v>13255364.050049741</v>
      </c>
      <c r="AS57" s="4">
        <f t="shared" ca="1" si="12"/>
        <v>13514429.341616612</v>
      </c>
      <c r="AT57" s="4">
        <f t="shared" ca="1" si="12"/>
        <v>13748493.929657061</v>
      </c>
      <c r="AU57" s="4">
        <f t="shared" ca="1" si="12"/>
        <v>13957053.536033757</v>
      </c>
      <c r="AV57" s="4">
        <f t="shared" ca="1" si="12"/>
        <v>1062526351.4192179</v>
      </c>
      <c r="AW57" s="4">
        <f t="shared" si="12"/>
        <v>0</v>
      </c>
      <c r="AX57" s="4">
        <f t="shared" si="12"/>
        <v>0</v>
      </c>
      <c r="AY57" s="4">
        <f t="shared" si="13"/>
        <v>0</v>
      </c>
      <c r="AZ57" s="4">
        <f t="shared" si="13"/>
        <v>0</v>
      </c>
      <c r="BA57" s="4">
        <f t="shared" si="13"/>
        <v>0</v>
      </c>
      <c r="BB57" s="4">
        <f t="shared" si="13"/>
        <v>0</v>
      </c>
      <c r="BC57" s="4">
        <f t="shared" si="13"/>
        <v>0</v>
      </c>
      <c r="BD57" s="4">
        <f t="shared" si="13"/>
        <v>0</v>
      </c>
      <c r="BE57" s="4">
        <f t="shared" si="13"/>
        <v>0</v>
      </c>
      <c r="BF57" s="4">
        <f t="shared" si="13"/>
        <v>0</v>
      </c>
      <c r="BG57" s="4">
        <f t="shared" si="13"/>
        <v>0</v>
      </c>
      <c r="BH57" s="4">
        <f t="shared" si="13"/>
        <v>0</v>
      </c>
      <c r="BI57" s="4">
        <f t="shared" si="13"/>
        <v>0</v>
      </c>
      <c r="BK57" s="7">
        <f t="shared" ca="1" si="16"/>
        <v>0.10581144734608072</v>
      </c>
    </row>
    <row r="58" spans="1:63" x14ac:dyDescent="0.25">
      <c r="A58">
        <f t="shared" si="4"/>
        <v>47</v>
      </c>
      <c r="C58" s="4">
        <f t="shared" ca="1" si="15"/>
        <v>-598899089.59888208</v>
      </c>
      <c r="D58" s="4">
        <f t="shared" ca="1" si="15"/>
        <v>6982497.3261647047</v>
      </c>
      <c r="E58" s="4">
        <f t="shared" ca="1" si="15"/>
        <v>6854032.2666362152</v>
      </c>
      <c r="F58" s="4">
        <f t="shared" ca="1" si="15"/>
        <v>7035732.9198058518</v>
      </c>
      <c r="G58" s="4">
        <f t="shared" ca="1" si="15"/>
        <v>7198749.3027598681</v>
      </c>
      <c r="H58" s="4">
        <f t="shared" ca="1" si="15"/>
        <v>7386033.0858887704</v>
      </c>
      <c r="I58" s="4">
        <f t="shared" ca="1" si="15"/>
        <v>7574523.6177174402</v>
      </c>
      <c r="J58" s="4">
        <f t="shared" ca="1" si="15"/>
        <v>7765324.4996394226</v>
      </c>
      <c r="K58" s="4">
        <f t="shared" ca="1" si="15"/>
        <v>7936907.649685571</v>
      </c>
      <c r="L58" s="4">
        <f t="shared" ca="1" si="15"/>
        <v>8133513.4891118798</v>
      </c>
      <c r="M58" s="4">
        <f t="shared" ca="1" si="15"/>
        <v>8331389.7491417555</v>
      </c>
      <c r="N58" s="4">
        <f t="shared" ca="1" si="15"/>
        <v>8531673.3429533746</v>
      </c>
      <c r="O58" s="4">
        <f t="shared" ca="1" si="15"/>
        <v>8886507.8260475192</v>
      </c>
      <c r="P58" s="4">
        <f t="shared" ca="1" si="15"/>
        <v>9149312.369589502</v>
      </c>
      <c r="Q58" s="4">
        <f t="shared" ca="1" si="15"/>
        <v>9323882.1297417879</v>
      </c>
      <c r="R58" s="4">
        <f t="shared" ca="1" si="14"/>
        <v>9500456.4514344204</v>
      </c>
      <c r="S58" s="4">
        <f t="shared" ca="1" si="11"/>
        <v>9656190.9665467814</v>
      </c>
      <c r="T58" s="4">
        <f t="shared" ca="1" si="11"/>
        <v>9838015.0590698458</v>
      </c>
      <c r="U58" s="4">
        <f t="shared" ca="1" si="11"/>
        <v>10020724.614680942</v>
      </c>
      <c r="V58" s="4">
        <f t="shared" ca="1" si="11"/>
        <v>10205520.398232523</v>
      </c>
      <c r="W58" s="4">
        <f t="shared" ca="1" si="11"/>
        <v>10368872.870246615</v>
      </c>
      <c r="X58" s="4">
        <f t="shared" ca="1" si="11"/>
        <v>10559119.457104566</v>
      </c>
      <c r="Y58" s="4">
        <f t="shared" ca="1" si="11"/>
        <v>10750300.083117859</v>
      </c>
      <c r="Z58" s="4">
        <f t="shared" ca="1" si="11"/>
        <v>10943651.699350409</v>
      </c>
      <c r="AA58" s="4">
        <f t="shared" ca="1" si="11"/>
        <v>11114939.044616736</v>
      </c>
      <c r="AB58" s="4">
        <f t="shared" ca="1" si="11"/>
        <v>11313949.833786391</v>
      </c>
      <c r="AC58" s="4">
        <f t="shared" ca="1" si="11"/>
        <v>11513945.355825974</v>
      </c>
      <c r="AD58" s="4">
        <f t="shared" ca="1" si="11"/>
        <v>11716199.838495141</v>
      </c>
      <c r="AE58" s="4">
        <f t="shared" ca="1" si="11"/>
        <v>11895751.13218403</v>
      </c>
      <c r="AF58" s="4">
        <f t="shared" ca="1" si="11"/>
        <v>11443316.850535177</v>
      </c>
      <c r="AG58" s="4">
        <f t="shared" ca="1" si="11"/>
        <v>11139603.106907085</v>
      </c>
      <c r="AH58" s="4">
        <f t="shared" ca="1" si="11"/>
        <v>11246322.787295394</v>
      </c>
      <c r="AI58" s="4">
        <f t="shared" ca="1" si="12"/>
        <v>11018408.842776261</v>
      </c>
      <c r="AJ58" s="4">
        <f t="shared" ca="1" si="12"/>
        <v>11226474.179316625</v>
      </c>
      <c r="AK58" s="4">
        <f t="shared" ca="1" si="12"/>
        <v>11435561.484078396</v>
      </c>
      <c r="AL58" s="4">
        <f t="shared" ca="1" si="12"/>
        <v>11647022.416665602</v>
      </c>
      <c r="AM58" s="4">
        <f t="shared" ca="1" si="12"/>
        <v>11834374.462680133</v>
      </c>
      <c r="AN58" s="4">
        <f t="shared" ca="1" si="12"/>
        <v>12052022.012352642</v>
      </c>
      <c r="AO58" s="4">
        <f t="shared" ca="1" si="12"/>
        <v>12270746.964189731</v>
      </c>
      <c r="AP58" s="4">
        <f t="shared" ca="1" si="12"/>
        <v>12491941.711340725</v>
      </c>
      <c r="AQ58" s="4">
        <f t="shared" ca="1" si="12"/>
        <v>12879396.560590256</v>
      </c>
      <c r="AR58" s="4">
        <f t="shared" ca="1" si="12"/>
        <v>13255364.050049741</v>
      </c>
      <c r="AS58" s="4">
        <f t="shared" ca="1" si="12"/>
        <v>13514429.341616612</v>
      </c>
      <c r="AT58" s="4">
        <f t="shared" ca="1" si="12"/>
        <v>13748493.929657061</v>
      </c>
      <c r="AU58" s="4">
        <f t="shared" ca="1" si="12"/>
        <v>13957053.536033757</v>
      </c>
      <c r="AV58" s="4">
        <f t="shared" ca="1" si="12"/>
        <v>14197826.313381061</v>
      </c>
      <c r="AW58" s="4">
        <f t="shared" ca="1" si="12"/>
        <v>1073648806.282388</v>
      </c>
      <c r="AX58" s="4">
        <f t="shared" si="12"/>
        <v>0</v>
      </c>
      <c r="AY58" s="4">
        <f t="shared" si="13"/>
        <v>0</v>
      </c>
      <c r="AZ58" s="4">
        <f t="shared" si="13"/>
        <v>0</v>
      </c>
      <c r="BA58" s="4">
        <f t="shared" si="13"/>
        <v>0</v>
      </c>
      <c r="BB58" s="4">
        <f t="shared" si="13"/>
        <v>0</v>
      </c>
      <c r="BC58" s="4">
        <f t="shared" si="13"/>
        <v>0</v>
      </c>
      <c r="BD58" s="4">
        <f t="shared" si="13"/>
        <v>0</v>
      </c>
      <c r="BE58" s="4">
        <f t="shared" si="13"/>
        <v>0</v>
      </c>
      <c r="BF58" s="4">
        <f t="shared" si="13"/>
        <v>0</v>
      </c>
      <c r="BG58" s="4">
        <f t="shared" si="13"/>
        <v>0</v>
      </c>
      <c r="BH58" s="4">
        <f t="shared" si="13"/>
        <v>0</v>
      </c>
      <c r="BI58" s="4">
        <f t="shared" si="13"/>
        <v>0</v>
      </c>
      <c r="BK58" s="7">
        <f t="shared" ca="1" si="16"/>
        <v>0.10572091969041808</v>
      </c>
    </row>
    <row r="59" spans="1:63" x14ac:dyDescent="0.25">
      <c r="A59">
        <f t="shared" si="4"/>
        <v>48</v>
      </c>
      <c r="C59" s="4">
        <f t="shared" ca="1" si="15"/>
        <v>-598899089.59888208</v>
      </c>
      <c r="D59" s="4">
        <f t="shared" ca="1" si="15"/>
        <v>6982497.3261647047</v>
      </c>
      <c r="E59" s="4">
        <f t="shared" ca="1" si="15"/>
        <v>6854032.2666362152</v>
      </c>
      <c r="F59" s="4">
        <f t="shared" ca="1" si="15"/>
        <v>7035732.9198058518</v>
      </c>
      <c r="G59" s="4">
        <f t="shared" ca="1" si="15"/>
        <v>7198749.3027598681</v>
      </c>
      <c r="H59" s="4">
        <f t="shared" ca="1" si="15"/>
        <v>7386033.0858887704</v>
      </c>
      <c r="I59" s="4">
        <f t="shared" ca="1" si="15"/>
        <v>7574523.6177174402</v>
      </c>
      <c r="J59" s="4">
        <f t="shared" ca="1" si="15"/>
        <v>7765324.4996394226</v>
      </c>
      <c r="K59" s="4">
        <f t="shared" ca="1" si="15"/>
        <v>7936907.649685571</v>
      </c>
      <c r="L59" s="4">
        <f t="shared" ca="1" si="15"/>
        <v>8133513.4891118798</v>
      </c>
      <c r="M59" s="4">
        <f t="shared" ca="1" si="15"/>
        <v>8331389.7491417555</v>
      </c>
      <c r="N59" s="4">
        <f t="shared" ca="1" si="15"/>
        <v>8531673.3429533746</v>
      </c>
      <c r="O59" s="4">
        <f t="shared" ca="1" si="15"/>
        <v>8886507.8260475192</v>
      </c>
      <c r="P59" s="4">
        <f t="shared" ca="1" si="15"/>
        <v>9149312.369589502</v>
      </c>
      <c r="Q59" s="4">
        <f t="shared" ca="1" si="15"/>
        <v>9323882.1297417879</v>
      </c>
      <c r="R59" s="4">
        <f t="shared" ca="1" si="14"/>
        <v>9500456.4514344204</v>
      </c>
      <c r="S59" s="4">
        <f t="shared" ca="1" si="11"/>
        <v>9656190.9665467814</v>
      </c>
      <c r="T59" s="4">
        <f t="shared" ca="1" si="11"/>
        <v>9838015.0590698458</v>
      </c>
      <c r="U59" s="4">
        <f t="shared" ca="1" si="11"/>
        <v>10020724.614680942</v>
      </c>
      <c r="V59" s="4">
        <f t="shared" ca="1" si="11"/>
        <v>10205520.398232523</v>
      </c>
      <c r="W59" s="4">
        <f t="shared" ca="1" si="11"/>
        <v>10368872.870246615</v>
      </c>
      <c r="X59" s="4">
        <f t="shared" ca="1" si="11"/>
        <v>10559119.457104566</v>
      </c>
      <c r="Y59" s="4">
        <f t="shared" ca="1" si="11"/>
        <v>10750300.083117859</v>
      </c>
      <c r="Z59" s="4">
        <f t="shared" ca="1" si="11"/>
        <v>10943651.699350409</v>
      </c>
      <c r="AA59" s="4">
        <f t="shared" ca="1" si="11"/>
        <v>11114939.044616736</v>
      </c>
      <c r="AB59" s="4">
        <f t="shared" ca="1" si="11"/>
        <v>11313949.833786391</v>
      </c>
      <c r="AC59" s="4">
        <f t="shared" ca="1" si="11"/>
        <v>11513945.355825974</v>
      </c>
      <c r="AD59" s="4">
        <f t="shared" ca="1" si="11"/>
        <v>11716199.838495141</v>
      </c>
      <c r="AE59" s="4">
        <f t="shared" ca="1" si="11"/>
        <v>11895751.13218403</v>
      </c>
      <c r="AF59" s="4">
        <f t="shared" ca="1" si="11"/>
        <v>11443316.850535177</v>
      </c>
      <c r="AG59" s="4">
        <f t="shared" ca="1" si="11"/>
        <v>11139603.106907085</v>
      </c>
      <c r="AH59" s="4">
        <f t="shared" ref="AH59:AW70" ca="1" si="17">IF(AH$11&lt;=$A59,AH$7,0)+IF(AH$11=$A59,AH$8)</f>
        <v>11246322.787295394</v>
      </c>
      <c r="AI59" s="4">
        <f t="shared" ca="1" si="12"/>
        <v>11018408.842776261</v>
      </c>
      <c r="AJ59" s="4">
        <f t="shared" ca="1" si="12"/>
        <v>11226474.179316625</v>
      </c>
      <c r="AK59" s="4">
        <f t="shared" ca="1" si="12"/>
        <v>11435561.484078396</v>
      </c>
      <c r="AL59" s="4">
        <f t="shared" ca="1" si="12"/>
        <v>11647022.416665602</v>
      </c>
      <c r="AM59" s="4">
        <f t="shared" ca="1" si="12"/>
        <v>11834374.462680133</v>
      </c>
      <c r="AN59" s="4">
        <f t="shared" ca="1" si="12"/>
        <v>12052022.012352642</v>
      </c>
      <c r="AO59" s="4">
        <f t="shared" ca="1" si="12"/>
        <v>12270746.964189731</v>
      </c>
      <c r="AP59" s="4">
        <f t="shared" ca="1" si="12"/>
        <v>12491941.711340725</v>
      </c>
      <c r="AQ59" s="4">
        <f t="shared" ca="1" si="12"/>
        <v>12879396.560590256</v>
      </c>
      <c r="AR59" s="4">
        <f t="shared" ca="1" si="12"/>
        <v>13255364.050049741</v>
      </c>
      <c r="AS59" s="4">
        <f t="shared" ca="1" si="12"/>
        <v>13514429.341616612</v>
      </c>
      <c r="AT59" s="4">
        <f t="shared" ca="1" si="12"/>
        <v>13748493.929657061</v>
      </c>
      <c r="AU59" s="4">
        <f t="shared" ca="1" si="12"/>
        <v>13957053.536033757</v>
      </c>
      <c r="AV59" s="4">
        <f t="shared" ca="1" si="12"/>
        <v>14197826.313381061</v>
      </c>
      <c r="AW59" s="4">
        <f t="shared" ca="1" si="12"/>
        <v>14439815.316831658</v>
      </c>
      <c r="AX59" s="4">
        <f t="shared" ref="AX59:BI70" ca="1" si="18">IF(AX$11&lt;=$A59,AX$7,0)+IF(AX$11=$A59,AX$8)</f>
        <v>1084856475.4902966</v>
      </c>
      <c r="AY59" s="4">
        <f t="shared" si="13"/>
        <v>0</v>
      </c>
      <c r="AZ59" s="4">
        <f t="shared" si="13"/>
        <v>0</v>
      </c>
      <c r="BA59" s="4">
        <f t="shared" si="13"/>
        <v>0</v>
      </c>
      <c r="BB59" s="4">
        <f t="shared" si="13"/>
        <v>0</v>
      </c>
      <c r="BC59" s="4">
        <f t="shared" si="13"/>
        <v>0</v>
      </c>
      <c r="BD59" s="4">
        <f t="shared" si="13"/>
        <v>0</v>
      </c>
      <c r="BE59" s="4">
        <f t="shared" si="13"/>
        <v>0</v>
      </c>
      <c r="BF59" s="4">
        <f t="shared" si="13"/>
        <v>0</v>
      </c>
      <c r="BG59" s="4">
        <f t="shared" si="13"/>
        <v>0</v>
      </c>
      <c r="BH59" s="4">
        <f t="shared" si="13"/>
        <v>0</v>
      </c>
      <c r="BI59" s="4">
        <f t="shared" si="13"/>
        <v>0</v>
      </c>
      <c r="BK59" s="7">
        <f t="shared" ca="1" si="16"/>
        <v>0.10563851247050504</v>
      </c>
    </row>
    <row r="60" spans="1:63" x14ac:dyDescent="0.25">
      <c r="A60">
        <f t="shared" si="4"/>
        <v>49</v>
      </c>
      <c r="C60" s="4">
        <f t="shared" ca="1" si="15"/>
        <v>-598899089.59888208</v>
      </c>
      <c r="D60" s="4">
        <f t="shared" ca="1" si="15"/>
        <v>6982497.3261647047</v>
      </c>
      <c r="E60" s="4">
        <f t="shared" ca="1" si="15"/>
        <v>6854032.2666362152</v>
      </c>
      <c r="F60" s="4">
        <f t="shared" ca="1" si="15"/>
        <v>7035732.9198058518</v>
      </c>
      <c r="G60" s="4">
        <f t="shared" ca="1" si="15"/>
        <v>7198749.3027598681</v>
      </c>
      <c r="H60" s="4">
        <f t="shared" ca="1" si="15"/>
        <v>7386033.0858887704</v>
      </c>
      <c r="I60" s="4">
        <f t="shared" ca="1" si="15"/>
        <v>7574523.6177174402</v>
      </c>
      <c r="J60" s="4">
        <f t="shared" ca="1" si="15"/>
        <v>7765324.4996394226</v>
      </c>
      <c r="K60" s="4">
        <f t="shared" ca="1" si="15"/>
        <v>7936907.649685571</v>
      </c>
      <c r="L60" s="4">
        <f t="shared" ca="1" si="15"/>
        <v>8133513.4891118798</v>
      </c>
      <c r="M60" s="4">
        <f t="shared" ca="1" si="15"/>
        <v>8331389.7491417555</v>
      </c>
      <c r="N60" s="4">
        <f t="shared" ca="1" si="15"/>
        <v>8531673.3429533746</v>
      </c>
      <c r="O60" s="4">
        <f t="shared" ca="1" si="15"/>
        <v>8886507.8260475192</v>
      </c>
      <c r="P60" s="4">
        <f t="shared" ca="1" si="15"/>
        <v>9149312.369589502</v>
      </c>
      <c r="Q60" s="4">
        <f t="shared" ca="1" si="15"/>
        <v>9323882.1297417879</v>
      </c>
      <c r="R60" s="4">
        <f t="shared" ca="1" si="14"/>
        <v>9500456.4514344204</v>
      </c>
      <c r="S60" s="4">
        <f t="shared" ca="1" si="14"/>
        <v>9656190.9665467814</v>
      </c>
      <c r="T60" s="4">
        <f t="shared" ca="1" si="14"/>
        <v>9838015.0590698458</v>
      </c>
      <c r="U60" s="4">
        <f t="shared" ca="1" si="14"/>
        <v>10020724.614680942</v>
      </c>
      <c r="V60" s="4">
        <f t="shared" ca="1" si="14"/>
        <v>10205520.398232523</v>
      </c>
      <c r="W60" s="4">
        <f t="shared" ca="1" si="14"/>
        <v>10368872.870246615</v>
      </c>
      <c r="X60" s="4">
        <f t="shared" ca="1" si="14"/>
        <v>10559119.457104566</v>
      </c>
      <c r="Y60" s="4">
        <f t="shared" ca="1" si="14"/>
        <v>10750300.083117859</v>
      </c>
      <c r="Z60" s="4">
        <f t="shared" ca="1" si="14"/>
        <v>10943651.699350409</v>
      </c>
      <c r="AA60" s="4">
        <f t="shared" ca="1" si="14"/>
        <v>11114939.044616736</v>
      </c>
      <c r="AB60" s="4">
        <f t="shared" ca="1" si="14"/>
        <v>11313949.833786391</v>
      </c>
      <c r="AC60" s="4">
        <f t="shared" ca="1" si="14"/>
        <v>11513945.355825974</v>
      </c>
      <c r="AD60" s="4">
        <f t="shared" ca="1" si="14"/>
        <v>11716199.838495141</v>
      </c>
      <c r="AE60" s="4">
        <f t="shared" ca="1" si="14"/>
        <v>11895751.13218403</v>
      </c>
      <c r="AF60" s="4">
        <f t="shared" ca="1" si="14"/>
        <v>11443316.850535177</v>
      </c>
      <c r="AG60" s="4">
        <f t="shared" ca="1" si="14"/>
        <v>11139603.106907085</v>
      </c>
      <c r="AH60" s="4">
        <f t="shared" ca="1" si="17"/>
        <v>11246322.787295394</v>
      </c>
      <c r="AI60" s="4">
        <f t="shared" ca="1" si="17"/>
        <v>11018408.842776261</v>
      </c>
      <c r="AJ60" s="4">
        <f t="shared" ca="1" si="17"/>
        <v>11226474.179316625</v>
      </c>
      <c r="AK60" s="4">
        <f t="shared" ca="1" si="17"/>
        <v>11435561.484078396</v>
      </c>
      <c r="AL60" s="4">
        <f t="shared" ca="1" si="17"/>
        <v>11647022.416665602</v>
      </c>
      <c r="AM60" s="4">
        <f t="shared" ca="1" si="17"/>
        <v>11834374.462680133</v>
      </c>
      <c r="AN60" s="4">
        <f t="shared" ca="1" si="17"/>
        <v>12052022.012352642</v>
      </c>
      <c r="AO60" s="4">
        <f t="shared" ca="1" si="17"/>
        <v>12270746.964189731</v>
      </c>
      <c r="AP60" s="4">
        <f t="shared" ca="1" si="17"/>
        <v>12491941.711340725</v>
      </c>
      <c r="AQ60" s="4">
        <f t="shared" ca="1" si="17"/>
        <v>12879396.560590256</v>
      </c>
      <c r="AR60" s="4">
        <f t="shared" ca="1" si="17"/>
        <v>13255364.050049741</v>
      </c>
      <c r="AS60" s="4">
        <f t="shared" ca="1" si="17"/>
        <v>13514429.341616612</v>
      </c>
      <c r="AT60" s="4">
        <f t="shared" ca="1" si="17"/>
        <v>13748493.929657061</v>
      </c>
      <c r="AU60" s="4">
        <f t="shared" ca="1" si="17"/>
        <v>13957053.536033757</v>
      </c>
      <c r="AV60" s="4">
        <f t="shared" ca="1" si="17"/>
        <v>14197826.313381061</v>
      </c>
      <c r="AW60" s="4">
        <f t="shared" ca="1" si="17"/>
        <v>14439815.316831658</v>
      </c>
      <c r="AX60" s="4">
        <f t="shared" ca="1" si="18"/>
        <v>14684498.279282596</v>
      </c>
      <c r="AY60" s="4">
        <f t="shared" ca="1" si="18"/>
        <v>1094467240.1766894</v>
      </c>
      <c r="AZ60" s="4">
        <f t="shared" si="18"/>
        <v>0</v>
      </c>
      <c r="BA60" s="4">
        <f t="shared" si="18"/>
        <v>0</v>
      </c>
      <c r="BB60" s="4">
        <f t="shared" si="18"/>
        <v>0</v>
      </c>
      <c r="BC60" s="4">
        <f t="shared" si="18"/>
        <v>0</v>
      </c>
      <c r="BD60" s="4">
        <f t="shared" si="18"/>
        <v>0</v>
      </c>
      <c r="BE60" s="4">
        <f t="shared" si="18"/>
        <v>0</v>
      </c>
      <c r="BF60" s="4">
        <f t="shared" si="18"/>
        <v>0</v>
      </c>
      <c r="BG60" s="4">
        <f t="shared" si="18"/>
        <v>0</v>
      </c>
      <c r="BH60" s="4">
        <f t="shared" si="18"/>
        <v>0</v>
      </c>
      <c r="BI60" s="4">
        <f t="shared" si="18"/>
        <v>0</v>
      </c>
      <c r="BK60" s="7">
        <f t="shared" ca="1" si="16"/>
        <v>0.10546116229043556</v>
      </c>
    </row>
    <row r="61" spans="1:63" x14ac:dyDescent="0.25">
      <c r="A61">
        <f t="shared" si="4"/>
        <v>50</v>
      </c>
      <c r="C61" s="4">
        <f t="shared" ca="1" si="15"/>
        <v>-598899089.59888208</v>
      </c>
      <c r="D61" s="4">
        <f t="shared" ca="1" si="15"/>
        <v>6982497.3261647047</v>
      </c>
      <c r="E61" s="4">
        <f t="shared" ca="1" si="15"/>
        <v>6854032.2666362152</v>
      </c>
      <c r="F61" s="4">
        <f t="shared" ca="1" si="15"/>
        <v>7035732.9198058518</v>
      </c>
      <c r="G61" s="4">
        <f t="shared" ca="1" si="15"/>
        <v>7198749.3027598681</v>
      </c>
      <c r="H61" s="4">
        <f t="shared" ca="1" si="15"/>
        <v>7386033.0858887704</v>
      </c>
      <c r="I61" s="4">
        <f t="shared" ca="1" si="15"/>
        <v>7574523.6177174402</v>
      </c>
      <c r="J61" s="4">
        <f t="shared" ca="1" si="15"/>
        <v>7765324.4996394226</v>
      </c>
      <c r="K61" s="4">
        <f t="shared" ca="1" si="15"/>
        <v>7936907.649685571</v>
      </c>
      <c r="L61" s="4">
        <f t="shared" ca="1" si="15"/>
        <v>8133513.4891118798</v>
      </c>
      <c r="M61" s="4">
        <f t="shared" ca="1" si="15"/>
        <v>8331389.7491417555</v>
      </c>
      <c r="N61" s="4">
        <f t="shared" ca="1" si="15"/>
        <v>8531673.3429533746</v>
      </c>
      <c r="O61" s="4">
        <f t="shared" ca="1" si="15"/>
        <v>8886507.8260475192</v>
      </c>
      <c r="P61" s="4">
        <f t="shared" ca="1" si="15"/>
        <v>9149312.369589502</v>
      </c>
      <c r="Q61" s="4">
        <f t="shared" ca="1" si="15"/>
        <v>9323882.1297417879</v>
      </c>
      <c r="R61" s="4">
        <f t="shared" ca="1" si="15"/>
        <v>9500456.4514344204</v>
      </c>
      <c r="S61" s="4">
        <f t="shared" ref="S61:AG70" ca="1" si="19">IF(S$11&lt;=$A61,S$7,0)+IF(S$11=$A61,S$8)</f>
        <v>9656190.9665467814</v>
      </c>
      <c r="T61" s="4">
        <f t="shared" ca="1" si="19"/>
        <v>9838015.0590698458</v>
      </c>
      <c r="U61" s="4">
        <f t="shared" ca="1" si="19"/>
        <v>10020724.614680942</v>
      </c>
      <c r="V61" s="4">
        <f t="shared" ca="1" si="19"/>
        <v>10205520.398232523</v>
      </c>
      <c r="W61" s="4">
        <f t="shared" ca="1" si="19"/>
        <v>10368872.870246615</v>
      </c>
      <c r="X61" s="4">
        <f t="shared" ca="1" si="19"/>
        <v>10559119.457104566</v>
      </c>
      <c r="Y61" s="4">
        <f t="shared" ca="1" si="19"/>
        <v>10750300.083117859</v>
      </c>
      <c r="Z61" s="4">
        <f t="shared" ca="1" si="19"/>
        <v>10943651.699350409</v>
      </c>
      <c r="AA61" s="4">
        <f t="shared" ca="1" si="19"/>
        <v>11114939.044616736</v>
      </c>
      <c r="AB61" s="4">
        <f t="shared" ca="1" si="19"/>
        <v>11313949.833786391</v>
      </c>
      <c r="AC61" s="4">
        <f t="shared" ca="1" si="19"/>
        <v>11513945.355825974</v>
      </c>
      <c r="AD61" s="4">
        <f t="shared" ca="1" si="19"/>
        <v>11716199.838495141</v>
      </c>
      <c r="AE61" s="4">
        <f t="shared" ca="1" si="19"/>
        <v>11895751.13218403</v>
      </c>
      <c r="AF61" s="4">
        <f t="shared" ca="1" si="19"/>
        <v>11443316.850535177</v>
      </c>
      <c r="AG61" s="4">
        <f t="shared" ca="1" si="19"/>
        <v>11139603.106907085</v>
      </c>
      <c r="AH61" s="4">
        <f t="shared" ca="1" si="17"/>
        <v>11246322.787295394</v>
      </c>
      <c r="AI61" s="4">
        <f t="shared" ca="1" si="17"/>
        <v>11018408.842776261</v>
      </c>
      <c r="AJ61" s="4">
        <f t="shared" ca="1" si="17"/>
        <v>11226474.179316625</v>
      </c>
      <c r="AK61" s="4">
        <f t="shared" ca="1" si="17"/>
        <v>11435561.484078396</v>
      </c>
      <c r="AL61" s="4">
        <f t="shared" ca="1" si="17"/>
        <v>11647022.416665602</v>
      </c>
      <c r="AM61" s="4">
        <f t="shared" ca="1" si="17"/>
        <v>11834374.462680133</v>
      </c>
      <c r="AN61" s="4">
        <f t="shared" ca="1" si="17"/>
        <v>12052022.012352642</v>
      </c>
      <c r="AO61" s="4">
        <f t="shared" ca="1" si="17"/>
        <v>12270746.964189731</v>
      </c>
      <c r="AP61" s="4">
        <f t="shared" ca="1" si="17"/>
        <v>12491941.711340725</v>
      </c>
      <c r="AQ61" s="4">
        <f t="shared" ca="1" si="17"/>
        <v>12879396.560590256</v>
      </c>
      <c r="AR61" s="4">
        <f t="shared" ca="1" si="17"/>
        <v>13255364.050049741</v>
      </c>
      <c r="AS61" s="4">
        <f t="shared" ca="1" si="17"/>
        <v>13514429.341616612</v>
      </c>
      <c r="AT61" s="4">
        <f t="shared" ca="1" si="17"/>
        <v>13748493.929657061</v>
      </c>
      <c r="AU61" s="4">
        <f t="shared" ca="1" si="17"/>
        <v>13957053.536033757</v>
      </c>
      <c r="AV61" s="4">
        <f t="shared" ca="1" si="17"/>
        <v>14197826.313381061</v>
      </c>
      <c r="AW61" s="4">
        <f t="shared" ca="1" si="17"/>
        <v>14439815.316831658</v>
      </c>
      <c r="AX61" s="4">
        <f t="shared" ca="1" si="18"/>
        <v>14684498.279282596</v>
      </c>
      <c r="AY61" s="4">
        <f t="shared" ca="1" si="18"/>
        <v>14902937.785649506</v>
      </c>
      <c r="AZ61" s="4">
        <f t="shared" ca="1" si="18"/>
        <v>1105855145.5173583</v>
      </c>
      <c r="BA61" s="4">
        <f t="shared" si="18"/>
        <v>0</v>
      </c>
      <c r="BB61" s="4">
        <f t="shared" si="18"/>
        <v>0</v>
      </c>
      <c r="BC61" s="4">
        <f t="shared" si="18"/>
        <v>0</v>
      </c>
      <c r="BD61" s="4">
        <f t="shared" si="18"/>
        <v>0</v>
      </c>
      <c r="BE61" s="4">
        <f t="shared" si="18"/>
        <v>0</v>
      </c>
      <c r="BF61" s="4">
        <f t="shared" si="18"/>
        <v>0</v>
      </c>
      <c r="BG61" s="4">
        <f t="shared" si="18"/>
        <v>0</v>
      </c>
      <c r="BH61" s="4">
        <f t="shared" si="18"/>
        <v>0</v>
      </c>
      <c r="BI61" s="4">
        <f t="shared" si="18"/>
        <v>0</v>
      </c>
      <c r="BK61" s="7">
        <f t="shared" ca="1" si="16"/>
        <v>0.1053960532912559</v>
      </c>
    </row>
    <row r="62" spans="1:63" x14ac:dyDescent="0.25">
      <c r="A62">
        <f t="shared" si="4"/>
        <v>51</v>
      </c>
      <c r="C62" s="4">
        <f t="shared" ref="C62:R70" ca="1" si="20">IF(C$11&lt;=$A62,C$7,0)+IF(C$11=$A62,C$8)</f>
        <v>-598899089.59888208</v>
      </c>
      <c r="D62" s="4">
        <f t="shared" ca="1" si="20"/>
        <v>6982497.3261647047</v>
      </c>
      <c r="E62" s="4">
        <f t="shared" ca="1" si="20"/>
        <v>6854032.2666362152</v>
      </c>
      <c r="F62" s="4">
        <f t="shared" ca="1" si="20"/>
        <v>7035732.9198058518</v>
      </c>
      <c r="G62" s="4">
        <f t="shared" ca="1" si="20"/>
        <v>7198749.3027598681</v>
      </c>
      <c r="H62" s="4">
        <f t="shared" ca="1" si="20"/>
        <v>7386033.0858887704</v>
      </c>
      <c r="I62" s="4">
        <f t="shared" ca="1" si="20"/>
        <v>7574523.6177174402</v>
      </c>
      <c r="J62" s="4">
        <f t="shared" ca="1" si="20"/>
        <v>7765324.4996394226</v>
      </c>
      <c r="K62" s="4">
        <f t="shared" ca="1" si="20"/>
        <v>7936907.649685571</v>
      </c>
      <c r="L62" s="4">
        <f t="shared" ca="1" si="20"/>
        <v>8133513.4891118798</v>
      </c>
      <c r="M62" s="4">
        <f t="shared" ca="1" si="20"/>
        <v>8331389.7491417555</v>
      </c>
      <c r="N62" s="4">
        <f t="shared" ca="1" si="20"/>
        <v>8531673.3429533746</v>
      </c>
      <c r="O62" s="4">
        <f t="shared" ca="1" si="20"/>
        <v>8886507.8260475192</v>
      </c>
      <c r="P62" s="4">
        <f t="shared" ca="1" si="20"/>
        <v>9149312.369589502</v>
      </c>
      <c r="Q62" s="4">
        <f t="shared" ca="1" si="20"/>
        <v>9323882.1297417879</v>
      </c>
      <c r="R62" s="4">
        <f t="shared" ca="1" si="20"/>
        <v>9500456.4514344204</v>
      </c>
      <c r="S62" s="4">
        <f t="shared" ca="1" si="19"/>
        <v>9656190.9665467814</v>
      </c>
      <c r="T62" s="4">
        <f t="shared" ca="1" si="19"/>
        <v>9838015.0590698458</v>
      </c>
      <c r="U62" s="4">
        <f t="shared" ca="1" si="19"/>
        <v>10020724.614680942</v>
      </c>
      <c r="V62" s="4">
        <f t="shared" ca="1" si="19"/>
        <v>10205520.398232523</v>
      </c>
      <c r="W62" s="4">
        <f t="shared" ca="1" si="19"/>
        <v>10368872.870246615</v>
      </c>
      <c r="X62" s="4">
        <f t="shared" ca="1" si="19"/>
        <v>10559119.457104566</v>
      </c>
      <c r="Y62" s="4">
        <f t="shared" ca="1" si="19"/>
        <v>10750300.083117859</v>
      </c>
      <c r="Z62" s="4">
        <f t="shared" ca="1" si="19"/>
        <v>10943651.699350409</v>
      </c>
      <c r="AA62" s="4">
        <f t="shared" ca="1" si="19"/>
        <v>11114939.044616736</v>
      </c>
      <c r="AB62" s="4">
        <f t="shared" ca="1" si="19"/>
        <v>11313949.833786391</v>
      </c>
      <c r="AC62" s="4">
        <f t="shared" ca="1" si="19"/>
        <v>11513945.355825974</v>
      </c>
      <c r="AD62" s="4">
        <f t="shared" ca="1" si="19"/>
        <v>11716199.838495141</v>
      </c>
      <c r="AE62" s="4">
        <f t="shared" ca="1" si="19"/>
        <v>11895751.13218403</v>
      </c>
      <c r="AF62" s="4">
        <f t="shared" ca="1" si="19"/>
        <v>11443316.850535177</v>
      </c>
      <c r="AG62" s="4">
        <f t="shared" ca="1" si="19"/>
        <v>11139603.106907085</v>
      </c>
      <c r="AH62" s="4">
        <f t="shared" ca="1" si="17"/>
        <v>11246322.787295394</v>
      </c>
      <c r="AI62" s="4">
        <f t="shared" ca="1" si="17"/>
        <v>11018408.842776261</v>
      </c>
      <c r="AJ62" s="4">
        <f t="shared" ca="1" si="17"/>
        <v>11226474.179316625</v>
      </c>
      <c r="AK62" s="4">
        <f t="shared" ca="1" si="17"/>
        <v>11435561.484078396</v>
      </c>
      <c r="AL62" s="4">
        <f t="shared" ca="1" si="17"/>
        <v>11647022.416665602</v>
      </c>
      <c r="AM62" s="4">
        <f t="shared" ca="1" si="17"/>
        <v>11834374.462680133</v>
      </c>
      <c r="AN62" s="4">
        <f t="shared" ca="1" si="17"/>
        <v>12052022.012352642</v>
      </c>
      <c r="AO62" s="4">
        <f t="shared" ca="1" si="17"/>
        <v>12270746.964189731</v>
      </c>
      <c r="AP62" s="4">
        <f t="shared" ca="1" si="17"/>
        <v>12491941.711340725</v>
      </c>
      <c r="AQ62" s="4">
        <f t="shared" ca="1" si="17"/>
        <v>12879396.560590256</v>
      </c>
      <c r="AR62" s="4">
        <f t="shared" ca="1" si="17"/>
        <v>13255364.050049741</v>
      </c>
      <c r="AS62" s="4">
        <f t="shared" ca="1" si="17"/>
        <v>13514429.341616612</v>
      </c>
      <c r="AT62" s="4">
        <f t="shared" ca="1" si="17"/>
        <v>13748493.929657061</v>
      </c>
      <c r="AU62" s="4">
        <f t="shared" ca="1" si="17"/>
        <v>13957053.536033757</v>
      </c>
      <c r="AV62" s="4">
        <f t="shared" ca="1" si="17"/>
        <v>14197826.313381061</v>
      </c>
      <c r="AW62" s="4">
        <f t="shared" ca="1" si="17"/>
        <v>14439815.316831658</v>
      </c>
      <c r="AX62" s="4">
        <f t="shared" ca="1" si="18"/>
        <v>14684498.279282596</v>
      </c>
      <c r="AY62" s="4">
        <f t="shared" ca="1" si="18"/>
        <v>14902937.785649506</v>
      </c>
      <c r="AZ62" s="4">
        <f t="shared" ca="1" si="18"/>
        <v>15154583.730996426</v>
      </c>
      <c r="BA62" s="4">
        <f t="shared" ca="1" si="18"/>
        <v>1117328893.3569486</v>
      </c>
      <c r="BB62" s="4">
        <f t="shared" si="18"/>
        <v>0</v>
      </c>
      <c r="BC62" s="4">
        <f t="shared" si="18"/>
        <v>0</v>
      </c>
      <c r="BD62" s="4">
        <f t="shared" si="18"/>
        <v>0</v>
      </c>
      <c r="BE62" s="4">
        <f t="shared" si="18"/>
        <v>0</v>
      </c>
      <c r="BF62" s="4">
        <f t="shared" si="18"/>
        <v>0</v>
      </c>
      <c r="BG62" s="4">
        <f t="shared" si="18"/>
        <v>0</v>
      </c>
      <c r="BH62" s="4">
        <f t="shared" si="18"/>
        <v>0</v>
      </c>
      <c r="BI62" s="4">
        <f t="shared" si="18"/>
        <v>0</v>
      </c>
      <c r="BK62" s="7">
        <f t="shared" ca="1" si="16"/>
        <v>0.10533743464244494</v>
      </c>
    </row>
    <row r="63" spans="1:63" x14ac:dyDescent="0.25">
      <c r="A63">
        <f t="shared" si="4"/>
        <v>52</v>
      </c>
      <c r="C63" s="4">
        <f t="shared" ca="1" si="20"/>
        <v>-598899089.59888208</v>
      </c>
      <c r="D63" s="4">
        <f t="shared" ca="1" si="20"/>
        <v>6982497.3261647047</v>
      </c>
      <c r="E63" s="4">
        <f t="shared" ca="1" si="20"/>
        <v>6854032.2666362152</v>
      </c>
      <c r="F63" s="4">
        <f t="shared" ca="1" si="20"/>
        <v>7035732.9198058518</v>
      </c>
      <c r="G63" s="4">
        <f t="shared" ca="1" si="20"/>
        <v>7198749.3027598681</v>
      </c>
      <c r="H63" s="4">
        <f t="shared" ca="1" si="20"/>
        <v>7386033.0858887704</v>
      </c>
      <c r="I63" s="4">
        <f t="shared" ca="1" si="20"/>
        <v>7574523.6177174402</v>
      </c>
      <c r="J63" s="4">
        <f t="shared" ca="1" si="20"/>
        <v>7765324.4996394226</v>
      </c>
      <c r="K63" s="4">
        <f t="shared" ca="1" si="20"/>
        <v>7936907.649685571</v>
      </c>
      <c r="L63" s="4">
        <f t="shared" ca="1" si="20"/>
        <v>8133513.4891118798</v>
      </c>
      <c r="M63" s="4">
        <f t="shared" ca="1" si="20"/>
        <v>8331389.7491417555</v>
      </c>
      <c r="N63" s="4">
        <f t="shared" ca="1" si="20"/>
        <v>8531673.3429533746</v>
      </c>
      <c r="O63" s="4">
        <f t="shared" ca="1" si="20"/>
        <v>8886507.8260475192</v>
      </c>
      <c r="P63" s="4">
        <f t="shared" ca="1" si="20"/>
        <v>9149312.369589502</v>
      </c>
      <c r="Q63" s="4">
        <f t="shared" ca="1" si="20"/>
        <v>9323882.1297417879</v>
      </c>
      <c r="R63" s="4">
        <f t="shared" ca="1" si="20"/>
        <v>9500456.4514344204</v>
      </c>
      <c r="S63" s="4">
        <f t="shared" ca="1" si="19"/>
        <v>9656190.9665467814</v>
      </c>
      <c r="T63" s="4">
        <f t="shared" ca="1" si="19"/>
        <v>9838015.0590698458</v>
      </c>
      <c r="U63" s="4">
        <f t="shared" ca="1" si="19"/>
        <v>10020724.614680942</v>
      </c>
      <c r="V63" s="4">
        <f t="shared" ca="1" si="19"/>
        <v>10205520.398232523</v>
      </c>
      <c r="W63" s="4">
        <f t="shared" ca="1" si="19"/>
        <v>10368872.870246615</v>
      </c>
      <c r="X63" s="4">
        <f t="shared" ca="1" si="19"/>
        <v>10559119.457104566</v>
      </c>
      <c r="Y63" s="4">
        <f t="shared" ca="1" si="19"/>
        <v>10750300.083117859</v>
      </c>
      <c r="Z63" s="4">
        <f t="shared" ca="1" si="19"/>
        <v>10943651.699350409</v>
      </c>
      <c r="AA63" s="4">
        <f t="shared" ca="1" si="19"/>
        <v>11114939.044616736</v>
      </c>
      <c r="AB63" s="4">
        <f t="shared" ca="1" si="19"/>
        <v>11313949.833786391</v>
      </c>
      <c r="AC63" s="4">
        <f t="shared" ca="1" si="19"/>
        <v>11513945.355825974</v>
      </c>
      <c r="AD63" s="4">
        <f t="shared" ca="1" si="19"/>
        <v>11716199.838495141</v>
      </c>
      <c r="AE63" s="4">
        <f t="shared" ca="1" si="19"/>
        <v>11895751.13218403</v>
      </c>
      <c r="AF63" s="4">
        <f t="shared" ca="1" si="19"/>
        <v>11443316.850535177</v>
      </c>
      <c r="AG63" s="4">
        <f t="shared" ca="1" si="19"/>
        <v>11139603.106907085</v>
      </c>
      <c r="AH63" s="4">
        <f t="shared" ca="1" si="17"/>
        <v>11246322.787295394</v>
      </c>
      <c r="AI63" s="4">
        <f t="shared" ca="1" si="17"/>
        <v>11018408.842776261</v>
      </c>
      <c r="AJ63" s="4">
        <f t="shared" ca="1" si="17"/>
        <v>11226474.179316625</v>
      </c>
      <c r="AK63" s="4">
        <f t="shared" ca="1" si="17"/>
        <v>11435561.484078396</v>
      </c>
      <c r="AL63" s="4">
        <f t="shared" ca="1" si="17"/>
        <v>11647022.416665602</v>
      </c>
      <c r="AM63" s="4">
        <f t="shared" ca="1" si="17"/>
        <v>11834374.462680133</v>
      </c>
      <c r="AN63" s="4">
        <f t="shared" ca="1" si="17"/>
        <v>12052022.012352642</v>
      </c>
      <c r="AO63" s="4">
        <f t="shared" ca="1" si="17"/>
        <v>12270746.964189731</v>
      </c>
      <c r="AP63" s="4">
        <f t="shared" ca="1" si="17"/>
        <v>12491941.711340725</v>
      </c>
      <c r="AQ63" s="4">
        <f t="shared" ca="1" si="17"/>
        <v>12879396.560590256</v>
      </c>
      <c r="AR63" s="4">
        <f t="shared" ca="1" si="17"/>
        <v>13255364.050049741</v>
      </c>
      <c r="AS63" s="4">
        <f t="shared" ca="1" si="17"/>
        <v>13514429.341616612</v>
      </c>
      <c r="AT63" s="4">
        <f t="shared" ca="1" si="17"/>
        <v>13748493.929657061</v>
      </c>
      <c r="AU63" s="4">
        <f t="shared" ca="1" si="17"/>
        <v>13957053.536033757</v>
      </c>
      <c r="AV63" s="4">
        <f t="shared" ca="1" si="17"/>
        <v>14197826.313381061</v>
      </c>
      <c r="AW63" s="4">
        <f t="shared" ca="1" si="17"/>
        <v>14439815.316831658</v>
      </c>
      <c r="AX63" s="4">
        <f t="shared" ca="1" si="18"/>
        <v>14684498.279282596</v>
      </c>
      <c r="AY63" s="4">
        <f t="shared" ca="1" si="18"/>
        <v>14902937.785649506</v>
      </c>
      <c r="AZ63" s="4">
        <f t="shared" ca="1" si="18"/>
        <v>15154583.730996426</v>
      </c>
      <c r="BA63" s="4">
        <f t="shared" ca="1" si="18"/>
        <v>15407509.461428117</v>
      </c>
      <c r="BB63" s="4">
        <f t="shared" ca="1" si="18"/>
        <v>1128890711.8301241</v>
      </c>
      <c r="BC63" s="4">
        <f t="shared" si="18"/>
        <v>0</v>
      </c>
      <c r="BD63" s="4">
        <f t="shared" si="18"/>
        <v>0</v>
      </c>
      <c r="BE63" s="4">
        <f t="shared" si="18"/>
        <v>0</v>
      </c>
      <c r="BF63" s="4">
        <f t="shared" si="18"/>
        <v>0</v>
      </c>
      <c r="BG63" s="4">
        <f t="shared" si="18"/>
        <v>0</v>
      </c>
      <c r="BH63" s="4">
        <f t="shared" si="18"/>
        <v>0</v>
      </c>
      <c r="BI63" s="4">
        <f t="shared" si="18"/>
        <v>0</v>
      </c>
      <c r="BK63" s="7">
        <f t="shared" ca="1" si="16"/>
        <v>0.1052848910144295</v>
      </c>
    </row>
    <row r="64" spans="1:63" x14ac:dyDescent="0.25">
      <c r="A64">
        <f t="shared" si="4"/>
        <v>53</v>
      </c>
      <c r="C64" s="4">
        <f t="shared" ca="1" si="20"/>
        <v>-598899089.59888208</v>
      </c>
      <c r="D64" s="4">
        <f t="shared" ca="1" si="20"/>
        <v>6982497.3261647047</v>
      </c>
      <c r="E64" s="4">
        <f t="shared" ca="1" si="20"/>
        <v>6854032.2666362152</v>
      </c>
      <c r="F64" s="4">
        <f t="shared" ca="1" si="20"/>
        <v>7035732.9198058518</v>
      </c>
      <c r="G64" s="4">
        <f t="shared" ca="1" si="20"/>
        <v>7198749.3027598681</v>
      </c>
      <c r="H64" s="4">
        <f t="shared" ca="1" si="20"/>
        <v>7386033.0858887704</v>
      </c>
      <c r="I64" s="4">
        <f t="shared" ca="1" si="20"/>
        <v>7574523.6177174402</v>
      </c>
      <c r="J64" s="4">
        <f t="shared" ca="1" si="20"/>
        <v>7765324.4996394226</v>
      </c>
      <c r="K64" s="4">
        <f t="shared" ca="1" si="20"/>
        <v>7936907.649685571</v>
      </c>
      <c r="L64" s="4">
        <f t="shared" ca="1" si="20"/>
        <v>8133513.4891118798</v>
      </c>
      <c r="M64" s="4">
        <f t="shared" ca="1" si="20"/>
        <v>8331389.7491417555</v>
      </c>
      <c r="N64" s="4">
        <f t="shared" ca="1" si="20"/>
        <v>8531673.3429533746</v>
      </c>
      <c r="O64" s="4">
        <f t="shared" ca="1" si="20"/>
        <v>8886507.8260475192</v>
      </c>
      <c r="P64" s="4">
        <f t="shared" ca="1" si="20"/>
        <v>9149312.369589502</v>
      </c>
      <c r="Q64" s="4">
        <f t="shared" ca="1" si="20"/>
        <v>9323882.1297417879</v>
      </c>
      <c r="R64" s="4">
        <f t="shared" ca="1" si="20"/>
        <v>9500456.4514344204</v>
      </c>
      <c r="S64" s="4">
        <f t="shared" ca="1" si="19"/>
        <v>9656190.9665467814</v>
      </c>
      <c r="T64" s="4">
        <f t="shared" ca="1" si="19"/>
        <v>9838015.0590698458</v>
      </c>
      <c r="U64" s="4">
        <f t="shared" ca="1" si="19"/>
        <v>10020724.614680942</v>
      </c>
      <c r="V64" s="4">
        <f t="shared" ca="1" si="19"/>
        <v>10205520.398232523</v>
      </c>
      <c r="W64" s="4">
        <f t="shared" ca="1" si="19"/>
        <v>10368872.870246615</v>
      </c>
      <c r="X64" s="4">
        <f t="shared" ca="1" si="19"/>
        <v>10559119.457104566</v>
      </c>
      <c r="Y64" s="4">
        <f t="shared" ca="1" si="19"/>
        <v>10750300.083117859</v>
      </c>
      <c r="Z64" s="4">
        <f t="shared" ca="1" si="19"/>
        <v>10943651.699350409</v>
      </c>
      <c r="AA64" s="4">
        <f t="shared" ca="1" si="19"/>
        <v>11114939.044616736</v>
      </c>
      <c r="AB64" s="4">
        <f t="shared" ca="1" si="19"/>
        <v>11313949.833786391</v>
      </c>
      <c r="AC64" s="4">
        <f t="shared" ca="1" si="19"/>
        <v>11513945.355825974</v>
      </c>
      <c r="AD64" s="4">
        <f t="shared" ca="1" si="19"/>
        <v>11716199.838495141</v>
      </c>
      <c r="AE64" s="4">
        <f t="shared" ca="1" si="19"/>
        <v>11895751.13218403</v>
      </c>
      <c r="AF64" s="4">
        <f t="shared" ca="1" si="19"/>
        <v>11443316.850535177</v>
      </c>
      <c r="AG64" s="4">
        <f t="shared" ca="1" si="19"/>
        <v>11139603.106907085</v>
      </c>
      <c r="AH64" s="4">
        <f t="shared" ca="1" si="17"/>
        <v>11246322.787295394</v>
      </c>
      <c r="AI64" s="4">
        <f t="shared" ca="1" si="17"/>
        <v>11018408.842776261</v>
      </c>
      <c r="AJ64" s="4">
        <f t="shared" ca="1" si="17"/>
        <v>11226474.179316625</v>
      </c>
      <c r="AK64" s="4">
        <f t="shared" ca="1" si="17"/>
        <v>11435561.484078396</v>
      </c>
      <c r="AL64" s="4">
        <f t="shared" ca="1" si="17"/>
        <v>11647022.416665602</v>
      </c>
      <c r="AM64" s="4">
        <f t="shared" ca="1" si="17"/>
        <v>11834374.462680133</v>
      </c>
      <c r="AN64" s="4">
        <f t="shared" ca="1" si="17"/>
        <v>12052022.012352642</v>
      </c>
      <c r="AO64" s="4">
        <f t="shared" ca="1" si="17"/>
        <v>12270746.964189731</v>
      </c>
      <c r="AP64" s="4">
        <f t="shared" ca="1" si="17"/>
        <v>12491941.711340725</v>
      </c>
      <c r="AQ64" s="4">
        <f t="shared" ca="1" si="17"/>
        <v>12879396.560590256</v>
      </c>
      <c r="AR64" s="4">
        <f t="shared" ca="1" si="17"/>
        <v>13255364.050049741</v>
      </c>
      <c r="AS64" s="4">
        <f t="shared" ca="1" si="17"/>
        <v>13514429.341616612</v>
      </c>
      <c r="AT64" s="4">
        <f t="shared" ca="1" si="17"/>
        <v>13748493.929657061</v>
      </c>
      <c r="AU64" s="4">
        <f t="shared" ca="1" si="17"/>
        <v>13957053.536033757</v>
      </c>
      <c r="AV64" s="4">
        <f t="shared" ca="1" si="17"/>
        <v>14197826.313381061</v>
      </c>
      <c r="AW64" s="4">
        <f t="shared" ca="1" si="17"/>
        <v>14439815.316831658</v>
      </c>
      <c r="AX64" s="4">
        <f t="shared" ca="1" si="18"/>
        <v>14684498.279282596</v>
      </c>
      <c r="AY64" s="4">
        <f t="shared" ca="1" si="18"/>
        <v>14902937.785649506</v>
      </c>
      <c r="AZ64" s="4">
        <f t="shared" ca="1" si="18"/>
        <v>15154583.730996426</v>
      </c>
      <c r="BA64" s="4">
        <f t="shared" ca="1" si="18"/>
        <v>15407509.461428117</v>
      </c>
      <c r="BB64" s="4">
        <f t="shared" ca="1" si="18"/>
        <v>15663237.242624905</v>
      </c>
      <c r="BC64" s="4">
        <f t="shared" ca="1" si="18"/>
        <v>1138833091.2343254</v>
      </c>
      <c r="BD64" s="4">
        <f t="shared" si="18"/>
        <v>0</v>
      </c>
      <c r="BE64" s="4">
        <f t="shared" si="18"/>
        <v>0</v>
      </c>
      <c r="BF64" s="4">
        <f t="shared" si="18"/>
        <v>0</v>
      </c>
      <c r="BG64" s="4">
        <f t="shared" si="18"/>
        <v>0</v>
      </c>
      <c r="BH64" s="4">
        <f t="shared" si="18"/>
        <v>0</v>
      </c>
      <c r="BI64" s="4">
        <f t="shared" si="18"/>
        <v>0</v>
      </c>
      <c r="BK64" s="7">
        <f t="shared" ca="1" si="16"/>
        <v>0.10514874334977553</v>
      </c>
    </row>
    <row r="65" spans="1:63" x14ac:dyDescent="0.25">
      <c r="A65">
        <f t="shared" si="4"/>
        <v>54</v>
      </c>
      <c r="C65" s="4">
        <f t="shared" ca="1" si="20"/>
        <v>-598899089.59888208</v>
      </c>
      <c r="D65" s="4">
        <f t="shared" ca="1" si="20"/>
        <v>6982497.3261647047</v>
      </c>
      <c r="E65" s="4">
        <f t="shared" ca="1" si="20"/>
        <v>6854032.2666362152</v>
      </c>
      <c r="F65" s="4">
        <f t="shared" ca="1" si="20"/>
        <v>7035732.9198058518</v>
      </c>
      <c r="G65" s="4">
        <f t="shared" ca="1" si="20"/>
        <v>7198749.3027598681</v>
      </c>
      <c r="H65" s="4">
        <f t="shared" ca="1" si="20"/>
        <v>7386033.0858887704</v>
      </c>
      <c r="I65" s="4">
        <f t="shared" ca="1" si="20"/>
        <v>7574523.6177174402</v>
      </c>
      <c r="J65" s="4">
        <f t="shared" ca="1" si="20"/>
        <v>7765324.4996394226</v>
      </c>
      <c r="K65" s="4">
        <f t="shared" ca="1" si="20"/>
        <v>7936907.649685571</v>
      </c>
      <c r="L65" s="4">
        <f t="shared" ca="1" si="20"/>
        <v>8133513.4891118798</v>
      </c>
      <c r="M65" s="4">
        <f t="shared" ca="1" si="20"/>
        <v>8331389.7491417555</v>
      </c>
      <c r="N65" s="4">
        <f t="shared" ca="1" si="20"/>
        <v>8531673.3429533746</v>
      </c>
      <c r="O65" s="4">
        <f t="shared" ca="1" si="20"/>
        <v>8886507.8260475192</v>
      </c>
      <c r="P65" s="4">
        <f t="shared" ca="1" si="20"/>
        <v>9149312.369589502</v>
      </c>
      <c r="Q65" s="4">
        <f t="shared" ca="1" si="20"/>
        <v>9323882.1297417879</v>
      </c>
      <c r="R65" s="4">
        <f t="shared" ca="1" si="20"/>
        <v>9500456.4514344204</v>
      </c>
      <c r="S65" s="4">
        <f t="shared" ca="1" si="19"/>
        <v>9656190.9665467814</v>
      </c>
      <c r="T65" s="4">
        <f t="shared" ca="1" si="19"/>
        <v>9838015.0590698458</v>
      </c>
      <c r="U65" s="4">
        <f t="shared" ca="1" si="19"/>
        <v>10020724.614680942</v>
      </c>
      <c r="V65" s="4">
        <f t="shared" ca="1" si="19"/>
        <v>10205520.398232523</v>
      </c>
      <c r="W65" s="4">
        <f t="shared" ca="1" si="19"/>
        <v>10368872.870246615</v>
      </c>
      <c r="X65" s="4">
        <f t="shared" ca="1" si="19"/>
        <v>10559119.457104566</v>
      </c>
      <c r="Y65" s="4">
        <f t="shared" ca="1" si="19"/>
        <v>10750300.083117859</v>
      </c>
      <c r="Z65" s="4">
        <f t="shared" ca="1" si="19"/>
        <v>10943651.699350409</v>
      </c>
      <c r="AA65" s="4">
        <f t="shared" ca="1" si="19"/>
        <v>11114939.044616736</v>
      </c>
      <c r="AB65" s="4">
        <f t="shared" ca="1" si="19"/>
        <v>11313949.833786391</v>
      </c>
      <c r="AC65" s="4">
        <f t="shared" ca="1" si="19"/>
        <v>11513945.355825974</v>
      </c>
      <c r="AD65" s="4">
        <f t="shared" ca="1" si="19"/>
        <v>11716199.838495141</v>
      </c>
      <c r="AE65" s="4">
        <f t="shared" ca="1" si="19"/>
        <v>11895751.13218403</v>
      </c>
      <c r="AF65" s="4">
        <f t="shared" ca="1" si="19"/>
        <v>11443316.850535177</v>
      </c>
      <c r="AG65" s="4">
        <f t="shared" ca="1" si="19"/>
        <v>11139603.106907085</v>
      </c>
      <c r="AH65" s="4">
        <f t="shared" ca="1" si="17"/>
        <v>11246322.787295394</v>
      </c>
      <c r="AI65" s="4">
        <f t="shared" ca="1" si="17"/>
        <v>11018408.842776261</v>
      </c>
      <c r="AJ65" s="4">
        <f t="shared" ca="1" si="17"/>
        <v>11226474.179316625</v>
      </c>
      <c r="AK65" s="4">
        <f t="shared" ca="1" si="17"/>
        <v>11435561.484078396</v>
      </c>
      <c r="AL65" s="4">
        <f t="shared" ca="1" si="17"/>
        <v>11647022.416665602</v>
      </c>
      <c r="AM65" s="4">
        <f t="shared" ca="1" si="17"/>
        <v>11834374.462680133</v>
      </c>
      <c r="AN65" s="4">
        <f t="shared" ca="1" si="17"/>
        <v>12052022.012352642</v>
      </c>
      <c r="AO65" s="4">
        <f t="shared" ca="1" si="17"/>
        <v>12270746.964189731</v>
      </c>
      <c r="AP65" s="4">
        <f t="shared" ca="1" si="17"/>
        <v>12491941.711340725</v>
      </c>
      <c r="AQ65" s="4">
        <f t="shared" ca="1" si="17"/>
        <v>12879396.560590256</v>
      </c>
      <c r="AR65" s="4">
        <f t="shared" ca="1" si="17"/>
        <v>13255364.050049741</v>
      </c>
      <c r="AS65" s="4">
        <f t="shared" ca="1" si="17"/>
        <v>13514429.341616612</v>
      </c>
      <c r="AT65" s="4">
        <f t="shared" ca="1" si="17"/>
        <v>13748493.929657061</v>
      </c>
      <c r="AU65" s="4">
        <f t="shared" ca="1" si="17"/>
        <v>13957053.536033757</v>
      </c>
      <c r="AV65" s="4">
        <f t="shared" ca="1" si="17"/>
        <v>14197826.313381061</v>
      </c>
      <c r="AW65" s="4">
        <f t="shared" ca="1" si="17"/>
        <v>14439815.316831658</v>
      </c>
      <c r="AX65" s="4">
        <f t="shared" ca="1" si="18"/>
        <v>14684498.279282596</v>
      </c>
      <c r="AY65" s="4">
        <f t="shared" ca="1" si="18"/>
        <v>14902937.785649506</v>
      </c>
      <c r="AZ65" s="4">
        <f t="shared" ca="1" si="18"/>
        <v>15154583.730996426</v>
      </c>
      <c r="BA65" s="4">
        <f t="shared" ca="1" si="18"/>
        <v>15407509.461428117</v>
      </c>
      <c r="BB65" s="4">
        <f t="shared" ca="1" si="18"/>
        <v>15663237.242624905</v>
      </c>
      <c r="BC65" s="4">
        <f t="shared" ca="1" si="18"/>
        <v>15891961.739335755</v>
      </c>
      <c r="BD65" s="4">
        <f t="shared" ca="1" si="18"/>
        <v>1144540929.0612164</v>
      </c>
      <c r="BE65" s="4">
        <f t="shared" si="18"/>
        <v>0</v>
      </c>
      <c r="BF65" s="4">
        <f t="shared" si="18"/>
        <v>0</v>
      </c>
      <c r="BG65" s="4">
        <f t="shared" si="18"/>
        <v>0</v>
      </c>
      <c r="BH65" s="4">
        <f t="shared" si="18"/>
        <v>0</v>
      </c>
      <c r="BI65" s="4">
        <f t="shared" si="18"/>
        <v>0</v>
      </c>
      <c r="BK65" s="7">
        <f t="shared" ca="1" si="16"/>
        <v>0.1048045872245742</v>
      </c>
    </row>
    <row r="66" spans="1:63" x14ac:dyDescent="0.25">
      <c r="A66">
        <f t="shared" si="4"/>
        <v>55</v>
      </c>
      <c r="C66" s="4">
        <f t="shared" ca="1" si="20"/>
        <v>-598899089.59888208</v>
      </c>
      <c r="D66" s="4">
        <f t="shared" ca="1" si="20"/>
        <v>6982497.3261647047</v>
      </c>
      <c r="E66" s="4">
        <f t="shared" ca="1" si="20"/>
        <v>6854032.2666362152</v>
      </c>
      <c r="F66" s="4">
        <f t="shared" ca="1" si="20"/>
        <v>7035732.9198058518</v>
      </c>
      <c r="G66" s="4">
        <f t="shared" ca="1" si="20"/>
        <v>7198749.3027598681</v>
      </c>
      <c r="H66" s="4">
        <f t="shared" ca="1" si="20"/>
        <v>7386033.0858887704</v>
      </c>
      <c r="I66" s="4">
        <f t="shared" ca="1" si="20"/>
        <v>7574523.6177174402</v>
      </c>
      <c r="J66" s="4">
        <f t="shared" ca="1" si="20"/>
        <v>7765324.4996394226</v>
      </c>
      <c r="K66" s="4">
        <f t="shared" ca="1" si="20"/>
        <v>7936907.649685571</v>
      </c>
      <c r="L66" s="4">
        <f t="shared" ca="1" si="20"/>
        <v>8133513.4891118798</v>
      </c>
      <c r="M66" s="4">
        <f t="shared" ca="1" si="20"/>
        <v>8331389.7491417555</v>
      </c>
      <c r="N66" s="4">
        <f t="shared" ca="1" si="20"/>
        <v>8531673.3429533746</v>
      </c>
      <c r="O66" s="4">
        <f t="shared" ca="1" si="20"/>
        <v>8886507.8260475192</v>
      </c>
      <c r="P66" s="4">
        <f t="shared" ca="1" si="20"/>
        <v>9149312.369589502</v>
      </c>
      <c r="Q66" s="4">
        <f t="shared" ca="1" si="20"/>
        <v>9323882.1297417879</v>
      </c>
      <c r="R66" s="4">
        <f t="shared" ca="1" si="20"/>
        <v>9500456.4514344204</v>
      </c>
      <c r="S66" s="4">
        <f t="shared" ca="1" si="19"/>
        <v>9656190.9665467814</v>
      </c>
      <c r="T66" s="4">
        <f t="shared" ca="1" si="19"/>
        <v>9838015.0590698458</v>
      </c>
      <c r="U66" s="4">
        <f t="shared" ca="1" si="19"/>
        <v>10020724.614680942</v>
      </c>
      <c r="V66" s="4">
        <f t="shared" ca="1" si="19"/>
        <v>10205520.398232523</v>
      </c>
      <c r="W66" s="4">
        <f t="shared" ca="1" si="19"/>
        <v>10368872.870246615</v>
      </c>
      <c r="X66" s="4">
        <f t="shared" ca="1" si="19"/>
        <v>10559119.457104566</v>
      </c>
      <c r="Y66" s="4">
        <f t="shared" ca="1" si="19"/>
        <v>10750300.083117859</v>
      </c>
      <c r="Z66" s="4">
        <f t="shared" ca="1" si="19"/>
        <v>10943651.699350409</v>
      </c>
      <c r="AA66" s="4">
        <f t="shared" ca="1" si="19"/>
        <v>11114939.044616736</v>
      </c>
      <c r="AB66" s="4">
        <f t="shared" ca="1" si="19"/>
        <v>11313949.833786391</v>
      </c>
      <c r="AC66" s="4">
        <f t="shared" ca="1" si="19"/>
        <v>11513945.355825974</v>
      </c>
      <c r="AD66" s="4">
        <f t="shared" ca="1" si="19"/>
        <v>11716199.838495141</v>
      </c>
      <c r="AE66" s="4">
        <f t="shared" ca="1" si="19"/>
        <v>11895751.13218403</v>
      </c>
      <c r="AF66" s="4">
        <f t="shared" ca="1" si="19"/>
        <v>11443316.850535177</v>
      </c>
      <c r="AG66" s="4">
        <f t="shared" ca="1" si="19"/>
        <v>11139603.106907085</v>
      </c>
      <c r="AH66" s="4">
        <f t="shared" ca="1" si="17"/>
        <v>11246322.787295394</v>
      </c>
      <c r="AI66" s="4">
        <f t="shared" ca="1" si="17"/>
        <v>11018408.842776261</v>
      </c>
      <c r="AJ66" s="4">
        <f t="shared" ca="1" si="17"/>
        <v>11226474.179316625</v>
      </c>
      <c r="AK66" s="4">
        <f t="shared" ca="1" si="17"/>
        <v>11435561.484078396</v>
      </c>
      <c r="AL66" s="4">
        <f t="shared" ca="1" si="17"/>
        <v>11647022.416665602</v>
      </c>
      <c r="AM66" s="4">
        <f t="shared" ca="1" si="17"/>
        <v>11834374.462680133</v>
      </c>
      <c r="AN66" s="4">
        <f t="shared" ca="1" si="17"/>
        <v>12052022.012352642</v>
      </c>
      <c r="AO66" s="4">
        <f t="shared" ca="1" si="17"/>
        <v>12270746.964189731</v>
      </c>
      <c r="AP66" s="4">
        <f t="shared" ca="1" si="17"/>
        <v>12491941.711340725</v>
      </c>
      <c r="AQ66" s="4">
        <f t="shared" ca="1" si="17"/>
        <v>12879396.560590256</v>
      </c>
      <c r="AR66" s="4">
        <f t="shared" ca="1" si="17"/>
        <v>13255364.050049741</v>
      </c>
      <c r="AS66" s="4">
        <f t="shared" ca="1" si="17"/>
        <v>13514429.341616612</v>
      </c>
      <c r="AT66" s="4">
        <f t="shared" ca="1" si="17"/>
        <v>13748493.929657061</v>
      </c>
      <c r="AU66" s="4">
        <f t="shared" ca="1" si="17"/>
        <v>13957053.536033757</v>
      </c>
      <c r="AV66" s="4">
        <f t="shared" ca="1" si="17"/>
        <v>14197826.313381061</v>
      </c>
      <c r="AW66" s="4">
        <f t="shared" ca="1" si="17"/>
        <v>14439815.316831658</v>
      </c>
      <c r="AX66" s="4">
        <f t="shared" ca="1" si="18"/>
        <v>14684498.279282596</v>
      </c>
      <c r="AY66" s="4">
        <f t="shared" ca="1" si="18"/>
        <v>14902937.785649506</v>
      </c>
      <c r="AZ66" s="4">
        <f t="shared" ca="1" si="18"/>
        <v>15154583.730996426</v>
      </c>
      <c r="BA66" s="4">
        <f t="shared" ca="1" si="18"/>
        <v>15407509.461428117</v>
      </c>
      <c r="BB66" s="4">
        <f t="shared" ca="1" si="18"/>
        <v>15663237.242624905</v>
      </c>
      <c r="BC66" s="4">
        <f t="shared" ca="1" si="18"/>
        <v>15891961.739335755</v>
      </c>
      <c r="BD66" s="4">
        <f t="shared" ca="1" si="18"/>
        <v>16154916.547262637</v>
      </c>
      <c r="BE66" s="4">
        <f t="shared" ca="1" si="18"/>
        <v>1153856231.0339155</v>
      </c>
      <c r="BF66" s="4">
        <f t="shared" si="18"/>
        <v>0</v>
      </c>
      <c r="BG66" s="4">
        <f t="shared" si="18"/>
        <v>0</v>
      </c>
      <c r="BH66" s="4">
        <f t="shared" si="18"/>
        <v>0</v>
      </c>
      <c r="BI66" s="4">
        <f t="shared" si="18"/>
        <v>0</v>
      </c>
      <c r="BK66" s="7">
        <f t="shared" ca="1" si="16"/>
        <v>0.10465843916239903</v>
      </c>
    </row>
    <row r="67" spans="1:63" x14ac:dyDescent="0.25">
      <c r="A67">
        <f t="shared" si="4"/>
        <v>56</v>
      </c>
      <c r="C67" s="4">
        <f t="shared" ca="1" si="20"/>
        <v>-598899089.59888208</v>
      </c>
      <c r="D67" s="4">
        <f t="shared" ca="1" si="20"/>
        <v>6982497.3261647047</v>
      </c>
      <c r="E67" s="4">
        <f t="shared" ca="1" si="20"/>
        <v>6854032.2666362152</v>
      </c>
      <c r="F67" s="4">
        <f t="shared" ca="1" si="20"/>
        <v>7035732.9198058518</v>
      </c>
      <c r="G67" s="4">
        <f t="shared" ca="1" si="20"/>
        <v>7198749.3027598681</v>
      </c>
      <c r="H67" s="4">
        <f t="shared" ca="1" si="20"/>
        <v>7386033.0858887704</v>
      </c>
      <c r="I67" s="4">
        <f t="shared" ca="1" si="20"/>
        <v>7574523.6177174402</v>
      </c>
      <c r="J67" s="4">
        <f t="shared" ca="1" si="20"/>
        <v>7765324.4996394226</v>
      </c>
      <c r="K67" s="4">
        <f t="shared" ca="1" si="20"/>
        <v>7936907.649685571</v>
      </c>
      <c r="L67" s="4">
        <f t="shared" ca="1" si="20"/>
        <v>8133513.4891118798</v>
      </c>
      <c r="M67" s="4">
        <f t="shared" ca="1" si="20"/>
        <v>8331389.7491417555</v>
      </c>
      <c r="N67" s="4">
        <f t="shared" ca="1" si="20"/>
        <v>8531673.3429533746</v>
      </c>
      <c r="O67" s="4">
        <f t="shared" ca="1" si="20"/>
        <v>8886507.8260475192</v>
      </c>
      <c r="P67" s="4">
        <f t="shared" ca="1" si="20"/>
        <v>9149312.369589502</v>
      </c>
      <c r="Q67" s="4">
        <f t="shared" ca="1" si="20"/>
        <v>9323882.1297417879</v>
      </c>
      <c r="R67" s="4">
        <f t="shared" ca="1" si="20"/>
        <v>9500456.4514344204</v>
      </c>
      <c r="S67" s="4">
        <f t="shared" ca="1" si="19"/>
        <v>9656190.9665467814</v>
      </c>
      <c r="T67" s="4">
        <f t="shared" ca="1" si="19"/>
        <v>9838015.0590698458</v>
      </c>
      <c r="U67" s="4">
        <f t="shared" ca="1" si="19"/>
        <v>10020724.614680942</v>
      </c>
      <c r="V67" s="4">
        <f t="shared" ca="1" si="19"/>
        <v>10205520.398232523</v>
      </c>
      <c r="W67" s="4">
        <f t="shared" ca="1" si="19"/>
        <v>10368872.870246615</v>
      </c>
      <c r="X67" s="4">
        <f t="shared" ca="1" si="19"/>
        <v>10559119.457104566</v>
      </c>
      <c r="Y67" s="4">
        <f t="shared" ca="1" si="19"/>
        <v>10750300.083117859</v>
      </c>
      <c r="Z67" s="4">
        <f t="shared" ca="1" si="19"/>
        <v>10943651.699350409</v>
      </c>
      <c r="AA67" s="4">
        <f t="shared" ca="1" si="19"/>
        <v>11114939.044616736</v>
      </c>
      <c r="AB67" s="4">
        <f t="shared" ca="1" si="19"/>
        <v>11313949.833786391</v>
      </c>
      <c r="AC67" s="4">
        <f t="shared" ca="1" si="19"/>
        <v>11513945.355825974</v>
      </c>
      <c r="AD67" s="4">
        <f t="shared" ca="1" si="19"/>
        <v>11716199.838495141</v>
      </c>
      <c r="AE67" s="4">
        <f t="shared" ca="1" si="19"/>
        <v>11895751.13218403</v>
      </c>
      <c r="AF67" s="4">
        <f t="shared" ca="1" si="19"/>
        <v>11443316.850535177</v>
      </c>
      <c r="AG67" s="4">
        <f t="shared" ca="1" si="19"/>
        <v>11139603.106907085</v>
      </c>
      <c r="AH67" s="4">
        <f t="shared" ca="1" si="17"/>
        <v>11246322.787295394</v>
      </c>
      <c r="AI67" s="4">
        <f t="shared" ca="1" si="17"/>
        <v>11018408.842776261</v>
      </c>
      <c r="AJ67" s="4">
        <f t="shared" ca="1" si="17"/>
        <v>11226474.179316625</v>
      </c>
      <c r="AK67" s="4">
        <f t="shared" ca="1" si="17"/>
        <v>11435561.484078396</v>
      </c>
      <c r="AL67" s="4">
        <f t="shared" ca="1" si="17"/>
        <v>11647022.416665602</v>
      </c>
      <c r="AM67" s="4">
        <f t="shared" ca="1" si="17"/>
        <v>11834374.462680133</v>
      </c>
      <c r="AN67" s="4">
        <f t="shared" ca="1" si="17"/>
        <v>12052022.012352642</v>
      </c>
      <c r="AO67" s="4">
        <f t="shared" ca="1" si="17"/>
        <v>12270746.964189731</v>
      </c>
      <c r="AP67" s="4">
        <f t="shared" ca="1" si="17"/>
        <v>12491941.711340725</v>
      </c>
      <c r="AQ67" s="4">
        <f t="shared" ca="1" si="17"/>
        <v>12879396.560590256</v>
      </c>
      <c r="AR67" s="4">
        <f t="shared" ca="1" si="17"/>
        <v>13255364.050049741</v>
      </c>
      <c r="AS67" s="4">
        <f t="shared" ca="1" si="17"/>
        <v>13514429.341616612</v>
      </c>
      <c r="AT67" s="4">
        <f t="shared" ca="1" si="17"/>
        <v>13748493.929657061</v>
      </c>
      <c r="AU67" s="4">
        <f t="shared" ca="1" si="17"/>
        <v>13957053.536033757</v>
      </c>
      <c r="AV67" s="4">
        <f t="shared" ca="1" si="17"/>
        <v>14197826.313381061</v>
      </c>
      <c r="AW67" s="4">
        <f t="shared" ca="1" si="17"/>
        <v>14439815.316831658</v>
      </c>
      <c r="AX67" s="4">
        <f t="shared" ca="1" si="18"/>
        <v>14684498.279282596</v>
      </c>
      <c r="AY67" s="4">
        <f t="shared" ca="1" si="18"/>
        <v>14902937.785649506</v>
      </c>
      <c r="AZ67" s="4">
        <f t="shared" ca="1" si="18"/>
        <v>15154583.730996426</v>
      </c>
      <c r="BA67" s="4">
        <f t="shared" ca="1" si="18"/>
        <v>15407509.461428117</v>
      </c>
      <c r="BB67" s="4">
        <f t="shared" ca="1" si="18"/>
        <v>15663237.242624905</v>
      </c>
      <c r="BC67" s="4">
        <f t="shared" ca="1" si="18"/>
        <v>15891961.739335755</v>
      </c>
      <c r="BD67" s="4">
        <f t="shared" ca="1" si="18"/>
        <v>16154916.547262637</v>
      </c>
      <c r="BE67" s="4">
        <f t="shared" ca="1" si="18"/>
        <v>16419217.418191146</v>
      </c>
      <c r="BF67" s="4">
        <f t="shared" ca="1" si="18"/>
        <v>1150002841.2227418</v>
      </c>
      <c r="BG67" s="4">
        <f t="shared" si="18"/>
        <v>0</v>
      </c>
      <c r="BH67" s="4">
        <f t="shared" si="18"/>
        <v>0</v>
      </c>
      <c r="BI67" s="4">
        <f t="shared" si="18"/>
        <v>0</v>
      </c>
      <c r="BK67" s="7">
        <f t="shared" ca="1" si="16"/>
        <v>0.10389851636643876</v>
      </c>
    </row>
    <row r="68" spans="1:63" x14ac:dyDescent="0.25">
      <c r="A68">
        <f t="shared" si="4"/>
        <v>57</v>
      </c>
      <c r="C68" s="4">
        <f t="shared" ca="1" si="20"/>
        <v>-598899089.59888208</v>
      </c>
      <c r="D68" s="4">
        <f t="shared" ca="1" si="20"/>
        <v>6982497.3261647047</v>
      </c>
      <c r="E68" s="4">
        <f t="shared" ca="1" si="20"/>
        <v>6854032.2666362152</v>
      </c>
      <c r="F68" s="4">
        <f t="shared" ca="1" si="20"/>
        <v>7035732.9198058518</v>
      </c>
      <c r="G68" s="4">
        <f t="shared" ca="1" si="20"/>
        <v>7198749.3027598681</v>
      </c>
      <c r="H68" s="4">
        <f t="shared" ca="1" si="20"/>
        <v>7386033.0858887704</v>
      </c>
      <c r="I68" s="4">
        <f t="shared" ca="1" si="20"/>
        <v>7574523.6177174402</v>
      </c>
      <c r="J68" s="4">
        <f t="shared" ca="1" si="20"/>
        <v>7765324.4996394226</v>
      </c>
      <c r="K68" s="4">
        <f t="shared" ca="1" si="20"/>
        <v>7936907.649685571</v>
      </c>
      <c r="L68" s="4">
        <f t="shared" ca="1" si="20"/>
        <v>8133513.4891118798</v>
      </c>
      <c r="M68" s="4">
        <f t="shared" ca="1" si="20"/>
        <v>8331389.7491417555</v>
      </c>
      <c r="N68" s="4">
        <f t="shared" ca="1" si="20"/>
        <v>8531673.3429533746</v>
      </c>
      <c r="O68" s="4">
        <f t="shared" ca="1" si="20"/>
        <v>8886507.8260475192</v>
      </c>
      <c r="P68" s="4">
        <f t="shared" ca="1" si="20"/>
        <v>9149312.369589502</v>
      </c>
      <c r="Q68" s="4">
        <f t="shared" ca="1" si="20"/>
        <v>9323882.1297417879</v>
      </c>
      <c r="R68" s="4">
        <f t="shared" ca="1" si="20"/>
        <v>9500456.4514344204</v>
      </c>
      <c r="S68" s="4">
        <f t="shared" ca="1" si="19"/>
        <v>9656190.9665467814</v>
      </c>
      <c r="T68" s="4">
        <f t="shared" ca="1" si="19"/>
        <v>9838015.0590698458</v>
      </c>
      <c r="U68" s="4">
        <f t="shared" ca="1" si="19"/>
        <v>10020724.614680942</v>
      </c>
      <c r="V68" s="4">
        <f t="shared" ca="1" si="19"/>
        <v>10205520.398232523</v>
      </c>
      <c r="W68" s="4">
        <f t="shared" ca="1" si="19"/>
        <v>10368872.870246615</v>
      </c>
      <c r="X68" s="4">
        <f t="shared" ca="1" si="19"/>
        <v>10559119.457104566</v>
      </c>
      <c r="Y68" s="4">
        <f t="shared" ca="1" si="19"/>
        <v>10750300.083117859</v>
      </c>
      <c r="Z68" s="4">
        <f t="shared" ca="1" si="19"/>
        <v>10943651.699350409</v>
      </c>
      <c r="AA68" s="4">
        <f t="shared" ca="1" si="19"/>
        <v>11114939.044616736</v>
      </c>
      <c r="AB68" s="4">
        <f t="shared" ca="1" si="19"/>
        <v>11313949.833786391</v>
      </c>
      <c r="AC68" s="4">
        <f t="shared" ca="1" si="19"/>
        <v>11513945.355825974</v>
      </c>
      <c r="AD68" s="4">
        <f t="shared" ca="1" si="19"/>
        <v>11716199.838495141</v>
      </c>
      <c r="AE68" s="4">
        <f t="shared" ca="1" si="19"/>
        <v>11895751.13218403</v>
      </c>
      <c r="AF68" s="4">
        <f t="shared" ca="1" si="19"/>
        <v>11443316.850535177</v>
      </c>
      <c r="AG68" s="4">
        <f t="shared" ca="1" si="19"/>
        <v>11139603.106907085</v>
      </c>
      <c r="AH68" s="4">
        <f t="shared" ca="1" si="17"/>
        <v>11246322.787295394</v>
      </c>
      <c r="AI68" s="4">
        <f t="shared" ca="1" si="17"/>
        <v>11018408.842776261</v>
      </c>
      <c r="AJ68" s="4">
        <f t="shared" ca="1" si="17"/>
        <v>11226474.179316625</v>
      </c>
      <c r="AK68" s="4">
        <f t="shared" ca="1" si="17"/>
        <v>11435561.484078396</v>
      </c>
      <c r="AL68" s="4">
        <f t="shared" ca="1" si="17"/>
        <v>11647022.416665602</v>
      </c>
      <c r="AM68" s="4">
        <f t="shared" ca="1" si="17"/>
        <v>11834374.462680133</v>
      </c>
      <c r="AN68" s="4">
        <f t="shared" ca="1" si="17"/>
        <v>12052022.012352642</v>
      </c>
      <c r="AO68" s="4">
        <f t="shared" ca="1" si="17"/>
        <v>12270746.964189731</v>
      </c>
      <c r="AP68" s="4">
        <f t="shared" ca="1" si="17"/>
        <v>12491941.711340725</v>
      </c>
      <c r="AQ68" s="4">
        <f t="shared" ca="1" si="17"/>
        <v>12879396.560590256</v>
      </c>
      <c r="AR68" s="4">
        <f t="shared" ca="1" si="17"/>
        <v>13255364.050049741</v>
      </c>
      <c r="AS68" s="4">
        <f t="shared" ca="1" si="17"/>
        <v>13514429.341616612</v>
      </c>
      <c r="AT68" s="4">
        <f t="shared" ca="1" si="17"/>
        <v>13748493.929657061</v>
      </c>
      <c r="AU68" s="4">
        <f t="shared" ca="1" si="17"/>
        <v>13957053.536033757</v>
      </c>
      <c r="AV68" s="4">
        <f t="shared" ca="1" si="17"/>
        <v>14197826.313381061</v>
      </c>
      <c r="AW68" s="4">
        <f t="shared" ca="1" si="17"/>
        <v>14439815.316831658</v>
      </c>
      <c r="AX68" s="4">
        <f t="shared" ca="1" si="18"/>
        <v>14684498.279282596</v>
      </c>
      <c r="AY68" s="4">
        <f t="shared" ca="1" si="18"/>
        <v>14902937.785649506</v>
      </c>
      <c r="AZ68" s="4">
        <f t="shared" ca="1" si="18"/>
        <v>15154583.730996426</v>
      </c>
      <c r="BA68" s="4">
        <f t="shared" ca="1" si="18"/>
        <v>15407509.461428117</v>
      </c>
      <c r="BB68" s="4">
        <f t="shared" ca="1" si="18"/>
        <v>15663237.242624905</v>
      </c>
      <c r="BC68" s="4">
        <f t="shared" ca="1" si="18"/>
        <v>15891961.739335755</v>
      </c>
      <c r="BD68" s="4">
        <f t="shared" ca="1" si="18"/>
        <v>16154916.547262637</v>
      </c>
      <c r="BE68" s="4">
        <f t="shared" ca="1" si="18"/>
        <v>16419217.418191146</v>
      </c>
      <c r="BF68" s="4">
        <f t="shared" ca="1" si="18"/>
        <v>16686432.492592374</v>
      </c>
      <c r="BG68" s="4">
        <f t="shared" ca="1" si="18"/>
        <v>1146153330.8348222</v>
      </c>
      <c r="BH68" s="4">
        <f t="shared" si="18"/>
        <v>0</v>
      </c>
      <c r="BI68" s="4">
        <f t="shared" si="18"/>
        <v>0</v>
      </c>
      <c r="BK68" s="7">
        <f t="shared" ca="1" si="16"/>
        <v>0.10318533858680756</v>
      </c>
    </row>
    <row r="69" spans="1:63" x14ac:dyDescent="0.25">
      <c r="A69">
        <f>A68+1</f>
        <v>58</v>
      </c>
      <c r="C69" s="4">
        <f t="shared" ca="1" si="20"/>
        <v>-598899089.59888208</v>
      </c>
      <c r="D69" s="4">
        <f t="shared" ca="1" si="20"/>
        <v>6982497.3261647047</v>
      </c>
      <c r="E69" s="4">
        <f t="shared" ca="1" si="20"/>
        <v>6854032.2666362152</v>
      </c>
      <c r="F69" s="4">
        <f t="shared" ca="1" si="20"/>
        <v>7035732.9198058518</v>
      </c>
      <c r="G69" s="4">
        <f t="shared" ca="1" si="20"/>
        <v>7198749.3027598681</v>
      </c>
      <c r="H69" s="4">
        <f t="shared" ca="1" si="20"/>
        <v>7386033.0858887704</v>
      </c>
      <c r="I69" s="4">
        <f t="shared" ca="1" si="20"/>
        <v>7574523.6177174402</v>
      </c>
      <c r="J69" s="4">
        <f t="shared" ca="1" si="20"/>
        <v>7765324.4996394226</v>
      </c>
      <c r="K69" s="4">
        <f t="shared" ca="1" si="20"/>
        <v>7936907.649685571</v>
      </c>
      <c r="L69" s="4">
        <f t="shared" ca="1" si="20"/>
        <v>8133513.4891118798</v>
      </c>
      <c r="M69" s="4">
        <f t="shared" ca="1" si="20"/>
        <v>8331389.7491417555</v>
      </c>
      <c r="N69" s="4">
        <f t="shared" ca="1" si="20"/>
        <v>8531673.3429533746</v>
      </c>
      <c r="O69" s="4">
        <f t="shared" ca="1" si="20"/>
        <v>8886507.8260475192</v>
      </c>
      <c r="P69" s="4">
        <f t="shared" ca="1" si="20"/>
        <v>9149312.369589502</v>
      </c>
      <c r="Q69" s="4">
        <f t="shared" ca="1" si="20"/>
        <v>9323882.1297417879</v>
      </c>
      <c r="R69" s="4">
        <f t="shared" ca="1" si="20"/>
        <v>9500456.4514344204</v>
      </c>
      <c r="S69" s="4">
        <f t="shared" ca="1" si="19"/>
        <v>9656190.9665467814</v>
      </c>
      <c r="T69" s="4">
        <f t="shared" ca="1" si="19"/>
        <v>9838015.0590698458</v>
      </c>
      <c r="U69" s="4">
        <f t="shared" ca="1" si="19"/>
        <v>10020724.614680942</v>
      </c>
      <c r="V69" s="4">
        <f t="shared" ca="1" si="19"/>
        <v>10205520.398232523</v>
      </c>
      <c r="W69" s="4">
        <f t="shared" ca="1" si="19"/>
        <v>10368872.870246615</v>
      </c>
      <c r="X69" s="4">
        <f t="shared" ca="1" si="19"/>
        <v>10559119.457104566</v>
      </c>
      <c r="Y69" s="4">
        <f t="shared" ca="1" si="19"/>
        <v>10750300.083117859</v>
      </c>
      <c r="Z69" s="4">
        <f t="shared" ca="1" si="19"/>
        <v>10943651.699350409</v>
      </c>
      <c r="AA69" s="4">
        <f t="shared" ca="1" si="19"/>
        <v>11114939.044616736</v>
      </c>
      <c r="AB69" s="4">
        <f t="shared" ca="1" si="19"/>
        <v>11313949.833786391</v>
      </c>
      <c r="AC69" s="4">
        <f t="shared" ca="1" si="19"/>
        <v>11513945.355825974</v>
      </c>
      <c r="AD69" s="4">
        <f t="shared" ca="1" si="19"/>
        <v>11716199.838495141</v>
      </c>
      <c r="AE69" s="4">
        <f t="shared" ca="1" si="19"/>
        <v>11895751.13218403</v>
      </c>
      <c r="AF69" s="4">
        <f t="shared" ca="1" si="19"/>
        <v>11443316.850535177</v>
      </c>
      <c r="AG69" s="4">
        <f t="shared" ca="1" si="19"/>
        <v>11139603.106907085</v>
      </c>
      <c r="AH69" s="4">
        <f t="shared" ca="1" si="17"/>
        <v>11246322.787295394</v>
      </c>
      <c r="AI69" s="4">
        <f t="shared" ca="1" si="17"/>
        <v>11018408.842776261</v>
      </c>
      <c r="AJ69" s="4">
        <f t="shared" ca="1" si="17"/>
        <v>11226474.179316625</v>
      </c>
      <c r="AK69" s="4">
        <f t="shared" ca="1" si="17"/>
        <v>11435561.484078396</v>
      </c>
      <c r="AL69" s="4">
        <f t="shared" ca="1" si="17"/>
        <v>11647022.416665602</v>
      </c>
      <c r="AM69" s="4">
        <f t="shared" ca="1" si="17"/>
        <v>11834374.462680133</v>
      </c>
      <c r="AN69" s="4">
        <f t="shared" ca="1" si="17"/>
        <v>12052022.012352642</v>
      </c>
      <c r="AO69" s="4">
        <f t="shared" ca="1" si="17"/>
        <v>12270746.964189731</v>
      </c>
      <c r="AP69" s="4">
        <f t="shared" ca="1" si="17"/>
        <v>12491941.711340725</v>
      </c>
      <c r="AQ69" s="4">
        <f t="shared" ca="1" si="17"/>
        <v>12879396.560590256</v>
      </c>
      <c r="AR69" s="4">
        <f t="shared" ca="1" si="17"/>
        <v>13255364.050049741</v>
      </c>
      <c r="AS69" s="4">
        <f t="shared" ca="1" si="17"/>
        <v>13514429.341616612</v>
      </c>
      <c r="AT69" s="4">
        <f t="shared" ca="1" si="17"/>
        <v>13748493.929657061</v>
      </c>
      <c r="AU69" s="4">
        <f t="shared" ca="1" si="17"/>
        <v>13957053.536033757</v>
      </c>
      <c r="AV69" s="4">
        <f t="shared" ca="1" si="17"/>
        <v>14197826.313381061</v>
      </c>
      <c r="AW69" s="4">
        <f t="shared" ca="1" si="17"/>
        <v>14439815.316831658</v>
      </c>
      <c r="AX69" s="4">
        <f t="shared" ca="1" si="18"/>
        <v>14684498.279282596</v>
      </c>
      <c r="AY69" s="4">
        <f t="shared" ca="1" si="18"/>
        <v>14902937.785649506</v>
      </c>
      <c r="AZ69" s="4">
        <f t="shared" ca="1" si="18"/>
        <v>15154583.730996426</v>
      </c>
      <c r="BA69" s="4">
        <f t="shared" ca="1" si="18"/>
        <v>15407509.461428117</v>
      </c>
      <c r="BB69" s="4">
        <f t="shared" ca="1" si="18"/>
        <v>15663237.242624905</v>
      </c>
      <c r="BC69" s="4">
        <f t="shared" ca="1" si="18"/>
        <v>15891961.739335755</v>
      </c>
      <c r="BD69" s="4">
        <f t="shared" ca="1" si="18"/>
        <v>16154916.547262637</v>
      </c>
      <c r="BE69" s="4">
        <f t="shared" ca="1" si="18"/>
        <v>16419217.418191146</v>
      </c>
      <c r="BF69" s="4">
        <f t="shared" ca="1" si="18"/>
        <v>16686432.492592374</v>
      </c>
      <c r="BG69" s="4">
        <f t="shared" ca="1" si="18"/>
        <v>16925862.483512029</v>
      </c>
      <c r="BH69" s="4">
        <f t="shared" ca="1" si="18"/>
        <v>1141753628.8203485</v>
      </c>
      <c r="BI69" s="4">
        <f t="shared" si="18"/>
        <v>0</v>
      </c>
      <c r="BK69" s="7">
        <f t="shared" ca="1" si="16"/>
        <v>0.10249006581973408</v>
      </c>
    </row>
    <row r="70" spans="1:63" x14ac:dyDescent="0.25">
      <c r="A70">
        <f>A69+1</f>
        <v>59</v>
      </c>
      <c r="C70" s="4">
        <f t="shared" ca="1" si="20"/>
        <v>-598899089.59888208</v>
      </c>
      <c r="D70" s="4">
        <f t="shared" ca="1" si="20"/>
        <v>6982497.3261647047</v>
      </c>
      <c r="E70" s="4">
        <f t="shared" ca="1" si="20"/>
        <v>6854032.2666362152</v>
      </c>
      <c r="F70" s="4">
        <f t="shared" ca="1" si="20"/>
        <v>7035732.9198058518</v>
      </c>
      <c r="G70" s="4">
        <f t="shared" ca="1" si="20"/>
        <v>7198749.3027598681</v>
      </c>
      <c r="H70" s="4">
        <f t="shared" ca="1" si="20"/>
        <v>7386033.0858887704</v>
      </c>
      <c r="I70" s="4">
        <f t="shared" ca="1" si="20"/>
        <v>7574523.6177174402</v>
      </c>
      <c r="J70" s="4">
        <f t="shared" ca="1" si="20"/>
        <v>7765324.4996394226</v>
      </c>
      <c r="K70" s="4">
        <f t="shared" ca="1" si="20"/>
        <v>7936907.649685571</v>
      </c>
      <c r="L70" s="4">
        <f t="shared" ca="1" si="20"/>
        <v>8133513.4891118798</v>
      </c>
      <c r="M70" s="4">
        <f t="shared" ca="1" si="20"/>
        <v>8331389.7491417555</v>
      </c>
      <c r="N70" s="4">
        <f t="shared" ca="1" si="20"/>
        <v>8531673.3429533746</v>
      </c>
      <c r="O70" s="4">
        <f t="shared" ca="1" si="20"/>
        <v>8886507.8260475192</v>
      </c>
      <c r="P70" s="4">
        <f t="shared" ca="1" si="20"/>
        <v>9149312.369589502</v>
      </c>
      <c r="Q70" s="4">
        <f t="shared" ca="1" si="20"/>
        <v>9323882.1297417879</v>
      </c>
      <c r="R70" s="4">
        <f t="shared" ca="1" si="20"/>
        <v>9500456.4514344204</v>
      </c>
      <c r="S70" s="4">
        <f t="shared" ca="1" si="19"/>
        <v>9656190.9665467814</v>
      </c>
      <c r="T70" s="4">
        <f t="shared" ca="1" si="19"/>
        <v>9838015.0590698458</v>
      </c>
      <c r="U70" s="4">
        <f t="shared" ca="1" si="19"/>
        <v>10020724.614680942</v>
      </c>
      <c r="V70" s="4">
        <f t="shared" ca="1" si="19"/>
        <v>10205520.398232523</v>
      </c>
      <c r="W70" s="4">
        <f t="shared" ca="1" si="19"/>
        <v>10368872.870246615</v>
      </c>
      <c r="X70" s="4">
        <f t="shared" ca="1" si="19"/>
        <v>10559119.457104566</v>
      </c>
      <c r="Y70" s="4">
        <f t="shared" ca="1" si="19"/>
        <v>10750300.083117859</v>
      </c>
      <c r="Z70" s="4">
        <f t="shared" ca="1" si="19"/>
        <v>10943651.699350409</v>
      </c>
      <c r="AA70" s="4">
        <f t="shared" ca="1" si="19"/>
        <v>11114939.044616736</v>
      </c>
      <c r="AB70" s="4">
        <f t="shared" ca="1" si="19"/>
        <v>11313949.833786391</v>
      </c>
      <c r="AC70" s="4">
        <f t="shared" ca="1" si="19"/>
        <v>11513945.355825974</v>
      </c>
      <c r="AD70" s="4">
        <f t="shared" ca="1" si="19"/>
        <v>11716199.838495141</v>
      </c>
      <c r="AE70" s="4">
        <f t="shared" ca="1" si="19"/>
        <v>11895751.13218403</v>
      </c>
      <c r="AF70" s="4">
        <f t="shared" ca="1" si="19"/>
        <v>11443316.850535177</v>
      </c>
      <c r="AG70" s="4">
        <f t="shared" ca="1" si="19"/>
        <v>11139603.106907085</v>
      </c>
      <c r="AH70" s="4">
        <f t="shared" ca="1" si="17"/>
        <v>11246322.787295394</v>
      </c>
      <c r="AI70" s="4">
        <f t="shared" ca="1" si="17"/>
        <v>11018408.842776261</v>
      </c>
      <c r="AJ70" s="4">
        <f t="shared" ca="1" si="17"/>
        <v>11226474.179316625</v>
      </c>
      <c r="AK70" s="4">
        <f t="shared" ca="1" si="17"/>
        <v>11435561.484078396</v>
      </c>
      <c r="AL70" s="4">
        <f t="shared" ca="1" si="17"/>
        <v>11647022.416665602</v>
      </c>
      <c r="AM70" s="4">
        <f t="shared" ca="1" si="17"/>
        <v>11834374.462680133</v>
      </c>
      <c r="AN70" s="4">
        <f t="shared" ca="1" si="17"/>
        <v>12052022.012352642</v>
      </c>
      <c r="AO70" s="4">
        <f t="shared" ca="1" si="17"/>
        <v>12270746.964189731</v>
      </c>
      <c r="AP70" s="4">
        <f t="shared" ca="1" si="17"/>
        <v>12491941.711340725</v>
      </c>
      <c r="AQ70" s="4">
        <f t="shared" ca="1" si="17"/>
        <v>12879396.560590256</v>
      </c>
      <c r="AR70" s="4">
        <f t="shared" ca="1" si="17"/>
        <v>13255364.050049741</v>
      </c>
      <c r="AS70" s="4">
        <f t="shared" ca="1" si="17"/>
        <v>13514429.341616612</v>
      </c>
      <c r="AT70" s="4">
        <f t="shared" ca="1" si="17"/>
        <v>13748493.929657061</v>
      </c>
      <c r="AU70" s="4">
        <f t="shared" ca="1" si="17"/>
        <v>13957053.536033757</v>
      </c>
      <c r="AV70" s="4">
        <f t="shared" ca="1" si="17"/>
        <v>14197826.313381061</v>
      </c>
      <c r="AW70" s="4">
        <f t="shared" ca="1" si="17"/>
        <v>14439815.316831658</v>
      </c>
      <c r="AX70" s="4">
        <f t="shared" ca="1" si="18"/>
        <v>14684498.279282596</v>
      </c>
      <c r="AY70" s="4">
        <f t="shared" ca="1" si="18"/>
        <v>14902937.785649506</v>
      </c>
      <c r="AZ70" s="4">
        <f t="shared" ca="1" si="18"/>
        <v>15154583.730996426</v>
      </c>
      <c r="BA70" s="4">
        <f t="shared" ca="1" si="18"/>
        <v>15407509.461428117</v>
      </c>
      <c r="BB70" s="4">
        <f t="shared" ca="1" si="18"/>
        <v>15663237.242624905</v>
      </c>
      <c r="BC70" s="4">
        <f t="shared" ca="1" si="18"/>
        <v>15891961.739335755</v>
      </c>
      <c r="BD70" s="4">
        <f t="shared" ca="1" si="18"/>
        <v>16154916.547262637</v>
      </c>
      <c r="BE70" s="4">
        <f t="shared" ca="1" si="18"/>
        <v>16419217.418191146</v>
      </c>
      <c r="BF70" s="4">
        <f t="shared" ca="1" si="18"/>
        <v>16686432.492592374</v>
      </c>
      <c r="BG70" s="4">
        <f t="shared" ca="1" si="18"/>
        <v>16925862.483512029</v>
      </c>
      <c r="BH70" s="4">
        <f t="shared" ca="1" si="18"/>
        <v>16591270.493551545</v>
      </c>
      <c r="BI70" s="4">
        <f t="shared" ca="1" si="18"/>
        <v>1137294269.5582097</v>
      </c>
      <c r="BK70" s="7">
        <f t="shared" ca="1" si="16"/>
        <v>0.10180798812002223</v>
      </c>
    </row>
    <row r="72" spans="1:63" x14ac:dyDescent="0.25">
      <c r="A72" t="s">
        <v>107</v>
      </c>
      <c r="D72" s="7">
        <f ca="1">OFFSET($BK$11,D11,0)</f>
        <v>0.38546802399635727</v>
      </c>
      <c r="E72" s="7">
        <f t="shared" ref="E72:BI72" ca="1" si="21">OFFSET($BK$11,E11,0)</f>
        <v>0.2417361418800037</v>
      </c>
      <c r="F72" s="7">
        <f t="shared" ca="1" si="21"/>
        <v>0.1971479162023857</v>
      </c>
      <c r="G72" s="7">
        <f t="shared" ca="1" si="21"/>
        <v>0.17295371177918462</v>
      </c>
      <c r="H72" s="7">
        <f t="shared" ca="1" si="21"/>
        <v>0.1606107564195518</v>
      </c>
      <c r="I72" s="7">
        <f t="shared" ca="1" si="21"/>
        <v>0.1524317353495428</v>
      </c>
      <c r="J72" s="7">
        <f t="shared" ca="1" si="21"/>
        <v>0.14660753693208051</v>
      </c>
      <c r="K72" s="7">
        <f t="shared" ca="1" si="21"/>
        <v>0.14120543628262605</v>
      </c>
      <c r="L72" s="7">
        <f t="shared" ca="1" si="21"/>
        <v>0.13647783293025473</v>
      </c>
      <c r="M72" s="7">
        <f t="shared" ca="1" si="21"/>
        <v>0.13274331195658551</v>
      </c>
      <c r="N72" s="7">
        <f t="shared" ca="1" si="21"/>
        <v>0.12972724429407712</v>
      </c>
      <c r="O72" s="7">
        <f t="shared" ca="1" si="21"/>
        <v>0.12663649016246215</v>
      </c>
      <c r="P72" s="7">
        <f t="shared" ca="1" si="21"/>
        <v>0.12471873887914842</v>
      </c>
      <c r="Q72" s="7">
        <f t="shared" ca="1" si="21"/>
        <v>0.12308748021496996</v>
      </c>
      <c r="R72" s="7">
        <f t="shared" ca="1" si="21"/>
        <v>0.12168492504995876</v>
      </c>
      <c r="S72" s="7">
        <f t="shared" ca="1" si="21"/>
        <v>0.11998162318332706</v>
      </c>
      <c r="T72" s="7">
        <f t="shared" ca="1" si="21"/>
        <v>0.11894977299096321</v>
      </c>
      <c r="U72" s="7">
        <f t="shared" ca="1" si="21"/>
        <v>0.11804107782653772</v>
      </c>
      <c r="V72" s="7">
        <f t="shared" ca="1" si="21"/>
        <v>0.1172360216757613</v>
      </c>
      <c r="W72" s="7">
        <f t="shared" ca="1" si="21"/>
        <v>0.11615375899113056</v>
      </c>
      <c r="X72" s="7">
        <f t="shared" ca="1" si="21"/>
        <v>0.11553244915287442</v>
      </c>
      <c r="Y72" s="7">
        <f t="shared" ca="1" si="21"/>
        <v>0.11497430917136198</v>
      </c>
      <c r="Z72" s="7">
        <f t="shared" ca="1" si="21"/>
        <v>0.1144711047432676</v>
      </c>
      <c r="AA72" s="7">
        <f t="shared" ca="1" si="21"/>
        <v>0.11372982175531465</v>
      </c>
      <c r="AB72" s="7">
        <f t="shared" ca="1" si="21"/>
        <v>0.1120533368554848</v>
      </c>
      <c r="AC72" s="7">
        <f t="shared" ca="1" si="21"/>
        <v>0.1112801250703912</v>
      </c>
      <c r="AD72" s="7">
        <f t="shared" ca="1" si="21"/>
        <v>0.11094442917205383</v>
      </c>
      <c r="AE72" s="7">
        <f t="shared" ca="1" si="21"/>
        <v>0.11040793398747284</v>
      </c>
      <c r="AF72" s="7">
        <f t="shared" ca="1" si="21"/>
        <v>0.11004898341124925</v>
      </c>
      <c r="AG72" s="7">
        <f t="shared" ca="1" si="21"/>
        <v>0.10965406938951894</v>
      </c>
      <c r="AH72" s="7">
        <f t="shared" ca="1" si="21"/>
        <v>0.10928018668425277</v>
      </c>
      <c r="AI72" s="7">
        <f ca="1">OFFSET($BK$11,AI11,0)</f>
        <v>0.10869480131534748</v>
      </c>
      <c r="AJ72" s="7">
        <f t="shared" ca="1" si="21"/>
        <v>0.10834048718521494</v>
      </c>
      <c r="AK72" s="7">
        <f t="shared" ca="1" si="21"/>
        <v>0.10801423951804323</v>
      </c>
      <c r="AL72" s="7">
        <f t="shared" ca="1" si="21"/>
        <v>0.10771362174177534</v>
      </c>
      <c r="AM72" s="7">
        <f t="shared" ca="1" si="21"/>
        <v>0.10747763372931107</v>
      </c>
      <c r="AN72" s="7">
        <f t="shared" ca="1" si="21"/>
        <v>0.10729585365147831</v>
      </c>
      <c r="AO72" s="7">
        <f t="shared" ca="1" si="21"/>
        <v>0.10706914341300089</v>
      </c>
      <c r="AP72" s="7">
        <f t="shared" ca="1" si="21"/>
        <v>0.10685967116022876</v>
      </c>
      <c r="AQ72" s="7">
        <f t="shared" ca="1" si="21"/>
        <v>0.10654439026598084</v>
      </c>
      <c r="AR72" s="7">
        <f t="shared" ca="1" si="21"/>
        <v>0.10639688440894401</v>
      </c>
      <c r="AS72" s="7">
        <f t="shared" ca="1" si="21"/>
        <v>0.10626352394732286</v>
      </c>
      <c r="AT72" s="7">
        <f t="shared" ca="1" si="21"/>
        <v>0.10614120965582141</v>
      </c>
      <c r="AU72" s="7">
        <f t="shared" ca="1" si="21"/>
        <v>0.10591068563486039</v>
      </c>
      <c r="AV72" s="7">
        <f t="shared" ca="1" si="21"/>
        <v>0.10581144734608072</v>
      </c>
      <c r="AW72" s="7">
        <f t="shared" ca="1" si="21"/>
        <v>0.10572091969041808</v>
      </c>
      <c r="AX72" s="7">
        <f t="shared" ca="1" si="21"/>
        <v>0.10563851247050504</v>
      </c>
      <c r="AY72" s="7">
        <f t="shared" ca="1" si="21"/>
        <v>0.10546116229043556</v>
      </c>
      <c r="AZ72" s="7">
        <f t="shared" ca="1" si="21"/>
        <v>0.1053960532912559</v>
      </c>
      <c r="BA72" s="7">
        <f t="shared" ca="1" si="21"/>
        <v>0.10533743464244494</v>
      </c>
      <c r="BB72" s="7">
        <f t="shared" ca="1" si="21"/>
        <v>0.1052848910144295</v>
      </c>
      <c r="BC72" s="7">
        <f t="shared" ca="1" si="21"/>
        <v>0.10514874334977553</v>
      </c>
      <c r="BD72" s="7">
        <f t="shared" ca="1" si="21"/>
        <v>0.1048045872245742</v>
      </c>
      <c r="BE72" s="7">
        <f t="shared" ca="1" si="21"/>
        <v>0.10465843916239903</v>
      </c>
      <c r="BF72" s="7">
        <f t="shared" ca="1" si="21"/>
        <v>0.10389851636643876</v>
      </c>
      <c r="BG72" s="7">
        <f t="shared" ca="1" si="21"/>
        <v>0.10318533858680756</v>
      </c>
      <c r="BH72" s="7">
        <f t="shared" ca="1" si="21"/>
        <v>0.10249006581973408</v>
      </c>
      <c r="BI72" s="7">
        <f t="shared" ca="1" si="21"/>
        <v>0.10180798812002223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3:BK72"/>
  <sheetViews>
    <sheetView workbookViewId="0">
      <selection activeCell="D8" sqref="D8:BI8"/>
    </sheetView>
  </sheetViews>
  <sheetFormatPr defaultRowHeight="15" x14ac:dyDescent="0.25"/>
  <cols>
    <col min="3" max="3" width="16.42578125" customWidth="1"/>
    <col min="4" max="10" width="11.5703125" bestFit="1" customWidth="1"/>
  </cols>
  <sheetData>
    <row r="3" spans="1:63" x14ac:dyDescent="0.25">
      <c r="C3" s="2">
        <f>Timeline!C16</f>
        <v>2015</v>
      </c>
      <c r="D3" s="2">
        <f>Timeline!D16</f>
        <v>2015.25</v>
      </c>
      <c r="E3" s="2">
        <f>Timeline!E16</f>
        <v>2015.5</v>
      </c>
      <c r="F3" s="2">
        <f>Timeline!F16</f>
        <v>2015.75</v>
      </c>
      <c r="G3" s="2">
        <f>Timeline!G16</f>
        <v>2016</v>
      </c>
      <c r="H3" s="2">
        <f>Timeline!H16</f>
        <v>2016.25</v>
      </c>
      <c r="I3" s="2">
        <f>Timeline!I16</f>
        <v>2016.5</v>
      </c>
      <c r="J3" s="2">
        <f>Timeline!J16</f>
        <v>2016.75</v>
      </c>
      <c r="K3" s="2">
        <f>Timeline!K16</f>
        <v>2017</v>
      </c>
      <c r="L3" s="2">
        <f>Timeline!L16</f>
        <v>2017.25</v>
      </c>
      <c r="M3" s="2">
        <f>Timeline!M16</f>
        <v>2017.5</v>
      </c>
      <c r="N3" s="2">
        <f>Timeline!N16</f>
        <v>2017.75</v>
      </c>
      <c r="O3" s="2">
        <f>Timeline!O16</f>
        <v>2018</v>
      </c>
      <c r="P3" s="2">
        <f>Timeline!P16</f>
        <v>2018.25</v>
      </c>
      <c r="Q3" s="2">
        <f>Timeline!Q16</f>
        <v>2018.5</v>
      </c>
      <c r="R3" s="2">
        <f>Timeline!R16</f>
        <v>2018.75</v>
      </c>
      <c r="S3" s="2">
        <f>Timeline!S16</f>
        <v>2019</v>
      </c>
      <c r="T3" s="2">
        <f>Timeline!T16</f>
        <v>2019.25</v>
      </c>
      <c r="U3" s="2">
        <f>Timeline!U16</f>
        <v>2019.5</v>
      </c>
      <c r="V3" s="2">
        <f>Timeline!V16</f>
        <v>2019.75</v>
      </c>
      <c r="W3" s="2">
        <f>Timeline!W16</f>
        <v>2020</v>
      </c>
      <c r="X3" s="2">
        <f>Timeline!X16</f>
        <v>2020.25</v>
      </c>
      <c r="Y3" s="2">
        <f>Timeline!Y16</f>
        <v>2020.5</v>
      </c>
      <c r="Z3" s="2">
        <f>Timeline!Z16</f>
        <v>2020.75</v>
      </c>
      <c r="AA3" s="2">
        <f>Timeline!AA16</f>
        <v>2021</v>
      </c>
      <c r="AB3" s="2">
        <f>Timeline!AB16</f>
        <v>2021.25</v>
      </c>
      <c r="AC3" s="2">
        <f>Timeline!AC16</f>
        <v>2021.5</v>
      </c>
      <c r="AD3" s="2">
        <f>Timeline!AD16</f>
        <v>2021.75</v>
      </c>
      <c r="AE3" s="2">
        <f>Timeline!AE16</f>
        <v>2022</v>
      </c>
      <c r="AF3" s="2">
        <f>Timeline!AF16</f>
        <v>2022.25</v>
      </c>
      <c r="AG3" s="2">
        <f>Timeline!AG16</f>
        <v>2022.5</v>
      </c>
      <c r="AH3" s="2">
        <f>Timeline!AH16</f>
        <v>2022.75</v>
      </c>
      <c r="AI3" s="2">
        <f>Timeline!AI16</f>
        <v>2023</v>
      </c>
      <c r="AJ3" s="2">
        <f>Timeline!AJ16</f>
        <v>2023.25</v>
      </c>
      <c r="AK3" s="2">
        <f>Timeline!AK16</f>
        <v>2023.5</v>
      </c>
      <c r="AL3" s="2">
        <f>Timeline!AL16</f>
        <v>2023.75</v>
      </c>
      <c r="AM3" s="2">
        <f>Timeline!AM16</f>
        <v>2024</v>
      </c>
      <c r="AN3" s="2">
        <f>Timeline!AN16</f>
        <v>2024.25</v>
      </c>
      <c r="AO3" s="2">
        <f>Timeline!AO16</f>
        <v>2024.5</v>
      </c>
      <c r="AP3" s="2">
        <f>Timeline!AP16</f>
        <v>2024.75</v>
      </c>
      <c r="AQ3" s="2">
        <f>Timeline!AQ16</f>
        <v>2025</v>
      </c>
      <c r="AR3" s="2">
        <f>Timeline!AR16</f>
        <v>2025.25</v>
      </c>
      <c r="AS3" s="2">
        <f>Timeline!AS16</f>
        <v>2025.5</v>
      </c>
      <c r="AT3" s="2">
        <f>Timeline!AT16</f>
        <v>2025.75</v>
      </c>
      <c r="AU3" s="2">
        <f>Timeline!AU16</f>
        <v>2026</v>
      </c>
      <c r="AV3" s="2">
        <f>Timeline!AV16</f>
        <v>2026.25</v>
      </c>
      <c r="AW3" s="2">
        <f>Timeline!AW16</f>
        <v>2026.5</v>
      </c>
      <c r="AX3" s="2">
        <f>Timeline!AX16</f>
        <v>2026.75</v>
      </c>
      <c r="AY3" s="2">
        <f>Timeline!AY16</f>
        <v>2027</v>
      </c>
      <c r="AZ3" s="2">
        <f>Timeline!AZ16</f>
        <v>2027.25</v>
      </c>
      <c r="BA3" s="2">
        <f>Timeline!BA16</f>
        <v>2027.5</v>
      </c>
      <c r="BB3" s="2">
        <f>Timeline!BB16</f>
        <v>2027.75</v>
      </c>
      <c r="BC3" s="2">
        <f>Timeline!BC16</f>
        <v>2028</v>
      </c>
      <c r="BD3" s="2">
        <f>Timeline!BD16</f>
        <v>2028.25</v>
      </c>
      <c r="BE3" s="2">
        <f>Timeline!BE16</f>
        <v>2028.5</v>
      </c>
      <c r="BF3" s="2">
        <f>Timeline!BF16</f>
        <v>2028.75</v>
      </c>
      <c r="BG3" s="2">
        <f>Timeline!BG16</f>
        <v>2029</v>
      </c>
      <c r="BH3" s="2">
        <f>Timeline!BH16</f>
        <v>2029.25</v>
      </c>
      <c r="BI3" s="2">
        <f>Timeline!BI16</f>
        <v>2029.5</v>
      </c>
      <c r="BJ3" s="2">
        <f>Timeline!BJ16</f>
        <v>0</v>
      </c>
      <c r="BK3" s="2">
        <f>Timeline!BK16</f>
        <v>0</v>
      </c>
    </row>
    <row r="4" spans="1:63" x14ac:dyDescent="0.25">
      <c r="C4" s="2">
        <f>Timeline!C17</f>
        <v>2015</v>
      </c>
      <c r="D4" s="2">
        <f>Timeline!D17</f>
        <v>2015</v>
      </c>
      <c r="E4" s="2">
        <f>Timeline!E17</f>
        <v>2015</v>
      </c>
      <c r="F4" s="2">
        <f>Timeline!F17</f>
        <v>2015</v>
      </c>
      <c r="G4" s="2">
        <f>Timeline!G17</f>
        <v>2016</v>
      </c>
      <c r="H4" s="2">
        <f>Timeline!H17</f>
        <v>2016</v>
      </c>
      <c r="I4" s="2">
        <f>Timeline!I17</f>
        <v>2016</v>
      </c>
      <c r="J4" s="2">
        <f>Timeline!J17</f>
        <v>2016</v>
      </c>
      <c r="K4" s="2">
        <f>Timeline!K17</f>
        <v>2017</v>
      </c>
      <c r="L4" s="2">
        <f>Timeline!L17</f>
        <v>2017</v>
      </c>
      <c r="M4" s="2">
        <f>Timeline!M17</f>
        <v>2017</v>
      </c>
      <c r="N4" s="2">
        <f>Timeline!N17</f>
        <v>2017</v>
      </c>
      <c r="O4" s="2">
        <f>Timeline!O17</f>
        <v>2018</v>
      </c>
      <c r="P4" s="2">
        <f>Timeline!P17</f>
        <v>2018</v>
      </c>
      <c r="Q4" s="2">
        <f>Timeline!Q17</f>
        <v>2018</v>
      </c>
      <c r="R4" s="2">
        <f>Timeline!R17</f>
        <v>2018</v>
      </c>
      <c r="S4" s="2">
        <f>Timeline!S17</f>
        <v>2019</v>
      </c>
      <c r="T4" s="2">
        <f>Timeline!T17</f>
        <v>2019</v>
      </c>
      <c r="U4" s="2">
        <f>Timeline!U17</f>
        <v>2019</v>
      </c>
      <c r="V4" s="2">
        <f>Timeline!V17</f>
        <v>2019</v>
      </c>
      <c r="W4" s="2">
        <f>Timeline!W17</f>
        <v>2020</v>
      </c>
      <c r="X4" s="2">
        <f>Timeline!X17</f>
        <v>2020</v>
      </c>
      <c r="Y4" s="2">
        <f>Timeline!Y17</f>
        <v>2020</v>
      </c>
      <c r="Z4" s="2">
        <f>Timeline!Z17</f>
        <v>2020</v>
      </c>
      <c r="AA4" s="2">
        <f>Timeline!AA17</f>
        <v>2021</v>
      </c>
      <c r="AB4" s="2">
        <f>Timeline!AB17</f>
        <v>2021</v>
      </c>
      <c r="AC4" s="2">
        <f>Timeline!AC17</f>
        <v>2021</v>
      </c>
      <c r="AD4" s="2">
        <f>Timeline!AD17</f>
        <v>2021</v>
      </c>
      <c r="AE4" s="2">
        <f>Timeline!AE17</f>
        <v>2022</v>
      </c>
      <c r="AF4" s="2">
        <f>Timeline!AF17</f>
        <v>2022</v>
      </c>
      <c r="AG4" s="2">
        <f>Timeline!AG17</f>
        <v>2022</v>
      </c>
      <c r="AH4" s="2">
        <f>Timeline!AH17</f>
        <v>2022</v>
      </c>
      <c r="AI4" s="2">
        <f>Timeline!AI17</f>
        <v>2023</v>
      </c>
      <c r="AJ4" s="2">
        <f>Timeline!AJ17</f>
        <v>2023</v>
      </c>
      <c r="AK4" s="2">
        <f>Timeline!AK17</f>
        <v>2023</v>
      </c>
      <c r="AL4" s="2">
        <f>Timeline!AL17</f>
        <v>2023</v>
      </c>
      <c r="AM4" s="2">
        <f>Timeline!AM17</f>
        <v>2024</v>
      </c>
      <c r="AN4" s="2">
        <f>Timeline!AN17</f>
        <v>2024</v>
      </c>
      <c r="AO4" s="2">
        <f>Timeline!AO17</f>
        <v>2024</v>
      </c>
      <c r="AP4" s="2">
        <f>Timeline!AP17</f>
        <v>2024</v>
      </c>
      <c r="AQ4" s="2">
        <f>Timeline!AQ17</f>
        <v>2025</v>
      </c>
      <c r="AR4" s="2">
        <f>Timeline!AR17</f>
        <v>2025</v>
      </c>
      <c r="AS4" s="2">
        <f>Timeline!AS17</f>
        <v>2025</v>
      </c>
      <c r="AT4" s="2">
        <f>Timeline!AT17</f>
        <v>2025</v>
      </c>
      <c r="AU4" s="2">
        <f>Timeline!AU17</f>
        <v>2026</v>
      </c>
      <c r="AV4" s="2">
        <f>Timeline!AV17</f>
        <v>2026</v>
      </c>
      <c r="AW4" s="2">
        <f>Timeline!AW17</f>
        <v>2026</v>
      </c>
      <c r="AX4" s="2">
        <f>Timeline!AX17</f>
        <v>2026</v>
      </c>
      <c r="AY4" s="2">
        <f>Timeline!AY17</f>
        <v>2027</v>
      </c>
      <c r="AZ4" s="2">
        <f>Timeline!AZ17</f>
        <v>2027</v>
      </c>
      <c r="BA4" s="2">
        <f>Timeline!BA17</f>
        <v>2027</v>
      </c>
      <c r="BB4" s="2">
        <f>Timeline!BB17</f>
        <v>2027</v>
      </c>
      <c r="BC4" s="2">
        <f>Timeline!BC17</f>
        <v>2028</v>
      </c>
      <c r="BD4" s="2">
        <f>Timeline!BD17</f>
        <v>2028</v>
      </c>
      <c r="BE4" s="2">
        <f>Timeline!BE17</f>
        <v>2028</v>
      </c>
      <c r="BF4" s="2">
        <f>Timeline!BF17</f>
        <v>2028</v>
      </c>
      <c r="BG4" s="2">
        <f>Timeline!BG17</f>
        <v>2029</v>
      </c>
      <c r="BH4" s="2">
        <f>Timeline!BH17</f>
        <v>2029</v>
      </c>
      <c r="BI4" s="2">
        <f>Timeline!BI17</f>
        <v>2029</v>
      </c>
      <c r="BJ4" s="2">
        <f>Timeline!BJ17</f>
        <v>0</v>
      </c>
      <c r="BK4" s="2">
        <f>Timeline!BK17</f>
        <v>0</v>
      </c>
    </row>
    <row r="5" spans="1:63" x14ac:dyDescent="0.25">
      <c r="C5" s="2" t="str">
        <f>Timeline!C18</f>
        <v>Q1</v>
      </c>
      <c r="D5" s="2" t="str">
        <f>Timeline!D18</f>
        <v>Q2</v>
      </c>
      <c r="E5" s="2" t="str">
        <f>Timeline!E18</f>
        <v>Q3</v>
      </c>
      <c r="F5" s="2" t="str">
        <f>Timeline!F18</f>
        <v>Q4</v>
      </c>
      <c r="G5" s="2" t="str">
        <f>Timeline!G18</f>
        <v>Q1</v>
      </c>
      <c r="H5" s="2" t="str">
        <f>Timeline!H18</f>
        <v>Q2</v>
      </c>
      <c r="I5" s="2" t="str">
        <f>Timeline!I18</f>
        <v>Q3</v>
      </c>
      <c r="J5" s="2" t="str">
        <f>Timeline!J18</f>
        <v>Q4</v>
      </c>
      <c r="K5" s="2" t="str">
        <f>Timeline!K18</f>
        <v>Q1</v>
      </c>
      <c r="L5" s="2" t="str">
        <f>Timeline!L18</f>
        <v>Q2</v>
      </c>
      <c r="M5" s="2" t="str">
        <f>Timeline!M18</f>
        <v>Q3</v>
      </c>
      <c r="N5" s="2" t="str">
        <f>Timeline!N18</f>
        <v>Q4</v>
      </c>
      <c r="O5" s="2" t="str">
        <f>Timeline!O18</f>
        <v>Q1</v>
      </c>
      <c r="P5" s="2" t="str">
        <f>Timeline!P18</f>
        <v>Q2</v>
      </c>
      <c r="Q5" s="2" t="str">
        <f>Timeline!Q18</f>
        <v>Q3</v>
      </c>
      <c r="R5" s="2" t="str">
        <f>Timeline!R18</f>
        <v>Q4</v>
      </c>
      <c r="S5" s="2" t="str">
        <f>Timeline!S18</f>
        <v>Q1</v>
      </c>
      <c r="T5" s="2" t="str">
        <f>Timeline!T18</f>
        <v>Q2</v>
      </c>
      <c r="U5" s="2" t="str">
        <f>Timeline!U18</f>
        <v>Q3</v>
      </c>
      <c r="V5" s="2" t="str">
        <f>Timeline!V18</f>
        <v>Q4</v>
      </c>
      <c r="W5" s="2" t="str">
        <f>Timeline!W18</f>
        <v>Q1</v>
      </c>
      <c r="X5" s="2" t="str">
        <f>Timeline!X18</f>
        <v>Q2</v>
      </c>
      <c r="Y5" s="2" t="str">
        <f>Timeline!Y18</f>
        <v>Q3</v>
      </c>
      <c r="Z5" s="2" t="str">
        <f>Timeline!Z18</f>
        <v>Q4</v>
      </c>
      <c r="AA5" s="2" t="str">
        <f>Timeline!AA18</f>
        <v>Q1</v>
      </c>
      <c r="AB5" s="2" t="str">
        <f>Timeline!AB18</f>
        <v>Q2</v>
      </c>
      <c r="AC5" s="2" t="str">
        <f>Timeline!AC18</f>
        <v>Q3</v>
      </c>
      <c r="AD5" s="2" t="str">
        <f>Timeline!AD18</f>
        <v>Q4</v>
      </c>
      <c r="AE5" s="2" t="str">
        <f>Timeline!AE18</f>
        <v>Q1</v>
      </c>
      <c r="AF5" s="2" t="str">
        <f>Timeline!AF18</f>
        <v>Q2</v>
      </c>
      <c r="AG5" s="2" t="str">
        <f>Timeline!AG18</f>
        <v>Q3</v>
      </c>
      <c r="AH5" s="2" t="str">
        <f>Timeline!AH18</f>
        <v>Q4</v>
      </c>
      <c r="AI5" s="2" t="str">
        <f>Timeline!AI18</f>
        <v>Q1</v>
      </c>
      <c r="AJ5" s="2" t="str">
        <f>Timeline!AJ18</f>
        <v>Q2</v>
      </c>
      <c r="AK5" s="2" t="str">
        <f>Timeline!AK18</f>
        <v>Q3</v>
      </c>
      <c r="AL5" s="2" t="str">
        <f>Timeline!AL18</f>
        <v>Q4</v>
      </c>
      <c r="AM5" s="2" t="str">
        <f>Timeline!AM18</f>
        <v>Q1</v>
      </c>
      <c r="AN5" s="2" t="str">
        <f>Timeline!AN18</f>
        <v>Q2</v>
      </c>
      <c r="AO5" s="2" t="str">
        <f>Timeline!AO18</f>
        <v>Q3</v>
      </c>
      <c r="AP5" s="2" t="str">
        <f>Timeline!AP18</f>
        <v>Q4</v>
      </c>
      <c r="AQ5" s="2" t="str">
        <f>Timeline!AQ18</f>
        <v>Q1</v>
      </c>
      <c r="AR5" s="2" t="str">
        <f>Timeline!AR18</f>
        <v>Q2</v>
      </c>
      <c r="AS5" s="2" t="str">
        <f>Timeline!AS18</f>
        <v>Q3</v>
      </c>
      <c r="AT5" s="2" t="str">
        <f>Timeline!AT18</f>
        <v>Q4</v>
      </c>
      <c r="AU5" s="2" t="str">
        <f>Timeline!AU18</f>
        <v>Q1</v>
      </c>
      <c r="AV5" s="2" t="str">
        <f>Timeline!AV18</f>
        <v>Q2</v>
      </c>
      <c r="AW5" s="2" t="str">
        <f>Timeline!AW18</f>
        <v>Q3</v>
      </c>
      <c r="AX5" s="2" t="str">
        <f>Timeline!AX18</f>
        <v>Q4</v>
      </c>
      <c r="AY5" s="2" t="str">
        <f>Timeline!AY18</f>
        <v>Q1</v>
      </c>
      <c r="AZ5" s="2" t="str">
        <f>Timeline!AZ18</f>
        <v>Q2</v>
      </c>
      <c r="BA5" s="2" t="str">
        <f>Timeline!BA18</f>
        <v>Q3</v>
      </c>
      <c r="BB5" s="2" t="str">
        <f>Timeline!BB18</f>
        <v>Q4</v>
      </c>
      <c r="BC5" s="2" t="str">
        <f>Timeline!BC18</f>
        <v>Q1</v>
      </c>
      <c r="BD5" s="2" t="str">
        <f>Timeline!BD18</f>
        <v>Q2</v>
      </c>
      <c r="BE5" s="2" t="str">
        <f>Timeline!BE18</f>
        <v>Q3</v>
      </c>
      <c r="BF5" s="2" t="str">
        <f>Timeline!BF18</f>
        <v>Q4</v>
      </c>
      <c r="BG5" s="2" t="str">
        <f>Timeline!BG18</f>
        <v>Q1</v>
      </c>
      <c r="BH5" s="2" t="str">
        <f>Timeline!BH18</f>
        <v>Q2</v>
      </c>
      <c r="BI5" s="2" t="str">
        <f>Timeline!BI18</f>
        <v>Q3</v>
      </c>
      <c r="BJ5" s="2">
        <f>Timeline!BJ18</f>
        <v>0</v>
      </c>
      <c r="BK5" s="2">
        <f>Timeline!BK18</f>
        <v>0</v>
      </c>
    </row>
    <row r="7" spans="1:63" x14ac:dyDescent="0.25">
      <c r="A7" t="s">
        <v>108</v>
      </c>
      <c r="C7" s="4">
        <f ca="1">'Developer Waterfall'!C34+'Acquisition and CapEx'!C23</f>
        <v>-304711589.59888208</v>
      </c>
      <c r="D7" s="4">
        <f ca="1">'Developer Waterfall'!D34+'Acquisition and CapEx'!D23</f>
        <v>4169997.3261647047</v>
      </c>
      <c r="E7" s="4">
        <f ca="1">'Developer Waterfall'!E34+'Acquisition and CapEx'!E23</f>
        <v>4041532.2666362152</v>
      </c>
      <c r="F7" s="4">
        <f ca="1">'Developer Waterfall'!F34+'Acquisition and CapEx'!F23</f>
        <v>4223232.9198058508</v>
      </c>
      <c r="G7" s="4">
        <f ca="1">'Developer Waterfall'!G34+'Acquisition and CapEx'!G23</f>
        <v>4386249.302759869</v>
      </c>
      <c r="H7" s="4">
        <f ca="1">'Developer Waterfall'!H34+'Acquisition and CapEx'!H23</f>
        <v>4573533.0858887695</v>
      </c>
      <c r="I7" s="4">
        <f ca="1">'Developer Waterfall'!I34+'Acquisition and CapEx'!I23</f>
        <v>4762023.6177174412</v>
      </c>
      <c r="J7" s="4">
        <f ca="1">'Developer Waterfall'!J34+'Acquisition and CapEx'!J23</f>
        <v>4952824.4996394217</v>
      </c>
      <c r="K7" s="4">
        <f ca="1">'Developer Waterfall'!K34+'Acquisition and CapEx'!K23</f>
        <v>5124407.6496855719</v>
      </c>
      <c r="L7" s="4">
        <f ca="1">'Developer Waterfall'!L34+'Acquisition and CapEx'!L23</f>
        <v>3958445.0854589487</v>
      </c>
      <c r="M7" s="4">
        <f ca="1">'Developer Waterfall'!M34+'Acquisition and CapEx'!M23</f>
        <v>4156321.3454888244</v>
      </c>
      <c r="N7" s="4">
        <f ca="1">'Developer Waterfall'!N34+'Acquisition and CapEx'!N23</f>
        <v>4356604.939300444</v>
      </c>
      <c r="O7" s="4">
        <f ca="1">'Developer Waterfall'!O34+'Acquisition and CapEx'!O23</f>
        <v>4711439.4223945895</v>
      </c>
      <c r="P7" s="4">
        <f ca="1">'Developer Waterfall'!P34+'Acquisition and CapEx'!P23</f>
        <v>4974243.9659365732</v>
      </c>
      <c r="Q7" s="4">
        <f ca="1">'Developer Waterfall'!Q34+'Acquisition and CapEx'!Q23</f>
        <v>5148813.7260888573</v>
      </c>
      <c r="R7" s="4">
        <f ca="1">'Developer Waterfall'!R34+'Acquisition and CapEx'!R23</f>
        <v>5325388.0477814907</v>
      </c>
      <c r="S7" s="4">
        <f ca="1">'Developer Waterfall'!S34+'Acquisition and CapEx'!S23</f>
        <v>5481122.5628938526</v>
      </c>
      <c r="T7" s="4">
        <f ca="1">'Developer Waterfall'!T34+'Acquisition and CapEx'!T23</f>
        <v>5662946.6554169161</v>
      </c>
      <c r="U7" s="4">
        <f ca="1">'Developer Waterfall'!U34+'Acquisition and CapEx'!U23</f>
        <v>5845656.2110280124</v>
      </c>
      <c r="V7" s="4">
        <f ca="1">'Developer Waterfall'!V34+'Acquisition and CapEx'!V23</f>
        <v>6030451.9945795946</v>
      </c>
      <c r="W7" s="4">
        <f ca="1">'Developer Waterfall'!W34+'Acquisition and CapEx'!W23</f>
        <v>6193804.4665936865</v>
      </c>
      <c r="X7" s="4">
        <f ca="1">'Developer Waterfall'!X34+'Acquisition and CapEx'!X23</f>
        <v>6384051.0534516368</v>
      </c>
      <c r="Y7" s="4">
        <f ca="1">'Developer Waterfall'!Y34+'Acquisition and CapEx'!Y23</f>
        <v>6575231.6794649288</v>
      </c>
      <c r="Z7" s="4">
        <f ca="1">'Developer Waterfall'!Z34+'Acquisition and CapEx'!Z23</f>
        <v>6768583.2956974804</v>
      </c>
      <c r="AA7" s="4">
        <f ca="1">'Developer Waterfall'!AA34+'Acquisition and CapEx'!AA23</f>
        <v>6939870.6409638058</v>
      </c>
      <c r="AB7" s="4">
        <f ca="1">'Developer Waterfall'!AB34+'Acquisition and CapEx'!AB23</f>
        <v>7138881.4301334601</v>
      </c>
      <c r="AC7" s="4">
        <f ca="1">'Developer Waterfall'!AC34+'Acquisition and CapEx'!AC23</f>
        <v>7338876.952173043</v>
      </c>
      <c r="AD7" s="4">
        <f ca="1">'Developer Waterfall'!AD34+'Acquisition and CapEx'!AD23</f>
        <v>7541131.4348422121</v>
      </c>
      <c r="AE7" s="4">
        <f ca="1">'Developer Waterfall'!AE34+'Acquisition and CapEx'!AE23</f>
        <v>7720682.7285311008</v>
      </c>
      <c r="AF7" s="4">
        <f ca="1">'Developer Waterfall'!AF34+'Acquisition and CapEx'!AF23</f>
        <v>7268248.4468822461</v>
      </c>
      <c r="AG7" s="4">
        <f ca="1">'Developer Waterfall'!AG34+'Acquisition and CapEx'!AG23</f>
        <v>6964534.7032541558</v>
      </c>
      <c r="AH7" s="4">
        <f ca="1">'Developer Waterfall'!AH34+'Acquisition and CapEx'!AH23</f>
        <v>7071254.3836424649</v>
      </c>
      <c r="AI7" s="4">
        <f ca="1">'Developer Waterfall'!AI34+'Acquisition and CapEx'!AI23</f>
        <v>6843340.4391233306</v>
      </c>
      <c r="AJ7" s="4">
        <f ca="1">'Developer Waterfall'!AJ34+'Acquisition and CapEx'!AJ23</f>
        <v>7051405.7756636888</v>
      </c>
      <c r="AK7" s="4">
        <f ca="1">'Developer Waterfall'!AK34+'Acquisition and CapEx'!AK23</f>
        <v>7260493.0804254655</v>
      </c>
      <c r="AL7" s="4">
        <f ca="1">'Developer Waterfall'!AL34+'Acquisition and CapEx'!AL23</f>
        <v>7471954.0130126737</v>
      </c>
      <c r="AM7" s="4">
        <f ca="1">'Developer Waterfall'!AM34+'Acquisition and CapEx'!AM23</f>
        <v>7659306.0590272024</v>
      </c>
      <c r="AN7" s="4">
        <f ca="1">'Developer Waterfall'!AN34+'Acquisition and CapEx'!AN23</f>
        <v>7876953.608699711</v>
      </c>
      <c r="AO7" s="4">
        <f ca="1">'Developer Waterfall'!AO34+'Acquisition and CapEx'!AO23</f>
        <v>8095678.5605368</v>
      </c>
      <c r="AP7" s="4">
        <f ca="1">'Developer Waterfall'!AP34+'Acquisition and CapEx'!AP23</f>
        <v>8316873.3076877967</v>
      </c>
      <c r="AQ7" s="4">
        <f ca="1">'Developer Waterfall'!AQ34+'Acquisition and CapEx'!AQ23</f>
        <v>8704328.1569373254</v>
      </c>
      <c r="AR7" s="4">
        <f ca="1">'Developer Waterfall'!AR34+'Acquisition and CapEx'!AR23</f>
        <v>9080295.6463968121</v>
      </c>
      <c r="AS7" s="4">
        <f ca="1">'Developer Waterfall'!AS34+'Acquisition and CapEx'!AS23</f>
        <v>9339360.9379636832</v>
      </c>
      <c r="AT7" s="4">
        <f ca="1">'Developer Waterfall'!AT34+'Acquisition and CapEx'!AT23</f>
        <v>9573425.52600413</v>
      </c>
      <c r="AU7" s="4">
        <f ca="1">'Developer Waterfall'!AU34+'Acquisition and CapEx'!AU23</f>
        <v>9781985.1323808264</v>
      </c>
      <c r="AV7" s="4">
        <f ca="1">'Developer Waterfall'!AV34+'Acquisition and CapEx'!AV23</f>
        <v>10022757.909728128</v>
      </c>
      <c r="AW7" s="4">
        <f ca="1">'Developer Waterfall'!AW34+'Acquisition and CapEx'!AW23</f>
        <v>10264746.913178729</v>
      </c>
      <c r="AX7" s="4">
        <f ca="1">'Developer Waterfall'!AX34+'Acquisition and CapEx'!AX23</f>
        <v>10509429.875629665</v>
      </c>
      <c r="AY7" s="4">
        <f ca="1">'Developer Waterfall'!AY34+'Acquisition and CapEx'!AY23</f>
        <v>10727869.381996574</v>
      </c>
      <c r="AZ7" s="4">
        <f ca="1">'Developer Waterfall'!AZ34+'Acquisition and CapEx'!AZ23</f>
        <v>10979515.327343497</v>
      </c>
      <c r="BA7" s="4">
        <f ca="1">'Developer Waterfall'!BA34+'Acquisition and CapEx'!BA23</f>
        <v>11232441.057775185</v>
      </c>
      <c r="BB7" s="4">
        <f ca="1">'Developer Waterfall'!BB34+'Acquisition and CapEx'!BB23</f>
        <v>11488168.838971976</v>
      </c>
      <c r="BC7" s="4">
        <f ca="1">'Developer Waterfall'!BC34+'Acquisition and CapEx'!BC23</f>
        <v>11716893.335682826</v>
      </c>
      <c r="BD7" s="4">
        <f ca="1">'Developer Waterfall'!BD34+'Acquisition and CapEx'!BD23</f>
        <v>11979848.143609708</v>
      </c>
      <c r="BE7" s="4">
        <f ca="1">'Developer Waterfall'!BE34+'Acquisition and CapEx'!BE23</f>
        <v>12244149.014538217</v>
      </c>
      <c r="BF7" s="4">
        <f ca="1">'Developer Waterfall'!BF34+'Acquisition and CapEx'!BF23</f>
        <v>12511364.088939443</v>
      </c>
      <c r="BG7" s="4">
        <f ca="1">'Developer Waterfall'!BG34+'Acquisition and CapEx'!BG23</f>
        <v>12750794.079859097</v>
      </c>
      <c r="BH7" s="4">
        <f ca="1">'Developer Waterfall'!BH34+'Acquisition and CapEx'!BH23</f>
        <v>12416202.089898612</v>
      </c>
      <c r="BI7" s="4">
        <f ca="1">'Developer Waterfall'!BI34+'Acquisition and CapEx'!BI23</f>
        <v>12970866.408317942</v>
      </c>
    </row>
    <row r="8" spans="1:63" x14ac:dyDescent="0.25">
      <c r="A8" t="s">
        <v>40</v>
      </c>
      <c r="C8" s="4">
        <f ca="1">'Developer Waterfall'!C33</f>
        <v>342774360.92599666</v>
      </c>
      <c r="D8" s="4">
        <f ca="1">'Developer Waterfall'!D33</f>
        <v>342777214.64436316</v>
      </c>
      <c r="E8" s="4">
        <f ca="1">'Developer Waterfall'!E33</f>
        <v>353147619.15815198</v>
      </c>
      <c r="F8" s="4">
        <f ca="1">'Developer Waterfall'!F33</f>
        <v>363587231.70670128</v>
      </c>
      <c r="G8" s="4">
        <f ca="1">'Developer Waterfall'!G33</f>
        <v>372667101.60355389</v>
      </c>
      <c r="H8" s="4">
        <f ca="1">'Developer Waterfall'!H33</f>
        <v>383253729.16560161</v>
      </c>
      <c r="I8" s="4">
        <f ca="1">'Developer Waterfall'!I33</f>
        <v>393911753.71521616</v>
      </c>
      <c r="J8" s="4">
        <f ca="1">'Developer Waterfall'!J33</f>
        <v>404641929.83602989</v>
      </c>
      <c r="K8" s="4">
        <f ca="1">'Developer Waterfall'!K33</f>
        <v>414098183.1035527</v>
      </c>
      <c r="L8" s="4">
        <f ca="1">'Developer Waterfall'!L33</f>
        <v>424128099.36011982</v>
      </c>
      <c r="M8" s="4">
        <f ca="1">'Developer Waterfall'!M33</f>
        <v>434230603.65849155</v>
      </c>
      <c r="N8" s="4">
        <f ca="1">'Developer Waterfall'!N33</f>
        <v>444406393.18975586</v>
      </c>
      <c r="O8" s="4">
        <f ca="1">'Developer Waterfall'!O33</f>
        <v>453191745.71175933</v>
      </c>
      <c r="P8" s="4">
        <f ca="1">'Developer Waterfall'!P33</f>
        <v>463521016.41737431</v>
      </c>
      <c r="Q8" s="4">
        <f ca="1">'Developer Waterfall'!Q33</f>
        <v>473925611.18172276</v>
      </c>
      <c r="R8" s="4">
        <f ca="1">'Developer Waterfall'!R33</f>
        <v>484406243.22764003</v>
      </c>
      <c r="S8" s="4">
        <f ca="1">'Developer Waterfall'!S33</f>
        <v>493480859.25083965</v>
      </c>
      <c r="T8" s="4">
        <f ca="1">'Developer Waterfall'!T33</f>
        <v>504121983.17457247</v>
      </c>
      <c r="U8" s="4">
        <f ca="1">'Developer Waterfall'!U33</f>
        <v>514841255.97001332</v>
      </c>
      <c r="V8" s="4">
        <f ca="1">'Developer Waterfall'!V33</f>
        <v>525639408.09458137</v>
      </c>
      <c r="W8" s="4">
        <f ca="1">'Developer Waterfall'!W33</f>
        <v>535015395.0940305</v>
      </c>
      <c r="X8" s="4">
        <f ca="1">'Developer Waterfall'!X33</f>
        <v>545979750.97888231</v>
      </c>
      <c r="Y8" s="4">
        <f ca="1">'Developer Waterfall'!Y33</f>
        <v>557025152.0399847</v>
      </c>
      <c r="Z8" s="4">
        <f ca="1">'Developer Waterfall'!Z33</f>
        <v>568152346.92821491</v>
      </c>
      <c r="AA8" s="4">
        <f ca="1">'Developer Waterfall'!AA33</f>
        <v>577840634.68612814</v>
      </c>
      <c r="AB8" s="4">
        <f ca="1">'Developer Waterfall'!AB33</f>
        <v>581843403.0413568</v>
      </c>
      <c r="AC8" s="4">
        <f ca="1">'Developer Waterfall'!AC33</f>
        <v>590317428.9070859</v>
      </c>
      <c r="AD8" s="4">
        <f ca="1">'Developer Waterfall'!AD33</f>
        <v>601159698.57880628</v>
      </c>
      <c r="AE8" s="4">
        <f ca="1">'Developer Waterfall'!AE33</f>
        <v>610545842.8160634</v>
      </c>
      <c r="AF8" s="4">
        <f ca="1">'Developer Waterfall'!AF33</f>
        <v>621561696.45443535</v>
      </c>
      <c r="AG8" s="4">
        <f ca="1">'Developer Waterfall'!AG33</f>
        <v>632667750.39898896</v>
      </c>
      <c r="AH8" s="4">
        <f ca="1">'Developer Waterfall'!AH33</f>
        <v>643863233.45386362</v>
      </c>
      <c r="AI8" s="4">
        <f ca="1">'Developer Waterfall'!AI33</f>
        <v>653584506.6579442</v>
      </c>
      <c r="AJ8" s="4">
        <f ca="1">'Developer Waterfall'!AJ33</f>
        <v>664964167.77701473</v>
      </c>
      <c r="AK8" s="4">
        <f ca="1">'Developer Waterfall'!AK33</f>
        <v>676433925.69889712</v>
      </c>
      <c r="AL8" s="4">
        <f ca="1">'Developer Waterfall'!AL33</f>
        <v>687994553.43756974</v>
      </c>
      <c r="AM8" s="4">
        <f ca="1">'Developer Waterfall'!AM33</f>
        <v>700082105.13443804</v>
      </c>
      <c r="AN8" s="4">
        <f ca="1">'Developer Waterfall'!AN33</f>
        <v>712638817.1147052</v>
      </c>
      <c r="AO8" s="4">
        <f ca="1">'Developer Waterfall'!AO33</f>
        <v>724656653.31793404</v>
      </c>
      <c r="AP8" s="4">
        <f ca="1">'Developer Waterfall'!AP33</f>
        <v>736768483.2038933</v>
      </c>
      <c r="AQ8" s="4">
        <f ca="1">'Developer Waterfall'!AQ33</f>
        <v>747369534.96478939</v>
      </c>
      <c r="AR8" s="4">
        <f ca="1">'Developer Waterfall'!AR33</f>
        <v>759678422.46958435</v>
      </c>
      <c r="AS8" s="4">
        <f ca="1">'Developer Waterfall'!AS33</f>
        <v>772083255.66756558</v>
      </c>
      <c r="AT8" s="4">
        <f ca="1">'Developer Waterfall'!AT33</f>
        <v>784585317.84532392</v>
      </c>
      <c r="AU8" s="4">
        <f ca="1">'Developer Waterfall'!AU33</f>
        <v>795555392.12027287</v>
      </c>
      <c r="AV8" s="4">
        <f ca="1">'Developer Waterfall'!AV33</f>
        <v>808260581.78458095</v>
      </c>
      <c r="AW8" s="4">
        <f ca="1">'Developer Waterfall'!AW33</f>
        <v>821065479.07931638</v>
      </c>
      <c r="AX8" s="4">
        <f ca="1">'Developer Waterfall'!AX33</f>
        <v>833970938.30449367</v>
      </c>
      <c r="AY8" s="4">
        <f ca="1">'Developer Waterfall'!AY33</f>
        <v>845323947.14842379</v>
      </c>
      <c r="AZ8" s="4">
        <f ca="1">'Developer Waterfall'!AZ33</f>
        <v>858439271.61699927</v>
      </c>
      <c r="BA8" s="4">
        <f ca="1">'Developer Waterfall'!BA33</f>
        <v>871657712.53447294</v>
      </c>
      <c r="BB8" s="4">
        <f ca="1">'Developer Waterfall'!BB33</f>
        <v>884980149.71109474</v>
      </c>
      <c r="BC8" s="4">
        <f ca="1">'Developer Waterfall'!BC33</f>
        <v>896729054.35152185</v>
      </c>
      <c r="BD8" s="4">
        <f ca="1">'Developer Waterfall'!BD33</f>
        <v>904228267.56966877</v>
      </c>
      <c r="BE8" s="4">
        <f ca="1">'Developer Waterfall'!BE33</f>
        <v>915352858.21623969</v>
      </c>
      <c r="BF8" s="4">
        <f ca="1">'Developer Waterfall'!BF33</f>
        <v>913325282.7774477</v>
      </c>
      <c r="BG8" s="4">
        <f ca="1">'Developer Waterfall'!BG33</f>
        <v>911348993.99645472</v>
      </c>
      <c r="BH8" s="4">
        <f ca="1">'Developer Waterfall'!BH33</f>
        <v>909416341.6785177</v>
      </c>
      <c r="BI8" s="4">
        <f ca="1">'Developer Waterfall'!BI33</f>
        <v>906554767.59553468</v>
      </c>
    </row>
    <row r="11" spans="1:63" x14ac:dyDescent="0.25">
      <c r="A11" t="s">
        <v>106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23</v>
      </c>
      <c r="Z11">
        <v>24</v>
      </c>
      <c r="AA11">
        <v>25</v>
      </c>
      <c r="AB11">
        <v>26</v>
      </c>
      <c r="AC11">
        <v>27</v>
      </c>
      <c r="AD11">
        <v>28</v>
      </c>
      <c r="AE11">
        <v>29</v>
      </c>
      <c r="AF11">
        <v>30</v>
      </c>
      <c r="AG11">
        <v>31</v>
      </c>
      <c r="AH11">
        <v>32</v>
      </c>
      <c r="AI11">
        <v>33</v>
      </c>
      <c r="AJ11">
        <v>34</v>
      </c>
      <c r="AK11">
        <v>35</v>
      </c>
      <c r="AL11">
        <v>36</v>
      </c>
      <c r="AM11">
        <v>37</v>
      </c>
      <c r="AN11">
        <v>38</v>
      </c>
      <c r="AO11">
        <v>39</v>
      </c>
      <c r="AP11">
        <v>40</v>
      </c>
      <c r="AQ11">
        <v>41</v>
      </c>
      <c r="AR11">
        <v>42</v>
      </c>
      <c r="AS11">
        <v>43</v>
      </c>
      <c r="AT11">
        <v>44</v>
      </c>
      <c r="AU11">
        <v>45</v>
      </c>
      <c r="AV11">
        <v>46</v>
      </c>
      <c r="AW11">
        <v>47</v>
      </c>
      <c r="AX11">
        <v>48</v>
      </c>
      <c r="AY11">
        <v>49</v>
      </c>
      <c r="AZ11">
        <v>50</v>
      </c>
      <c r="BA11">
        <v>51</v>
      </c>
      <c r="BB11">
        <v>52</v>
      </c>
      <c r="BC11">
        <v>53</v>
      </c>
      <c r="BD11">
        <v>54</v>
      </c>
      <c r="BE11">
        <v>55</v>
      </c>
      <c r="BF11">
        <v>56</v>
      </c>
      <c r="BG11">
        <v>57</v>
      </c>
      <c r="BH11">
        <v>58</v>
      </c>
      <c r="BI11">
        <v>59</v>
      </c>
      <c r="BK11" t="s">
        <v>107</v>
      </c>
    </row>
    <row r="12" spans="1:63" x14ac:dyDescent="0.25">
      <c r="A12">
        <v>1</v>
      </c>
    </row>
    <row r="13" spans="1:63" x14ac:dyDescent="0.25">
      <c r="A13">
        <f>A12+1</f>
        <v>2</v>
      </c>
      <c r="C13" s="4">
        <f ca="1">IF(C$11&lt;=$A13,C$7,0)+IF(C$11=$A13,C$8)</f>
        <v>-304711589.59888208</v>
      </c>
      <c r="D13" s="4">
        <f t="shared" ref="D13:S28" ca="1" si="0">IF(D$11&lt;=$A13,D$7,0)+IF(D$11=$A13,D$8)</f>
        <v>346947211.97052789</v>
      </c>
      <c r="E13" s="4">
        <f t="shared" si="0"/>
        <v>0</v>
      </c>
      <c r="F13" s="4">
        <f t="shared" si="0"/>
        <v>0</v>
      </c>
      <c r="G13" s="4">
        <f t="shared" si="0"/>
        <v>0</v>
      </c>
      <c r="H13" s="4">
        <f t="shared" si="0"/>
        <v>0</v>
      </c>
      <c r="I13" s="4">
        <f t="shared" si="0"/>
        <v>0</v>
      </c>
      <c r="J13" s="4">
        <f t="shared" si="0"/>
        <v>0</v>
      </c>
      <c r="K13" s="4">
        <f t="shared" si="0"/>
        <v>0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ref="T13:AI28" si="1">IF(T$11&lt;=$A13,T$7,0)+IF(T$11=$A13,T$8)</f>
        <v>0</v>
      </c>
      <c r="U13" s="4">
        <f t="shared" si="1"/>
        <v>0</v>
      </c>
      <c r="V13" s="4">
        <f t="shared" si="1"/>
        <v>0</v>
      </c>
      <c r="W13" s="4">
        <f t="shared" si="1"/>
        <v>0</v>
      </c>
      <c r="X13" s="4">
        <f t="shared" si="1"/>
        <v>0</v>
      </c>
      <c r="Y13" s="4">
        <f t="shared" si="1"/>
        <v>0</v>
      </c>
      <c r="Z13" s="4">
        <f t="shared" si="1"/>
        <v>0</v>
      </c>
      <c r="AA13" s="4">
        <f t="shared" si="1"/>
        <v>0</v>
      </c>
      <c r="AB13" s="4">
        <f t="shared" si="1"/>
        <v>0</v>
      </c>
      <c r="AC13" s="4">
        <f t="shared" si="1"/>
        <v>0</v>
      </c>
      <c r="AD13" s="4">
        <f t="shared" si="1"/>
        <v>0</v>
      </c>
      <c r="AE13" s="4">
        <f t="shared" si="1"/>
        <v>0</v>
      </c>
      <c r="AF13" s="4">
        <f t="shared" si="1"/>
        <v>0</v>
      </c>
      <c r="AG13" s="4">
        <f t="shared" si="1"/>
        <v>0</v>
      </c>
      <c r="AH13" s="4">
        <f t="shared" si="1"/>
        <v>0</v>
      </c>
      <c r="AI13" s="4">
        <f t="shared" si="1"/>
        <v>0</v>
      </c>
      <c r="AJ13" s="4">
        <f t="shared" ref="AJ13:AY28" si="2">IF(AJ$11&lt;=$A13,AJ$7,0)+IF(AJ$11=$A13,AJ$8)</f>
        <v>0</v>
      </c>
      <c r="AK13" s="4">
        <f t="shared" si="2"/>
        <v>0</v>
      </c>
      <c r="AL13" s="4">
        <f t="shared" si="2"/>
        <v>0</v>
      </c>
      <c r="AM13" s="4">
        <f t="shared" si="2"/>
        <v>0</v>
      </c>
      <c r="AN13" s="4">
        <f t="shared" si="2"/>
        <v>0</v>
      </c>
      <c r="AO13" s="4">
        <f t="shared" si="2"/>
        <v>0</v>
      </c>
      <c r="AP13" s="4">
        <f t="shared" si="2"/>
        <v>0</v>
      </c>
      <c r="AQ13" s="4">
        <f t="shared" si="2"/>
        <v>0</v>
      </c>
      <c r="AR13" s="4">
        <f t="shared" si="2"/>
        <v>0</v>
      </c>
      <c r="AS13" s="4">
        <f t="shared" si="2"/>
        <v>0</v>
      </c>
      <c r="AT13" s="4">
        <f t="shared" si="2"/>
        <v>0</v>
      </c>
      <c r="AU13" s="4">
        <f t="shared" si="2"/>
        <v>0</v>
      </c>
      <c r="AV13" s="4">
        <f t="shared" si="2"/>
        <v>0</v>
      </c>
      <c r="AW13" s="4">
        <f t="shared" si="2"/>
        <v>0</v>
      </c>
      <c r="AX13" s="4">
        <f t="shared" si="2"/>
        <v>0</v>
      </c>
      <c r="AY13" s="4">
        <f t="shared" si="2"/>
        <v>0</v>
      </c>
      <c r="AZ13" s="4">
        <f t="shared" ref="AZ13:BI28" si="3">IF(AZ$11&lt;=$A13,AZ$7,0)+IF(AZ$11=$A13,AZ$8)</f>
        <v>0</v>
      </c>
      <c r="BA13" s="4">
        <f t="shared" si="3"/>
        <v>0</v>
      </c>
      <c r="BB13" s="4">
        <f t="shared" si="3"/>
        <v>0</v>
      </c>
      <c r="BC13" s="4">
        <f t="shared" si="3"/>
        <v>0</v>
      </c>
      <c r="BD13" s="4">
        <f t="shared" si="3"/>
        <v>0</v>
      </c>
      <c r="BE13" s="4">
        <f t="shared" si="3"/>
        <v>0</v>
      </c>
      <c r="BF13" s="4">
        <f t="shared" si="3"/>
        <v>0</v>
      </c>
      <c r="BG13" s="4">
        <f t="shared" si="3"/>
        <v>0</v>
      </c>
      <c r="BH13" s="4">
        <f t="shared" si="3"/>
        <v>0</v>
      </c>
      <c r="BI13" s="4">
        <f t="shared" si="3"/>
        <v>0</v>
      </c>
      <c r="BK13" s="7">
        <f ca="1">-1+(1+IRR(C13:BI13))^4</f>
        <v>0.6807290884458479</v>
      </c>
    </row>
    <row r="14" spans="1:63" x14ac:dyDescent="0.25">
      <c r="A14">
        <f t="shared" ref="A14:A68" si="4">A13+1</f>
        <v>3</v>
      </c>
      <c r="C14" s="4">
        <f t="shared" ref="C14:R29" ca="1" si="5">IF(C$11&lt;=$A14,C$7,0)+IF(C$11=$A14,C$8)</f>
        <v>-304711589.59888208</v>
      </c>
      <c r="D14" s="4">
        <f t="shared" ca="1" si="0"/>
        <v>4169997.3261647047</v>
      </c>
      <c r="E14" s="4">
        <f t="shared" ca="1" si="0"/>
        <v>357189151.42478818</v>
      </c>
      <c r="F14" s="4">
        <f t="shared" si="0"/>
        <v>0</v>
      </c>
      <c r="G14" s="4">
        <f t="shared" si="0"/>
        <v>0</v>
      </c>
      <c r="H14" s="4">
        <f t="shared" si="0"/>
        <v>0</v>
      </c>
      <c r="I14" s="4">
        <f t="shared" si="0"/>
        <v>0</v>
      </c>
      <c r="J14" s="4">
        <f t="shared" si="0"/>
        <v>0</v>
      </c>
      <c r="K14" s="4">
        <f t="shared" si="0"/>
        <v>0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1"/>
        <v>0</v>
      </c>
      <c r="V14" s="4">
        <f t="shared" si="1"/>
        <v>0</v>
      </c>
      <c r="W14" s="4">
        <f t="shared" si="1"/>
        <v>0</v>
      </c>
      <c r="X14" s="4">
        <f t="shared" si="1"/>
        <v>0</v>
      </c>
      <c r="Y14" s="4">
        <f t="shared" si="1"/>
        <v>0</v>
      </c>
      <c r="Z14" s="4">
        <f t="shared" si="1"/>
        <v>0</v>
      </c>
      <c r="AA14" s="4">
        <f t="shared" si="1"/>
        <v>0</v>
      </c>
      <c r="AB14" s="4">
        <f t="shared" si="1"/>
        <v>0</v>
      </c>
      <c r="AC14" s="4">
        <f t="shared" si="1"/>
        <v>0</v>
      </c>
      <c r="AD14" s="4">
        <f t="shared" si="1"/>
        <v>0</v>
      </c>
      <c r="AE14" s="4">
        <f t="shared" si="1"/>
        <v>0</v>
      </c>
      <c r="AF14" s="4">
        <f t="shared" si="1"/>
        <v>0</v>
      </c>
      <c r="AG14" s="4">
        <f t="shared" si="1"/>
        <v>0</v>
      </c>
      <c r="AH14" s="4">
        <f t="shared" si="1"/>
        <v>0</v>
      </c>
      <c r="AI14" s="4">
        <f t="shared" si="1"/>
        <v>0</v>
      </c>
      <c r="AJ14" s="4">
        <f t="shared" si="2"/>
        <v>0</v>
      </c>
      <c r="AK14" s="4">
        <f t="shared" si="2"/>
        <v>0</v>
      </c>
      <c r="AL14" s="4">
        <f t="shared" si="2"/>
        <v>0</v>
      </c>
      <c r="AM14" s="4">
        <f t="shared" si="2"/>
        <v>0</v>
      </c>
      <c r="AN14" s="4">
        <f t="shared" si="2"/>
        <v>0</v>
      </c>
      <c r="AO14" s="4">
        <f t="shared" si="2"/>
        <v>0</v>
      </c>
      <c r="AP14" s="4">
        <f t="shared" si="2"/>
        <v>0</v>
      </c>
      <c r="AQ14" s="4">
        <f t="shared" si="2"/>
        <v>0</v>
      </c>
      <c r="AR14" s="4">
        <f t="shared" si="2"/>
        <v>0</v>
      </c>
      <c r="AS14" s="4">
        <f t="shared" si="2"/>
        <v>0</v>
      </c>
      <c r="AT14" s="4">
        <f t="shared" si="2"/>
        <v>0</v>
      </c>
      <c r="AU14" s="4">
        <f t="shared" si="2"/>
        <v>0</v>
      </c>
      <c r="AV14" s="4">
        <f t="shared" si="2"/>
        <v>0</v>
      </c>
      <c r="AW14" s="4">
        <f t="shared" si="2"/>
        <v>0</v>
      </c>
      <c r="AX14" s="4">
        <f t="shared" si="2"/>
        <v>0</v>
      </c>
      <c r="AY14" s="4">
        <f t="shared" si="2"/>
        <v>0</v>
      </c>
      <c r="AZ14" s="4">
        <f t="shared" si="3"/>
        <v>0</v>
      </c>
      <c r="BA14" s="4">
        <f t="shared" si="3"/>
        <v>0</v>
      </c>
      <c r="BB14" s="4">
        <f t="shared" si="3"/>
        <v>0</v>
      </c>
      <c r="BC14" s="4">
        <f t="shared" si="3"/>
        <v>0</v>
      </c>
      <c r="BD14" s="4">
        <f t="shared" si="3"/>
        <v>0</v>
      </c>
      <c r="BE14" s="4">
        <f t="shared" si="3"/>
        <v>0</v>
      </c>
      <c r="BF14" s="4">
        <f t="shared" si="3"/>
        <v>0</v>
      </c>
      <c r="BG14" s="4">
        <f t="shared" si="3"/>
        <v>0</v>
      </c>
      <c r="BH14" s="4">
        <f t="shared" si="3"/>
        <v>0</v>
      </c>
      <c r="BI14" s="4">
        <f t="shared" si="3"/>
        <v>0</v>
      </c>
      <c r="BK14" s="7">
        <f t="shared" ref="BK14:BK46" ca="1" si="6">-1+(1+IRR(C14:BI14))^4</f>
        <v>0.40928017202404221</v>
      </c>
    </row>
    <row r="15" spans="1:63" x14ac:dyDescent="0.25">
      <c r="A15">
        <f t="shared" si="4"/>
        <v>4</v>
      </c>
      <c r="C15" s="4">
        <f t="shared" ca="1" si="5"/>
        <v>-304711589.59888208</v>
      </c>
      <c r="D15" s="4">
        <f t="shared" ca="1" si="0"/>
        <v>4169997.3261647047</v>
      </c>
      <c r="E15" s="4">
        <f t="shared" ca="1" si="0"/>
        <v>4041532.2666362152</v>
      </c>
      <c r="F15" s="4">
        <f t="shared" ca="1" si="0"/>
        <v>367810464.6265071</v>
      </c>
      <c r="G15" s="4">
        <f t="shared" si="0"/>
        <v>0</v>
      </c>
      <c r="H15" s="4">
        <f t="shared" si="0"/>
        <v>0</v>
      </c>
      <c r="I15" s="4">
        <f t="shared" si="0"/>
        <v>0</v>
      </c>
      <c r="J15" s="4">
        <f t="shared" si="0"/>
        <v>0</v>
      </c>
      <c r="K15" s="4">
        <f t="shared" si="0"/>
        <v>0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1"/>
        <v>0</v>
      </c>
      <c r="V15" s="4">
        <f t="shared" si="1"/>
        <v>0</v>
      </c>
      <c r="W15" s="4">
        <f t="shared" si="1"/>
        <v>0</v>
      </c>
      <c r="X15" s="4">
        <f t="shared" si="1"/>
        <v>0</v>
      </c>
      <c r="Y15" s="4">
        <f t="shared" si="1"/>
        <v>0</v>
      </c>
      <c r="Z15" s="4">
        <f t="shared" si="1"/>
        <v>0</v>
      </c>
      <c r="AA15" s="4">
        <f t="shared" si="1"/>
        <v>0</v>
      </c>
      <c r="AB15" s="4">
        <f t="shared" si="1"/>
        <v>0</v>
      </c>
      <c r="AC15" s="4">
        <f t="shared" si="1"/>
        <v>0</v>
      </c>
      <c r="AD15" s="4">
        <f t="shared" si="1"/>
        <v>0</v>
      </c>
      <c r="AE15" s="4">
        <f t="shared" si="1"/>
        <v>0</v>
      </c>
      <c r="AF15" s="4">
        <f t="shared" si="1"/>
        <v>0</v>
      </c>
      <c r="AG15" s="4">
        <f t="shared" si="1"/>
        <v>0</v>
      </c>
      <c r="AH15" s="4">
        <f t="shared" si="1"/>
        <v>0</v>
      </c>
      <c r="AI15" s="4">
        <f t="shared" si="1"/>
        <v>0</v>
      </c>
      <c r="AJ15" s="4">
        <f t="shared" si="2"/>
        <v>0</v>
      </c>
      <c r="AK15" s="4">
        <f t="shared" si="2"/>
        <v>0</v>
      </c>
      <c r="AL15" s="4">
        <f t="shared" si="2"/>
        <v>0</v>
      </c>
      <c r="AM15" s="4">
        <f t="shared" si="2"/>
        <v>0</v>
      </c>
      <c r="AN15" s="4">
        <f t="shared" si="2"/>
        <v>0</v>
      </c>
      <c r="AO15" s="4">
        <f t="shared" si="2"/>
        <v>0</v>
      </c>
      <c r="AP15" s="4">
        <f t="shared" si="2"/>
        <v>0</v>
      </c>
      <c r="AQ15" s="4">
        <f t="shared" si="2"/>
        <v>0</v>
      </c>
      <c r="AR15" s="4">
        <f t="shared" si="2"/>
        <v>0</v>
      </c>
      <c r="AS15" s="4">
        <f t="shared" si="2"/>
        <v>0</v>
      </c>
      <c r="AT15" s="4">
        <f t="shared" si="2"/>
        <v>0</v>
      </c>
      <c r="AU15" s="4">
        <f t="shared" si="2"/>
        <v>0</v>
      </c>
      <c r="AV15" s="4">
        <f t="shared" si="2"/>
        <v>0</v>
      </c>
      <c r="AW15" s="4">
        <f t="shared" si="2"/>
        <v>0</v>
      </c>
      <c r="AX15" s="4">
        <f t="shared" si="2"/>
        <v>0</v>
      </c>
      <c r="AY15" s="4">
        <f t="shared" si="2"/>
        <v>0</v>
      </c>
      <c r="AZ15" s="4">
        <f t="shared" si="3"/>
        <v>0</v>
      </c>
      <c r="BA15" s="4">
        <f t="shared" si="3"/>
        <v>0</v>
      </c>
      <c r="BB15" s="4">
        <f t="shared" si="3"/>
        <v>0</v>
      </c>
      <c r="BC15" s="4">
        <f t="shared" si="3"/>
        <v>0</v>
      </c>
      <c r="BD15" s="4">
        <f t="shared" si="3"/>
        <v>0</v>
      </c>
      <c r="BE15" s="4">
        <f t="shared" si="3"/>
        <v>0</v>
      </c>
      <c r="BF15" s="4">
        <f t="shared" si="3"/>
        <v>0</v>
      </c>
      <c r="BG15" s="4">
        <f t="shared" si="3"/>
        <v>0</v>
      </c>
      <c r="BH15" s="4">
        <f t="shared" si="3"/>
        <v>0</v>
      </c>
      <c r="BI15" s="4">
        <f t="shared" si="3"/>
        <v>0</v>
      </c>
      <c r="BK15" s="7">
        <f t="shared" ca="1" si="6"/>
        <v>0.32800570924122363</v>
      </c>
    </row>
    <row r="16" spans="1:63" x14ac:dyDescent="0.25">
      <c r="A16">
        <f t="shared" si="4"/>
        <v>5</v>
      </c>
      <c r="C16" s="4">
        <f t="shared" ca="1" si="5"/>
        <v>-304711589.59888208</v>
      </c>
      <c r="D16" s="4">
        <f t="shared" ca="1" si="0"/>
        <v>4169997.3261647047</v>
      </c>
      <c r="E16" s="4">
        <f t="shared" ca="1" si="0"/>
        <v>4041532.2666362152</v>
      </c>
      <c r="F16" s="4">
        <f t="shared" ca="1" si="0"/>
        <v>4223232.9198058508</v>
      </c>
      <c r="G16" s="4">
        <f t="shared" ca="1" si="0"/>
        <v>377053350.90631378</v>
      </c>
      <c r="H16" s="4">
        <f t="shared" si="0"/>
        <v>0</v>
      </c>
      <c r="I16" s="4">
        <f t="shared" si="0"/>
        <v>0</v>
      </c>
      <c r="J16" s="4">
        <f t="shared" si="0"/>
        <v>0</v>
      </c>
      <c r="K16" s="4">
        <f t="shared" si="0"/>
        <v>0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1"/>
        <v>0</v>
      </c>
      <c r="V16" s="4">
        <f t="shared" si="1"/>
        <v>0</v>
      </c>
      <c r="W16" s="4">
        <f t="shared" si="1"/>
        <v>0</v>
      </c>
      <c r="X16" s="4">
        <f t="shared" si="1"/>
        <v>0</v>
      </c>
      <c r="Y16" s="4">
        <f t="shared" si="1"/>
        <v>0</v>
      </c>
      <c r="Z16" s="4">
        <f t="shared" si="1"/>
        <v>0</v>
      </c>
      <c r="AA16" s="4">
        <f t="shared" si="1"/>
        <v>0</v>
      </c>
      <c r="AB16" s="4">
        <f t="shared" si="1"/>
        <v>0</v>
      </c>
      <c r="AC16" s="4">
        <f t="shared" si="1"/>
        <v>0</v>
      </c>
      <c r="AD16" s="4">
        <f t="shared" si="1"/>
        <v>0</v>
      </c>
      <c r="AE16" s="4">
        <f t="shared" si="1"/>
        <v>0</v>
      </c>
      <c r="AF16" s="4">
        <f t="shared" si="1"/>
        <v>0</v>
      </c>
      <c r="AG16" s="4">
        <f t="shared" si="1"/>
        <v>0</v>
      </c>
      <c r="AH16" s="4">
        <f t="shared" si="1"/>
        <v>0</v>
      </c>
      <c r="AI16" s="4">
        <f t="shared" si="1"/>
        <v>0</v>
      </c>
      <c r="AJ16" s="4">
        <f t="shared" si="2"/>
        <v>0</v>
      </c>
      <c r="AK16" s="4">
        <f t="shared" si="2"/>
        <v>0</v>
      </c>
      <c r="AL16" s="4">
        <f t="shared" si="2"/>
        <v>0</v>
      </c>
      <c r="AM16" s="4">
        <f t="shared" si="2"/>
        <v>0</v>
      </c>
      <c r="AN16" s="4">
        <f t="shared" si="2"/>
        <v>0</v>
      </c>
      <c r="AO16" s="4">
        <f t="shared" si="2"/>
        <v>0</v>
      </c>
      <c r="AP16" s="4">
        <f t="shared" si="2"/>
        <v>0</v>
      </c>
      <c r="AQ16" s="4">
        <f t="shared" si="2"/>
        <v>0</v>
      </c>
      <c r="AR16" s="4">
        <f t="shared" si="2"/>
        <v>0</v>
      </c>
      <c r="AS16" s="4">
        <f t="shared" si="2"/>
        <v>0</v>
      </c>
      <c r="AT16" s="4">
        <f t="shared" si="2"/>
        <v>0</v>
      </c>
      <c r="AU16" s="4">
        <f t="shared" si="2"/>
        <v>0</v>
      </c>
      <c r="AV16" s="4">
        <f t="shared" si="2"/>
        <v>0</v>
      </c>
      <c r="AW16" s="4">
        <f t="shared" si="2"/>
        <v>0</v>
      </c>
      <c r="AX16" s="4">
        <f t="shared" si="2"/>
        <v>0</v>
      </c>
      <c r="AY16" s="4">
        <f t="shared" si="2"/>
        <v>0</v>
      </c>
      <c r="AZ16" s="4">
        <f t="shared" si="3"/>
        <v>0</v>
      </c>
      <c r="BA16" s="4">
        <f t="shared" si="3"/>
        <v>0</v>
      </c>
      <c r="BB16" s="4">
        <f t="shared" si="3"/>
        <v>0</v>
      </c>
      <c r="BC16" s="4">
        <f t="shared" si="3"/>
        <v>0</v>
      </c>
      <c r="BD16" s="4">
        <f t="shared" si="3"/>
        <v>0</v>
      </c>
      <c r="BE16" s="4">
        <f t="shared" si="3"/>
        <v>0</v>
      </c>
      <c r="BF16" s="4">
        <f t="shared" si="3"/>
        <v>0</v>
      </c>
      <c r="BG16" s="4">
        <f t="shared" si="3"/>
        <v>0</v>
      </c>
      <c r="BH16" s="4">
        <f t="shared" si="3"/>
        <v>0</v>
      </c>
      <c r="BI16" s="4">
        <f t="shared" si="3"/>
        <v>0</v>
      </c>
      <c r="BK16" s="7">
        <f t="shared" ca="1" si="6"/>
        <v>0.28369499522738706</v>
      </c>
    </row>
    <row r="17" spans="1:63" x14ac:dyDescent="0.25">
      <c r="A17">
        <f t="shared" si="4"/>
        <v>6</v>
      </c>
      <c r="C17" s="4">
        <f t="shared" ca="1" si="5"/>
        <v>-304711589.59888208</v>
      </c>
      <c r="D17" s="4">
        <f t="shared" ca="1" si="0"/>
        <v>4169997.3261647047</v>
      </c>
      <c r="E17" s="4">
        <f t="shared" ca="1" si="0"/>
        <v>4041532.2666362152</v>
      </c>
      <c r="F17" s="4">
        <f t="shared" ca="1" si="0"/>
        <v>4223232.9198058508</v>
      </c>
      <c r="G17" s="4">
        <f t="shared" ca="1" si="0"/>
        <v>4386249.302759869</v>
      </c>
      <c r="H17" s="4">
        <f t="shared" ca="1" si="0"/>
        <v>387827262.25149035</v>
      </c>
      <c r="I17" s="4">
        <f t="shared" si="0"/>
        <v>0</v>
      </c>
      <c r="J17" s="4">
        <f t="shared" si="0"/>
        <v>0</v>
      </c>
      <c r="K17" s="4">
        <f t="shared" si="0"/>
        <v>0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1"/>
        <v>0</v>
      </c>
      <c r="V17" s="4">
        <f t="shared" si="1"/>
        <v>0</v>
      </c>
      <c r="W17" s="4">
        <f t="shared" si="1"/>
        <v>0</v>
      </c>
      <c r="X17" s="4">
        <f t="shared" si="1"/>
        <v>0</v>
      </c>
      <c r="Y17" s="4">
        <f t="shared" si="1"/>
        <v>0</v>
      </c>
      <c r="Z17" s="4">
        <f t="shared" si="1"/>
        <v>0</v>
      </c>
      <c r="AA17" s="4">
        <f t="shared" si="1"/>
        <v>0</v>
      </c>
      <c r="AB17" s="4">
        <f t="shared" si="1"/>
        <v>0</v>
      </c>
      <c r="AC17" s="4">
        <f t="shared" si="1"/>
        <v>0</v>
      </c>
      <c r="AD17" s="4">
        <f t="shared" si="1"/>
        <v>0</v>
      </c>
      <c r="AE17" s="4">
        <f t="shared" si="1"/>
        <v>0</v>
      </c>
      <c r="AF17" s="4">
        <f t="shared" si="1"/>
        <v>0</v>
      </c>
      <c r="AG17" s="4">
        <f t="shared" si="1"/>
        <v>0</v>
      </c>
      <c r="AH17" s="4">
        <f t="shared" si="1"/>
        <v>0</v>
      </c>
      <c r="AI17" s="4">
        <f t="shared" si="1"/>
        <v>0</v>
      </c>
      <c r="AJ17" s="4">
        <f t="shared" si="2"/>
        <v>0</v>
      </c>
      <c r="AK17" s="4">
        <f t="shared" si="2"/>
        <v>0</v>
      </c>
      <c r="AL17" s="4">
        <f t="shared" si="2"/>
        <v>0</v>
      </c>
      <c r="AM17" s="4">
        <f t="shared" si="2"/>
        <v>0</v>
      </c>
      <c r="AN17" s="4">
        <f t="shared" si="2"/>
        <v>0</v>
      </c>
      <c r="AO17" s="4">
        <f t="shared" si="2"/>
        <v>0</v>
      </c>
      <c r="AP17" s="4">
        <f t="shared" si="2"/>
        <v>0</v>
      </c>
      <c r="AQ17" s="4">
        <f t="shared" si="2"/>
        <v>0</v>
      </c>
      <c r="AR17" s="4">
        <f t="shared" si="2"/>
        <v>0</v>
      </c>
      <c r="AS17" s="4">
        <f t="shared" si="2"/>
        <v>0</v>
      </c>
      <c r="AT17" s="4">
        <f t="shared" si="2"/>
        <v>0</v>
      </c>
      <c r="AU17" s="4">
        <f t="shared" si="2"/>
        <v>0</v>
      </c>
      <c r="AV17" s="4">
        <f t="shared" si="2"/>
        <v>0</v>
      </c>
      <c r="AW17" s="4">
        <f t="shared" si="2"/>
        <v>0</v>
      </c>
      <c r="AX17" s="4">
        <f t="shared" si="2"/>
        <v>0</v>
      </c>
      <c r="AY17" s="4">
        <f t="shared" si="2"/>
        <v>0</v>
      </c>
      <c r="AZ17" s="4">
        <f t="shared" si="3"/>
        <v>0</v>
      </c>
      <c r="BA17" s="4">
        <f t="shared" si="3"/>
        <v>0</v>
      </c>
      <c r="BB17" s="4">
        <f t="shared" si="3"/>
        <v>0</v>
      </c>
      <c r="BC17" s="4">
        <f t="shared" si="3"/>
        <v>0</v>
      </c>
      <c r="BD17" s="4">
        <f t="shared" si="3"/>
        <v>0</v>
      </c>
      <c r="BE17" s="4">
        <f t="shared" si="3"/>
        <v>0</v>
      </c>
      <c r="BF17" s="4">
        <f t="shared" si="3"/>
        <v>0</v>
      </c>
      <c r="BG17" s="4">
        <f t="shared" si="3"/>
        <v>0</v>
      </c>
      <c r="BH17" s="4">
        <f t="shared" si="3"/>
        <v>0</v>
      </c>
      <c r="BI17" s="4">
        <f t="shared" si="3"/>
        <v>0</v>
      </c>
      <c r="BK17" s="7">
        <f t="shared" ca="1" si="6"/>
        <v>0.26127635099336466</v>
      </c>
    </row>
    <row r="18" spans="1:63" x14ac:dyDescent="0.25">
      <c r="A18">
        <f t="shared" si="4"/>
        <v>7</v>
      </c>
      <c r="C18" s="4">
        <f t="shared" ca="1" si="5"/>
        <v>-304711589.59888208</v>
      </c>
      <c r="D18" s="4">
        <f t="shared" ca="1" si="0"/>
        <v>4169997.3261647047</v>
      </c>
      <c r="E18" s="4">
        <f t="shared" ca="1" si="0"/>
        <v>4041532.2666362152</v>
      </c>
      <c r="F18" s="4">
        <f t="shared" ca="1" si="0"/>
        <v>4223232.9198058508</v>
      </c>
      <c r="G18" s="4">
        <f t="shared" ca="1" si="0"/>
        <v>4386249.302759869</v>
      </c>
      <c r="H18" s="4">
        <f t="shared" ca="1" si="0"/>
        <v>4573533.0858887695</v>
      </c>
      <c r="I18" s="4">
        <f t="shared" ca="1" si="0"/>
        <v>398673777.3329336</v>
      </c>
      <c r="J18" s="4">
        <f t="shared" si="0"/>
        <v>0</v>
      </c>
      <c r="K18" s="4">
        <f t="shared" si="0"/>
        <v>0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1"/>
        <v>0</v>
      </c>
      <c r="V18" s="4">
        <f t="shared" si="1"/>
        <v>0</v>
      </c>
      <c r="W18" s="4">
        <f t="shared" si="1"/>
        <v>0</v>
      </c>
      <c r="X18" s="4">
        <f t="shared" si="1"/>
        <v>0</v>
      </c>
      <c r="Y18" s="4">
        <f t="shared" si="1"/>
        <v>0</v>
      </c>
      <c r="Z18" s="4">
        <f t="shared" si="1"/>
        <v>0</v>
      </c>
      <c r="AA18" s="4">
        <f t="shared" si="1"/>
        <v>0</v>
      </c>
      <c r="AB18" s="4">
        <f t="shared" si="1"/>
        <v>0</v>
      </c>
      <c r="AC18" s="4">
        <f t="shared" si="1"/>
        <v>0</v>
      </c>
      <c r="AD18" s="4">
        <f t="shared" si="1"/>
        <v>0</v>
      </c>
      <c r="AE18" s="4">
        <f t="shared" si="1"/>
        <v>0</v>
      </c>
      <c r="AF18" s="4">
        <f t="shared" si="1"/>
        <v>0</v>
      </c>
      <c r="AG18" s="4">
        <f t="shared" si="1"/>
        <v>0</v>
      </c>
      <c r="AH18" s="4">
        <f t="shared" si="1"/>
        <v>0</v>
      </c>
      <c r="AI18" s="4">
        <f t="shared" si="1"/>
        <v>0</v>
      </c>
      <c r="AJ18" s="4">
        <f t="shared" si="2"/>
        <v>0</v>
      </c>
      <c r="AK18" s="4">
        <f t="shared" si="2"/>
        <v>0</v>
      </c>
      <c r="AL18" s="4">
        <f t="shared" si="2"/>
        <v>0</v>
      </c>
      <c r="AM18" s="4">
        <f t="shared" si="2"/>
        <v>0</v>
      </c>
      <c r="AN18" s="4">
        <f t="shared" si="2"/>
        <v>0</v>
      </c>
      <c r="AO18" s="4">
        <f t="shared" si="2"/>
        <v>0</v>
      </c>
      <c r="AP18" s="4">
        <f t="shared" si="2"/>
        <v>0</v>
      </c>
      <c r="AQ18" s="4">
        <f t="shared" si="2"/>
        <v>0</v>
      </c>
      <c r="AR18" s="4">
        <f t="shared" si="2"/>
        <v>0</v>
      </c>
      <c r="AS18" s="4">
        <f t="shared" si="2"/>
        <v>0</v>
      </c>
      <c r="AT18" s="4">
        <f t="shared" si="2"/>
        <v>0</v>
      </c>
      <c r="AU18" s="4">
        <f t="shared" si="2"/>
        <v>0</v>
      </c>
      <c r="AV18" s="4">
        <f t="shared" si="2"/>
        <v>0</v>
      </c>
      <c r="AW18" s="4">
        <f t="shared" si="2"/>
        <v>0</v>
      </c>
      <c r="AX18" s="4">
        <f t="shared" si="2"/>
        <v>0</v>
      </c>
      <c r="AY18" s="4">
        <f t="shared" si="2"/>
        <v>0</v>
      </c>
      <c r="AZ18" s="4">
        <f t="shared" si="3"/>
        <v>0</v>
      </c>
      <c r="BA18" s="4">
        <f t="shared" si="3"/>
        <v>0</v>
      </c>
      <c r="BB18" s="4">
        <f t="shared" si="3"/>
        <v>0</v>
      </c>
      <c r="BC18" s="4">
        <f t="shared" si="3"/>
        <v>0</v>
      </c>
      <c r="BD18" s="4">
        <f t="shared" si="3"/>
        <v>0</v>
      </c>
      <c r="BE18" s="4">
        <f t="shared" si="3"/>
        <v>0</v>
      </c>
      <c r="BF18" s="4">
        <f t="shared" si="3"/>
        <v>0</v>
      </c>
      <c r="BG18" s="4">
        <f t="shared" si="3"/>
        <v>0</v>
      </c>
      <c r="BH18" s="4">
        <f t="shared" si="3"/>
        <v>0</v>
      </c>
      <c r="BI18" s="4">
        <f t="shared" si="3"/>
        <v>0</v>
      </c>
      <c r="BK18" s="7">
        <f t="shared" ca="1" si="6"/>
        <v>0.24620792036442052</v>
      </c>
    </row>
    <row r="19" spans="1:63" x14ac:dyDescent="0.25">
      <c r="A19">
        <f t="shared" si="4"/>
        <v>8</v>
      </c>
      <c r="C19" s="4">
        <f t="shared" ca="1" si="5"/>
        <v>-304711589.59888208</v>
      </c>
      <c r="D19" s="4">
        <f t="shared" ca="1" si="0"/>
        <v>4169997.3261647047</v>
      </c>
      <c r="E19" s="4">
        <f t="shared" ca="1" si="0"/>
        <v>4041532.2666362152</v>
      </c>
      <c r="F19" s="4">
        <f t="shared" ca="1" si="0"/>
        <v>4223232.9198058508</v>
      </c>
      <c r="G19" s="4">
        <f t="shared" ca="1" si="0"/>
        <v>4386249.302759869</v>
      </c>
      <c r="H19" s="4">
        <f t="shared" ca="1" si="0"/>
        <v>4573533.0858887695</v>
      </c>
      <c r="I19" s="4">
        <f t="shared" ca="1" si="0"/>
        <v>4762023.6177174412</v>
      </c>
      <c r="J19" s="4">
        <f t="shared" ca="1" si="0"/>
        <v>409594754.33566928</v>
      </c>
      <c r="K19" s="4">
        <f t="shared" si="0"/>
        <v>0</v>
      </c>
      <c r="L19" s="4">
        <f t="shared" si="0"/>
        <v>0</v>
      </c>
      <c r="M19" s="4">
        <f t="shared" si="0"/>
        <v>0</v>
      </c>
      <c r="N19" s="4">
        <f t="shared" si="0"/>
        <v>0</v>
      </c>
      <c r="O19" s="4">
        <f t="shared" si="0"/>
        <v>0</v>
      </c>
      <c r="P19" s="4">
        <f t="shared" si="0"/>
        <v>0</v>
      </c>
      <c r="Q19" s="4">
        <f t="shared" si="0"/>
        <v>0</v>
      </c>
      <c r="R19" s="4">
        <f t="shared" si="0"/>
        <v>0</v>
      </c>
      <c r="S19" s="4">
        <f t="shared" si="0"/>
        <v>0</v>
      </c>
      <c r="T19" s="4">
        <f t="shared" si="1"/>
        <v>0</v>
      </c>
      <c r="U19" s="4">
        <f t="shared" si="1"/>
        <v>0</v>
      </c>
      <c r="V19" s="4">
        <f t="shared" si="1"/>
        <v>0</v>
      </c>
      <c r="W19" s="4">
        <f t="shared" si="1"/>
        <v>0</v>
      </c>
      <c r="X19" s="4">
        <f t="shared" si="1"/>
        <v>0</v>
      </c>
      <c r="Y19" s="4">
        <f t="shared" si="1"/>
        <v>0</v>
      </c>
      <c r="Z19" s="4">
        <f t="shared" si="1"/>
        <v>0</v>
      </c>
      <c r="AA19" s="4">
        <f t="shared" si="1"/>
        <v>0</v>
      </c>
      <c r="AB19" s="4">
        <f t="shared" si="1"/>
        <v>0</v>
      </c>
      <c r="AC19" s="4">
        <f t="shared" si="1"/>
        <v>0</v>
      </c>
      <c r="AD19" s="4">
        <f t="shared" si="1"/>
        <v>0</v>
      </c>
      <c r="AE19" s="4">
        <f t="shared" si="1"/>
        <v>0</v>
      </c>
      <c r="AF19" s="4">
        <f t="shared" si="1"/>
        <v>0</v>
      </c>
      <c r="AG19" s="4">
        <f t="shared" si="1"/>
        <v>0</v>
      </c>
      <c r="AH19" s="4">
        <f t="shared" si="1"/>
        <v>0</v>
      </c>
      <c r="AI19" s="4">
        <f t="shared" si="1"/>
        <v>0</v>
      </c>
      <c r="AJ19" s="4">
        <f t="shared" si="2"/>
        <v>0</v>
      </c>
      <c r="AK19" s="4">
        <f t="shared" si="2"/>
        <v>0</v>
      </c>
      <c r="AL19" s="4">
        <f t="shared" si="2"/>
        <v>0</v>
      </c>
      <c r="AM19" s="4">
        <f t="shared" si="2"/>
        <v>0</v>
      </c>
      <c r="AN19" s="4">
        <f t="shared" si="2"/>
        <v>0</v>
      </c>
      <c r="AO19" s="4">
        <f t="shared" si="2"/>
        <v>0</v>
      </c>
      <c r="AP19" s="4">
        <f t="shared" si="2"/>
        <v>0</v>
      </c>
      <c r="AQ19" s="4">
        <f t="shared" si="2"/>
        <v>0</v>
      </c>
      <c r="AR19" s="4">
        <f t="shared" si="2"/>
        <v>0</v>
      </c>
      <c r="AS19" s="4">
        <f t="shared" si="2"/>
        <v>0</v>
      </c>
      <c r="AT19" s="4">
        <f t="shared" si="2"/>
        <v>0</v>
      </c>
      <c r="AU19" s="4">
        <f t="shared" si="2"/>
        <v>0</v>
      </c>
      <c r="AV19" s="4">
        <f t="shared" si="2"/>
        <v>0</v>
      </c>
      <c r="AW19" s="4">
        <f t="shared" si="2"/>
        <v>0</v>
      </c>
      <c r="AX19" s="4">
        <f t="shared" si="2"/>
        <v>0</v>
      </c>
      <c r="AY19" s="4">
        <f t="shared" si="2"/>
        <v>0</v>
      </c>
      <c r="AZ19" s="4">
        <f t="shared" si="3"/>
        <v>0</v>
      </c>
      <c r="BA19" s="4">
        <f t="shared" si="3"/>
        <v>0</v>
      </c>
      <c r="BB19" s="4">
        <f t="shared" si="3"/>
        <v>0</v>
      </c>
      <c r="BC19" s="4">
        <f t="shared" si="3"/>
        <v>0</v>
      </c>
      <c r="BD19" s="4">
        <f t="shared" si="3"/>
        <v>0</v>
      </c>
      <c r="BE19" s="4">
        <f t="shared" si="3"/>
        <v>0</v>
      </c>
      <c r="BF19" s="4">
        <f t="shared" si="3"/>
        <v>0</v>
      </c>
      <c r="BG19" s="4">
        <f t="shared" si="3"/>
        <v>0</v>
      </c>
      <c r="BH19" s="4">
        <f t="shared" si="3"/>
        <v>0</v>
      </c>
      <c r="BI19" s="4">
        <f t="shared" si="3"/>
        <v>0</v>
      </c>
      <c r="BK19" s="7">
        <f t="shared" ca="1" si="6"/>
        <v>0.23528410652922638</v>
      </c>
    </row>
    <row r="20" spans="1:63" x14ac:dyDescent="0.25">
      <c r="A20">
        <f t="shared" si="4"/>
        <v>9</v>
      </c>
      <c r="C20" s="4">
        <f t="shared" ca="1" si="5"/>
        <v>-304711589.59888208</v>
      </c>
      <c r="D20" s="4">
        <f t="shared" ca="1" si="0"/>
        <v>4169997.3261647047</v>
      </c>
      <c r="E20" s="4">
        <f t="shared" ca="1" si="0"/>
        <v>4041532.2666362152</v>
      </c>
      <c r="F20" s="4">
        <f t="shared" ca="1" si="0"/>
        <v>4223232.9198058508</v>
      </c>
      <c r="G20" s="4">
        <f t="shared" ca="1" si="0"/>
        <v>4386249.302759869</v>
      </c>
      <c r="H20" s="4">
        <f t="shared" ca="1" si="0"/>
        <v>4573533.0858887695</v>
      </c>
      <c r="I20" s="4">
        <f t="shared" ca="1" si="0"/>
        <v>4762023.6177174412</v>
      </c>
      <c r="J20" s="4">
        <f t="shared" ca="1" si="0"/>
        <v>4952824.4996394217</v>
      </c>
      <c r="K20" s="4">
        <f t="shared" ca="1" si="0"/>
        <v>419222590.75323826</v>
      </c>
      <c r="L20" s="4">
        <f t="shared" si="0"/>
        <v>0</v>
      </c>
      <c r="M20" s="4">
        <f t="shared" si="0"/>
        <v>0</v>
      </c>
      <c r="N20" s="4">
        <f t="shared" si="0"/>
        <v>0</v>
      </c>
      <c r="O20" s="4">
        <f t="shared" si="0"/>
        <v>0</v>
      </c>
      <c r="P20" s="4">
        <f t="shared" si="0"/>
        <v>0</v>
      </c>
      <c r="Q20" s="4">
        <f t="shared" si="0"/>
        <v>0</v>
      </c>
      <c r="R20" s="4">
        <f t="shared" si="0"/>
        <v>0</v>
      </c>
      <c r="S20" s="4">
        <f t="shared" si="0"/>
        <v>0</v>
      </c>
      <c r="T20" s="4">
        <f t="shared" si="1"/>
        <v>0</v>
      </c>
      <c r="U20" s="4">
        <f t="shared" si="1"/>
        <v>0</v>
      </c>
      <c r="V20" s="4">
        <f t="shared" si="1"/>
        <v>0</v>
      </c>
      <c r="W20" s="4">
        <f t="shared" si="1"/>
        <v>0</v>
      </c>
      <c r="X20" s="4">
        <f t="shared" si="1"/>
        <v>0</v>
      </c>
      <c r="Y20" s="4">
        <f t="shared" si="1"/>
        <v>0</v>
      </c>
      <c r="Z20" s="4">
        <f t="shared" si="1"/>
        <v>0</v>
      </c>
      <c r="AA20" s="4">
        <f t="shared" si="1"/>
        <v>0</v>
      </c>
      <c r="AB20" s="4">
        <f t="shared" si="1"/>
        <v>0</v>
      </c>
      <c r="AC20" s="4">
        <f t="shared" si="1"/>
        <v>0</v>
      </c>
      <c r="AD20" s="4">
        <f t="shared" si="1"/>
        <v>0</v>
      </c>
      <c r="AE20" s="4">
        <f t="shared" si="1"/>
        <v>0</v>
      </c>
      <c r="AF20" s="4">
        <f t="shared" si="1"/>
        <v>0</v>
      </c>
      <c r="AG20" s="4">
        <f t="shared" si="1"/>
        <v>0</v>
      </c>
      <c r="AH20" s="4">
        <f t="shared" si="1"/>
        <v>0</v>
      </c>
      <c r="AI20" s="4">
        <f t="shared" si="1"/>
        <v>0</v>
      </c>
      <c r="AJ20" s="4">
        <f t="shared" si="2"/>
        <v>0</v>
      </c>
      <c r="AK20" s="4">
        <f t="shared" si="2"/>
        <v>0</v>
      </c>
      <c r="AL20" s="4">
        <f t="shared" si="2"/>
        <v>0</v>
      </c>
      <c r="AM20" s="4">
        <f t="shared" si="2"/>
        <v>0</v>
      </c>
      <c r="AN20" s="4">
        <f t="shared" si="2"/>
        <v>0</v>
      </c>
      <c r="AO20" s="4">
        <f t="shared" si="2"/>
        <v>0</v>
      </c>
      <c r="AP20" s="4">
        <f t="shared" si="2"/>
        <v>0</v>
      </c>
      <c r="AQ20" s="4">
        <f t="shared" si="2"/>
        <v>0</v>
      </c>
      <c r="AR20" s="4">
        <f t="shared" si="2"/>
        <v>0</v>
      </c>
      <c r="AS20" s="4">
        <f t="shared" si="2"/>
        <v>0</v>
      </c>
      <c r="AT20" s="4">
        <f t="shared" si="2"/>
        <v>0</v>
      </c>
      <c r="AU20" s="4">
        <f t="shared" si="2"/>
        <v>0</v>
      </c>
      <c r="AV20" s="4">
        <f t="shared" si="2"/>
        <v>0</v>
      </c>
      <c r="AW20" s="4">
        <f t="shared" si="2"/>
        <v>0</v>
      </c>
      <c r="AX20" s="4">
        <f t="shared" si="2"/>
        <v>0</v>
      </c>
      <c r="AY20" s="4">
        <f t="shared" si="2"/>
        <v>0</v>
      </c>
      <c r="AZ20" s="4">
        <f t="shared" si="3"/>
        <v>0</v>
      </c>
      <c r="BA20" s="4">
        <f t="shared" si="3"/>
        <v>0</v>
      </c>
      <c r="BB20" s="4">
        <f t="shared" si="3"/>
        <v>0</v>
      </c>
      <c r="BC20" s="4">
        <f t="shared" si="3"/>
        <v>0</v>
      </c>
      <c r="BD20" s="4">
        <f t="shared" si="3"/>
        <v>0</v>
      </c>
      <c r="BE20" s="4">
        <f t="shared" si="3"/>
        <v>0</v>
      </c>
      <c r="BF20" s="4">
        <f t="shared" si="3"/>
        <v>0</v>
      </c>
      <c r="BG20" s="4">
        <f t="shared" si="3"/>
        <v>0</v>
      </c>
      <c r="BH20" s="4">
        <f t="shared" si="3"/>
        <v>0</v>
      </c>
      <c r="BI20" s="4">
        <f t="shared" si="3"/>
        <v>0</v>
      </c>
      <c r="BK20" s="7">
        <f t="shared" ca="1" si="6"/>
        <v>0.22502082614743601</v>
      </c>
    </row>
    <row r="21" spans="1:63" x14ac:dyDescent="0.25">
      <c r="A21">
        <f t="shared" si="4"/>
        <v>10</v>
      </c>
      <c r="C21" s="4">
        <f t="shared" ca="1" si="5"/>
        <v>-304711589.59888208</v>
      </c>
      <c r="D21" s="4">
        <f t="shared" ca="1" si="0"/>
        <v>4169997.3261647047</v>
      </c>
      <c r="E21" s="4">
        <f t="shared" ca="1" si="0"/>
        <v>4041532.2666362152</v>
      </c>
      <c r="F21" s="4">
        <f t="shared" ca="1" si="0"/>
        <v>4223232.9198058508</v>
      </c>
      <c r="G21" s="4">
        <f t="shared" ca="1" si="0"/>
        <v>4386249.302759869</v>
      </c>
      <c r="H21" s="4">
        <f t="shared" ca="1" si="0"/>
        <v>4573533.0858887695</v>
      </c>
      <c r="I21" s="4">
        <f t="shared" ca="1" si="0"/>
        <v>4762023.6177174412</v>
      </c>
      <c r="J21" s="4">
        <f t="shared" ca="1" si="0"/>
        <v>4952824.4996394217</v>
      </c>
      <c r="K21" s="4">
        <f t="shared" ca="1" si="0"/>
        <v>5124407.6496855719</v>
      </c>
      <c r="L21" s="4">
        <f t="shared" ca="1" si="0"/>
        <v>428086544.44557875</v>
      </c>
      <c r="M21" s="4">
        <f t="shared" si="0"/>
        <v>0</v>
      </c>
      <c r="N21" s="4">
        <f t="shared" si="0"/>
        <v>0</v>
      </c>
      <c r="O21" s="4">
        <f t="shared" si="0"/>
        <v>0</v>
      </c>
      <c r="P21" s="4">
        <f t="shared" si="0"/>
        <v>0</v>
      </c>
      <c r="Q21" s="4">
        <f t="shared" si="0"/>
        <v>0</v>
      </c>
      <c r="R21" s="4">
        <f t="shared" si="0"/>
        <v>0</v>
      </c>
      <c r="S21" s="4">
        <f t="shared" si="0"/>
        <v>0</v>
      </c>
      <c r="T21" s="4">
        <f t="shared" si="1"/>
        <v>0</v>
      </c>
      <c r="U21" s="4">
        <f t="shared" si="1"/>
        <v>0</v>
      </c>
      <c r="V21" s="4">
        <f t="shared" si="1"/>
        <v>0</v>
      </c>
      <c r="W21" s="4">
        <f t="shared" si="1"/>
        <v>0</v>
      </c>
      <c r="X21" s="4">
        <f t="shared" si="1"/>
        <v>0</v>
      </c>
      <c r="Y21" s="4">
        <f t="shared" si="1"/>
        <v>0</v>
      </c>
      <c r="Z21" s="4">
        <f t="shared" si="1"/>
        <v>0</v>
      </c>
      <c r="AA21" s="4">
        <f t="shared" si="1"/>
        <v>0</v>
      </c>
      <c r="AB21" s="4">
        <f t="shared" si="1"/>
        <v>0</v>
      </c>
      <c r="AC21" s="4">
        <f t="shared" si="1"/>
        <v>0</v>
      </c>
      <c r="AD21" s="4">
        <f t="shared" si="1"/>
        <v>0</v>
      </c>
      <c r="AE21" s="4">
        <f t="shared" si="1"/>
        <v>0</v>
      </c>
      <c r="AF21" s="4">
        <f t="shared" si="1"/>
        <v>0</v>
      </c>
      <c r="AG21" s="4">
        <f t="shared" si="1"/>
        <v>0</v>
      </c>
      <c r="AH21" s="4">
        <f t="shared" si="1"/>
        <v>0</v>
      </c>
      <c r="AI21" s="4">
        <f t="shared" si="1"/>
        <v>0</v>
      </c>
      <c r="AJ21" s="4">
        <f t="shared" si="2"/>
        <v>0</v>
      </c>
      <c r="AK21" s="4">
        <f t="shared" si="2"/>
        <v>0</v>
      </c>
      <c r="AL21" s="4">
        <f t="shared" si="2"/>
        <v>0</v>
      </c>
      <c r="AM21" s="4">
        <f t="shared" si="2"/>
        <v>0</v>
      </c>
      <c r="AN21" s="4">
        <f t="shared" si="2"/>
        <v>0</v>
      </c>
      <c r="AO21" s="4">
        <f t="shared" si="2"/>
        <v>0</v>
      </c>
      <c r="AP21" s="4">
        <f t="shared" si="2"/>
        <v>0</v>
      </c>
      <c r="AQ21" s="4">
        <f t="shared" si="2"/>
        <v>0</v>
      </c>
      <c r="AR21" s="4">
        <f t="shared" si="2"/>
        <v>0</v>
      </c>
      <c r="AS21" s="4">
        <f t="shared" si="2"/>
        <v>0</v>
      </c>
      <c r="AT21" s="4">
        <f t="shared" si="2"/>
        <v>0</v>
      </c>
      <c r="AU21" s="4">
        <f t="shared" si="2"/>
        <v>0</v>
      </c>
      <c r="AV21" s="4">
        <f t="shared" si="2"/>
        <v>0</v>
      </c>
      <c r="AW21" s="4">
        <f t="shared" si="2"/>
        <v>0</v>
      </c>
      <c r="AX21" s="4">
        <f t="shared" si="2"/>
        <v>0</v>
      </c>
      <c r="AY21" s="4">
        <f t="shared" si="2"/>
        <v>0</v>
      </c>
      <c r="AZ21" s="4">
        <f t="shared" si="3"/>
        <v>0</v>
      </c>
      <c r="BA21" s="4">
        <f t="shared" si="3"/>
        <v>0</v>
      </c>
      <c r="BB21" s="4">
        <f t="shared" si="3"/>
        <v>0</v>
      </c>
      <c r="BC21" s="4">
        <f t="shared" si="3"/>
        <v>0</v>
      </c>
      <c r="BD21" s="4">
        <f t="shared" si="3"/>
        <v>0</v>
      </c>
      <c r="BE21" s="4">
        <f t="shared" si="3"/>
        <v>0</v>
      </c>
      <c r="BF21" s="4">
        <f t="shared" si="3"/>
        <v>0</v>
      </c>
      <c r="BG21" s="4">
        <f t="shared" si="3"/>
        <v>0</v>
      </c>
      <c r="BH21" s="4">
        <f t="shared" si="3"/>
        <v>0</v>
      </c>
      <c r="BI21" s="4">
        <f t="shared" si="3"/>
        <v>0</v>
      </c>
      <c r="BK21" s="7">
        <f t="shared" ca="1" si="6"/>
        <v>0.21598320105984237</v>
      </c>
    </row>
    <row r="22" spans="1:63" x14ac:dyDescent="0.25">
      <c r="A22">
        <f t="shared" si="4"/>
        <v>11</v>
      </c>
      <c r="C22" s="4">
        <f t="shared" ca="1" si="5"/>
        <v>-304711589.59888208</v>
      </c>
      <c r="D22" s="4">
        <f t="shared" ca="1" si="0"/>
        <v>4169997.3261647047</v>
      </c>
      <c r="E22" s="4">
        <f t="shared" ca="1" si="0"/>
        <v>4041532.2666362152</v>
      </c>
      <c r="F22" s="4">
        <f t="shared" ca="1" si="0"/>
        <v>4223232.9198058508</v>
      </c>
      <c r="G22" s="4">
        <f t="shared" ca="1" si="0"/>
        <v>4386249.302759869</v>
      </c>
      <c r="H22" s="4">
        <f t="shared" ca="1" si="0"/>
        <v>4573533.0858887695</v>
      </c>
      <c r="I22" s="4">
        <f t="shared" ca="1" si="0"/>
        <v>4762023.6177174412</v>
      </c>
      <c r="J22" s="4">
        <f t="shared" ca="1" si="0"/>
        <v>4952824.4996394217</v>
      </c>
      <c r="K22" s="4">
        <f t="shared" ca="1" si="0"/>
        <v>5124407.6496855719</v>
      </c>
      <c r="L22" s="4">
        <f t="shared" ca="1" si="0"/>
        <v>3958445.0854589487</v>
      </c>
      <c r="M22" s="4">
        <f t="shared" ca="1" si="0"/>
        <v>438386925.0039804</v>
      </c>
      <c r="N22" s="4">
        <f t="shared" si="0"/>
        <v>0</v>
      </c>
      <c r="O22" s="4">
        <f t="shared" si="0"/>
        <v>0</v>
      </c>
      <c r="P22" s="4">
        <f t="shared" si="0"/>
        <v>0</v>
      </c>
      <c r="Q22" s="4">
        <f t="shared" si="0"/>
        <v>0</v>
      </c>
      <c r="R22" s="4">
        <f t="shared" si="0"/>
        <v>0</v>
      </c>
      <c r="S22" s="4">
        <f t="shared" si="0"/>
        <v>0</v>
      </c>
      <c r="T22" s="4">
        <f t="shared" si="1"/>
        <v>0</v>
      </c>
      <c r="U22" s="4">
        <f t="shared" si="1"/>
        <v>0</v>
      </c>
      <c r="V22" s="4">
        <f t="shared" si="1"/>
        <v>0</v>
      </c>
      <c r="W22" s="4">
        <f t="shared" si="1"/>
        <v>0</v>
      </c>
      <c r="X22" s="4">
        <f t="shared" si="1"/>
        <v>0</v>
      </c>
      <c r="Y22" s="4">
        <f t="shared" si="1"/>
        <v>0</v>
      </c>
      <c r="Z22" s="4">
        <f t="shared" si="1"/>
        <v>0</v>
      </c>
      <c r="AA22" s="4">
        <f t="shared" si="1"/>
        <v>0</v>
      </c>
      <c r="AB22" s="4">
        <f t="shared" si="1"/>
        <v>0</v>
      </c>
      <c r="AC22" s="4">
        <f t="shared" si="1"/>
        <v>0</v>
      </c>
      <c r="AD22" s="4">
        <f t="shared" si="1"/>
        <v>0</v>
      </c>
      <c r="AE22" s="4">
        <f t="shared" si="1"/>
        <v>0</v>
      </c>
      <c r="AF22" s="4">
        <f t="shared" si="1"/>
        <v>0</v>
      </c>
      <c r="AG22" s="4">
        <f t="shared" si="1"/>
        <v>0</v>
      </c>
      <c r="AH22" s="4">
        <f t="shared" si="1"/>
        <v>0</v>
      </c>
      <c r="AI22" s="4">
        <f t="shared" si="1"/>
        <v>0</v>
      </c>
      <c r="AJ22" s="4">
        <f t="shared" si="2"/>
        <v>0</v>
      </c>
      <c r="AK22" s="4">
        <f t="shared" si="2"/>
        <v>0</v>
      </c>
      <c r="AL22" s="4">
        <f t="shared" si="2"/>
        <v>0</v>
      </c>
      <c r="AM22" s="4">
        <f t="shared" si="2"/>
        <v>0</v>
      </c>
      <c r="AN22" s="4">
        <f t="shared" si="2"/>
        <v>0</v>
      </c>
      <c r="AO22" s="4">
        <f t="shared" si="2"/>
        <v>0</v>
      </c>
      <c r="AP22" s="4">
        <f t="shared" si="2"/>
        <v>0</v>
      </c>
      <c r="AQ22" s="4">
        <f t="shared" si="2"/>
        <v>0</v>
      </c>
      <c r="AR22" s="4">
        <f t="shared" si="2"/>
        <v>0</v>
      </c>
      <c r="AS22" s="4">
        <f t="shared" si="2"/>
        <v>0</v>
      </c>
      <c r="AT22" s="4">
        <f t="shared" si="2"/>
        <v>0</v>
      </c>
      <c r="AU22" s="4">
        <f t="shared" si="2"/>
        <v>0</v>
      </c>
      <c r="AV22" s="4">
        <f t="shared" si="2"/>
        <v>0</v>
      </c>
      <c r="AW22" s="4">
        <f t="shared" si="2"/>
        <v>0</v>
      </c>
      <c r="AX22" s="4">
        <f t="shared" si="2"/>
        <v>0</v>
      </c>
      <c r="AY22" s="4">
        <f t="shared" si="2"/>
        <v>0</v>
      </c>
      <c r="AZ22" s="4">
        <f t="shared" si="3"/>
        <v>0</v>
      </c>
      <c r="BA22" s="4">
        <f t="shared" si="3"/>
        <v>0</v>
      </c>
      <c r="BB22" s="4">
        <f t="shared" si="3"/>
        <v>0</v>
      </c>
      <c r="BC22" s="4">
        <f t="shared" si="3"/>
        <v>0</v>
      </c>
      <c r="BD22" s="4">
        <f t="shared" si="3"/>
        <v>0</v>
      </c>
      <c r="BE22" s="4">
        <f t="shared" si="3"/>
        <v>0</v>
      </c>
      <c r="BF22" s="4">
        <f t="shared" si="3"/>
        <v>0</v>
      </c>
      <c r="BG22" s="4">
        <f t="shared" si="3"/>
        <v>0</v>
      </c>
      <c r="BH22" s="4">
        <f t="shared" si="3"/>
        <v>0</v>
      </c>
      <c r="BI22" s="4">
        <f t="shared" si="3"/>
        <v>0</v>
      </c>
      <c r="BK22" s="7">
        <f t="shared" ca="1" si="6"/>
        <v>0.20871487269307742</v>
      </c>
    </row>
    <row r="23" spans="1:63" x14ac:dyDescent="0.25">
      <c r="A23">
        <f t="shared" si="4"/>
        <v>12</v>
      </c>
      <c r="C23" s="4">
        <f t="shared" ca="1" si="5"/>
        <v>-304711589.59888208</v>
      </c>
      <c r="D23" s="4">
        <f t="shared" ca="1" si="0"/>
        <v>4169997.3261647047</v>
      </c>
      <c r="E23" s="4">
        <f t="shared" ca="1" si="0"/>
        <v>4041532.2666362152</v>
      </c>
      <c r="F23" s="4">
        <f t="shared" ca="1" si="0"/>
        <v>4223232.9198058508</v>
      </c>
      <c r="G23" s="4">
        <f t="shared" ca="1" si="0"/>
        <v>4386249.302759869</v>
      </c>
      <c r="H23" s="4">
        <f t="shared" ca="1" si="0"/>
        <v>4573533.0858887695</v>
      </c>
      <c r="I23" s="4">
        <f t="shared" ca="1" si="0"/>
        <v>4762023.6177174412</v>
      </c>
      <c r="J23" s="4">
        <f t="shared" ca="1" si="0"/>
        <v>4952824.4996394217</v>
      </c>
      <c r="K23" s="4">
        <f t="shared" ca="1" si="0"/>
        <v>5124407.6496855719</v>
      </c>
      <c r="L23" s="4">
        <f t="shared" ca="1" si="0"/>
        <v>3958445.0854589487</v>
      </c>
      <c r="M23" s="4">
        <f t="shared" ca="1" si="0"/>
        <v>4156321.3454888244</v>
      </c>
      <c r="N23" s="4">
        <f t="shared" ca="1" si="0"/>
        <v>448762998.12905627</v>
      </c>
      <c r="O23" s="4">
        <f t="shared" si="0"/>
        <v>0</v>
      </c>
      <c r="P23" s="4">
        <f t="shared" si="0"/>
        <v>0</v>
      </c>
      <c r="Q23" s="4">
        <f t="shared" si="0"/>
        <v>0</v>
      </c>
      <c r="R23" s="4">
        <f t="shared" si="0"/>
        <v>0</v>
      </c>
      <c r="S23" s="4">
        <f t="shared" si="0"/>
        <v>0</v>
      </c>
      <c r="T23" s="4">
        <f t="shared" si="1"/>
        <v>0</v>
      </c>
      <c r="U23" s="4">
        <f t="shared" si="1"/>
        <v>0</v>
      </c>
      <c r="V23" s="4">
        <f t="shared" si="1"/>
        <v>0</v>
      </c>
      <c r="W23" s="4">
        <f t="shared" si="1"/>
        <v>0</v>
      </c>
      <c r="X23" s="4">
        <f t="shared" si="1"/>
        <v>0</v>
      </c>
      <c r="Y23" s="4">
        <f t="shared" si="1"/>
        <v>0</v>
      </c>
      <c r="Z23" s="4">
        <f t="shared" si="1"/>
        <v>0</v>
      </c>
      <c r="AA23" s="4">
        <f t="shared" si="1"/>
        <v>0</v>
      </c>
      <c r="AB23" s="4">
        <f t="shared" si="1"/>
        <v>0</v>
      </c>
      <c r="AC23" s="4">
        <f t="shared" si="1"/>
        <v>0</v>
      </c>
      <c r="AD23" s="4">
        <f t="shared" si="1"/>
        <v>0</v>
      </c>
      <c r="AE23" s="4">
        <f t="shared" si="1"/>
        <v>0</v>
      </c>
      <c r="AF23" s="4">
        <f t="shared" si="1"/>
        <v>0</v>
      </c>
      <c r="AG23" s="4">
        <f t="shared" si="1"/>
        <v>0</v>
      </c>
      <c r="AH23" s="4">
        <f t="shared" si="1"/>
        <v>0</v>
      </c>
      <c r="AI23" s="4">
        <f t="shared" si="1"/>
        <v>0</v>
      </c>
      <c r="AJ23" s="4">
        <f t="shared" si="2"/>
        <v>0</v>
      </c>
      <c r="AK23" s="4">
        <f t="shared" si="2"/>
        <v>0</v>
      </c>
      <c r="AL23" s="4">
        <f t="shared" si="2"/>
        <v>0</v>
      </c>
      <c r="AM23" s="4">
        <f t="shared" si="2"/>
        <v>0</v>
      </c>
      <c r="AN23" s="4">
        <f t="shared" si="2"/>
        <v>0</v>
      </c>
      <c r="AO23" s="4">
        <f t="shared" si="2"/>
        <v>0</v>
      </c>
      <c r="AP23" s="4">
        <f t="shared" si="2"/>
        <v>0</v>
      </c>
      <c r="AQ23" s="4">
        <f t="shared" si="2"/>
        <v>0</v>
      </c>
      <c r="AR23" s="4">
        <f t="shared" si="2"/>
        <v>0</v>
      </c>
      <c r="AS23" s="4">
        <f t="shared" si="2"/>
        <v>0</v>
      </c>
      <c r="AT23" s="4">
        <f t="shared" si="2"/>
        <v>0</v>
      </c>
      <c r="AU23" s="4">
        <f t="shared" si="2"/>
        <v>0</v>
      </c>
      <c r="AV23" s="4">
        <f t="shared" si="2"/>
        <v>0</v>
      </c>
      <c r="AW23" s="4">
        <f t="shared" si="2"/>
        <v>0</v>
      </c>
      <c r="AX23" s="4">
        <f t="shared" si="2"/>
        <v>0</v>
      </c>
      <c r="AY23" s="4">
        <f t="shared" si="2"/>
        <v>0</v>
      </c>
      <c r="AZ23" s="4">
        <f t="shared" si="3"/>
        <v>0</v>
      </c>
      <c r="BA23" s="4">
        <f t="shared" si="3"/>
        <v>0</v>
      </c>
      <c r="BB23" s="4">
        <f t="shared" si="3"/>
        <v>0</v>
      </c>
      <c r="BC23" s="4">
        <f t="shared" si="3"/>
        <v>0</v>
      </c>
      <c r="BD23" s="4">
        <f t="shared" si="3"/>
        <v>0</v>
      </c>
      <c r="BE23" s="4">
        <f t="shared" si="3"/>
        <v>0</v>
      </c>
      <c r="BF23" s="4">
        <f t="shared" si="3"/>
        <v>0</v>
      </c>
      <c r="BG23" s="4">
        <f t="shared" si="3"/>
        <v>0</v>
      </c>
      <c r="BH23" s="4">
        <f t="shared" si="3"/>
        <v>0</v>
      </c>
      <c r="BI23" s="4">
        <f t="shared" si="3"/>
        <v>0</v>
      </c>
      <c r="BK23" s="7">
        <f t="shared" ca="1" si="6"/>
        <v>0.20273120060728367</v>
      </c>
    </row>
    <row r="24" spans="1:63" x14ac:dyDescent="0.25">
      <c r="A24">
        <f t="shared" si="4"/>
        <v>13</v>
      </c>
      <c r="C24" s="4">
        <f t="shared" ca="1" si="5"/>
        <v>-304711589.59888208</v>
      </c>
      <c r="D24" s="4">
        <f t="shared" ca="1" si="0"/>
        <v>4169997.3261647047</v>
      </c>
      <c r="E24" s="4">
        <f t="shared" ca="1" si="0"/>
        <v>4041532.2666362152</v>
      </c>
      <c r="F24" s="4">
        <f t="shared" ca="1" si="0"/>
        <v>4223232.9198058508</v>
      </c>
      <c r="G24" s="4">
        <f t="shared" ca="1" si="0"/>
        <v>4386249.302759869</v>
      </c>
      <c r="H24" s="4">
        <f t="shared" ca="1" si="0"/>
        <v>4573533.0858887695</v>
      </c>
      <c r="I24" s="4">
        <f t="shared" ca="1" si="0"/>
        <v>4762023.6177174412</v>
      </c>
      <c r="J24" s="4">
        <f t="shared" ca="1" si="0"/>
        <v>4952824.4996394217</v>
      </c>
      <c r="K24" s="4">
        <f t="shared" ca="1" si="0"/>
        <v>5124407.6496855719</v>
      </c>
      <c r="L24" s="4">
        <f t="shared" ca="1" si="0"/>
        <v>3958445.0854589487</v>
      </c>
      <c r="M24" s="4">
        <f t="shared" ca="1" si="0"/>
        <v>4156321.3454888244</v>
      </c>
      <c r="N24" s="4">
        <f t="shared" ca="1" si="0"/>
        <v>4356604.939300444</v>
      </c>
      <c r="O24" s="4">
        <f t="shared" ca="1" si="0"/>
        <v>457903185.1341539</v>
      </c>
      <c r="P24" s="4">
        <f t="shared" si="0"/>
        <v>0</v>
      </c>
      <c r="Q24" s="4">
        <f t="shared" si="0"/>
        <v>0</v>
      </c>
      <c r="R24" s="4">
        <f t="shared" si="0"/>
        <v>0</v>
      </c>
      <c r="S24" s="4">
        <f t="shared" si="0"/>
        <v>0</v>
      </c>
      <c r="T24" s="4">
        <f t="shared" si="1"/>
        <v>0</v>
      </c>
      <c r="U24" s="4">
        <f t="shared" si="1"/>
        <v>0</v>
      </c>
      <c r="V24" s="4">
        <f t="shared" si="1"/>
        <v>0</v>
      </c>
      <c r="W24" s="4">
        <f t="shared" si="1"/>
        <v>0</v>
      </c>
      <c r="X24" s="4">
        <f t="shared" si="1"/>
        <v>0</v>
      </c>
      <c r="Y24" s="4">
        <f t="shared" si="1"/>
        <v>0</v>
      </c>
      <c r="Z24" s="4">
        <f t="shared" si="1"/>
        <v>0</v>
      </c>
      <c r="AA24" s="4">
        <f t="shared" si="1"/>
        <v>0</v>
      </c>
      <c r="AB24" s="4">
        <f t="shared" si="1"/>
        <v>0</v>
      </c>
      <c r="AC24" s="4">
        <f t="shared" si="1"/>
        <v>0</v>
      </c>
      <c r="AD24" s="4">
        <f t="shared" si="1"/>
        <v>0</v>
      </c>
      <c r="AE24" s="4">
        <f t="shared" si="1"/>
        <v>0</v>
      </c>
      <c r="AF24" s="4">
        <f t="shared" si="1"/>
        <v>0</v>
      </c>
      <c r="AG24" s="4">
        <f t="shared" si="1"/>
        <v>0</v>
      </c>
      <c r="AH24" s="4">
        <f t="shared" si="1"/>
        <v>0</v>
      </c>
      <c r="AI24" s="4">
        <f t="shared" si="1"/>
        <v>0</v>
      </c>
      <c r="AJ24" s="4">
        <f t="shared" si="2"/>
        <v>0</v>
      </c>
      <c r="AK24" s="4">
        <f t="shared" si="2"/>
        <v>0</v>
      </c>
      <c r="AL24" s="4">
        <f t="shared" si="2"/>
        <v>0</v>
      </c>
      <c r="AM24" s="4">
        <f t="shared" si="2"/>
        <v>0</v>
      </c>
      <c r="AN24" s="4">
        <f t="shared" si="2"/>
        <v>0</v>
      </c>
      <c r="AO24" s="4">
        <f t="shared" si="2"/>
        <v>0</v>
      </c>
      <c r="AP24" s="4">
        <f t="shared" si="2"/>
        <v>0</v>
      </c>
      <c r="AQ24" s="4">
        <f t="shared" si="2"/>
        <v>0</v>
      </c>
      <c r="AR24" s="4">
        <f t="shared" si="2"/>
        <v>0</v>
      </c>
      <c r="AS24" s="4">
        <f t="shared" si="2"/>
        <v>0</v>
      </c>
      <c r="AT24" s="4">
        <f t="shared" si="2"/>
        <v>0</v>
      </c>
      <c r="AU24" s="4">
        <f t="shared" si="2"/>
        <v>0</v>
      </c>
      <c r="AV24" s="4">
        <f t="shared" si="2"/>
        <v>0</v>
      </c>
      <c r="AW24" s="4">
        <f t="shared" si="2"/>
        <v>0</v>
      </c>
      <c r="AX24" s="4">
        <f t="shared" si="2"/>
        <v>0</v>
      </c>
      <c r="AY24" s="4">
        <f t="shared" si="2"/>
        <v>0</v>
      </c>
      <c r="AZ24" s="4">
        <f t="shared" si="3"/>
        <v>0</v>
      </c>
      <c r="BA24" s="4">
        <f t="shared" si="3"/>
        <v>0</v>
      </c>
      <c r="BB24" s="4">
        <f t="shared" si="3"/>
        <v>0</v>
      </c>
      <c r="BC24" s="4">
        <f t="shared" si="3"/>
        <v>0</v>
      </c>
      <c r="BD24" s="4">
        <f t="shared" si="3"/>
        <v>0</v>
      </c>
      <c r="BE24" s="4">
        <f t="shared" si="3"/>
        <v>0</v>
      </c>
      <c r="BF24" s="4">
        <f t="shared" si="3"/>
        <v>0</v>
      </c>
      <c r="BG24" s="4">
        <f t="shared" si="3"/>
        <v>0</v>
      </c>
      <c r="BH24" s="4">
        <f t="shared" si="3"/>
        <v>0</v>
      </c>
      <c r="BI24" s="4">
        <f t="shared" si="3"/>
        <v>0</v>
      </c>
      <c r="BK24" s="7">
        <f t="shared" ca="1" si="6"/>
        <v>0.19663905540294158</v>
      </c>
    </row>
    <row r="25" spans="1:63" x14ac:dyDescent="0.25">
      <c r="A25">
        <f t="shared" si="4"/>
        <v>14</v>
      </c>
      <c r="C25" s="4">
        <f t="shared" ca="1" si="5"/>
        <v>-304711589.59888208</v>
      </c>
      <c r="D25" s="4">
        <f t="shared" ca="1" si="0"/>
        <v>4169997.3261647047</v>
      </c>
      <c r="E25" s="4">
        <f t="shared" ca="1" si="0"/>
        <v>4041532.2666362152</v>
      </c>
      <c r="F25" s="4">
        <f t="shared" ca="1" si="0"/>
        <v>4223232.9198058508</v>
      </c>
      <c r="G25" s="4">
        <f t="shared" ca="1" si="0"/>
        <v>4386249.302759869</v>
      </c>
      <c r="H25" s="4">
        <f t="shared" ca="1" si="0"/>
        <v>4573533.0858887695</v>
      </c>
      <c r="I25" s="4">
        <f t="shared" ca="1" si="0"/>
        <v>4762023.6177174412</v>
      </c>
      <c r="J25" s="4">
        <f t="shared" ca="1" si="0"/>
        <v>4952824.4996394217</v>
      </c>
      <c r="K25" s="4">
        <f t="shared" ca="1" si="0"/>
        <v>5124407.6496855719</v>
      </c>
      <c r="L25" s="4">
        <f t="shared" ca="1" si="0"/>
        <v>3958445.0854589487</v>
      </c>
      <c r="M25" s="4">
        <f t="shared" ca="1" si="0"/>
        <v>4156321.3454888244</v>
      </c>
      <c r="N25" s="4">
        <f t="shared" ca="1" si="0"/>
        <v>4356604.939300444</v>
      </c>
      <c r="O25" s="4">
        <f t="shared" ca="1" si="0"/>
        <v>4711439.4223945895</v>
      </c>
      <c r="P25" s="4">
        <f t="shared" ca="1" si="0"/>
        <v>468495260.38331091</v>
      </c>
      <c r="Q25" s="4">
        <f t="shared" si="0"/>
        <v>0</v>
      </c>
      <c r="R25" s="4">
        <f t="shared" si="0"/>
        <v>0</v>
      </c>
      <c r="S25" s="4">
        <f t="shared" si="0"/>
        <v>0</v>
      </c>
      <c r="T25" s="4">
        <f t="shared" si="1"/>
        <v>0</v>
      </c>
      <c r="U25" s="4">
        <f t="shared" si="1"/>
        <v>0</v>
      </c>
      <c r="V25" s="4">
        <f t="shared" si="1"/>
        <v>0</v>
      </c>
      <c r="W25" s="4">
        <f t="shared" si="1"/>
        <v>0</v>
      </c>
      <c r="X25" s="4">
        <f t="shared" si="1"/>
        <v>0</v>
      </c>
      <c r="Y25" s="4">
        <f t="shared" si="1"/>
        <v>0</v>
      </c>
      <c r="Z25" s="4">
        <f t="shared" si="1"/>
        <v>0</v>
      </c>
      <c r="AA25" s="4">
        <f t="shared" si="1"/>
        <v>0</v>
      </c>
      <c r="AB25" s="4">
        <f t="shared" si="1"/>
        <v>0</v>
      </c>
      <c r="AC25" s="4">
        <f t="shared" si="1"/>
        <v>0</v>
      </c>
      <c r="AD25" s="4">
        <f t="shared" si="1"/>
        <v>0</v>
      </c>
      <c r="AE25" s="4">
        <f t="shared" si="1"/>
        <v>0</v>
      </c>
      <c r="AF25" s="4">
        <f t="shared" si="1"/>
        <v>0</v>
      </c>
      <c r="AG25" s="4">
        <f t="shared" si="1"/>
        <v>0</v>
      </c>
      <c r="AH25" s="4">
        <f t="shared" si="1"/>
        <v>0</v>
      </c>
      <c r="AI25" s="4">
        <f t="shared" si="1"/>
        <v>0</v>
      </c>
      <c r="AJ25" s="4">
        <f t="shared" si="2"/>
        <v>0</v>
      </c>
      <c r="AK25" s="4">
        <f t="shared" si="2"/>
        <v>0</v>
      </c>
      <c r="AL25" s="4">
        <f t="shared" si="2"/>
        <v>0</v>
      </c>
      <c r="AM25" s="4">
        <f t="shared" si="2"/>
        <v>0</v>
      </c>
      <c r="AN25" s="4">
        <f t="shared" si="2"/>
        <v>0</v>
      </c>
      <c r="AO25" s="4">
        <f t="shared" si="2"/>
        <v>0</v>
      </c>
      <c r="AP25" s="4">
        <f t="shared" si="2"/>
        <v>0</v>
      </c>
      <c r="AQ25" s="4">
        <f t="shared" si="2"/>
        <v>0</v>
      </c>
      <c r="AR25" s="4">
        <f t="shared" si="2"/>
        <v>0</v>
      </c>
      <c r="AS25" s="4">
        <f t="shared" si="2"/>
        <v>0</v>
      </c>
      <c r="AT25" s="4">
        <f t="shared" si="2"/>
        <v>0</v>
      </c>
      <c r="AU25" s="4">
        <f t="shared" si="2"/>
        <v>0</v>
      </c>
      <c r="AV25" s="4">
        <f t="shared" si="2"/>
        <v>0</v>
      </c>
      <c r="AW25" s="4">
        <f t="shared" si="2"/>
        <v>0</v>
      </c>
      <c r="AX25" s="4">
        <f t="shared" si="2"/>
        <v>0</v>
      </c>
      <c r="AY25" s="4">
        <f t="shared" si="2"/>
        <v>0</v>
      </c>
      <c r="AZ25" s="4">
        <f t="shared" si="3"/>
        <v>0</v>
      </c>
      <c r="BA25" s="4">
        <f t="shared" si="3"/>
        <v>0</v>
      </c>
      <c r="BB25" s="4">
        <f t="shared" si="3"/>
        <v>0</v>
      </c>
      <c r="BC25" s="4">
        <f t="shared" si="3"/>
        <v>0</v>
      </c>
      <c r="BD25" s="4">
        <f t="shared" si="3"/>
        <v>0</v>
      </c>
      <c r="BE25" s="4">
        <f t="shared" si="3"/>
        <v>0</v>
      </c>
      <c r="BF25" s="4">
        <f t="shared" si="3"/>
        <v>0</v>
      </c>
      <c r="BG25" s="4">
        <f t="shared" si="3"/>
        <v>0</v>
      </c>
      <c r="BH25" s="4">
        <f t="shared" si="3"/>
        <v>0</v>
      </c>
      <c r="BI25" s="4">
        <f t="shared" si="3"/>
        <v>0</v>
      </c>
      <c r="BK25" s="7">
        <f t="shared" ca="1" si="6"/>
        <v>0.19263483868913656</v>
      </c>
    </row>
    <row r="26" spans="1:63" x14ac:dyDescent="0.25">
      <c r="A26">
        <f t="shared" si="4"/>
        <v>15</v>
      </c>
      <c r="C26" s="4">
        <f t="shared" ca="1" si="5"/>
        <v>-304711589.59888208</v>
      </c>
      <c r="D26" s="4">
        <f t="shared" ca="1" si="0"/>
        <v>4169997.3261647047</v>
      </c>
      <c r="E26" s="4">
        <f t="shared" ca="1" si="0"/>
        <v>4041532.2666362152</v>
      </c>
      <c r="F26" s="4">
        <f t="shared" ca="1" si="0"/>
        <v>4223232.9198058508</v>
      </c>
      <c r="G26" s="4">
        <f t="shared" ca="1" si="0"/>
        <v>4386249.302759869</v>
      </c>
      <c r="H26" s="4">
        <f t="shared" ca="1" si="0"/>
        <v>4573533.0858887695</v>
      </c>
      <c r="I26" s="4">
        <f t="shared" ca="1" si="0"/>
        <v>4762023.6177174412</v>
      </c>
      <c r="J26" s="4">
        <f t="shared" ca="1" si="0"/>
        <v>4952824.4996394217</v>
      </c>
      <c r="K26" s="4">
        <f t="shared" ca="1" si="0"/>
        <v>5124407.6496855719</v>
      </c>
      <c r="L26" s="4">
        <f t="shared" ca="1" si="0"/>
        <v>3958445.0854589487</v>
      </c>
      <c r="M26" s="4">
        <f t="shared" ca="1" si="0"/>
        <v>4156321.3454888244</v>
      </c>
      <c r="N26" s="4">
        <f t="shared" ca="1" si="0"/>
        <v>4356604.939300444</v>
      </c>
      <c r="O26" s="4">
        <f t="shared" ca="1" si="0"/>
        <v>4711439.4223945895</v>
      </c>
      <c r="P26" s="4">
        <f t="shared" ca="1" si="0"/>
        <v>4974243.9659365732</v>
      </c>
      <c r="Q26" s="4">
        <f t="shared" ca="1" si="0"/>
        <v>479074424.90781164</v>
      </c>
      <c r="R26" s="4">
        <f t="shared" si="0"/>
        <v>0</v>
      </c>
      <c r="S26" s="4">
        <f t="shared" si="0"/>
        <v>0</v>
      </c>
      <c r="T26" s="4">
        <f t="shared" si="1"/>
        <v>0</v>
      </c>
      <c r="U26" s="4">
        <f t="shared" si="1"/>
        <v>0</v>
      </c>
      <c r="V26" s="4">
        <f t="shared" si="1"/>
        <v>0</v>
      </c>
      <c r="W26" s="4">
        <f t="shared" si="1"/>
        <v>0</v>
      </c>
      <c r="X26" s="4">
        <f t="shared" si="1"/>
        <v>0</v>
      </c>
      <c r="Y26" s="4">
        <f t="shared" si="1"/>
        <v>0</v>
      </c>
      <c r="Z26" s="4">
        <f t="shared" si="1"/>
        <v>0</v>
      </c>
      <c r="AA26" s="4">
        <f t="shared" si="1"/>
        <v>0</v>
      </c>
      <c r="AB26" s="4">
        <f t="shared" si="1"/>
        <v>0</v>
      </c>
      <c r="AC26" s="4">
        <f t="shared" si="1"/>
        <v>0</v>
      </c>
      <c r="AD26" s="4">
        <f t="shared" si="1"/>
        <v>0</v>
      </c>
      <c r="AE26" s="4">
        <f t="shared" si="1"/>
        <v>0</v>
      </c>
      <c r="AF26" s="4">
        <f t="shared" si="1"/>
        <v>0</v>
      </c>
      <c r="AG26" s="4">
        <f t="shared" si="1"/>
        <v>0</v>
      </c>
      <c r="AH26" s="4">
        <f t="shared" si="1"/>
        <v>0</v>
      </c>
      <c r="AI26" s="4">
        <f t="shared" si="1"/>
        <v>0</v>
      </c>
      <c r="AJ26" s="4">
        <f t="shared" si="2"/>
        <v>0</v>
      </c>
      <c r="AK26" s="4">
        <f t="shared" si="2"/>
        <v>0</v>
      </c>
      <c r="AL26" s="4">
        <f t="shared" si="2"/>
        <v>0</v>
      </c>
      <c r="AM26" s="4">
        <f t="shared" si="2"/>
        <v>0</v>
      </c>
      <c r="AN26" s="4">
        <f t="shared" si="2"/>
        <v>0</v>
      </c>
      <c r="AO26" s="4">
        <f t="shared" si="2"/>
        <v>0</v>
      </c>
      <c r="AP26" s="4">
        <f t="shared" si="2"/>
        <v>0</v>
      </c>
      <c r="AQ26" s="4">
        <f t="shared" si="2"/>
        <v>0</v>
      </c>
      <c r="AR26" s="4">
        <f t="shared" si="2"/>
        <v>0</v>
      </c>
      <c r="AS26" s="4">
        <f t="shared" si="2"/>
        <v>0</v>
      </c>
      <c r="AT26" s="4">
        <f t="shared" si="2"/>
        <v>0</v>
      </c>
      <c r="AU26" s="4">
        <f t="shared" si="2"/>
        <v>0</v>
      </c>
      <c r="AV26" s="4">
        <f t="shared" si="2"/>
        <v>0</v>
      </c>
      <c r="AW26" s="4">
        <f t="shared" si="2"/>
        <v>0</v>
      </c>
      <c r="AX26" s="4">
        <f t="shared" si="2"/>
        <v>0</v>
      </c>
      <c r="AY26" s="4">
        <f t="shared" si="2"/>
        <v>0</v>
      </c>
      <c r="AZ26" s="4">
        <f t="shared" si="3"/>
        <v>0</v>
      </c>
      <c r="BA26" s="4">
        <f t="shared" si="3"/>
        <v>0</v>
      </c>
      <c r="BB26" s="4">
        <f t="shared" si="3"/>
        <v>0</v>
      </c>
      <c r="BC26" s="4">
        <f t="shared" si="3"/>
        <v>0</v>
      </c>
      <c r="BD26" s="4">
        <f t="shared" si="3"/>
        <v>0</v>
      </c>
      <c r="BE26" s="4">
        <f t="shared" si="3"/>
        <v>0</v>
      </c>
      <c r="BF26" s="4">
        <f t="shared" si="3"/>
        <v>0</v>
      </c>
      <c r="BG26" s="4">
        <f t="shared" si="3"/>
        <v>0</v>
      </c>
      <c r="BH26" s="4">
        <f t="shared" si="3"/>
        <v>0</v>
      </c>
      <c r="BI26" s="4">
        <f t="shared" si="3"/>
        <v>0</v>
      </c>
      <c r="BK26" s="7">
        <f t="shared" ca="1" si="6"/>
        <v>0.1891487953641795</v>
      </c>
    </row>
    <row r="27" spans="1:63" x14ac:dyDescent="0.25">
      <c r="A27">
        <f t="shared" si="4"/>
        <v>16</v>
      </c>
      <c r="C27" s="4">
        <f t="shared" ca="1" si="5"/>
        <v>-304711589.59888208</v>
      </c>
      <c r="D27" s="4">
        <f t="shared" ca="1" si="0"/>
        <v>4169997.3261647047</v>
      </c>
      <c r="E27" s="4">
        <f t="shared" ca="1" si="0"/>
        <v>4041532.2666362152</v>
      </c>
      <c r="F27" s="4">
        <f t="shared" ca="1" si="0"/>
        <v>4223232.9198058508</v>
      </c>
      <c r="G27" s="4">
        <f t="shared" ca="1" si="0"/>
        <v>4386249.302759869</v>
      </c>
      <c r="H27" s="4">
        <f t="shared" ca="1" si="0"/>
        <v>4573533.0858887695</v>
      </c>
      <c r="I27" s="4">
        <f t="shared" ca="1" si="0"/>
        <v>4762023.6177174412</v>
      </c>
      <c r="J27" s="4">
        <f t="shared" ca="1" si="0"/>
        <v>4952824.4996394217</v>
      </c>
      <c r="K27" s="4">
        <f t="shared" ca="1" si="0"/>
        <v>5124407.6496855719</v>
      </c>
      <c r="L27" s="4">
        <f t="shared" ca="1" si="0"/>
        <v>3958445.0854589487</v>
      </c>
      <c r="M27" s="4">
        <f t="shared" ca="1" si="0"/>
        <v>4156321.3454888244</v>
      </c>
      <c r="N27" s="4">
        <f t="shared" ca="1" si="0"/>
        <v>4356604.939300444</v>
      </c>
      <c r="O27" s="4">
        <f t="shared" ca="1" si="0"/>
        <v>4711439.4223945895</v>
      </c>
      <c r="P27" s="4">
        <f t="shared" ca="1" si="0"/>
        <v>4974243.9659365732</v>
      </c>
      <c r="Q27" s="4">
        <f t="shared" ca="1" si="0"/>
        <v>5148813.7260888573</v>
      </c>
      <c r="R27" s="4">
        <f t="shared" ca="1" si="0"/>
        <v>489731631.2754215</v>
      </c>
      <c r="S27" s="4">
        <f t="shared" si="0"/>
        <v>0</v>
      </c>
      <c r="T27" s="4">
        <f t="shared" si="1"/>
        <v>0</v>
      </c>
      <c r="U27" s="4">
        <f t="shared" si="1"/>
        <v>0</v>
      </c>
      <c r="V27" s="4">
        <f t="shared" si="1"/>
        <v>0</v>
      </c>
      <c r="W27" s="4">
        <f t="shared" si="1"/>
        <v>0</v>
      </c>
      <c r="X27" s="4">
        <f t="shared" si="1"/>
        <v>0</v>
      </c>
      <c r="Y27" s="4">
        <f t="shared" si="1"/>
        <v>0</v>
      </c>
      <c r="Z27" s="4">
        <f t="shared" si="1"/>
        <v>0</v>
      </c>
      <c r="AA27" s="4">
        <f t="shared" si="1"/>
        <v>0</v>
      </c>
      <c r="AB27" s="4">
        <f t="shared" si="1"/>
        <v>0</v>
      </c>
      <c r="AC27" s="4">
        <f t="shared" si="1"/>
        <v>0</v>
      </c>
      <c r="AD27" s="4">
        <f t="shared" si="1"/>
        <v>0</v>
      </c>
      <c r="AE27" s="4">
        <f t="shared" si="1"/>
        <v>0</v>
      </c>
      <c r="AF27" s="4">
        <f t="shared" si="1"/>
        <v>0</v>
      </c>
      <c r="AG27" s="4">
        <f t="shared" si="1"/>
        <v>0</v>
      </c>
      <c r="AH27" s="4">
        <f t="shared" si="1"/>
        <v>0</v>
      </c>
      <c r="AI27" s="4">
        <f t="shared" si="1"/>
        <v>0</v>
      </c>
      <c r="AJ27" s="4">
        <f t="shared" si="2"/>
        <v>0</v>
      </c>
      <c r="AK27" s="4">
        <f t="shared" si="2"/>
        <v>0</v>
      </c>
      <c r="AL27" s="4">
        <f t="shared" si="2"/>
        <v>0</v>
      </c>
      <c r="AM27" s="4">
        <f t="shared" si="2"/>
        <v>0</v>
      </c>
      <c r="AN27" s="4">
        <f t="shared" si="2"/>
        <v>0</v>
      </c>
      <c r="AO27" s="4">
        <f t="shared" si="2"/>
        <v>0</v>
      </c>
      <c r="AP27" s="4">
        <f t="shared" si="2"/>
        <v>0</v>
      </c>
      <c r="AQ27" s="4">
        <f t="shared" si="2"/>
        <v>0</v>
      </c>
      <c r="AR27" s="4">
        <f t="shared" si="2"/>
        <v>0</v>
      </c>
      <c r="AS27" s="4">
        <f t="shared" si="2"/>
        <v>0</v>
      </c>
      <c r="AT27" s="4">
        <f t="shared" si="2"/>
        <v>0</v>
      </c>
      <c r="AU27" s="4">
        <f t="shared" si="2"/>
        <v>0</v>
      </c>
      <c r="AV27" s="4">
        <f t="shared" si="2"/>
        <v>0</v>
      </c>
      <c r="AW27" s="4">
        <f t="shared" si="2"/>
        <v>0</v>
      </c>
      <c r="AX27" s="4">
        <f t="shared" si="2"/>
        <v>0</v>
      </c>
      <c r="AY27" s="4">
        <f t="shared" si="2"/>
        <v>0</v>
      </c>
      <c r="AZ27" s="4">
        <f t="shared" si="3"/>
        <v>0</v>
      </c>
      <c r="BA27" s="4">
        <f t="shared" si="3"/>
        <v>0</v>
      </c>
      <c r="BB27" s="4">
        <f t="shared" si="3"/>
        <v>0</v>
      </c>
      <c r="BC27" s="4">
        <f t="shared" si="3"/>
        <v>0</v>
      </c>
      <c r="BD27" s="4">
        <f t="shared" si="3"/>
        <v>0</v>
      </c>
      <c r="BE27" s="4">
        <f t="shared" si="3"/>
        <v>0</v>
      </c>
      <c r="BF27" s="4">
        <f t="shared" si="3"/>
        <v>0</v>
      </c>
      <c r="BG27" s="4">
        <f t="shared" si="3"/>
        <v>0</v>
      </c>
      <c r="BH27" s="4">
        <f t="shared" si="3"/>
        <v>0</v>
      </c>
      <c r="BI27" s="4">
        <f t="shared" si="3"/>
        <v>0</v>
      </c>
      <c r="BK27" s="7">
        <f t="shared" ca="1" si="6"/>
        <v>0.18607931275039036</v>
      </c>
    </row>
    <row r="28" spans="1:63" x14ac:dyDescent="0.25">
      <c r="A28">
        <f t="shared" si="4"/>
        <v>17</v>
      </c>
      <c r="C28" s="4">
        <f t="shared" ca="1" si="5"/>
        <v>-304711589.59888208</v>
      </c>
      <c r="D28" s="4">
        <f t="shared" ca="1" si="0"/>
        <v>4169997.3261647047</v>
      </c>
      <c r="E28" s="4">
        <f t="shared" ca="1" si="0"/>
        <v>4041532.2666362152</v>
      </c>
      <c r="F28" s="4">
        <f t="shared" ca="1" si="0"/>
        <v>4223232.9198058508</v>
      </c>
      <c r="G28" s="4">
        <f t="shared" ca="1" si="0"/>
        <v>4386249.302759869</v>
      </c>
      <c r="H28" s="4">
        <f t="shared" ca="1" si="0"/>
        <v>4573533.0858887695</v>
      </c>
      <c r="I28" s="4">
        <f t="shared" ca="1" si="0"/>
        <v>4762023.6177174412</v>
      </c>
      <c r="J28" s="4">
        <f t="shared" ca="1" si="0"/>
        <v>4952824.4996394217</v>
      </c>
      <c r="K28" s="4">
        <f t="shared" ca="1" si="0"/>
        <v>5124407.6496855719</v>
      </c>
      <c r="L28" s="4">
        <f t="shared" ca="1" si="0"/>
        <v>3958445.0854589487</v>
      </c>
      <c r="M28" s="4">
        <f t="shared" ca="1" si="0"/>
        <v>4156321.3454888244</v>
      </c>
      <c r="N28" s="4">
        <f t="shared" ca="1" si="0"/>
        <v>4356604.939300444</v>
      </c>
      <c r="O28" s="4">
        <f t="shared" ca="1" si="0"/>
        <v>4711439.4223945895</v>
      </c>
      <c r="P28" s="4">
        <f t="shared" ca="1" si="0"/>
        <v>4974243.9659365732</v>
      </c>
      <c r="Q28" s="4">
        <f t="shared" ca="1" si="0"/>
        <v>5148813.7260888573</v>
      </c>
      <c r="R28" s="4">
        <f t="shared" ca="1" si="0"/>
        <v>5325388.0477814907</v>
      </c>
      <c r="S28" s="4">
        <f t="shared" ref="S28:AH43" ca="1" si="7">IF(S$11&lt;=$A28,S$7,0)+IF(S$11=$A28,S$8)</f>
        <v>498961981.81373352</v>
      </c>
      <c r="T28" s="4">
        <f t="shared" si="1"/>
        <v>0</v>
      </c>
      <c r="U28" s="4">
        <f t="shared" si="1"/>
        <v>0</v>
      </c>
      <c r="V28" s="4">
        <f t="shared" si="1"/>
        <v>0</v>
      </c>
      <c r="W28" s="4">
        <f t="shared" si="1"/>
        <v>0</v>
      </c>
      <c r="X28" s="4">
        <f t="shared" si="1"/>
        <v>0</v>
      </c>
      <c r="Y28" s="4">
        <f t="shared" si="1"/>
        <v>0</v>
      </c>
      <c r="Z28" s="4">
        <f t="shared" si="1"/>
        <v>0</v>
      </c>
      <c r="AA28" s="4">
        <f t="shared" si="1"/>
        <v>0</v>
      </c>
      <c r="AB28" s="4">
        <f t="shared" si="1"/>
        <v>0</v>
      </c>
      <c r="AC28" s="4">
        <f t="shared" si="1"/>
        <v>0</v>
      </c>
      <c r="AD28" s="4">
        <f t="shared" si="1"/>
        <v>0</v>
      </c>
      <c r="AE28" s="4">
        <f t="shared" si="1"/>
        <v>0</v>
      </c>
      <c r="AF28" s="4">
        <f t="shared" si="1"/>
        <v>0</v>
      </c>
      <c r="AG28" s="4">
        <f t="shared" si="1"/>
        <v>0</v>
      </c>
      <c r="AH28" s="4">
        <f t="shared" si="1"/>
        <v>0</v>
      </c>
      <c r="AI28" s="4">
        <f t="shared" ref="AI28:AX43" si="8">IF(AI$11&lt;=$A28,AI$7,0)+IF(AI$11=$A28,AI$8)</f>
        <v>0</v>
      </c>
      <c r="AJ28" s="4">
        <f t="shared" si="2"/>
        <v>0</v>
      </c>
      <c r="AK28" s="4">
        <f t="shared" si="2"/>
        <v>0</v>
      </c>
      <c r="AL28" s="4">
        <f t="shared" si="2"/>
        <v>0</v>
      </c>
      <c r="AM28" s="4">
        <f t="shared" si="2"/>
        <v>0</v>
      </c>
      <c r="AN28" s="4">
        <f t="shared" si="2"/>
        <v>0</v>
      </c>
      <c r="AO28" s="4">
        <f t="shared" si="2"/>
        <v>0</v>
      </c>
      <c r="AP28" s="4">
        <f t="shared" si="2"/>
        <v>0</v>
      </c>
      <c r="AQ28" s="4">
        <f t="shared" si="2"/>
        <v>0</v>
      </c>
      <c r="AR28" s="4">
        <f t="shared" si="2"/>
        <v>0</v>
      </c>
      <c r="AS28" s="4">
        <f t="shared" si="2"/>
        <v>0</v>
      </c>
      <c r="AT28" s="4">
        <f t="shared" si="2"/>
        <v>0</v>
      </c>
      <c r="AU28" s="4">
        <f t="shared" si="2"/>
        <v>0</v>
      </c>
      <c r="AV28" s="4">
        <f t="shared" si="2"/>
        <v>0</v>
      </c>
      <c r="AW28" s="4">
        <f t="shared" si="2"/>
        <v>0</v>
      </c>
      <c r="AX28" s="4">
        <f t="shared" si="2"/>
        <v>0</v>
      </c>
      <c r="AY28" s="4">
        <f t="shared" ref="AY28:BI43" si="9">IF(AY$11&lt;=$A28,AY$7,0)+IF(AY$11=$A28,AY$8)</f>
        <v>0</v>
      </c>
      <c r="AZ28" s="4">
        <f t="shared" si="3"/>
        <v>0</v>
      </c>
      <c r="BA28" s="4">
        <f t="shared" si="3"/>
        <v>0</v>
      </c>
      <c r="BB28" s="4">
        <f t="shared" si="3"/>
        <v>0</v>
      </c>
      <c r="BC28" s="4">
        <f t="shared" si="3"/>
        <v>0</v>
      </c>
      <c r="BD28" s="4">
        <f t="shared" si="3"/>
        <v>0</v>
      </c>
      <c r="BE28" s="4">
        <f t="shared" si="3"/>
        <v>0</v>
      </c>
      <c r="BF28" s="4">
        <f t="shared" si="3"/>
        <v>0</v>
      </c>
      <c r="BG28" s="4">
        <f t="shared" si="3"/>
        <v>0</v>
      </c>
      <c r="BH28" s="4">
        <f t="shared" si="3"/>
        <v>0</v>
      </c>
      <c r="BI28" s="4">
        <f t="shared" si="3"/>
        <v>0</v>
      </c>
      <c r="BK28" s="7">
        <f t="shared" ca="1" si="6"/>
        <v>0.18253314622724748</v>
      </c>
    </row>
    <row r="29" spans="1:63" x14ac:dyDescent="0.25">
      <c r="A29">
        <f t="shared" si="4"/>
        <v>18</v>
      </c>
      <c r="C29" s="4">
        <f t="shared" ca="1" si="5"/>
        <v>-304711589.59888208</v>
      </c>
      <c r="D29" s="4">
        <f t="shared" ca="1" si="5"/>
        <v>4169997.3261647047</v>
      </c>
      <c r="E29" s="4">
        <f t="shared" ca="1" si="5"/>
        <v>4041532.2666362152</v>
      </c>
      <c r="F29" s="4">
        <f t="shared" ca="1" si="5"/>
        <v>4223232.9198058508</v>
      </c>
      <c r="G29" s="4">
        <f t="shared" ca="1" si="5"/>
        <v>4386249.302759869</v>
      </c>
      <c r="H29" s="4">
        <f t="shared" ca="1" si="5"/>
        <v>4573533.0858887695</v>
      </c>
      <c r="I29" s="4">
        <f t="shared" ca="1" si="5"/>
        <v>4762023.6177174412</v>
      </c>
      <c r="J29" s="4">
        <f t="shared" ca="1" si="5"/>
        <v>4952824.4996394217</v>
      </c>
      <c r="K29" s="4">
        <f t="shared" ca="1" si="5"/>
        <v>5124407.6496855719</v>
      </c>
      <c r="L29" s="4">
        <f t="shared" ca="1" si="5"/>
        <v>3958445.0854589487</v>
      </c>
      <c r="M29" s="4">
        <f t="shared" ca="1" si="5"/>
        <v>4156321.3454888244</v>
      </c>
      <c r="N29" s="4">
        <f t="shared" ca="1" si="5"/>
        <v>4356604.939300444</v>
      </c>
      <c r="O29" s="4">
        <f t="shared" ca="1" si="5"/>
        <v>4711439.4223945895</v>
      </c>
      <c r="P29" s="4">
        <f t="shared" ca="1" si="5"/>
        <v>4974243.9659365732</v>
      </c>
      <c r="Q29" s="4">
        <f t="shared" ca="1" si="5"/>
        <v>5148813.7260888573</v>
      </c>
      <c r="R29" s="4">
        <f t="shared" ca="1" si="5"/>
        <v>5325388.0477814907</v>
      </c>
      <c r="S29" s="4">
        <f t="shared" ca="1" si="7"/>
        <v>5481122.5628938526</v>
      </c>
      <c r="T29" s="4">
        <f t="shared" ca="1" si="7"/>
        <v>509784929.82998937</v>
      </c>
      <c r="U29" s="4">
        <f t="shared" si="7"/>
        <v>0</v>
      </c>
      <c r="V29" s="4">
        <f t="shared" si="7"/>
        <v>0</v>
      </c>
      <c r="W29" s="4">
        <f t="shared" si="7"/>
        <v>0</v>
      </c>
      <c r="X29" s="4">
        <f t="shared" si="7"/>
        <v>0</v>
      </c>
      <c r="Y29" s="4">
        <f t="shared" si="7"/>
        <v>0</v>
      </c>
      <c r="Z29" s="4">
        <f t="shared" si="7"/>
        <v>0</v>
      </c>
      <c r="AA29" s="4">
        <f t="shared" si="7"/>
        <v>0</v>
      </c>
      <c r="AB29" s="4">
        <f t="shared" si="7"/>
        <v>0</v>
      </c>
      <c r="AC29" s="4">
        <f t="shared" si="7"/>
        <v>0</v>
      </c>
      <c r="AD29" s="4">
        <f t="shared" si="7"/>
        <v>0</v>
      </c>
      <c r="AE29" s="4">
        <f t="shared" si="7"/>
        <v>0</v>
      </c>
      <c r="AF29" s="4">
        <f t="shared" si="7"/>
        <v>0</v>
      </c>
      <c r="AG29" s="4">
        <f t="shared" si="7"/>
        <v>0</v>
      </c>
      <c r="AH29" s="4">
        <f t="shared" si="7"/>
        <v>0</v>
      </c>
      <c r="AI29" s="4">
        <f t="shared" si="8"/>
        <v>0</v>
      </c>
      <c r="AJ29" s="4">
        <f t="shared" si="8"/>
        <v>0</v>
      </c>
      <c r="AK29" s="4">
        <f t="shared" si="8"/>
        <v>0</v>
      </c>
      <c r="AL29" s="4">
        <f t="shared" si="8"/>
        <v>0</v>
      </c>
      <c r="AM29" s="4">
        <f t="shared" si="8"/>
        <v>0</v>
      </c>
      <c r="AN29" s="4">
        <f t="shared" si="8"/>
        <v>0</v>
      </c>
      <c r="AO29" s="4">
        <f t="shared" si="8"/>
        <v>0</v>
      </c>
      <c r="AP29" s="4">
        <f t="shared" si="8"/>
        <v>0</v>
      </c>
      <c r="AQ29" s="4">
        <f t="shared" si="8"/>
        <v>0</v>
      </c>
      <c r="AR29" s="4">
        <f t="shared" si="8"/>
        <v>0</v>
      </c>
      <c r="AS29" s="4">
        <f t="shared" si="8"/>
        <v>0</v>
      </c>
      <c r="AT29" s="4">
        <f t="shared" si="8"/>
        <v>0</v>
      </c>
      <c r="AU29" s="4">
        <f t="shared" si="8"/>
        <v>0</v>
      </c>
      <c r="AV29" s="4">
        <f t="shared" si="8"/>
        <v>0</v>
      </c>
      <c r="AW29" s="4">
        <f t="shared" si="8"/>
        <v>0</v>
      </c>
      <c r="AX29" s="4">
        <f t="shared" si="8"/>
        <v>0</v>
      </c>
      <c r="AY29" s="4">
        <f t="shared" si="9"/>
        <v>0</v>
      </c>
      <c r="AZ29" s="4">
        <f t="shared" si="9"/>
        <v>0</v>
      </c>
      <c r="BA29" s="4">
        <f t="shared" si="9"/>
        <v>0</v>
      </c>
      <c r="BB29" s="4">
        <f t="shared" si="9"/>
        <v>0</v>
      </c>
      <c r="BC29" s="4">
        <f t="shared" si="9"/>
        <v>0</v>
      </c>
      <c r="BD29" s="4">
        <f t="shared" si="9"/>
        <v>0</v>
      </c>
      <c r="BE29" s="4">
        <f t="shared" si="9"/>
        <v>0</v>
      </c>
      <c r="BF29" s="4">
        <f t="shared" si="9"/>
        <v>0</v>
      </c>
      <c r="BG29" s="4">
        <f t="shared" si="9"/>
        <v>0</v>
      </c>
      <c r="BH29" s="4">
        <f t="shared" si="9"/>
        <v>0</v>
      </c>
      <c r="BI29" s="4">
        <f t="shared" si="9"/>
        <v>0</v>
      </c>
      <c r="BK29" s="7">
        <f t="shared" ca="1" si="6"/>
        <v>0.18014869670133016</v>
      </c>
    </row>
    <row r="30" spans="1:63" x14ac:dyDescent="0.25">
      <c r="A30">
        <f t="shared" si="4"/>
        <v>19</v>
      </c>
      <c r="C30" s="4">
        <f t="shared" ref="C30:R45" ca="1" si="10">IF(C$11&lt;=$A30,C$7,0)+IF(C$11=$A30,C$8)</f>
        <v>-304711589.59888208</v>
      </c>
      <c r="D30" s="4">
        <f t="shared" ca="1" si="10"/>
        <v>4169997.3261647047</v>
      </c>
      <c r="E30" s="4">
        <f t="shared" ca="1" si="10"/>
        <v>4041532.2666362152</v>
      </c>
      <c r="F30" s="4">
        <f t="shared" ca="1" si="10"/>
        <v>4223232.9198058508</v>
      </c>
      <c r="G30" s="4">
        <f t="shared" ca="1" si="10"/>
        <v>4386249.302759869</v>
      </c>
      <c r="H30" s="4">
        <f t="shared" ca="1" si="10"/>
        <v>4573533.0858887695</v>
      </c>
      <c r="I30" s="4">
        <f t="shared" ca="1" si="10"/>
        <v>4762023.6177174412</v>
      </c>
      <c r="J30" s="4">
        <f t="shared" ca="1" si="10"/>
        <v>4952824.4996394217</v>
      </c>
      <c r="K30" s="4">
        <f t="shared" ca="1" si="10"/>
        <v>5124407.6496855719</v>
      </c>
      <c r="L30" s="4">
        <f t="shared" ca="1" si="10"/>
        <v>3958445.0854589487</v>
      </c>
      <c r="M30" s="4">
        <f t="shared" ca="1" si="10"/>
        <v>4156321.3454888244</v>
      </c>
      <c r="N30" s="4">
        <f t="shared" ca="1" si="10"/>
        <v>4356604.939300444</v>
      </c>
      <c r="O30" s="4">
        <f t="shared" ca="1" si="10"/>
        <v>4711439.4223945895</v>
      </c>
      <c r="P30" s="4">
        <f t="shared" ca="1" si="10"/>
        <v>4974243.9659365732</v>
      </c>
      <c r="Q30" s="4">
        <f t="shared" ca="1" si="10"/>
        <v>5148813.7260888573</v>
      </c>
      <c r="R30" s="4">
        <f t="shared" ca="1" si="10"/>
        <v>5325388.0477814907</v>
      </c>
      <c r="S30" s="4">
        <f t="shared" ca="1" si="7"/>
        <v>5481122.5628938526</v>
      </c>
      <c r="T30" s="4">
        <f t="shared" ca="1" si="7"/>
        <v>5662946.6554169161</v>
      </c>
      <c r="U30" s="4">
        <f t="shared" ca="1" si="7"/>
        <v>520686912.18104136</v>
      </c>
      <c r="V30" s="4">
        <f t="shared" si="7"/>
        <v>0</v>
      </c>
      <c r="W30" s="4">
        <f t="shared" si="7"/>
        <v>0</v>
      </c>
      <c r="X30" s="4">
        <f t="shared" si="7"/>
        <v>0</v>
      </c>
      <c r="Y30" s="4">
        <f t="shared" si="7"/>
        <v>0</v>
      </c>
      <c r="Z30" s="4">
        <f t="shared" si="7"/>
        <v>0</v>
      </c>
      <c r="AA30" s="4">
        <f t="shared" si="7"/>
        <v>0</v>
      </c>
      <c r="AB30" s="4">
        <f t="shared" si="7"/>
        <v>0</v>
      </c>
      <c r="AC30" s="4">
        <f t="shared" si="7"/>
        <v>0</v>
      </c>
      <c r="AD30" s="4">
        <f t="shared" si="7"/>
        <v>0</v>
      </c>
      <c r="AE30" s="4">
        <f t="shared" si="7"/>
        <v>0</v>
      </c>
      <c r="AF30" s="4">
        <f t="shared" si="7"/>
        <v>0</v>
      </c>
      <c r="AG30" s="4">
        <f t="shared" si="7"/>
        <v>0</v>
      </c>
      <c r="AH30" s="4">
        <f t="shared" si="7"/>
        <v>0</v>
      </c>
      <c r="AI30" s="4">
        <f t="shared" si="8"/>
        <v>0</v>
      </c>
      <c r="AJ30" s="4">
        <f t="shared" si="8"/>
        <v>0</v>
      </c>
      <c r="AK30" s="4">
        <f t="shared" si="8"/>
        <v>0</v>
      </c>
      <c r="AL30" s="4">
        <f t="shared" si="8"/>
        <v>0</v>
      </c>
      <c r="AM30" s="4">
        <f t="shared" si="8"/>
        <v>0</v>
      </c>
      <c r="AN30" s="4">
        <f t="shared" si="8"/>
        <v>0</v>
      </c>
      <c r="AO30" s="4">
        <f t="shared" si="8"/>
        <v>0</v>
      </c>
      <c r="AP30" s="4">
        <f t="shared" si="8"/>
        <v>0</v>
      </c>
      <c r="AQ30" s="4">
        <f t="shared" si="8"/>
        <v>0</v>
      </c>
      <c r="AR30" s="4">
        <f t="shared" si="8"/>
        <v>0</v>
      </c>
      <c r="AS30" s="4">
        <f t="shared" si="8"/>
        <v>0</v>
      </c>
      <c r="AT30" s="4">
        <f t="shared" si="8"/>
        <v>0</v>
      </c>
      <c r="AU30" s="4">
        <f t="shared" si="8"/>
        <v>0</v>
      </c>
      <c r="AV30" s="4">
        <f t="shared" si="8"/>
        <v>0</v>
      </c>
      <c r="AW30" s="4">
        <f t="shared" si="8"/>
        <v>0</v>
      </c>
      <c r="AX30" s="4">
        <f t="shared" si="8"/>
        <v>0</v>
      </c>
      <c r="AY30" s="4">
        <f t="shared" si="9"/>
        <v>0</v>
      </c>
      <c r="AZ30" s="4">
        <f t="shared" si="9"/>
        <v>0</v>
      </c>
      <c r="BA30" s="4">
        <f t="shared" si="9"/>
        <v>0</v>
      </c>
      <c r="BB30" s="4">
        <f t="shared" si="9"/>
        <v>0</v>
      </c>
      <c r="BC30" s="4">
        <f t="shared" si="9"/>
        <v>0</v>
      </c>
      <c r="BD30" s="4">
        <f t="shared" si="9"/>
        <v>0</v>
      </c>
      <c r="BE30" s="4">
        <f t="shared" si="9"/>
        <v>0</v>
      </c>
      <c r="BF30" s="4">
        <f t="shared" si="9"/>
        <v>0</v>
      </c>
      <c r="BG30" s="4">
        <f t="shared" si="9"/>
        <v>0</v>
      </c>
      <c r="BH30" s="4">
        <f t="shared" si="9"/>
        <v>0</v>
      </c>
      <c r="BI30" s="4">
        <f t="shared" si="9"/>
        <v>0</v>
      </c>
      <c r="BK30" s="7">
        <f ca="1">-1+(1+IRR(C30:BI30))^4</f>
        <v>0.17799342328014611</v>
      </c>
    </row>
    <row r="31" spans="1:63" x14ac:dyDescent="0.25">
      <c r="A31">
        <f t="shared" si="4"/>
        <v>20</v>
      </c>
      <c r="C31" s="4">
        <f t="shared" ca="1" si="10"/>
        <v>-304711589.59888208</v>
      </c>
      <c r="D31" s="4">
        <f t="shared" ca="1" si="10"/>
        <v>4169997.3261647047</v>
      </c>
      <c r="E31" s="4">
        <f t="shared" ca="1" si="10"/>
        <v>4041532.2666362152</v>
      </c>
      <c r="F31" s="4">
        <f t="shared" ca="1" si="10"/>
        <v>4223232.9198058508</v>
      </c>
      <c r="G31" s="4">
        <f t="shared" ca="1" si="10"/>
        <v>4386249.302759869</v>
      </c>
      <c r="H31" s="4">
        <f t="shared" ca="1" si="10"/>
        <v>4573533.0858887695</v>
      </c>
      <c r="I31" s="4">
        <f t="shared" ca="1" si="10"/>
        <v>4762023.6177174412</v>
      </c>
      <c r="J31" s="4">
        <f t="shared" ca="1" si="10"/>
        <v>4952824.4996394217</v>
      </c>
      <c r="K31" s="4">
        <f t="shared" ca="1" si="10"/>
        <v>5124407.6496855719</v>
      </c>
      <c r="L31" s="4">
        <f t="shared" ca="1" si="10"/>
        <v>3958445.0854589487</v>
      </c>
      <c r="M31" s="4">
        <f t="shared" ca="1" si="10"/>
        <v>4156321.3454888244</v>
      </c>
      <c r="N31" s="4">
        <f t="shared" ca="1" si="10"/>
        <v>4356604.939300444</v>
      </c>
      <c r="O31" s="4">
        <f t="shared" ca="1" si="10"/>
        <v>4711439.4223945895</v>
      </c>
      <c r="P31" s="4">
        <f t="shared" ca="1" si="10"/>
        <v>4974243.9659365732</v>
      </c>
      <c r="Q31" s="4">
        <f t="shared" ca="1" si="10"/>
        <v>5148813.7260888573</v>
      </c>
      <c r="R31" s="4">
        <f t="shared" ca="1" si="10"/>
        <v>5325388.0477814907</v>
      </c>
      <c r="S31" s="4">
        <f t="shared" ca="1" si="7"/>
        <v>5481122.5628938526</v>
      </c>
      <c r="T31" s="4">
        <f t="shared" ca="1" si="7"/>
        <v>5662946.6554169161</v>
      </c>
      <c r="U31" s="4">
        <f t="shared" ca="1" si="7"/>
        <v>5845656.2110280124</v>
      </c>
      <c r="V31" s="4">
        <f t="shared" ca="1" si="7"/>
        <v>531669860.08916098</v>
      </c>
      <c r="W31" s="4">
        <f t="shared" si="7"/>
        <v>0</v>
      </c>
      <c r="X31" s="4">
        <f t="shared" si="7"/>
        <v>0</v>
      </c>
      <c r="Y31" s="4">
        <f t="shared" si="7"/>
        <v>0</v>
      </c>
      <c r="Z31" s="4">
        <f t="shared" si="7"/>
        <v>0</v>
      </c>
      <c r="AA31" s="4">
        <f t="shared" si="7"/>
        <v>0</v>
      </c>
      <c r="AB31" s="4">
        <f t="shared" si="7"/>
        <v>0</v>
      </c>
      <c r="AC31" s="4">
        <f t="shared" si="7"/>
        <v>0</v>
      </c>
      <c r="AD31" s="4">
        <f t="shared" si="7"/>
        <v>0</v>
      </c>
      <c r="AE31" s="4">
        <f t="shared" si="7"/>
        <v>0</v>
      </c>
      <c r="AF31" s="4">
        <f t="shared" si="7"/>
        <v>0</v>
      </c>
      <c r="AG31" s="4">
        <f t="shared" si="7"/>
        <v>0</v>
      </c>
      <c r="AH31" s="4">
        <f t="shared" si="7"/>
        <v>0</v>
      </c>
      <c r="AI31" s="4">
        <f t="shared" si="8"/>
        <v>0</v>
      </c>
      <c r="AJ31" s="4">
        <f t="shared" si="8"/>
        <v>0</v>
      </c>
      <c r="AK31" s="4">
        <f t="shared" si="8"/>
        <v>0</v>
      </c>
      <c r="AL31" s="4">
        <f t="shared" si="8"/>
        <v>0</v>
      </c>
      <c r="AM31" s="4">
        <f t="shared" si="8"/>
        <v>0</v>
      </c>
      <c r="AN31" s="4">
        <f t="shared" si="8"/>
        <v>0</v>
      </c>
      <c r="AO31" s="4">
        <f t="shared" si="8"/>
        <v>0</v>
      </c>
      <c r="AP31" s="4">
        <f t="shared" si="8"/>
        <v>0</v>
      </c>
      <c r="AQ31" s="4">
        <f t="shared" si="8"/>
        <v>0</v>
      </c>
      <c r="AR31" s="4">
        <f t="shared" si="8"/>
        <v>0</v>
      </c>
      <c r="AS31" s="4">
        <f t="shared" si="8"/>
        <v>0</v>
      </c>
      <c r="AT31" s="4">
        <f t="shared" si="8"/>
        <v>0</v>
      </c>
      <c r="AU31" s="4">
        <f t="shared" si="8"/>
        <v>0</v>
      </c>
      <c r="AV31" s="4">
        <f t="shared" si="8"/>
        <v>0</v>
      </c>
      <c r="AW31" s="4">
        <f t="shared" si="8"/>
        <v>0</v>
      </c>
      <c r="AX31" s="4">
        <f t="shared" si="8"/>
        <v>0</v>
      </c>
      <c r="AY31" s="4">
        <f t="shared" si="9"/>
        <v>0</v>
      </c>
      <c r="AZ31" s="4">
        <f t="shared" si="9"/>
        <v>0</v>
      </c>
      <c r="BA31" s="4">
        <f t="shared" si="9"/>
        <v>0</v>
      </c>
      <c r="BB31" s="4">
        <f t="shared" si="9"/>
        <v>0</v>
      </c>
      <c r="BC31" s="4">
        <f t="shared" si="9"/>
        <v>0</v>
      </c>
      <c r="BD31" s="4">
        <f t="shared" si="9"/>
        <v>0</v>
      </c>
      <c r="BE31" s="4">
        <f t="shared" si="9"/>
        <v>0</v>
      </c>
      <c r="BF31" s="4">
        <f t="shared" si="9"/>
        <v>0</v>
      </c>
      <c r="BG31" s="4">
        <f t="shared" si="9"/>
        <v>0</v>
      </c>
      <c r="BH31" s="4">
        <f t="shared" si="9"/>
        <v>0</v>
      </c>
      <c r="BI31" s="4">
        <f t="shared" si="9"/>
        <v>0</v>
      </c>
      <c r="BK31" s="7">
        <f t="shared" ca="1" si="6"/>
        <v>0.17603284528462892</v>
      </c>
    </row>
    <row r="32" spans="1:63" x14ac:dyDescent="0.25">
      <c r="A32">
        <f t="shared" si="4"/>
        <v>21</v>
      </c>
      <c r="C32" s="4">
        <f t="shared" ca="1" si="10"/>
        <v>-304711589.59888208</v>
      </c>
      <c r="D32" s="4">
        <f t="shared" ca="1" si="10"/>
        <v>4169997.3261647047</v>
      </c>
      <c r="E32" s="4">
        <f t="shared" ca="1" si="10"/>
        <v>4041532.2666362152</v>
      </c>
      <c r="F32" s="4">
        <f t="shared" ca="1" si="10"/>
        <v>4223232.9198058508</v>
      </c>
      <c r="G32" s="4">
        <f t="shared" ca="1" si="10"/>
        <v>4386249.302759869</v>
      </c>
      <c r="H32" s="4">
        <f t="shared" ca="1" si="10"/>
        <v>4573533.0858887695</v>
      </c>
      <c r="I32" s="4">
        <f t="shared" ca="1" si="10"/>
        <v>4762023.6177174412</v>
      </c>
      <c r="J32" s="4">
        <f t="shared" ca="1" si="10"/>
        <v>4952824.4996394217</v>
      </c>
      <c r="K32" s="4">
        <f t="shared" ca="1" si="10"/>
        <v>5124407.6496855719</v>
      </c>
      <c r="L32" s="4">
        <f t="shared" ca="1" si="10"/>
        <v>3958445.0854589487</v>
      </c>
      <c r="M32" s="4">
        <f t="shared" ca="1" si="10"/>
        <v>4156321.3454888244</v>
      </c>
      <c r="N32" s="4">
        <f t="shared" ca="1" si="10"/>
        <v>4356604.939300444</v>
      </c>
      <c r="O32" s="4">
        <f t="shared" ca="1" si="10"/>
        <v>4711439.4223945895</v>
      </c>
      <c r="P32" s="4">
        <f t="shared" ca="1" si="10"/>
        <v>4974243.9659365732</v>
      </c>
      <c r="Q32" s="4">
        <f t="shared" ca="1" si="10"/>
        <v>5148813.7260888573</v>
      </c>
      <c r="R32" s="4">
        <f t="shared" ca="1" si="10"/>
        <v>5325388.0477814907</v>
      </c>
      <c r="S32" s="4">
        <f t="shared" ca="1" si="7"/>
        <v>5481122.5628938526</v>
      </c>
      <c r="T32" s="4">
        <f t="shared" ca="1" si="7"/>
        <v>5662946.6554169161</v>
      </c>
      <c r="U32" s="4">
        <f t="shared" ca="1" si="7"/>
        <v>5845656.2110280124</v>
      </c>
      <c r="V32" s="4">
        <f t="shared" ca="1" si="7"/>
        <v>6030451.9945795946</v>
      </c>
      <c r="W32" s="4">
        <f t="shared" ca="1" si="7"/>
        <v>541209199.56062424</v>
      </c>
      <c r="X32" s="4">
        <f t="shared" si="7"/>
        <v>0</v>
      </c>
      <c r="Y32" s="4">
        <f t="shared" si="7"/>
        <v>0</v>
      </c>
      <c r="Z32" s="4">
        <f t="shared" si="7"/>
        <v>0</v>
      </c>
      <c r="AA32" s="4">
        <f t="shared" si="7"/>
        <v>0</v>
      </c>
      <c r="AB32" s="4">
        <f t="shared" si="7"/>
        <v>0</v>
      </c>
      <c r="AC32" s="4">
        <f t="shared" si="7"/>
        <v>0</v>
      </c>
      <c r="AD32" s="4">
        <f t="shared" si="7"/>
        <v>0</v>
      </c>
      <c r="AE32" s="4">
        <f t="shared" si="7"/>
        <v>0</v>
      </c>
      <c r="AF32" s="4">
        <f t="shared" si="7"/>
        <v>0</v>
      </c>
      <c r="AG32" s="4">
        <f t="shared" si="7"/>
        <v>0</v>
      </c>
      <c r="AH32" s="4">
        <f t="shared" si="7"/>
        <v>0</v>
      </c>
      <c r="AI32" s="4">
        <f t="shared" si="8"/>
        <v>0</v>
      </c>
      <c r="AJ32" s="4">
        <f t="shared" si="8"/>
        <v>0</v>
      </c>
      <c r="AK32" s="4">
        <f t="shared" si="8"/>
        <v>0</v>
      </c>
      <c r="AL32" s="4">
        <f t="shared" si="8"/>
        <v>0</v>
      </c>
      <c r="AM32" s="4">
        <f t="shared" si="8"/>
        <v>0</v>
      </c>
      <c r="AN32" s="4">
        <f t="shared" si="8"/>
        <v>0</v>
      </c>
      <c r="AO32" s="4">
        <f t="shared" si="8"/>
        <v>0</v>
      </c>
      <c r="AP32" s="4">
        <f t="shared" si="8"/>
        <v>0</v>
      </c>
      <c r="AQ32" s="4">
        <f t="shared" si="8"/>
        <v>0</v>
      </c>
      <c r="AR32" s="4">
        <f t="shared" si="8"/>
        <v>0</v>
      </c>
      <c r="AS32" s="4">
        <f t="shared" si="8"/>
        <v>0</v>
      </c>
      <c r="AT32" s="4">
        <f t="shared" si="8"/>
        <v>0</v>
      </c>
      <c r="AU32" s="4">
        <f t="shared" si="8"/>
        <v>0</v>
      </c>
      <c r="AV32" s="4">
        <f t="shared" si="8"/>
        <v>0</v>
      </c>
      <c r="AW32" s="4">
        <f t="shared" si="8"/>
        <v>0</v>
      </c>
      <c r="AX32" s="4">
        <f t="shared" si="8"/>
        <v>0</v>
      </c>
      <c r="AY32" s="4">
        <f t="shared" si="9"/>
        <v>0</v>
      </c>
      <c r="AZ32" s="4">
        <f t="shared" si="9"/>
        <v>0</v>
      </c>
      <c r="BA32" s="4">
        <f t="shared" si="9"/>
        <v>0</v>
      </c>
      <c r="BB32" s="4">
        <f t="shared" si="9"/>
        <v>0</v>
      </c>
      <c r="BC32" s="4">
        <f t="shared" si="9"/>
        <v>0</v>
      </c>
      <c r="BD32" s="4">
        <f t="shared" si="9"/>
        <v>0</v>
      </c>
      <c r="BE32" s="4">
        <f t="shared" si="9"/>
        <v>0</v>
      </c>
      <c r="BF32" s="4">
        <f t="shared" si="9"/>
        <v>0</v>
      </c>
      <c r="BG32" s="4">
        <f t="shared" si="9"/>
        <v>0</v>
      </c>
      <c r="BH32" s="4">
        <f t="shared" si="9"/>
        <v>0</v>
      </c>
      <c r="BI32" s="4">
        <f t="shared" si="9"/>
        <v>0</v>
      </c>
      <c r="BK32" s="7">
        <f t="shared" ca="1" si="6"/>
        <v>0.1736485325268784</v>
      </c>
    </row>
    <row r="33" spans="1:63" x14ac:dyDescent="0.25">
      <c r="A33">
        <f t="shared" si="4"/>
        <v>22</v>
      </c>
      <c r="C33" s="4">
        <f t="shared" ca="1" si="10"/>
        <v>-304711589.59888208</v>
      </c>
      <c r="D33" s="4">
        <f t="shared" ca="1" si="10"/>
        <v>4169997.3261647047</v>
      </c>
      <c r="E33" s="4">
        <f t="shared" ca="1" si="10"/>
        <v>4041532.2666362152</v>
      </c>
      <c r="F33" s="4">
        <f t="shared" ca="1" si="10"/>
        <v>4223232.9198058508</v>
      </c>
      <c r="G33" s="4">
        <f t="shared" ca="1" si="10"/>
        <v>4386249.302759869</v>
      </c>
      <c r="H33" s="4">
        <f t="shared" ca="1" si="10"/>
        <v>4573533.0858887695</v>
      </c>
      <c r="I33" s="4">
        <f t="shared" ca="1" si="10"/>
        <v>4762023.6177174412</v>
      </c>
      <c r="J33" s="4">
        <f t="shared" ca="1" si="10"/>
        <v>4952824.4996394217</v>
      </c>
      <c r="K33" s="4">
        <f t="shared" ca="1" si="10"/>
        <v>5124407.6496855719</v>
      </c>
      <c r="L33" s="4">
        <f t="shared" ca="1" si="10"/>
        <v>3958445.0854589487</v>
      </c>
      <c r="M33" s="4">
        <f t="shared" ca="1" si="10"/>
        <v>4156321.3454888244</v>
      </c>
      <c r="N33" s="4">
        <f t="shared" ca="1" si="10"/>
        <v>4356604.939300444</v>
      </c>
      <c r="O33" s="4">
        <f t="shared" ca="1" si="10"/>
        <v>4711439.4223945895</v>
      </c>
      <c r="P33" s="4">
        <f t="shared" ca="1" si="10"/>
        <v>4974243.9659365732</v>
      </c>
      <c r="Q33" s="4">
        <f t="shared" ca="1" si="10"/>
        <v>5148813.7260888573</v>
      </c>
      <c r="R33" s="4">
        <f t="shared" ca="1" si="10"/>
        <v>5325388.0477814907</v>
      </c>
      <c r="S33" s="4">
        <f t="shared" ca="1" si="7"/>
        <v>5481122.5628938526</v>
      </c>
      <c r="T33" s="4">
        <f t="shared" ca="1" si="7"/>
        <v>5662946.6554169161</v>
      </c>
      <c r="U33" s="4">
        <f t="shared" ca="1" si="7"/>
        <v>5845656.2110280124</v>
      </c>
      <c r="V33" s="4">
        <f t="shared" ca="1" si="7"/>
        <v>6030451.9945795946</v>
      </c>
      <c r="W33" s="4">
        <f t="shared" ca="1" si="7"/>
        <v>6193804.4665936865</v>
      </c>
      <c r="X33" s="4">
        <f t="shared" ca="1" si="7"/>
        <v>552363802.03233397</v>
      </c>
      <c r="Y33" s="4">
        <f t="shared" si="7"/>
        <v>0</v>
      </c>
      <c r="Z33" s="4">
        <f t="shared" si="7"/>
        <v>0</v>
      </c>
      <c r="AA33" s="4">
        <f t="shared" si="7"/>
        <v>0</v>
      </c>
      <c r="AB33" s="4">
        <f t="shared" si="7"/>
        <v>0</v>
      </c>
      <c r="AC33" s="4">
        <f t="shared" si="7"/>
        <v>0</v>
      </c>
      <c r="AD33" s="4">
        <f t="shared" si="7"/>
        <v>0</v>
      </c>
      <c r="AE33" s="4">
        <f t="shared" si="7"/>
        <v>0</v>
      </c>
      <c r="AF33" s="4">
        <f t="shared" si="7"/>
        <v>0</v>
      </c>
      <c r="AG33" s="4">
        <f t="shared" si="7"/>
        <v>0</v>
      </c>
      <c r="AH33" s="4">
        <f t="shared" si="7"/>
        <v>0</v>
      </c>
      <c r="AI33" s="4">
        <f t="shared" si="8"/>
        <v>0</v>
      </c>
      <c r="AJ33" s="4">
        <f t="shared" si="8"/>
        <v>0</v>
      </c>
      <c r="AK33" s="4">
        <f t="shared" si="8"/>
        <v>0</v>
      </c>
      <c r="AL33" s="4">
        <f t="shared" si="8"/>
        <v>0</v>
      </c>
      <c r="AM33" s="4">
        <f t="shared" si="8"/>
        <v>0</v>
      </c>
      <c r="AN33" s="4">
        <f t="shared" si="8"/>
        <v>0</v>
      </c>
      <c r="AO33" s="4">
        <f t="shared" si="8"/>
        <v>0</v>
      </c>
      <c r="AP33" s="4">
        <f t="shared" si="8"/>
        <v>0</v>
      </c>
      <c r="AQ33" s="4">
        <f t="shared" si="8"/>
        <v>0</v>
      </c>
      <c r="AR33" s="4">
        <f t="shared" si="8"/>
        <v>0</v>
      </c>
      <c r="AS33" s="4">
        <f t="shared" si="8"/>
        <v>0</v>
      </c>
      <c r="AT33" s="4">
        <f t="shared" si="8"/>
        <v>0</v>
      </c>
      <c r="AU33" s="4">
        <f t="shared" si="8"/>
        <v>0</v>
      </c>
      <c r="AV33" s="4">
        <f t="shared" si="8"/>
        <v>0</v>
      </c>
      <c r="AW33" s="4">
        <f t="shared" si="8"/>
        <v>0</v>
      </c>
      <c r="AX33" s="4">
        <f t="shared" si="8"/>
        <v>0</v>
      </c>
      <c r="AY33" s="4">
        <f t="shared" si="9"/>
        <v>0</v>
      </c>
      <c r="AZ33" s="4">
        <f t="shared" si="9"/>
        <v>0</v>
      </c>
      <c r="BA33" s="4">
        <f t="shared" si="9"/>
        <v>0</v>
      </c>
      <c r="BB33" s="4">
        <f t="shared" si="9"/>
        <v>0</v>
      </c>
      <c r="BC33" s="4">
        <f t="shared" si="9"/>
        <v>0</v>
      </c>
      <c r="BD33" s="4">
        <f t="shared" si="9"/>
        <v>0</v>
      </c>
      <c r="BE33" s="4">
        <f t="shared" si="9"/>
        <v>0</v>
      </c>
      <c r="BF33" s="4">
        <f t="shared" si="9"/>
        <v>0</v>
      </c>
      <c r="BG33" s="4">
        <f t="shared" si="9"/>
        <v>0</v>
      </c>
      <c r="BH33" s="4">
        <f t="shared" si="9"/>
        <v>0</v>
      </c>
      <c r="BI33" s="4">
        <f t="shared" si="9"/>
        <v>0</v>
      </c>
      <c r="BK33" s="7">
        <f t="shared" ca="1" si="6"/>
        <v>0.17203738617255571</v>
      </c>
    </row>
    <row r="34" spans="1:63" x14ac:dyDescent="0.25">
      <c r="A34">
        <f t="shared" si="4"/>
        <v>23</v>
      </c>
      <c r="C34" s="4">
        <f t="shared" ca="1" si="10"/>
        <v>-304711589.59888208</v>
      </c>
      <c r="D34" s="4">
        <f t="shared" ca="1" si="10"/>
        <v>4169997.3261647047</v>
      </c>
      <c r="E34" s="4">
        <f t="shared" ca="1" si="10"/>
        <v>4041532.2666362152</v>
      </c>
      <c r="F34" s="4">
        <f t="shared" ca="1" si="10"/>
        <v>4223232.9198058508</v>
      </c>
      <c r="G34" s="4">
        <f t="shared" ca="1" si="10"/>
        <v>4386249.302759869</v>
      </c>
      <c r="H34" s="4">
        <f t="shared" ca="1" si="10"/>
        <v>4573533.0858887695</v>
      </c>
      <c r="I34" s="4">
        <f t="shared" ca="1" si="10"/>
        <v>4762023.6177174412</v>
      </c>
      <c r="J34" s="4">
        <f t="shared" ca="1" si="10"/>
        <v>4952824.4996394217</v>
      </c>
      <c r="K34" s="4">
        <f t="shared" ca="1" si="10"/>
        <v>5124407.6496855719</v>
      </c>
      <c r="L34" s="4">
        <f t="shared" ca="1" si="10"/>
        <v>3958445.0854589487</v>
      </c>
      <c r="M34" s="4">
        <f t="shared" ca="1" si="10"/>
        <v>4156321.3454888244</v>
      </c>
      <c r="N34" s="4">
        <f t="shared" ca="1" si="10"/>
        <v>4356604.939300444</v>
      </c>
      <c r="O34" s="4">
        <f t="shared" ca="1" si="10"/>
        <v>4711439.4223945895</v>
      </c>
      <c r="P34" s="4">
        <f t="shared" ca="1" si="10"/>
        <v>4974243.9659365732</v>
      </c>
      <c r="Q34" s="4">
        <f t="shared" ca="1" si="10"/>
        <v>5148813.7260888573</v>
      </c>
      <c r="R34" s="4">
        <f t="shared" ca="1" si="10"/>
        <v>5325388.0477814907</v>
      </c>
      <c r="S34" s="4">
        <f t="shared" ca="1" si="7"/>
        <v>5481122.5628938526</v>
      </c>
      <c r="T34" s="4">
        <f t="shared" ca="1" si="7"/>
        <v>5662946.6554169161</v>
      </c>
      <c r="U34" s="4">
        <f t="shared" ca="1" si="7"/>
        <v>5845656.2110280124</v>
      </c>
      <c r="V34" s="4">
        <f t="shared" ca="1" si="7"/>
        <v>6030451.9945795946</v>
      </c>
      <c r="W34" s="4">
        <f t="shared" ca="1" si="7"/>
        <v>6193804.4665936865</v>
      </c>
      <c r="X34" s="4">
        <f t="shared" ca="1" si="7"/>
        <v>6384051.0534516368</v>
      </c>
      <c r="Y34" s="4">
        <f t="shared" ca="1" si="7"/>
        <v>563600383.71944964</v>
      </c>
      <c r="Z34" s="4">
        <f t="shared" si="7"/>
        <v>0</v>
      </c>
      <c r="AA34" s="4">
        <f t="shared" si="7"/>
        <v>0</v>
      </c>
      <c r="AB34" s="4">
        <f t="shared" si="7"/>
        <v>0</v>
      </c>
      <c r="AC34" s="4">
        <f t="shared" si="7"/>
        <v>0</v>
      </c>
      <c r="AD34" s="4">
        <f t="shared" si="7"/>
        <v>0</v>
      </c>
      <c r="AE34" s="4">
        <f t="shared" si="7"/>
        <v>0</v>
      </c>
      <c r="AF34" s="4">
        <f t="shared" si="7"/>
        <v>0</v>
      </c>
      <c r="AG34" s="4">
        <f t="shared" si="7"/>
        <v>0</v>
      </c>
      <c r="AH34" s="4">
        <f t="shared" si="7"/>
        <v>0</v>
      </c>
      <c r="AI34" s="4">
        <f t="shared" si="8"/>
        <v>0</v>
      </c>
      <c r="AJ34" s="4">
        <f t="shared" si="8"/>
        <v>0</v>
      </c>
      <c r="AK34" s="4">
        <f t="shared" si="8"/>
        <v>0</v>
      </c>
      <c r="AL34" s="4">
        <f t="shared" si="8"/>
        <v>0</v>
      </c>
      <c r="AM34" s="4">
        <f t="shared" si="8"/>
        <v>0</v>
      </c>
      <c r="AN34" s="4">
        <f t="shared" si="8"/>
        <v>0</v>
      </c>
      <c r="AO34" s="4">
        <f t="shared" si="8"/>
        <v>0</v>
      </c>
      <c r="AP34" s="4">
        <f t="shared" si="8"/>
        <v>0</v>
      </c>
      <c r="AQ34" s="4">
        <f t="shared" si="8"/>
        <v>0</v>
      </c>
      <c r="AR34" s="4">
        <f t="shared" si="8"/>
        <v>0</v>
      </c>
      <c r="AS34" s="4">
        <f t="shared" si="8"/>
        <v>0</v>
      </c>
      <c r="AT34" s="4">
        <f t="shared" si="8"/>
        <v>0</v>
      </c>
      <c r="AU34" s="4">
        <f t="shared" si="8"/>
        <v>0</v>
      </c>
      <c r="AV34" s="4">
        <f t="shared" si="8"/>
        <v>0</v>
      </c>
      <c r="AW34" s="4">
        <f t="shared" si="8"/>
        <v>0</v>
      </c>
      <c r="AX34" s="4">
        <f t="shared" si="8"/>
        <v>0</v>
      </c>
      <c r="AY34" s="4">
        <f t="shared" si="9"/>
        <v>0</v>
      </c>
      <c r="AZ34" s="4">
        <f t="shared" si="9"/>
        <v>0</v>
      </c>
      <c r="BA34" s="4">
        <f t="shared" si="9"/>
        <v>0</v>
      </c>
      <c r="BB34" s="4">
        <f t="shared" si="9"/>
        <v>0</v>
      </c>
      <c r="BC34" s="4">
        <f t="shared" si="9"/>
        <v>0</v>
      </c>
      <c r="BD34" s="4">
        <f t="shared" si="9"/>
        <v>0</v>
      </c>
      <c r="BE34" s="4">
        <f t="shared" si="9"/>
        <v>0</v>
      </c>
      <c r="BF34" s="4">
        <f t="shared" si="9"/>
        <v>0</v>
      </c>
      <c r="BG34" s="4">
        <f t="shared" si="9"/>
        <v>0</v>
      </c>
      <c r="BH34" s="4">
        <f t="shared" si="9"/>
        <v>0</v>
      </c>
      <c r="BI34" s="4">
        <f t="shared" si="9"/>
        <v>0</v>
      </c>
      <c r="BK34" s="7">
        <f t="shared" ca="1" si="6"/>
        <v>0.17054849325869381</v>
      </c>
    </row>
    <row r="35" spans="1:63" x14ac:dyDescent="0.25">
      <c r="A35">
        <f t="shared" si="4"/>
        <v>24</v>
      </c>
      <c r="C35" s="4">
        <f t="shared" ca="1" si="10"/>
        <v>-304711589.59888208</v>
      </c>
      <c r="D35" s="4">
        <f t="shared" ca="1" si="10"/>
        <v>4169997.3261647047</v>
      </c>
      <c r="E35" s="4">
        <f t="shared" ca="1" si="10"/>
        <v>4041532.2666362152</v>
      </c>
      <c r="F35" s="4">
        <f t="shared" ca="1" si="10"/>
        <v>4223232.9198058508</v>
      </c>
      <c r="G35" s="4">
        <f t="shared" ca="1" si="10"/>
        <v>4386249.302759869</v>
      </c>
      <c r="H35" s="4">
        <f t="shared" ca="1" si="10"/>
        <v>4573533.0858887695</v>
      </c>
      <c r="I35" s="4">
        <f t="shared" ca="1" si="10"/>
        <v>4762023.6177174412</v>
      </c>
      <c r="J35" s="4">
        <f t="shared" ca="1" si="10"/>
        <v>4952824.4996394217</v>
      </c>
      <c r="K35" s="4">
        <f t="shared" ca="1" si="10"/>
        <v>5124407.6496855719</v>
      </c>
      <c r="L35" s="4">
        <f t="shared" ca="1" si="10"/>
        <v>3958445.0854589487</v>
      </c>
      <c r="M35" s="4">
        <f t="shared" ca="1" si="10"/>
        <v>4156321.3454888244</v>
      </c>
      <c r="N35" s="4">
        <f t="shared" ca="1" si="10"/>
        <v>4356604.939300444</v>
      </c>
      <c r="O35" s="4">
        <f t="shared" ca="1" si="10"/>
        <v>4711439.4223945895</v>
      </c>
      <c r="P35" s="4">
        <f t="shared" ca="1" si="10"/>
        <v>4974243.9659365732</v>
      </c>
      <c r="Q35" s="4">
        <f t="shared" ca="1" si="10"/>
        <v>5148813.7260888573</v>
      </c>
      <c r="R35" s="4">
        <f t="shared" ca="1" si="10"/>
        <v>5325388.0477814907</v>
      </c>
      <c r="S35" s="4">
        <f t="shared" ca="1" si="7"/>
        <v>5481122.5628938526</v>
      </c>
      <c r="T35" s="4">
        <f t="shared" ca="1" si="7"/>
        <v>5662946.6554169161</v>
      </c>
      <c r="U35" s="4">
        <f t="shared" ca="1" si="7"/>
        <v>5845656.2110280124</v>
      </c>
      <c r="V35" s="4">
        <f t="shared" ca="1" si="7"/>
        <v>6030451.9945795946</v>
      </c>
      <c r="W35" s="4">
        <f t="shared" ca="1" si="7"/>
        <v>6193804.4665936865</v>
      </c>
      <c r="X35" s="4">
        <f t="shared" ca="1" si="7"/>
        <v>6384051.0534516368</v>
      </c>
      <c r="Y35" s="4">
        <f t="shared" ca="1" si="7"/>
        <v>6575231.6794649288</v>
      </c>
      <c r="Z35" s="4">
        <f t="shared" ca="1" si="7"/>
        <v>574920930.22391236</v>
      </c>
      <c r="AA35" s="4">
        <f t="shared" si="7"/>
        <v>0</v>
      </c>
      <c r="AB35" s="4">
        <f t="shared" si="7"/>
        <v>0</v>
      </c>
      <c r="AC35" s="4">
        <f t="shared" si="7"/>
        <v>0</v>
      </c>
      <c r="AD35" s="4">
        <f t="shared" si="7"/>
        <v>0</v>
      </c>
      <c r="AE35" s="4">
        <f t="shared" si="7"/>
        <v>0</v>
      </c>
      <c r="AF35" s="4">
        <f t="shared" si="7"/>
        <v>0</v>
      </c>
      <c r="AG35" s="4">
        <f t="shared" si="7"/>
        <v>0</v>
      </c>
      <c r="AH35" s="4">
        <f t="shared" si="7"/>
        <v>0</v>
      </c>
      <c r="AI35" s="4">
        <f t="shared" si="8"/>
        <v>0</v>
      </c>
      <c r="AJ35" s="4">
        <f t="shared" si="8"/>
        <v>0</v>
      </c>
      <c r="AK35" s="4">
        <f t="shared" si="8"/>
        <v>0</v>
      </c>
      <c r="AL35" s="4">
        <f t="shared" si="8"/>
        <v>0</v>
      </c>
      <c r="AM35" s="4">
        <f t="shared" si="8"/>
        <v>0</v>
      </c>
      <c r="AN35" s="4">
        <f t="shared" si="8"/>
        <v>0</v>
      </c>
      <c r="AO35" s="4">
        <f t="shared" si="8"/>
        <v>0</v>
      </c>
      <c r="AP35" s="4">
        <f t="shared" si="8"/>
        <v>0</v>
      </c>
      <c r="AQ35" s="4">
        <f t="shared" si="8"/>
        <v>0</v>
      </c>
      <c r="AR35" s="4">
        <f t="shared" si="8"/>
        <v>0</v>
      </c>
      <c r="AS35" s="4">
        <f t="shared" si="8"/>
        <v>0</v>
      </c>
      <c r="AT35" s="4">
        <f t="shared" si="8"/>
        <v>0</v>
      </c>
      <c r="AU35" s="4">
        <f t="shared" si="8"/>
        <v>0</v>
      </c>
      <c r="AV35" s="4">
        <f t="shared" si="8"/>
        <v>0</v>
      </c>
      <c r="AW35" s="4">
        <f t="shared" si="8"/>
        <v>0</v>
      </c>
      <c r="AX35" s="4">
        <f t="shared" si="8"/>
        <v>0</v>
      </c>
      <c r="AY35" s="4">
        <f t="shared" si="9"/>
        <v>0</v>
      </c>
      <c r="AZ35" s="4">
        <f t="shared" si="9"/>
        <v>0</v>
      </c>
      <c r="BA35" s="4">
        <f t="shared" si="9"/>
        <v>0</v>
      </c>
      <c r="BB35" s="4">
        <f t="shared" si="9"/>
        <v>0</v>
      </c>
      <c r="BC35" s="4">
        <f t="shared" si="9"/>
        <v>0</v>
      </c>
      <c r="BD35" s="4">
        <f t="shared" si="9"/>
        <v>0</v>
      </c>
      <c r="BE35" s="4">
        <f t="shared" si="9"/>
        <v>0</v>
      </c>
      <c r="BF35" s="4">
        <f t="shared" si="9"/>
        <v>0</v>
      </c>
      <c r="BG35" s="4">
        <f t="shared" si="9"/>
        <v>0</v>
      </c>
      <c r="BH35" s="4">
        <f t="shared" si="9"/>
        <v>0</v>
      </c>
      <c r="BI35" s="4">
        <f t="shared" si="9"/>
        <v>0</v>
      </c>
      <c r="BK35" s="7">
        <f t="shared" ca="1" si="6"/>
        <v>0.16916715170909113</v>
      </c>
    </row>
    <row r="36" spans="1:63" x14ac:dyDescent="0.25">
      <c r="A36">
        <f t="shared" si="4"/>
        <v>25</v>
      </c>
      <c r="C36" s="4">
        <f t="shared" ca="1" si="10"/>
        <v>-304711589.59888208</v>
      </c>
      <c r="D36" s="4">
        <f t="shared" ca="1" si="10"/>
        <v>4169997.3261647047</v>
      </c>
      <c r="E36" s="4">
        <f t="shared" ca="1" si="10"/>
        <v>4041532.2666362152</v>
      </c>
      <c r="F36" s="4">
        <f t="shared" ca="1" si="10"/>
        <v>4223232.9198058508</v>
      </c>
      <c r="G36" s="4">
        <f t="shared" ca="1" si="10"/>
        <v>4386249.302759869</v>
      </c>
      <c r="H36" s="4">
        <f t="shared" ca="1" si="10"/>
        <v>4573533.0858887695</v>
      </c>
      <c r="I36" s="4">
        <f t="shared" ca="1" si="10"/>
        <v>4762023.6177174412</v>
      </c>
      <c r="J36" s="4">
        <f t="shared" ca="1" si="10"/>
        <v>4952824.4996394217</v>
      </c>
      <c r="K36" s="4">
        <f t="shared" ca="1" si="10"/>
        <v>5124407.6496855719</v>
      </c>
      <c r="L36" s="4">
        <f t="shared" ca="1" si="10"/>
        <v>3958445.0854589487</v>
      </c>
      <c r="M36" s="4">
        <f t="shared" ca="1" si="10"/>
        <v>4156321.3454888244</v>
      </c>
      <c r="N36" s="4">
        <f t="shared" ca="1" si="10"/>
        <v>4356604.939300444</v>
      </c>
      <c r="O36" s="4">
        <f t="shared" ca="1" si="10"/>
        <v>4711439.4223945895</v>
      </c>
      <c r="P36" s="4">
        <f t="shared" ca="1" si="10"/>
        <v>4974243.9659365732</v>
      </c>
      <c r="Q36" s="4">
        <f t="shared" ca="1" si="10"/>
        <v>5148813.7260888573</v>
      </c>
      <c r="R36" s="4">
        <f t="shared" ca="1" si="10"/>
        <v>5325388.0477814907</v>
      </c>
      <c r="S36" s="4">
        <f t="shared" ca="1" si="7"/>
        <v>5481122.5628938526</v>
      </c>
      <c r="T36" s="4">
        <f t="shared" ca="1" si="7"/>
        <v>5662946.6554169161</v>
      </c>
      <c r="U36" s="4">
        <f t="shared" ca="1" si="7"/>
        <v>5845656.2110280124</v>
      </c>
      <c r="V36" s="4">
        <f t="shared" ca="1" si="7"/>
        <v>6030451.9945795946</v>
      </c>
      <c r="W36" s="4">
        <f t="shared" ca="1" si="7"/>
        <v>6193804.4665936865</v>
      </c>
      <c r="X36" s="4">
        <f t="shared" ca="1" si="7"/>
        <v>6384051.0534516368</v>
      </c>
      <c r="Y36" s="4">
        <f t="shared" ca="1" si="7"/>
        <v>6575231.6794649288</v>
      </c>
      <c r="Z36" s="4">
        <f t="shared" ca="1" si="7"/>
        <v>6768583.2956974804</v>
      </c>
      <c r="AA36" s="4">
        <f t="shared" ca="1" si="7"/>
        <v>584780505.32709193</v>
      </c>
      <c r="AB36" s="4">
        <f t="shared" si="7"/>
        <v>0</v>
      </c>
      <c r="AC36" s="4">
        <f t="shared" si="7"/>
        <v>0</v>
      </c>
      <c r="AD36" s="4">
        <f t="shared" si="7"/>
        <v>0</v>
      </c>
      <c r="AE36" s="4">
        <f t="shared" si="7"/>
        <v>0</v>
      </c>
      <c r="AF36" s="4">
        <f t="shared" si="7"/>
        <v>0</v>
      </c>
      <c r="AG36" s="4">
        <f t="shared" si="7"/>
        <v>0</v>
      </c>
      <c r="AH36" s="4">
        <f t="shared" si="7"/>
        <v>0</v>
      </c>
      <c r="AI36" s="4">
        <f t="shared" si="8"/>
        <v>0</v>
      </c>
      <c r="AJ36" s="4">
        <f t="shared" si="8"/>
        <v>0</v>
      </c>
      <c r="AK36" s="4">
        <f t="shared" si="8"/>
        <v>0</v>
      </c>
      <c r="AL36" s="4">
        <f t="shared" si="8"/>
        <v>0</v>
      </c>
      <c r="AM36" s="4">
        <f t="shared" si="8"/>
        <v>0</v>
      </c>
      <c r="AN36" s="4">
        <f t="shared" si="8"/>
        <v>0</v>
      </c>
      <c r="AO36" s="4">
        <f t="shared" si="8"/>
        <v>0</v>
      </c>
      <c r="AP36" s="4">
        <f t="shared" si="8"/>
        <v>0</v>
      </c>
      <c r="AQ36" s="4">
        <f t="shared" si="8"/>
        <v>0</v>
      </c>
      <c r="AR36" s="4">
        <f t="shared" si="8"/>
        <v>0</v>
      </c>
      <c r="AS36" s="4">
        <f t="shared" si="8"/>
        <v>0</v>
      </c>
      <c r="AT36" s="4">
        <f t="shared" si="8"/>
        <v>0</v>
      </c>
      <c r="AU36" s="4">
        <f t="shared" si="8"/>
        <v>0</v>
      </c>
      <c r="AV36" s="4">
        <f t="shared" si="8"/>
        <v>0</v>
      </c>
      <c r="AW36" s="4">
        <f t="shared" si="8"/>
        <v>0</v>
      </c>
      <c r="AX36" s="4">
        <f t="shared" si="8"/>
        <v>0</v>
      </c>
      <c r="AY36" s="4">
        <f t="shared" si="9"/>
        <v>0</v>
      </c>
      <c r="AZ36" s="4">
        <f t="shared" si="9"/>
        <v>0</v>
      </c>
      <c r="BA36" s="4">
        <f t="shared" si="9"/>
        <v>0</v>
      </c>
      <c r="BB36" s="4">
        <f t="shared" si="9"/>
        <v>0</v>
      </c>
      <c r="BC36" s="4">
        <f t="shared" si="9"/>
        <v>0</v>
      </c>
      <c r="BD36" s="4">
        <f t="shared" si="9"/>
        <v>0</v>
      </c>
      <c r="BE36" s="4">
        <f t="shared" si="9"/>
        <v>0</v>
      </c>
      <c r="BF36" s="4">
        <f t="shared" si="9"/>
        <v>0</v>
      </c>
      <c r="BG36" s="4">
        <f t="shared" si="9"/>
        <v>0</v>
      </c>
      <c r="BH36" s="4">
        <f t="shared" si="9"/>
        <v>0</v>
      </c>
      <c r="BI36" s="4">
        <f t="shared" si="9"/>
        <v>0</v>
      </c>
      <c r="BK36" s="7">
        <f t="shared" ca="1" si="6"/>
        <v>0.16743407233458152</v>
      </c>
    </row>
    <row r="37" spans="1:63" x14ac:dyDescent="0.25">
      <c r="A37">
        <f t="shared" si="4"/>
        <v>26</v>
      </c>
      <c r="C37" s="4">
        <f t="shared" ca="1" si="10"/>
        <v>-304711589.59888208</v>
      </c>
      <c r="D37" s="4">
        <f t="shared" ca="1" si="10"/>
        <v>4169997.3261647047</v>
      </c>
      <c r="E37" s="4">
        <f t="shared" ca="1" si="10"/>
        <v>4041532.2666362152</v>
      </c>
      <c r="F37" s="4">
        <f t="shared" ca="1" si="10"/>
        <v>4223232.9198058508</v>
      </c>
      <c r="G37" s="4">
        <f t="shared" ca="1" si="10"/>
        <v>4386249.302759869</v>
      </c>
      <c r="H37" s="4">
        <f t="shared" ca="1" si="10"/>
        <v>4573533.0858887695</v>
      </c>
      <c r="I37" s="4">
        <f t="shared" ca="1" si="10"/>
        <v>4762023.6177174412</v>
      </c>
      <c r="J37" s="4">
        <f t="shared" ca="1" si="10"/>
        <v>4952824.4996394217</v>
      </c>
      <c r="K37" s="4">
        <f t="shared" ca="1" si="10"/>
        <v>5124407.6496855719</v>
      </c>
      <c r="L37" s="4">
        <f t="shared" ca="1" si="10"/>
        <v>3958445.0854589487</v>
      </c>
      <c r="M37" s="4">
        <f t="shared" ca="1" si="10"/>
        <v>4156321.3454888244</v>
      </c>
      <c r="N37" s="4">
        <f t="shared" ca="1" si="10"/>
        <v>4356604.939300444</v>
      </c>
      <c r="O37" s="4">
        <f t="shared" ca="1" si="10"/>
        <v>4711439.4223945895</v>
      </c>
      <c r="P37" s="4">
        <f t="shared" ca="1" si="10"/>
        <v>4974243.9659365732</v>
      </c>
      <c r="Q37" s="4">
        <f t="shared" ca="1" si="10"/>
        <v>5148813.7260888573</v>
      </c>
      <c r="R37" s="4">
        <f t="shared" ca="1" si="10"/>
        <v>5325388.0477814907</v>
      </c>
      <c r="S37" s="4">
        <f t="shared" ca="1" si="7"/>
        <v>5481122.5628938526</v>
      </c>
      <c r="T37" s="4">
        <f t="shared" ca="1" si="7"/>
        <v>5662946.6554169161</v>
      </c>
      <c r="U37" s="4">
        <f t="shared" ca="1" si="7"/>
        <v>5845656.2110280124</v>
      </c>
      <c r="V37" s="4">
        <f t="shared" ca="1" si="7"/>
        <v>6030451.9945795946</v>
      </c>
      <c r="W37" s="4">
        <f t="shared" ca="1" si="7"/>
        <v>6193804.4665936865</v>
      </c>
      <c r="X37" s="4">
        <f t="shared" ca="1" si="7"/>
        <v>6384051.0534516368</v>
      </c>
      <c r="Y37" s="4">
        <f t="shared" ca="1" si="7"/>
        <v>6575231.6794649288</v>
      </c>
      <c r="Z37" s="4">
        <f t="shared" ca="1" si="7"/>
        <v>6768583.2956974804</v>
      </c>
      <c r="AA37" s="4">
        <f t="shared" ca="1" si="7"/>
        <v>6939870.6409638058</v>
      </c>
      <c r="AB37" s="4">
        <f t="shared" ca="1" si="7"/>
        <v>588982284.47149026</v>
      </c>
      <c r="AC37" s="4">
        <f t="shared" si="7"/>
        <v>0</v>
      </c>
      <c r="AD37" s="4">
        <f t="shared" si="7"/>
        <v>0</v>
      </c>
      <c r="AE37" s="4">
        <f t="shared" si="7"/>
        <v>0</v>
      </c>
      <c r="AF37" s="4">
        <f t="shared" si="7"/>
        <v>0</v>
      </c>
      <c r="AG37" s="4">
        <f t="shared" si="7"/>
        <v>0</v>
      </c>
      <c r="AH37" s="4">
        <f t="shared" si="7"/>
        <v>0</v>
      </c>
      <c r="AI37" s="4">
        <f t="shared" si="8"/>
        <v>0</v>
      </c>
      <c r="AJ37" s="4">
        <f t="shared" si="8"/>
        <v>0</v>
      </c>
      <c r="AK37" s="4">
        <f t="shared" si="8"/>
        <v>0</v>
      </c>
      <c r="AL37" s="4">
        <f t="shared" si="8"/>
        <v>0</v>
      </c>
      <c r="AM37" s="4">
        <f t="shared" si="8"/>
        <v>0</v>
      </c>
      <c r="AN37" s="4">
        <f t="shared" si="8"/>
        <v>0</v>
      </c>
      <c r="AO37" s="4">
        <f t="shared" si="8"/>
        <v>0</v>
      </c>
      <c r="AP37" s="4">
        <f t="shared" si="8"/>
        <v>0</v>
      </c>
      <c r="AQ37" s="4">
        <f t="shared" si="8"/>
        <v>0</v>
      </c>
      <c r="AR37" s="4">
        <f t="shared" si="8"/>
        <v>0</v>
      </c>
      <c r="AS37" s="4">
        <f t="shared" si="8"/>
        <v>0</v>
      </c>
      <c r="AT37" s="4">
        <f t="shared" si="8"/>
        <v>0</v>
      </c>
      <c r="AU37" s="4">
        <f t="shared" si="8"/>
        <v>0</v>
      </c>
      <c r="AV37" s="4">
        <f t="shared" si="8"/>
        <v>0</v>
      </c>
      <c r="AW37" s="4">
        <f t="shared" si="8"/>
        <v>0</v>
      </c>
      <c r="AX37" s="4">
        <f t="shared" si="8"/>
        <v>0</v>
      </c>
      <c r="AY37" s="4">
        <f t="shared" si="9"/>
        <v>0</v>
      </c>
      <c r="AZ37" s="4">
        <f t="shared" si="9"/>
        <v>0</v>
      </c>
      <c r="BA37" s="4">
        <f t="shared" si="9"/>
        <v>0</v>
      </c>
      <c r="BB37" s="4">
        <f t="shared" si="9"/>
        <v>0</v>
      </c>
      <c r="BC37" s="4">
        <f t="shared" si="9"/>
        <v>0</v>
      </c>
      <c r="BD37" s="4">
        <f t="shared" si="9"/>
        <v>0</v>
      </c>
      <c r="BE37" s="4">
        <f t="shared" si="9"/>
        <v>0</v>
      </c>
      <c r="BF37" s="4">
        <f t="shared" si="9"/>
        <v>0</v>
      </c>
      <c r="BG37" s="4">
        <f t="shared" si="9"/>
        <v>0</v>
      </c>
      <c r="BH37" s="4">
        <f t="shared" si="9"/>
        <v>0</v>
      </c>
      <c r="BI37" s="4">
        <f t="shared" si="9"/>
        <v>0</v>
      </c>
      <c r="BK37" s="7">
        <f t="shared" ca="1" si="6"/>
        <v>0.16427551402339402</v>
      </c>
    </row>
    <row r="38" spans="1:63" x14ac:dyDescent="0.25">
      <c r="A38">
        <f t="shared" si="4"/>
        <v>27</v>
      </c>
      <c r="C38" s="4">
        <f t="shared" ca="1" si="10"/>
        <v>-304711589.59888208</v>
      </c>
      <c r="D38" s="4">
        <f t="shared" ca="1" si="10"/>
        <v>4169997.3261647047</v>
      </c>
      <c r="E38" s="4">
        <f t="shared" ca="1" si="10"/>
        <v>4041532.2666362152</v>
      </c>
      <c r="F38" s="4">
        <f t="shared" ca="1" si="10"/>
        <v>4223232.9198058508</v>
      </c>
      <c r="G38" s="4">
        <f t="shared" ca="1" si="10"/>
        <v>4386249.302759869</v>
      </c>
      <c r="H38" s="4">
        <f t="shared" ca="1" si="10"/>
        <v>4573533.0858887695</v>
      </c>
      <c r="I38" s="4">
        <f t="shared" ca="1" si="10"/>
        <v>4762023.6177174412</v>
      </c>
      <c r="J38" s="4">
        <f t="shared" ca="1" si="10"/>
        <v>4952824.4996394217</v>
      </c>
      <c r="K38" s="4">
        <f t="shared" ca="1" si="10"/>
        <v>5124407.6496855719</v>
      </c>
      <c r="L38" s="4">
        <f t="shared" ca="1" si="10"/>
        <v>3958445.0854589487</v>
      </c>
      <c r="M38" s="4">
        <f t="shared" ca="1" si="10"/>
        <v>4156321.3454888244</v>
      </c>
      <c r="N38" s="4">
        <f t="shared" ca="1" si="10"/>
        <v>4356604.939300444</v>
      </c>
      <c r="O38" s="4">
        <f t="shared" ca="1" si="10"/>
        <v>4711439.4223945895</v>
      </c>
      <c r="P38" s="4">
        <f t="shared" ca="1" si="10"/>
        <v>4974243.9659365732</v>
      </c>
      <c r="Q38" s="4">
        <f t="shared" ca="1" si="10"/>
        <v>5148813.7260888573</v>
      </c>
      <c r="R38" s="4">
        <f t="shared" ca="1" si="10"/>
        <v>5325388.0477814907</v>
      </c>
      <c r="S38" s="4">
        <f t="shared" ca="1" si="7"/>
        <v>5481122.5628938526</v>
      </c>
      <c r="T38" s="4">
        <f t="shared" ca="1" si="7"/>
        <v>5662946.6554169161</v>
      </c>
      <c r="U38" s="4">
        <f t="shared" ca="1" si="7"/>
        <v>5845656.2110280124</v>
      </c>
      <c r="V38" s="4">
        <f t="shared" ca="1" si="7"/>
        <v>6030451.9945795946</v>
      </c>
      <c r="W38" s="4">
        <f t="shared" ca="1" si="7"/>
        <v>6193804.4665936865</v>
      </c>
      <c r="X38" s="4">
        <f t="shared" ca="1" si="7"/>
        <v>6384051.0534516368</v>
      </c>
      <c r="Y38" s="4">
        <f t="shared" ca="1" si="7"/>
        <v>6575231.6794649288</v>
      </c>
      <c r="Z38" s="4">
        <f t="shared" ca="1" si="7"/>
        <v>6768583.2956974804</v>
      </c>
      <c r="AA38" s="4">
        <f t="shared" ca="1" si="7"/>
        <v>6939870.6409638058</v>
      </c>
      <c r="AB38" s="4">
        <f t="shared" ca="1" si="7"/>
        <v>7138881.4301334601</v>
      </c>
      <c r="AC38" s="4">
        <f t="shared" ca="1" si="7"/>
        <v>597656305.85925889</v>
      </c>
      <c r="AD38" s="4">
        <f t="shared" si="7"/>
        <v>0</v>
      </c>
      <c r="AE38" s="4">
        <f t="shared" si="7"/>
        <v>0</v>
      </c>
      <c r="AF38" s="4">
        <f t="shared" si="7"/>
        <v>0</v>
      </c>
      <c r="AG38" s="4">
        <f t="shared" si="7"/>
        <v>0</v>
      </c>
      <c r="AH38" s="4">
        <f t="shared" si="7"/>
        <v>0</v>
      </c>
      <c r="AI38" s="4">
        <f t="shared" si="8"/>
        <v>0</v>
      </c>
      <c r="AJ38" s="4">
        <f t="shared" si="8"/>
        <v>0</v>
      </c>
      <c r="AK38" s="4">
        <f t="shared" si="8"/>
        <v>0</v>
      </c>
      <c r="AL38" s="4">
        <f t="shared" si="8"/>
        <v>0</v>
      </c>
      <c r="AM38" s="4">
        <f t="shared" si="8"/>
        <v>0</v>
      </c>
      <c r="AN38" s="4">
        <f t="shared" si="8"/>
        <v>0</v>
      </c>
      <c r="AO38" s="4">
        <f t="shared" si="8"/>
        <v>0</v>
      </c>
      <c r="AP38" s="4">
        <f t="shared" si="8"/>
        <v>0</v>
      </c>
      <c r="AQ38" s="4">
        <f t="shared" si="8"/>
        <v>0</v>
      </c>
      <c r="AR38" s="4">
        <f t="shared" si="8"/>
        <v>0</v>
      </c>
      <c r="AS38" s="4">
        <f t="shared" si="8"/>
        <v>0</v>
      </c>
      <c r="AT38" s="4">
        <f t="shared" si="8"/>
        <v>0</v>
      </c>
      <c r="AU38" s="4">
        <f t="shared" si="8"/>
        <v>0</v>
      </c>
      <c r="AV38" s="4">
        <f t="shared" si="8"/>
        <v>0</v>
      </c>
      <c r="AW38" s="4">
        <f t="shared" si="8"/>
        <v>0</v>
      </c>
      <c r="AX38" s="4">
        <f t="shared" si="8"/>
        <v>0</v>
      </c>
      <c r="AY38" s="4">
        <f t="shared" si="9"/>
        <v>0</v>
      </c>
      <c r="AZ38" s="4">
        <f t="shared" si="9"/>
        <v>0</v>
      </c>
      <c r="BA38" s="4">
        <f t="shared" si="9"/>
        <v>0</v>
      </c>
      <c r="BB38" s="4">
        <f t="shared" si="9"/>
        <v>0</v>
      </c>
      <c r="BC38" s="4">
        <f t="shared" si="9"/>
        <v>0</v>
      </c>
      <c r="BD38" s="4">
        <f t="shared" si="9"/>
        <v>0</v>
      </c>
      <c r="BE38" s="4">
        <f t="shared" si="9"/>
        <v>0</v>
      </c>
      <c r="BF38" s="4">
        <f t="shared" si="9"/>
        <v>0</v>
      </c>
      <c r="BG38" s="4">
        <f t="shared" si="9"/>
        <v>0</v>
      </c>
      <c r="BH38" s="4">
        <f t="shared" si="9"/>
        <v>0</v>
      </c>
      <c r="BI38" s="4">
        <f t="shared" si="9"/>
        <v>0</v>
      </c>
      <c r="BK38" s="7">
        <f t="shared" ca="1" si="6"/>
        <v>0.16255621205310455</v>
      </c>
    </row>
    <row r="39" spans="1:63" x14ac:dyDescent="0.25">
      <c r="A39">
        <f t="shared" si="4"/>
        <v>28</v>
      </c>
      <c r="C39" s="4">
        <f t="shared" ca="1" si="10"/>
        <v>-304711589.59888208</v>
      </c>
      <c r="D39" s="4">
        <f t="shared" ca="1" si="10"/>
        <v>4169997.3261647047</v>
      </c>
      <c r="E39" s="4">
        <f t="shared" ca="1" si="10"/>
        <v>4041532.2666362152</v>
      </c>
      <c r="F39" s="4">
        <f t="shared" ca="1" si="10"/>
        <v>4223232.9198058508</v>
      </c>
      <c r="G39" s="4">
        <f t="shared" ca="1" si="10"/>
        <v>4386249.302759869</v>
      </c>
      <c r="H39" s="4">
        <f t="shared" ca="1" si="10"/>
        <v>4573533.0858887695</v>
      </c>
      <c r="I39" s="4">
        <f t="shared" ca="1" si="10"/>
        <v>4762023.6177174412</v>
      </c>
      <c r="J39" s="4">
        <f t="shared" ca="1" si="10"/>
        <v>4952824.4996394217</v>
      </c>
      <c r="K39" s="4">
        <f t="shared" ca="1" si="10"/>
        <v>5124407.6496855719</v>
      </c>
      <c r="L39" s="4">
        <f t="shared" ca="1" si="10"/>
        <v>3958445.0854589487</v>
      </c>
      <c r="M39" s="4">
        <f t="shared" ca="1" si="10"/>
        <v>4156321.3454888244</v>
      </c>
      <c r="N39" s="4">
        <f t="shared" ca="1" si="10"/>
        <v>4356604.939300444</v>
      </c>
      <c r="O39" s="4">
        <f t="shared" ca="1" si="10"/>
        <v>4711439.4223945895</v>
      </c>
      <c r="P39" s="4">
        <f t="shared" ca="1" si="10"/>
        <v>4974243.9659365732</v>
      </c>
      <c r="Q39" s="4">
        <f t="shared" ca="1" si="10"/>
        <v>5148813.7260888573</v>
      </c>
      <c r="R39" s="4">
        <f t="shared" ca="1" si="10"/>
        <v>5325388.0477814907</v>
      </c>
      <c r="S39" s="4">
        <f t="shared" ca="1" si="7"/>
        <v>5481122.5628938526</v>
      </c>
      <c r="T39" s="4">
        <f t="shared" ca="1" si="7"/>
        <v>5662946.6554169161</v>
      </c>
      <c r="U39" s="4">
        <f t="shared" ca="1" si="7"/>
        <v>5845656.2110280124</v>
      </c>
      <c r="V39" s="4">
        <f t="shared" ca="1" si="7"/>
        <v>6030451.9945795946</v>
      </c>
      <c r="W39" s="4">
        <f t="shared" ca="1" si="7"/>
        <v>6193804.4665936865</v>
      </c>
      <c r="X39" s="4">
        <f t="shared" ca="1" si="7"/>
        <v>6384051.0534516368</v>
      </c>
      <c r="Y39" s="4">
        <f t="shared" ca="1" si="7"/>
        <v>6575231.6794649288</v>
      </c>
      <c r="Z39" s="4">
        <f t="shared" ca="1" si="7"/>
        <v>6768583.2956974804</v>
      </c>
      <c r="AA39" s="4">
        <f t="shared" ca="1" si="7"/>
        <v>6939870.6409638058</v>
      </c>
      <c r="AB39" s="4">
        <f t="shared" ca="1" si="7"/>
        <v>7138881.4301334601</v>
      </c>
      <c r="AC39" s="4">
        <f t="shared" ca="1" si="7"/>
        <v>7338876.952173043</v>
      </c>
      <c r="AD39" s="4">
        <f t="shared" ca="1" si="7"/>
        <v>608700830.01364851</v>
      </c>
      <c r="AE39" s="4">
        <f t="shared" si="7"/>
        <v>0</v>
      </c>
      <c r="AF39" s="4">
        <f t="shared" si="7"/>
        <v>0</v>
      </c>
      <c r="AG39" s="4">
        <f t="shared" si="7"/>
        <v>0</v>
      </c>
      <c r="AH39" s="4">
        <f t="shared" si="7"/>
        <v>0</v>
      </c>
      <c r="AI39" s="4">
        <f t="shared" si="8"/>
        <v>0</v>
      </c>
      <c r="AJ39" s="4">
        <f t="shared" si="8"/>
        <v>0</v>
      </c>
      <c r="AK39" s="4">
        <f t="shared" si="8"/>
        <v>0</v>
      </c>
      <c r="AL39" s="4">
        <f t="shared" si="8"/>
        <v>0</v>
      </c>
      <c r="AM39" s="4">
        <f t="shared" si="8"/>
        <v>0</v>
      </c>
      <c r="AN39" s="4">
        <f t="shared" si="8"/>
        <v>0</v>
      </c>
      <c r="AO39" s="4">
        <f t="shared" si="8"/>
        <v>0</v>
      </c>
      <c r="AP39" s="4">
        <f t="shared" si="8"/>
        <v>0</v>
      </c>
      <c r="AQ39" s="4">
        <f t="shared" si="8"/>
        <v>0</v>
      </c>
      <c r="AR39" s="4">
        <f t="shared" si="8"/>
        <v>0</v>
      </c>
      <c r="AS39" s="4">
        <f t="shared" si="8"/>
        <v>0</v>
      </c>
      <c r="AT39" s="4">
        <f t="shared" si="8"/>
        <v>0</v>
      </c>
      <c r="AU39" s="4">
        <f t="shared" si="8"/>
        <v>0</v>
      </c>
      <c r="AV39" s="4">
        <f t="shared" si="8"/>
        <v>0</v>
      </c>
      <c r="AW39" s="4">
        <f t="shared" si="8"/>
        <v>0</v>
      </c>
      <c r="AX39" s="4">
        <f t="shared" si="8"/>
        <v>0</v>
      </c>
      <c r="AY39" s="4">
        <f t="shared" si="9"/>
        <v>0</v>
      </c>
      <c r="AZ39" s="4">
        <f t="shared" si="9"/>
        <v>0</v>
      </c>
      <c r="BA39" s="4">
        <f t="shared" si="9"/>
        <v>0</v>
      </c>
      <c r="BB39" s="4">
        <f t="shared" si="9"/>
        <v>0</v>
      </c>
      <c r="BC39" s="4">
        <f t="shared" si="9"/>
        <v>0</v>
      </c>
      <c r="BD39" s="4">
        <f t="shared" si="9"/>
        <v>0</v>
      </c>
      <c r="BE39" s="4">
        <f t="shared" si="9"/>
        <v>0</v>
      </c>
      <c r="BF39" s="4">
        <f t="shared" si="9"/>
        <v>0</v>
      </c>
      <c r="BG39" s="4">
        <f t="shared" si="9"/>
        <v>0</v>
      </c>
      <c r="BH39" s="4">
        <f t="shared" si="9"/>
        <v>0</v>
      </c>
      <c r="BI39" s="4">
        <f t="shared" si="9"/>
        <v>0</v>
      </c>
      <c r="BK39" s="7">
        <f t="shared" ca="1" si="6"/>
        <v>0.16153301184251934</v>
      </c>
    </row>
    <row r="40" spans="1:63" x14ac:dyDescent="0.25">
      <c r="A40">
        <f t="shared" si="4"/>
        <v>29</v>
      </c>
      <c r="C40" s="4">
        <f t="shared" ca="1" si="10"/>
        <v>-304711589.59888208</v>
      </c>
      <c r="D40" s="4">
        <f t="shared" ca="1" si="10"/>
        <v>4169997.3261647047</v>
      </c>
      <c r="E40" s="4">
        <f t="shared" ca="1" si="10"/>
        <v>4041532.2666362152</v>
      </c>
      <c r="F40" s="4">
        <f t="shared" ca="1" si="10"/>
        <v>4223232.9198058508</v>
      </c>
      <c r="G40" s="4">
        <f t="shared" ca="1" si="10"/>
        <v>4386249.302759869</v>
      </c>
      <c r="H40" s="4">
        <f t="shared" ca="1" si="10"/>
        <v>4573533.0858887695</v>
      </c>
      <c r="I40" s="4">
        <f t="shared" ca="1" si="10"/>
        <v>4762023.6177174412</v>
      </c>
      <c r="J40" s="4">
        <f t="shared" ca="1" si="10"/>
        <v>4952824.4996394217</v>
      </c>
      <c r="K40" s="4">
        <f t="shared" ca="1" si="10"/>
        <v>5124407.6496855719</v>
      </c>
      <c r="L40" s="4">
        <f t="shared" ca="1" si="10"/>
        <v>3958445.0854589487</v>
      </c>
      <c r="M40" s="4">
        <f t="shared" ca="1" si="10"/>
        <v>4156321.3454888244</v>
      </c>
      <c r="N40" s="4">
        <f t="shared" ca="1" si="10"/>
        <v>4356604.939300444</v>
      </c>
      <c r="O40" s="4">
        <f t="shared" ca="1" si="10"/>
        <v>4711439.4223945895</v>
      </c>
      <c r="P40" s="4">
        <f t="shared" ca="1" si="10"/>
        <v>4974243.9659365732</v>
      </c>
      <c r="Q40" s="4">
        <f t="shared" ca="1" si="10"/>
        <v>5148813.7260888573</v>
      </c>
      <c r="R40" s="4">
        <f t="shared" ca="1" si="10"/>
        <v>5325388.0477814907</v>
      </c>
      <c r="S40" s="4">
        <f t="shared" ca="1" si="7"/>
        <v>5481122.5628938526</v>
      </c>
      <c r="T40" s="4">
        <f t="shared" ca="1" si="7"/>
        <v>5662946.6554169161</v>
      </c>
      <c r="U40" s="4">
        <f t="shared" ca="1" si="7"/>
        <v>5845656.2110280124</v>
      </c>
      <c r="V40" s="4">
        <f t="shared" ca="1" si="7"/>
        <v>6030451.9945795946</v>
      </c>
      <c r="W40" s="4">
        <f t="shared" ca="1" si="7"/>
        <v>6193804.4665936865</v>
      </c>
      <c r="X40" s="4">
        <f t="shared" ca="1" si="7"/>
        <v>6384051.0534516368</v>
      </c>
      <c r="Y40" s="4">
        <f t="shared" ca="1" si="7"/>
        <v>6575231.6794649288</v>
      </c>
      <c r="Z40" s="4">
        <f t="shared" ca="1" si="7"/>
        <v>6768583.2956974804</v>
      </c>
      <c r="AA40" s="4">
        <f t="shared" ca="1" si="7"/>
        <v>6939870.6409638058</v>
      </c>
      <c r="AB40" s="4">
        <f t="shared" ca="1" si="7"/>
        <v>7138881.4301334601</v>
      </c>
      <c r="AC40" s="4">
        <f t="shared" ca="1" si="7"/>
        <v>7338876.952173043</v>
      </c>
      <c r="AD40" s="4">
        <f t="shared" ca="1" si="7"/>
        <v>7541131.4348422121</v>
      </c>
      <c r="AE40" s="4">
        <f t="shared" ca="1" si="7"/>
        <v>618266525.54459453</v>
      </c>
      <c r="AF40" s="4">
        <f t="shared" si="7"/>
        <v>0</v>
      </c>
      <c r="AG40" s="4">
        <f t="shared" si="7"/>
        <v>0</v>
      </c>
      <c r="AH40" s="4">
        <f t="shared" si="7"/>
        <v>0</v>
      </c>
      <c r="AI40" s="4">
        <f t="shared" si="8"/>
        <v>0</v>
      </c>
      <c r="AJ40" s="4">
        <f t="shared" si="8"/>
        <v>0</v>
      </c>
      <c r="AK40" s="4">
        <f t="shared" si="8"/>
        <v>0</v>
      </c>
      <c r="AL40" s="4">
        <f t="shared" si="8"/>
        <v>0</v>
      </c>
      <c r="AM40" s="4">
        <f t="shared" si="8"/>
        <v>0</v>
      </c>
      <c r="AN40" s="4">
        <f t="shared" si="8"/>
        <v>0</v>
      </c>
      <c r="AO40" s="4">
        <f t="shared" si="8"/>
        <v>0</v>
      </c>
      <c r="AP40" s="4">
        <f t="shared" si="8"/>
        <v>0</v>
      </c>
      <c r="AQ40" s="4">
        <f t="shared" si="8"/>
        <v>0</v>
      </c>
      <c r="AR40" s="4">
        <f t="shared" si="8"/>
        <v>0</v>
      </c>
      <c r="AS40" s="4">
        <f t="shared" si="8"/>
        <v>0</v>
      </c>
      <c r="AT40" s="4">
        <f t="shared" si="8"/>
        <v>0</v>
      </c>
      <c r="AU40" s="4">
        <f t="shared" si="8"/>
        <v>0</v>
      </c>
      <c r="AV40" s="4">
        <f t="shared" si="8"/>
        <v>0</v>
      </c>
      <c r="AW40" s="4">
        <f t="shared" si="8"/>
        <v>0</v>
      </c>
      <c r="AX40" s="4">
        <f t="shared" si="8"/>
        <v>0</v>
      </c>
      <c r="AY40" s="4">
        <f t="shared" si="9"/>
        <v>0</v>
      </c>
      <c r="AZ40" s="4">
        <f t="shared" si="9"/>
        <v>0</v>
      </c>
      <c r="BA40" s="4">
        <f t="shared" si="9"/>
        <v>0</v>
      </c>
      <c r="BB40" s="4">
        <f t="shared" si="9"/>
        <v>0</v>
      </c>
      <c r="BC40" s="4">
        <f t="shared" si="9"/>
        <v>0</v>
      </c>
      <c r="BD40" s="4">
        <f t="shared" si="9"/>
        <v>0</v>
      </c>
      <c r="BE40" s="4">
        <f t="shared" si="9"/>
        <v>0</v>
      </c>
      <c r="BF40" s="4">
        <f t="shared" si="9"/>
        <v>0</v>
      </c>
      <c r="BG40" s="4">
        <f t="shared" si="9"/>
        <v>0</v>
      </c>
      <c r="BH40" s="4">
        <f t="shared" si="9"/>
        <v>0</v>
      </c>
      <c r="BI40" s="4">
        <f t="shared" si="9"/>
        <v>0</v>
      </c>
      <c r="BK40" s="7">
        <f t="shared" ca="1" si="6"/>
        <v>0.16022064584354201</v>
      </c>
    </row>
    <row r="41" spans="1:63" x14ac:dyDescent="0.25">
      <c r="A41">
        <f t="shared" si="4"/>
        <v>30</v>
      </c>
      <c r="C41" s="4">
        <f t="shared" ca="1" si="10"/>
        <v>-304711589.59888208</v>
      </c>
      <c r="D41" s="4">
        <f t="shared" ca="1" si="10"/>
        <v>4169997.3261647047</v>
      </c>
      <c r="E41" s="4">
        <f t="shared" ca="1" si="10"/>
        <v>4041532.2666362152</v>
      </c>
      <c r="F41" s="4">
        <f t="shared" ca="1" si="10"/>
        <v>4223232.9198058508</v>
      </c>
      <c r="G41" s="4">
        <f t="shared" ca="1" si="10"/>
        <v>4386249.302759869</v>
      </c>
      <c r="H41" s="4">
        <f t="shared" ca="1" si="10"/>
        <v>4573533.0858887695</v>
      </c>
      <c r="I41" s="4">
        <f t="shared" ca="1" si="10"/>
        <v>4762023.6177174412</v>
      </c>
      <c r="J41" s="4">
        <f t="shared" ca="1" si="10"/>
        <v>4952824.4996394217</v>
      </c>
      <c r="K41" s="4">
        <f t="shared" ca="1" si="10"/>
        <v>5124407.6496855719</v>
      </c>
      <c r="L41" s="4">
        <f t="shared" ca="1" si="10"/>
        <v>3958445.0854589487</v>
      </c>
      <c r="M41" s="4">
        <f t="shared" ca="1" si="10"/>
        <v>4156321.3454888244</v>
      </c>
      <c r="N41" s="4">
        <f t="shared" ca="1" si="10"/>
        <v>4356604.939300444</v>
      </c>
      <c r="O41" s="4">
        <f t="shared" ca="1" si="10"/>
        <v>4711439.4223945895</v>
      </c>
      <c r="P41" s="4">
        <f t="shared" ca="1" si="10"/>
        <v>4974243.9659365732</v>
      </c>
      <c r="Q41" s="4">
        <f t="shared" ca="1" si="10"/>
        <v>5148813.7260888573</v>
      </c>
      <c r="R41" s="4">
        <f t="shared" ca="1" si="10"/>
        <v>5325388.0477814907</v>
      </c>
      <c r="S41" s="4">
        <f t="shared" ca="1" si="7"/>
        <v>5481122.5628938526</v>
      </c>
      <c r="T41" s="4">
        <f t="shared" ca="1" si="7"/>
        <v>5662946.6554169161</v>
      </c>
      <c r="U41" s="4">
        <f t="shared" ca="1" si="7"/>
        <v>5845656.2110280124</v>
      </c>
      <c r="V41" s="4">
        <f t="shared" ca="1" si="7"/>
        <v>6030451.9945795946</v>
      </c>
      <c r="W41" s="4">
        <f t="shared" ca="1" si="7"/>
        <v>6193804.4665936865</v>
      </c>
      <c r="X41" s="4">
        <f t="shared" ca="1" si="7"/>
        <v>6384051.0534516368</v>
      </c>
      <c r="Y41" s="4">
        <f t="shared" ca="1" si="7"/>
        <v>6575231.6794649288</v>
      </c>
      <c r="Z41" s="4">
        <f t="shared" ca="1" si="7"/>
        <v>6768583.2956974804</v>
      </c>
      <c r="AA41" s="4">
        <f t="shared" ca="1" si="7"/>
        <v>6939870.6409638058</v>
      </c>
      <c r="AB41" s="4">
        <f t="shared" ca="1" si="7"/>
        <v>7138881.4301334601</v>
      </c>
      <c r="AC41" s="4">
        <f t="shared" ca="1" si="7"/>
        <v>7338876.952173043</v>
      </c>
      <c r="AD41" s="4">
        <f t="shared" ca="1" si="7"/>
        <v>7541131.4348422121</v>
      </c>
      <c r="AE41" s="4">
        <f t="shared" ca="1" si="7"/>
        <v>7720682.7285311008</v>
      </c>
      <c r="AF41" s="4">
        <f t="shared" ca="1" si="7"/>
        <v>628829944.9013176</v>
      </c>
      <c r="AG41" s="4">
        <f t="shared" si="7"/>
        <v>0</v>
      </c>
      <c r="AH41" s="4">
        <f t="shared" si="7"/>
        <v>0</v>
      </c>
      <c r="AI41" s="4">
        <f t="shared" si="8"/>
        <v>0</v>
      </c>
      <c r="AJ41" s="4">
        <f t="shared" si="8"/>
        <v>0</v>
      </c>
      <c r="AK41" s="4">
        <f t="shared" si="8"/>
        <v>0</v>
      </c>
      <c r="AL41" s="4">
        <f t="shared" si="8"/>
        <v>0</v>
      </c>
      <c r="AM41" s="4">
        <f t="shared" si="8"/>
        <v>0</v>
      </c>
      <c r="AN41" s="4">
        <f t="shared" si="8"/>
        <v>0</v>
      </c>
      <c r="AO41" s="4">
        <f t="shared" si="8"/>
        <v>0</v>
      </c>
      <c r="AP41" s="4">
        <f t="shared" si="8"/>
        <v>0</v>
      </c>
      <c r="AQ41" s="4">
        <f t="shared" si="8"/>
        <v>0</v>
      </c>
      <c r="AR41" s="4">
        <f t="shared" si="8"/>
        <v>0</v>
      </c>
      <c r="AS41" s="4">
        <f t="shared" si="8"/>
        <v>0</v>
      </c>
      <c r="AT41" s="4">
        <f t="shared" si="8"/>
        <v>0</v>
      </c>
      <c r="AU41" s="4">
        <f t="shared" si="8"/>
        <v>0</v>
      </c>
      <c r="AV41" s="4">
        <f t="shared" si="8"/>
        <v>0</v>
      </c>
      <c r="AW41" s="4">
        <f t="shared" si="8"/>
        <v>0</v>
      </c>
      <c r="AX41" s="4">
        <f t="shared" si="8"/>
        <v>0</v>
      </c>
      <c r="AY41" s="4">
        <f t="shared" si="9"/>
        <v>0</v>
      </c>
      <c r="AZ41" s="4">
        <f t="shared" si="9"/>
        <v>0</v>
      </c>
      <c r="BA41" s="4">
        <f t="shared" si="9"/>
        <v>0</v>
      </c>
      <c r="BB41" s="4">
        <f t="shared" si="9"/>
        <v>0</v>
      </c>
      <c r="BC41" s="4">
        <f t="shared" si="9"/>
        <v>0</v>
      </c>
      <c r="BD41" s="4">
        <f t="shared" si="9"/>
        <v>0</v>
      </c>
      <c r="BE41" s="4">
        <f t="shared" si="9"/>
        <v>0</v>
      </c>
      <c r="BF41" s="4">
        <f t="shared" si="9"/>
        <v>0</v>
      </c>
      <c r="BG41" s="4">
        <f t="shared" si="9"/>
        <v>0</v>
      </c>
      <c r="BH41" s="4">
        <f t="shared" si="9"/>
        <v>0</v>
      </c>
      <c r="BI41" s="4">
        <f t="shared" si="9"/>
        <v>0</v>
      </c>
      <c r="BK41" s="7">
        <f t="shared" ca="1" si="6"/>
        <v>0.15919646755611749</v>
      </c>
    </row>
    <row r="42" spans="1:63" x14ac:dyDescent="0.25">
      <c r="A42">
        <f t="shared" si="4"/>
        <v>31</v>
      </c>
      <c r="C42" s="4">
        <f t="shared" ca="1" si="10"/>
        <v>-304711589.59888208</v>
      </c>
      <c r="D42" s="4">
        <f t="shared" ca="1" si="10"/>
        <v>4169997.3261647047</v>
      </c>
      <c r="E42" s="4">
        <f t="shared" ca="1" si="10"/>
        <v>4041532.2666362152</v>
      </c>
      <c r="F42" s="4">
        <f t="shared" ca="1" si="10"/>
        <v>4223232.9198058508</v>
      </c>
      <c r="G42" s="4">
        <f t="shared" ca="1" si="10"/>
        <v>4386249.302759869</v>
      </c>
      <c r="H42" s="4">
        <f t="shared" ca="1" si="10"/>
        <v>4573533.0858887695</v>
      </c>
      <c r="I42" s="4">
        <f t="shared" ca="1" si="10"/>
        <v>4762023.6177174412</v>
      </c>
      <c r="J42" s="4">
        <f t="shared" ca="1" si="10"/>
        <v>4952824.4996394217</v>
      </c>
      <c r="K42" s="4">
        <f t="shared" ca="1" si="10"/>
        <v>5124407.6496855719</v>
      </c>
      <c r="L42" s="4">
        <f t="shared" ca="1" si="10"/>
        <v>3958445.0854589487</v>
      </c>
      <c r="M42" s="4">
        <f t="shared" ca="1" si="10"/>
        <v>4156321.3454888244</v>
      </c>
      <c r="N42" s="4">
        <f t="shared" ca="1" si="10"/>
        <v>4356604.939300444</v>
      </c>
      <c r="O42" s="4">
        <f t="shared" ca="1" si="10"/>
        <v>4711439.4223945895</v>
      </c>
      <c r="P42" s="4">
        <f t="shared" ca="1" si="10"/>
        <v>4974243.9659365732</v>
      </c>
      <c r="Q42" s="4">
        <f t="shared" ca="1" si="10"/>
        <v>5148813.7260888573</v>
      </c>
      <c r="R42" s="4">
        <f t="shared" ca="1" si="10"/>
        <v>5325388.0477814907</v>
      </c>
      <c r="S42" s="4">
        <f t="shared" ca="1" si="7"/>
        <v>5481122.5628938526</v>
      </c>
      <c r="T42" s="4">
        <f t="shared" ca="1" si="7"/>
        <v>5662946.6554169161</v>
      </c>
      <c r="U42" s="4">
        <f t="shared" ca="1" si="7"/>
        <v>5845656.2110280124</v>
      </c>
      <c r="V42" s="4">
        <f t="shared" ca="1" si="7"/>
        <v>6030451.9945795946</v>
      </c>
      <c r="W42" s="4">
        <f t="shared" ca="1" si="7"/>
        <v>6193804.4665936865</v>
      </c>
      <c r="X42" s="4">
        <f t="shared" ca="1" si="7"/>
        <v>6384051.0534516368</v>
      </c>
      <c r="Y42" s="4">
        <f t="shared" ca="1" si="7"/>
        <v>6575231.6794649288</v>
      </c>
      <c r="Z42" s="4">
        <f t="shared" ca="1" si="7"/>
        <v>6768583.2956974804</v>
      </c>
      <c r="AA42" s="4">
        <f t="shared" ca="1" si="7"/>
        <v>6939870.6409638058</v>
      </c>
      <c r="AB42" s="4">
        <f t="shared" ca="1" si="7"/>
        <v>7138881.4301334601</v>
      </c>
      <c r="AC42" s="4">
        <f t="shared" ca="1" si="7"/>
        <v>7338876.952173043</v>
      </c>
      <c r="AD42" s="4">
        <f t="shared" ca="1" si="7"/>
        <v>7541131.4348422121</v>
      </c>
      <c r="AE42" s="4">
        <f t="shared" ca="1" si="7"/>
        <v>7720682.7285311008</v>
      </c>
      <c r="AF42" s="4">
        <f t="shared" ca="1" si="7"/>
        <v>7268248.4468822461</v>
      </c>
      <c r="AG42" s="4">
        <f t="shared" ca="1" si="7"/>
        <v>639632285.10224307</v>
      </c>
      <c r="AH42" s="4">
        <f t="shared" si="7"/>
        <v>0</v>
      </c>
      <c r="AI42" s="4">
        <f t="shared" si="8"/>
        <v>0</v>
      </c>
      <c r="AJ42" s="4">
        <f t="shared" si="8"/>
        <v>0</v>
      </c>
      <c r="AK42" s="4">
        <f t="shared" si="8"/>
        <v>0</v>
      </c>
      <c r="AL42" s="4">
        <f t="shared" si="8"/>
        <v>0</v>
      </c>
      <c r="AM42" s="4">
        <f t="shared" si="8"/>
        <v>0</v>
      </c>
      <c r="AN42" s="4">
        <f t="shared" si="8"/>
        <v>0</v>
      </c>
      <c r="AO42" s="4">
        <f t="shared" si="8"/>
        <v>0</v>
      </c>
      <c r="AP42" s="4">
        <f t="shared" si="8"/>
        <v>0</v>
      </c>
      <c r="AQ42" s="4">
        <f t="shared" si="8"/>
        <v>0</v>
      </c>
      <c r="AR42" s="4">
        <f t="shared" si="8"/>
        <v>0</v>
      </c>
      <c r="AS42" s="4">
        <f t="shared" si="8"/>
        <v>0</v>
      </c>
      <c r="AT42" s="4">
        <f t="shared" si="8"/>
        <v>0</v>
      </c>
      <c r="AU42" s="4">
        <f t="shared" si="8"/>
        <v>0</v>
      </c>
      <c r="AV42" s="4">
        <f t="shared" si="8"/>
        <v>0</v>
      </c>
      <c r="AW42" s="4">
        <f t="shared" si="8"/>
        <v>0</v>
      </c>
      <c r="AX42" s="4">
        <f t="shared" si="8"/>
        <v>0</v>
      </c>
      <c r="AY42" s="4">
        <f t="shared" si="9"/>
        <v>0</v>
      </c>
      <c r="AZ42" s="4">
        <f t="shared" si="9"/>
        <v>0</v>
      </c>
      <c r="BA42" s="4">
        <f t="shared" si="9"/>
        <v>0</v>
      </c>
      <c r="BB42" s="4">
        <f t="shared" si="9"/>
        <v>0</v>
      </c>
      <c r="BC42" s="4">
        <f t="shared" si="9"/>
        <v>0</v>
      </c>
      <c r="BD42" s="4">
        <f t="shared" si="9"/>
        <v>0</v>
      </c>
      <c r="BE42" s="4">
        <f t="shared" si="9"/>
        <v>0</v>
      </c>
      <c r="BF42" s="4">
        <f t="shared" si="9"/>
        <v>0</v>
      </c>
      <c r="BG42" s="4">
        <f t="shared" si="9"/>
        <v>0</v>
      </c>
      <c r="BH42" s="4">
        <f t="shared" si="9"/>
        <v>0</v>
      </c>
      <c r="BI42" s="4">
        <f t="shared" si="9"/>
        <v>0</v>
      </c>
      <c r="BK42" s="7">
        <f t="shared" ca="1" si="6"/>
        <v>0.15813324194219192</v>
      </c>
    </row>
    <row r="43" spans="1:63" x14ac:dyDescent="0.25">
      <c r="A43">
        <f t="shared" si="4"/>
        <v>32</v>
      </c>
      <c r="C43" s="4">
        <f t="shared" ca="1" si="10"/>
        <v>-304711589.59888208</v>
      </c>
      <c r="D43" s="4">
        <f t="shared" ca="1" si="10"/>
        <v>4169997.3261647047</v>
      </c>
      <c r="E43" s="4">
        <f t="shared" ca="1" si="10"/>
        <v>4041532.2666362152</v>
      </c>
      <c r="F43" s="4">
        <f t="shared" ca="1" si="10"/>
        <v>4223232.9198058508</v>
      </c>
      <c r="G43" s="4">
        <f t="shared" ca="1" si="10"/>
        <v>4386249.302759869</v>
      </c>
      <c r="H43" s="4">
        <f t="shared" ca="1" si="10"/>
        <v>4573533.0858887695</v>
      </c>
      <c r="I43" s="4">
        <f t="shared" ca="1" si="10"/>
        <v>4762023.6177174412</v>
      </c>
      <c r="J43" s="4">
        <f t="shared" ca="1" si="10"/>
        <v>4952824.4996394217</v>
      </c>
      <c r="K43" s="4">
        <f t="shared" ca="1" si="10"/>
        <v>5124407.6496855719</v>
      </c>
      <c r="L43" s="4">
        <f t="shared" ca="1" si="10"/>
        <v>3958445.0854589487</v>
      </c>
      <c r="M43" s="4">
        <f t="shared" ca="1" si="10"/>
        <v>4156321.3454888244</v>
      </c>
      <c r="N43" s="4">
        <f t="shared" ca="1" si="10"/>
        <v>4356604.939300444</v>
      </c>
      <c r="O43" s="4">
        <f t="shared" ca="1" si="10"/>
        <v>4711439.4223945895</v>
      </c>
      <c r="P43" s="4">
        <f t="shared" ca="1" si="10"/>
        <v>4974243.9659365732</v>
      </c>
      <c r="Q43" s="4">
        <f t="shared" ca="1" si="10"/>
        <v>5148813.7260888573</v>
      </c>
      <c r="R43" s="4">
        <f t="shared" ca="1" si="10"/>
        <v>5325388.0477814907</v>
      </c>
      <c r="S43" s="4">
        <f t="shared" ca="1" si="7"/>
        <v>5481122.5628938526</v>
      </c>
      <c r="T43" s="4">
        <f t="shared" ca="1" si="7"/>
        <v>5662946.6554169161</v>
      </c>
      <c r="U43" s="4">
        <f t="shared" ca="1" si="7"/>
        <v>5845656.2110280124</v>
      </c>
      <c r="V43" s="4">
        <f t="shared" ca="1" si="7"/>
        <v>6030451.9945795946</v>
      </c>
      <c r="W43" s="4">
        <f t="shared" ca="1" si="7"/>
        <v>6193804.4665936865</v>
      </c>
      <c r="X43" s="4">
        <f t="shared" ca="1" si="7"/>
        <v>6384051.0534516368</v>
      </c>
      <c r="Y43" s="4">
        <f t="shared" ca="1" si="7"/>
        <v>6575231.6794649288</v>
      </c>
      <c r="Z43" s="4">
        <f t="shared" ca="1" si="7"/>
        <v>6768583.2956974804</v>
      </c>
      <c r="AA43" s="4">
        <f t="shared" ca="1" si="7"/>
        <v>6939870.6409638058</v>
      </c>
      <c r="AB43" s="4">
        <f t="shared" ca="1" si="7"/>
        <v>7138881.4301334601</v>
      </c>
      <c r="AC43" s="4">
        <f t="shared" ca="1" si="7"/>
        <v>7338876.952173043</v>
      </c>
      <c r="AD43" s="4">
        <f t="shared" ca="1" si="7"/>
        <v>7541131.4348422121</v>
      </c>
      <c r="AE43" s="4">
        <f t="shared" ca="1" si="7"/>
        <v>7720682.7285311008</v>
      </c>
      <c r="AF43" s="4">
        <f t="shared" ca="1" si="7"/>
        <v>7268248.4468822461</v>
      </c>
      <c r="AG43" s="4">
        <f t="shared" ca="1" si="7"/>
        <v>6964534.7032541558</v>
      </c>
      <c r="AH43" s="4">
        <f t="shared" ca="1" si="7"/>
        <v>650934487.83750606</v>
      </c>
      <c r="AI43" s="4">
        <f t="shared" si="8"/>
        <v>0</v>
      </c>
      <c r="AJ43" s="4">
        <f t="shared" si="8"/>
        <v>0</v>
      </c>
      <c r="AK43" s="4">
        <f t="shared" si="8"/>
        <v>0</v>
      </c>
      <c r="AL43" s="4">
        <f t="shared" si="8"/>
        <v>0</v>
      </c>
      <c r="AM43" s="4">
        <f t="shared" si="8"/>
        <v>0</v>
      </c>
      <c r="AN43" s="4">
        <f t="shared" si="8"/>
        <v>0</v>
      </c>
      <c r="AO43" s="4">
        <f t="shared" si="8"/>
        <v>0</v>
      </c>
      <c r="AP43" s="4">
        <f t="shared" si="8"/>
        <v>0</v>
      </c>
      <c r="AQ43" s="4">
        <f t="shared" si="8"/>
        <v>0</v>
      </c>
      <c r="AR43" s="4">
        <f t="shared" si="8"/>
        <v>0</v>
      </c>
      <c r="AS43" s="4">
        <f t="shared" si="8"/>
        <v>0</v>
      </c>
      <c r="AT43" s="4">
        <f t="shared" si="8"/>
        <v>0</v>
      </c>
      <c r="AU43" s="4">
        <f t="shared" si="8"/>
        <v>0</v>
      </c>
      <c r="AV43" s="4">
        <f t="shared" si="8"/>
        <v>0</v>
      </c>
      <c r="AW43" s="4">
        <f t="shared" si="8"/>
        <v>0</v>
      </c>
      <c r="AX43" s="4">
        <f t="shared" si="8"/>
        <v>0</v>
      </c>
      <c r="AY43" s="4">
        <f t="shared" si="9"/>
        <v>0</v>
      </c>
      <c r="AZ43" s="4">
        <f t="shared" si="9"/>
        <v>0</v>
      </c>
      <c r="BA43" s="4">
        <f t="shared" si="9"/>
        <v>0</v>
      </c>
      <c r="BB43" s="4">
        <f t="shared" si="9"/>
        <v>0</v>
      </c>
      <c r="BC43" s="4">
        <f t="shared" si="9"/>
        <v>0</v>
      </c>
      <c r="BD43" s="4">
        <f t="shared" si="9"/>
        <v>0</v>
      </c>
      <c r="BE43" s="4">
        <f t="shared" si="9"/>
        <v>0</v>
      </c>
      <c r="BF43" s="4">
        <f t="shared" si="9"/>
        <v>0</v>
      </c>
      <c r="BG43" s="4">
        <f t="shared" si="9"/>
        <v>0</v>
      </c>
      <c r="BH43" s="4">
        <f t="shared" si="9"/>
        <v>0</v>
      </c>
      <c r="BI43" s="4">
        <f t="shared" si="9"/>
        <v>0</v>
      </c>
      <c r="BK43" s="7">
        <f t="shared" ca="1" si="6"/>
        <v>0.15711586585814818</v>
      </c>
    </row>
    <row r="44" spans="1:63" x14ac:dyDescent="0.25">
      <c r="A44">
        <f t="shared" si="4"/>
        <v>33</v>
      </c>
      <c r="C44" s="4">
        <f t="shared" ca="1" si="10"/>
        <v>-304711589.59888208</v>
      </c>
      <c r="D44" s="4">
        <f t="shared" ca="1" si="10"/>
        <v>4169997.3261647047</v>
      </c>
      <c r="E44" s="4">
        <f t="shared" ca="1" si="10"/>
        <v>4041532.2666362152</v>
      </c>
      <c r="F44" s="4">
        <f t="shared" ca="1" si="10"/>
        <v>4223232.9198058508</v>
      </c>
      <c r="G44" s="4">
        <f t="shared" ca="1" si="10"/>
        <v>4386249.302759869</v>
      </c>
      <c r="H44" s="4">
        <f t="shared" ca="1" si="10"/>
        <v>4573533.0858887695</v>
      </c>
      <c r="I44" s="4">
        <f t="shared" ca="1" si="10"/>
        <v>4762023.6177174412</v>
      </c>
      <c r="J44" s="4">
        <f t="shared" ca="1" si="10"/>
        <v>4952824.4996394217</v>
      </c>
      <c r="K44" s="4">
        <f t="shared" ca="1" si="10"/>
        <v>5124407.6496855719</v>
      </c>
      <c r="L44" s="4">
        <f t="shared" ca="1" si="10"/>
        <v>3958445.0854589487</v>
      </c>
      <c r="M44" s="4">
        <f t="shared" ca="1" si="10"/>
        <v>4156321.3454888244</v>
      </c>
      <c r="N44" s="4">
        <f t="shared" ca="1" si="10"/>
        <v>4356604.939300444</v>
      </c>
      <c r="O44" s="4">
        <f t="shared" ca="1" si="10"/>
        <v>4711439.4223945895</v>
      </c>
      <c r="P44" s="4">
        <f t="shared" ca="1" si="10"/>
        <v>4974243.9659365732</v>
      </c>
      <c r="Q44" s="4">
        <f t="shared" ca="1" si="10"/>
        <v>5148813.7260888573</v>
      </c>
      <c r="R44" s="4">
        <f t="shared" ca="1" si="10"/>
        <v>5325388.0477814907</v>
      </c>
      <c r="S44" s="4">
        <f t="shared" ref="S44:AH59" ca="1" si="11">IF(S$11&lt;=$A44,S$7,0)+IF(S$11=$A44,S$8)</f>
        <v>5481122.5628938526</v>
      </c>
      <c r="T44" s="4">
        <f t="shared" ca="1" si="11"/>
        <v>5662946.6554169161</v>
      </c>
      <c r="U44" s="4">
        <f t="shared" ca="1" si="11"/>
        <v>5845656.2110280124</v>
      </c>
      <c r="V44" s="4">
        <f t="shared" ca="1" si="11"/>
        <v>6030451.9945795946</v>
      </c>
      <c r="W44" s="4">
        <f t="shared" ca="1" si="11"/>
        <v>6193804.4665936865</v>
      </c>
      <c r="X44" s="4">
        <f t="shared" ca="1" si="11"/>
        <v>6384051.0534516368</v>
      </c>
      <c r="Y44" s="4">
        <f t="shared" ca="1" si="11"/>
        <v>6575231.6794649288</v>
      </c>
      <c r="Z44" s="4">
        <f t="shared" ca="1" si="11"/>
        <v>6768583.2956974804</v>
      </c>
      <c r="AA44" s="4">
        <f t="shared" ca="1" si="11"/>
        <v>6939870.6409638058</v>
      </c>
      <c r="AB44" s="4">
        <f t="shared" ca="1" si="11"/>
        <v>7138881.4301334601</v>
      </c>
      <c r="AC44" s="4">
        <f t="shared" ca="1" si="11"/>
        <v>7338876.952173043</v>
      </c>
      <c r="AD44" s="4">
        <f t="shared" ca="1" si="11"/>
        <v>7541131.4348422121</v>
      </c>
      <c r="AE44" s="4">
        <f t="shared" ca="1" si="11"/>
        <v>7720682.7285311008</v>
      </c>
      <c r="AF44" s="4">
        <f t="shared" ca="1" si="11"/>
        <v>7268248.4468822461</v>
      </c>
      <c r="AG44" s="4">
        <f t="shared" ca="1" si="11"/>
        <v>6964534.7032541558</v>
      </c>
      <c r="AH44" s="4">
        <f t="shared" ca="1" si="11"/>
        <v>7071254.3836424649</v>
      </c>
      <c r="AI44" s="4">
        <f t="shared" ref="AI44:AX59" ca="1" si="12">IF(AI$11&lt;=$A44,AI$7,0)+IF(AI$11=$A44,AI$8)</f>
        <v>660427847.09706748</v>
      </c>
      <c r="AJ44" s="4">
        <f t="shared" si="12"/>
        <v>0</v>
      </c>
      <c r="AK44" s="4">
        <f t="shared" si="12"/>
        <v>0</v>
      </c>
      <c r="AL44" s="4">
        <f t="shared" si="12"/>
        <v>0</v>
      </c>
      <c r="AM44" s="4">
        <f t="shared" si="12"/>
        <v>0</v>
      </c>
      <c r="AN44" s="4">
        <f t="shared" si="12"/>
        <v>0</v>
      </c>
      <c r="AO44" s="4">
        <f t="shared" si="12"/>
        <v>0</v>
      </c>
      <c r="AP44" s="4">
        <f t="shared" si="12"/>
        <v>0</v>
      </c>
      <c r="AQ44" s="4">
        <f t="shared" si="12"/>
        <v>0</v>
      </c>
      <c r="AR44" s="4">
        <f t="shared" si="12"/>
        <v>0</v>
      </c>
      <c r="AS44" s="4">
        <f t="shared" si="12"/>
        <v>0</v>
      </c>
      <c r="AT44" s="4">
        <f t="shared" si="12"/>
        <v>0</v>
      </c>
      <c r="AU44" s="4">
        <f t="shared" si="12"/>
        <v>0</v>
      </c>
      <c r="AV44" s="4">
        <f t="shared" si="12"/>
        <v>0</v>
      </c>
      <c r="AW44" s="4">
        <f t="shared" si="12"/>
        <v>0</v>
      </c>
      <c r="AX44" s="4">
        <f t="shared" si="12"/>
        <v>0</v>
      </c>
      <c r="AY44" s="4">
        <f t="shared" ref="AY44:BI59" si="13">IF(AY$11&lt;=$A44,AY$7,0)+IF(AY$11=$A44,AY$8)</f>
        <v>0</v>
      </c>
      <c r="AZ44" s="4">
        <f t="shared" si="13"/>
        <v>0</v>
      </c>
      <c r="BA44" s="4">
        <f t="shared" si="13"/>
        <v>0</v>
      </c>
      <c r="BB44" s="4">
        <f t="shared" si="13"/>
        <v>0</v>
      </c>
      <c r="BC44" s="4">
        <f t="shared" si="13"/>
        <v>0</v>
      </c>
      <c r="BD44" s="4">
        <f t="shared" si="13"/>
        <v>0</v>
      </c>
      <c r="BE44" s="4">
        <f t="shared" si="13"/>
        <v>0</v>
      </c>
      <c r="BF44" s="4">
        <f t="shared" si="13"/>
        <v>0</v>
      </c>
      <c r="BG44" s="4">
        <f t="shared" si="13"/>
        <v>0</v>
      </c>
      <c r="BH44" s="4">
        <f t="shared" si="13"/>
        <v>0</v>
      </c>
      <c r="BI44" s="4">
        <f t="shared" si="13"/>
        <v>0</v>
      </c>
      <c r="BK44" s="7">
        <f t="shared" ca="1" si="6"/>
        <v>0.15580002648763114</v>
      </c>
    </row>
    <row r="45" spans="1:63" x14ac:dyDescent="0.25">
      <c r="A45">
        <f t="shared" si="4"/>
        <v>34</v>
      </c>
      <c r="C45" s="4">
        <f t="shared" ca="1" si="10"/>
        <v>-304711589.59888208</v>
      </c>
      <c r="D45" s="4">
        <f t="shared" ca="1" si="10"/>
        <v>4169997.3261647047</v>
      </c>
      <c r="E45" s="4">
        <f t="shared" ca="1" si="10"/>
        <v>4041532.2666362152</v>
      </c>
      <c r="F45" s="4">
        <f t="shared" ca="1" si="10"/>
        <v>4223232.9198058508</v>
      </c>
      <c r="G45" s="4">
        <f t="shared" ca="1" si="10"/>
        <v>4386249.302759869</v>
      </c>
      <c r="H45" s="4">
        <f t="shared" ca="1" si="10"/>
        <v>4573533.0858887695</v>
      </c>
      <c r="I45" s="4">
        <f t="shared" ca="1" si="10"/>
        <v>4762023.6177174412</v>
      </c>
      <c r="J45" s="4">
        <f t="shared" ca="1" si="10"/>
        <v>4952824.4996394217</v>
      </c>
      <c r="K45" s="4">
        <f t="shared" ca="1" si="10"/>
        <v>5124407.6496855719</v>
      </c>
      <c r="L45" s="4">
        <f t="shared" ca="1" si="10"/>
        <v>3958445.0854589487</v>
      </c>
      <c r="M45" s="4">
        <f t="shared" ca="1" si="10"/>
        <v>4156321.3454888244</v>
      </c>
      <c r="N45" s="4">
        <f t="shared" ca="1" si="10"/>
        <v>4356604.939300444</v>
      </c>
      <c r="O45" s="4">
        <f t="shared" ca="1" si="10"/>
        <v>4711439.4223945895</v>
      </c>
      <c r="P45" s="4">
        <f t="shared" ca="1" si="10"/>
        <v>4974243.9659365732</v>
      </c>
      <c r="Q45" s="4">
        <f t="shared" ca="1" si="10"/>
        <v>5148813.7260888573</v>
      </c>
      <c r="R45" s="4">
        <f t="shared" ref="R45:AG60" ca="1" si="14">IF(R$11&lt;=$A45,R$7,0)+IF(R$11=$A45,R$8)</f>
        <v>5325388.0477814907</v>
      </c>
      <c r="S45" s="4">
        <f t="shared" ca="1" si="11"/>
        <v>5481122.5628938526</v>
      </c>
      <c r="T45" s="4">
        <f t="shared" ca="1" si="11"/>
        <v>5662946.6554169161</v>
      </c>
      <c r="U45" s="4">
        <f t="shared" ca="1" si="11"/>
        <v>5845656.2110280124</v>
      </c>
      <c r="V45" s="4">
        <f t="shared" ca="1" si="11"/>
        <v>6030451.9945795946</v>
      </c>
      <c r="W45" s="4">
        <f t="shared" ca="1" si="11"/>
        <v>6193804.4665936865</v>
      </c>
      <c r="X45" s="4">
        <f t="shared" ca="1" si="11"/>
        <v>6384051.0534516368</v>
      </c>
      <c r="Y45" s="4">
        <f t="shared" ca="1" si="11"/>
        <v>6575231.6794649288</v>
      </c>
      <c r="Z45" s="4">
        <f t="shared" ca="1" si="11"/>
        <v>6768583.2956974804</v>
      </c>
      <c r="AA45" s="4">
        <f t="shared" ca="1" si="11"/>
        <v>6939870.6409638058</v>
      </c>
      <c r="AB45" s="4">
        <f t="shared" ca="1" si="11"/>
        <v>7138881.4301334601</v>
      </c>
      <c r="AC45" s="4">
        <f t="shared" ca="1" si="11"/>
        <v>7338876.952173043</v>
      </c>
      <c r="AD45" s="4">
        <f t="shared" ca="1" si="11"/>
        <v>7541131.4348422121</v>
      </c>
      <c r="AE45" s="4">
        <f t="shared" ca="1" si="11"/>
        <v>7720682.7285311008</v>
      </c>
      <c r="AF45" s="4">
        <f t="shared" ca="1" si="11"/>
        <v>7268248.4468822461</v>
      </c>
      <c r="AG45" s="4">
        <f t="shared" ca="1" si="11"/>
        <v>6964534.7032541558</v>
      </c>
      <c r="AH45" s="4">
        <f t="shared" ca="1" si="11"/>
        <v>7071254.3836424649</v>
      </c>
      <c r="AI45" s="4">
        <f t="shared" ca="1" si="12"/>
        <v>6843340.4391233306</v>
      </c>
      <c r="AJ45" s="4">
        <f t="shared" ca="1" si="12"/>
        <v>672015573.55267847</v>
      </c>
      <c r="AK45" s="4">
        <f t="shared" si="12"/>
        <v>0</v>
      </c>
      <c r="AL45" s="4">
        <f t="shared" si="12"/>
        <v>0</v>
      </c>
      <c r="AM45" s="4">
        <f t="shared" si="12"/>
        <v>0</v>
      </c>
      <c r="AN45" s="4">
        <f t="shared" si="12"/>
        <v>0</v>
      </c>
      <c r="AO45" s="4">
        <f t="shared" si="12"/>
        <v>0</v>
      </c>
      <c r="AP45" s="4">
        <f t="shared" si="12"/>
        <v>0</v>
      </c>
      <c r="AQ45" s="4">
        <f t="shared" si="12"/>
        <v>0</v>
      </c>
      <c r="AR45" s="4">
        <f t="shared" si="12"/>
        <v>0</v>
      </c>
      <c r="AS45" s="4">
        <f t="shared" si="12"/>
        <v>0</v>
      </c>
      <c r="AT45" s="4">
        <f t="shared" si="12"/>
        <v>0</v>
      </c>
      <c r="AU45" s="4">
        <f t="shared" si="12"/>
        <v>0</v>
      </c>
      <c r="AV45" s="4">
        <f t="shared" si="12"/>
        <v>0</v>
      </c>
      <c r="AW45" s="4">
        <f t="shared" si="12"/>
        <v>0</v>
      </c>
      <c r="AX45" s="4">
        <f t="shared" si="12"/>
        <v>0</v>
      </c>
      <c r="AY45" s="4">
        <f t="shared" si="13"/>
        <v>0</v>
      </c>
      <c r="AZ45" s="4">
        <f t="shared" si="13"/>
        <v>0</v>
      </c>
      <c r="BA45" s="4">
        <f t="shared" si="13"/>
        <v>0</v>
      </c>
      <c r="BB45" s="4">
        <f t="shared" si="13"/>
        <v>0</v>
      </c>
      <c r="BC45" s="4">
        <f t="shared" si="13"/>
        <v>0</v>
      </c>
      <c r="BD45" s="4">
        <f t="shared" si="13"/>
        <v>0</v>
      </c>
      <c r="BE45" s="4">
        <f t="shared" si="13"/>
        <v>0</v>
      </c>
      <c r="BF45" s="4">
        <f t="shared" si="13"/>
        <v>0</v>
      </c>
      <c r="BG45" s="4">
        <f t="shared" si="13"/>
        <v>0</v>
      </c>
      <c r="BH45" s="4">
        <f t="shared" si="13"/>
        <v>0</v>
      </c>
      <c r="BI45" s="4">
        <f t="shared" si="13"/>
        <v>0</v>
      </c>
      <c r="BK45" s="7">
        <f t="shared" ca="1" si="6"/>
        <v>0.15484077412203145</v>
      </c>
    </row>
    <row r="46" spans="1:63" x14ac:dyDescent="0.25">
      <c r="A46">
        <f t="shared" si="4"/>
        <v>35</v>
      </c>
      <c r="C46" s="4">
        <f t="shared" ref="C46:R61" ca="1" si="15">IF(C$11&lt;=$A46,C$7,0)+IF(C$11=$A46,C$8)</f>
        <v>-304711589.59888208</v>
      </c>
      <c r="D46" s="4">
        <f t="shared" ca="1" si="15"/>
        <v>4169997.3261647047</v>
      </c>
      <c r="E46" s="4">
        <f t="shared" ca="1" si="15"/>
        <v>4041532.2666362152</v>
      </c>
      <c r="F46" s="4">
        <f t="shared" ca="1" si="15"/>
        <v>4223232.9198058508</v>
      </c>
      <c r="G46" s="4">
        <f t="shared" ca="1" si="15"/>
        <v>4386249.302759869</v>
      </c>
      <c r="H46" s="4">
        <f t="shared" ca="1" si="15"/>
        <v>4573533.0858887695</v>
      </c>
      <c r="I46" s="4">
        <f t="shared" ca="1" si="15"/>
        <v>4762023.6177174412</v>
      </c>
      <c r="J46" s="4">
        <f t="shared" ca="1" si="15"/>
        <v>4952824.4996394217</v>
      </c>
      <c r="K46" s="4">
        <f t="shared" ca="1" si="15"/>
        <v>5124407.6496855719</v>
      </c>
      <c r="L46" s="4">
        <f t="shared" ca="1" si="15"/>
        <v>3958445.0854589487</v>
      </c>
      <c r="M46" s="4">
        <f t="shared" ca="1" si="15"/>
        <v>4156321.3454888244</v>
      </c>
      <c r="N46" s="4">
        <f t="shared" ca="1" si="15"/>
        <v>4356604.939300444</v>
      </c>
      <c r="O46" s="4">
        <f t="shared" ca="1" si="15"/>
        <v>4711439.4223945895</v>
      </c>
      <c r="P46" s="4">
        <f t="shared" ca="1" si="15"/>
        <v>4974243.9659365732</v>
      </c>
      <c r="Q46" s="4">
        <f t="shared" ca="1" si="15"/>
        <v>5148813.7260888573</v>
      </c>
      <c r="R46" s="4">
        <f t="shared" ca="1" si="14"/>
        <v>5325388.0477814907</v>
      </c>
      <c r="S46" s="4">
        <f t="shared" ca="1" si="11"/>
        <v>5481122.5628938526</v>
      </c>
      <c r="T46" s="4">
        <f t="shared" ca="1" si="11"/>
        <v>5662946.6554169161</v>
      </c>
      <c r="U46" s="4">
        <f t="shared" ca="1" si="11"/>
        <v>5845656.2110280124</v>
      </c>
      <c r="V46" s="4">
        <f t="shared" ca="1" si="11"/>
        <v>6030451.9945795946</v>
      </c>
      <c r="W46" s="4">
        <f t="shared" ca="1" si="11"/>
        <v>6193804.4665936865</v>
      </c>
      <c r="X46" s="4">
        <f t="shared" ca="1" si="11"/>
        <v>6384051.0534516368</v>
      </c>
      <c r="Y46" s="4">
        <f t="shared" ca="1" si="11"/>
        <v>6575231.6794649288</v>
      </c>
      <c r="Z46" s="4">
        <f t="shared" ca="1" si="11"/>
        <v>6768583.2956974804</v>
      </c>
      <c r="AA46" s="4">
        <f t="shared" ca="1" si="11"/>
        <v>6939870.6409638058</v>
      </c>
      <c r="AB46" s="4">
        <f t="shared" ca="1" si="11"/>
        <v>7138881.4301334601</v>
      </c>
      <c r="AC46" s="4">
        <f t="shared" ca="1" si="11"/>
        <v>7338876.952173043</v>
      </c>
      <c r="AD46" s="4">
        <f t="shared" ca="1" si="11"/>
        <v>7541131.4348422121</v>
      </c>
      <c r="AE46" s="4">
        <f t="shared" ca="1" si="11"/>
        <v>7720682.7285311008</v>
      </c>
      <c r="AF46" s="4">
        <f t="shared" ca="1" si="11"/>
        <v>7268248.4468822461</v>
      </c>
      <c r="AG46" s="4">
        <f t="shared" ca="1" si="11"/>
        <v>6964534.7032541558</v>
      </c>
      <c r="AH46" s="4">
        <f t="shared" ca="1" si="11"/>
        <v>7071254.3836424649</v>
      </c>
      <c r="AI46" s="4">
        <f t="shared" ca="1" si="12"/>
        <v>6843340.4391233306</v>
      </c>
      <c r="AJ46" s="4">
        <f t="shared" ca="1" si="12"/>
        <v>7051405.7756636888</v>
      </c>
      <c r="AK46" s="4">
        <f t="shared" ca="1" si="12"/>
        <v>683694418.77932262</v>
      </c>
      <c r="AL46" s="4">
        <f t="shared" si="12"/>
        <v>0</v>
      </c>
      <c r="AM46" s="4">
        <f t="shared" si="12"/>
        <v>0</v>
      </c>
      <c r="AN46" s="4">
        <f t="shared" si="12"/>
        <v>0</v>
      </c>
      <c r="AO46" s="4">
        <f t="shared" si="12"/>
        <v>0</v>
      </c>
      <c r="AP46" s="4">
        <f t="shared" si="12"/>
        <v>0</v>
      </c>
      <c r="AQ46" s="4">
        <f t="shared" si="12"/>
        <v>0</v>
      </c>
      <c r="AR46" s="4">
        <f t="shared" si="12"/>
        <v>0</v>
      </c>
      <c r="AS46" s="4">
        <f t="shared" si="12"/>
        <v>0</v>
      </c>
      <c r="AT46" s="4">
        <f t="shared" si="12"/>
        <v>0</v>
      </c>
      <c r="AU46" s="4">
        <f t="shared" si="12"/>
        <v>0</v>
      </c>
      <c r="AV46" s="4">
        <f t="shared" si="12"/>
        <v>0</v>
      </c>
      <c r="AW46" s="4">
        <f t="shared" si="12"/>
        <v>0</v>
      </c>
      <c r="AX46" s="4">
        <f t="shared" si="12"/>
        <v>0</v>
      </c>
      <c r="AY46" s="4">
        <f t="shared" si="13"/>
        <v>0</v>
      </c>
      <c r="AZ46" s="4">
        <f t="shared" si="13"/>
        <v>0</v>
      </c>
      <c r="BA46" s="4">
        <f t="shared" si="13"/>
        <v>0</v>
      </c>
      <c r="BB46" s="4">
        <f t="shared" si="13"/>
        <v>0</v>
      </c>
      <c r="BC46" s="4">
        <f t="shared" si="13"/>
        <v>0</v>
      </c>
      <c r="BD46" s="4">
        <f t="shared" si="13"/>
        <v>0</v>
      </c>
      <c r="BE46" s="4">
        <f t="shared" si="13"/>
        <v>0</v>
      </c>
      <c r="BF46" s="4">
        <f t="shared" si="13"/>
        <v>0</v>
      </c>
      <c r="BG46" s="4">
        <f t="shared" si="13"/>
        <v>0</v>
      </c>
      <c r="BH46" s="4">
        <f t="shared" si="13"/>
        <v>0</v>
      </c>
      <c r="BI46" s="4">
        <f t="shared" si="13"/>
        <v>0</v>
      </c>
      <c r="BK46" s="7">
        <f t="shared" ca="1" si="6"/>
        <v>0.15393538554947561</v>
      </c>
    </row>
    <row r="47" spans="1:63" x14ac:dyDescent="0.25">
      <c r="A47">
        <f t="shared" si="4"/>
        <v>36</v>
      </c>
      <c r="C47" s="4">
        <f t="shared" ca="1" si="15"/>
        <v>-304711589.59888208</v>
      </c>
      <c r="D47" s="4">
        <f t="shared" ca="1" si="15"/>
        <v>4169997.3261647047</v>
      </c>
      <c r="E47" s="4">
        <f t="shared" ca="1" si="15"/>
        <v>4041532.2666362152</v>
      </c>
      <c r="F47" s="4">
        <f t="shared" ca="1" si="15"/>
        <v>4223232.9198058508</v>
      </c>
      <c r="G47" s="4">
        <f t="shared" ca="1" si="15"/>
        <v>4386249.302759869</v>
      </c>
      <c r="H47" s="4">
        <f t="shared" ca="1" si="15"/>
        <v>4573533.0858887695</v>
      </c>
      <c r="I47" s="4">
        <f t="shared" ca="1" si="15"/>
        <v>4762023.6177174412</v>
      </c>
      <c r="J47" s="4">
        <f t="shared" ca="1" si="15"/>
        <v>4952824.4996394217</v>
      </c>
      <c r="K47" s="4">
        <f t="shared" ca="1" si="15"/>
        <v>5124407.6496855719</v>
      </c>
      <c r="L47" s="4">
        <f t="shared" ca="1" si="15"/>
        <v>3958445.0854589487</v>
      </c>
      <c r="M47" s="4">
        <f t="shared" ca="1" si="15"/>
        <v>4156321.3454888244</v>
      </c>
      <c r="N47" s="4">
        <f t="shared" ca="1" si="15"/>
        <v>4356604.939300444</v>
      </c>
      <c r="O47" s="4">
        <f t="shared" ca="1" si="15"/>
        <v>4711439.4223945895</v>
      </c>
      <c r="P47" s="4">
        <f t="shared" ca="1" si="15"/>
        <v>4974243.9659365732</v>
      </c>
      <c r="Q47" s="4">
        <f t="shared" ca="1" si="15"/>
        <v>5148813.7260888573</v>
      </c>
      <c r="R47" s="4">
        <f t="shared" ca="1" si="14"/>
        <v>5325388.0477814907</v>
      </c>
      <c r="S47" s="4">
        <f t="shared" ca="1" si="11"/>
        <v>5481122.5628938526</v>
      </c>
      <c r="T47" s="4">
        <f t="shared" ca="1" si="11"/>
        <v>5662946.6554169161</v>
      </c>
      <c r="U47" s="4">
        <f t="shared" ca="1" si="11"/>
        <v>5845656.2110280124</v>
      </c>
      <c r="V47" s="4">
        <f t="shared" ca="1" si="11"/>
        <v>6030451.9945795946</v>
      </c>
      <c r="W47" s="4">
        <f t="shared" ca="1" si="11"/>
        <v>6193804.4665936865</v>
      </c>
      <c r="X47" s="4">
        <f t="shared" ca="1" si="11"/>
        <v>6384051.0534516368</v>
      </c>
      <c r="Y47" s="4">
        <f t="shared" ca="1" si="11"/>
        <v>6575231.6794649288</v>
      </c>
      <c r="Z47" s="4">
        <f t="shared" ca="1" si="11"/>
        <v>6768583.2956974804</v>
      </c>
      <c r="AA47" s="4">
        <f t="shared" ca="1" si="11"/>
        <v>6939870.6409638058</v>
      </c>
      <c r="AB47" s="4">
        <f t="shared" ca="1" si="11"/>
        <v>7138881.4301334601</v>
      </c>
      <c r="AC47" s="4">
        <f t="shared" ca="1" si="11"/>
        <v>7338876.952173043</v>
      </c>
      <c r="AD47" s="4">
        <f t="shared" ca="1" si="11"/>
        <v>7541131.4348422121</v>
      </c>
      <c r="AE47" s="4">
        <f t="shared" ca="1" si="11"/>
        <v>7720682.7285311008</v>
      </c>
      <c r="AF47" s="4">
        <f t="shared" ca="1" si="11"/>
        <v>7268248.4468822461</v>
      </c>
      <c r="AG47" s="4">
        <f t="shared" ca="1" si="11"/>
        <v>6964534.7032541558</v>
      </c>
      <c r="AH47" s="4">
        <f t="shared" ca="1" si="11"/>
        <v>7071254.3836424649</v>
      </c>
      <c r="AI47" s="4">
        <f t="shared" ca="1" si="12"/>
        <v>6843340.4391233306</v>
      </c>
      <c r="AJ47" s="4">
        <f t="shared" ca="1" si="12"/>
        <v>7051405.7756636888</v>
      </c>
      <c r="AK47" s="4">
        <f t="shared" ca="1" si="12"/>
        <v>7260493.0804254655</v>
      </c>
      <c r="AL47" s="4">
        <f t="shared" ca="1" si="12"/>
        <v>695466507.45058239</v>
      </c>
      <c r="AM47" s="4">
        <f t="shared" si="12"/>
        <v>0</v>
      </c>
      <c r="AN47" s="4">
        <f t="shared" si="12"/>
        <v>0</v>
      </c>
      <c r="AO47" s="4">
        <f t="shared" si="12"/>
        <v>0</v>
      </c>
      <c r="AP47" s="4">
        <f t="shared" si="12"/>
        <v>0</v>
      </c>
      <c r="AQ47" s="4">
        <f t="shared" si="12"/>
        <v>0</v>
      </c>
      <c r="AR47" s="4">
        <f t="shared" si="12"/>
        <v>0</v>
      </c>
      <c r="AS47" s="4">
        <f t="shared" si="12"/>
        <v>0</v>
      </c>
      <c r="AT47" s="4">
        <f t="shared" si="12"/>
        <v>0</v>
      </c>
      <c r="AU47" s="4">
        <f t="shared" si="12"/>
        <v>0</v>
      </c>
      <c r="AV47" s="4">
        <f t="shared" si="12"/>
        <v>0</v>
      </c>
      <c r="AW47" s="4">
        <f t="shared" si="12"/>
        <v>0</v>
      </c>
      <c r="AX47" s="4">
        <f t="shared" si="12"/>
        <v>0</v>
      </c>
      <c r="AY47" s="4">
        <f t="shared" si="13"/>
        <v>0</v>
      </c>
      <c r="AZ47" s="4">
        <f t="shared" si="13"/>
        <v>0</v>
      </c>
      <c r="BA47" s="4">
        <f t="shared" si="13"/>
        <v>0</v>
      </c>
      <c r="BB47" s="4">
        <f t="shared" si="13"/>
        <v>0</v>
      </c>
      <c r="BC47" s="4">
        <f t="shared" si="13"/>
        <v>0</v>
      </c>
      <c r="BD47" s="4">
        <f t="shared" si="13"/>
        <v>0</v>
      </c>
      <c r="BE47" s="4">
        <f t="shared" si="13"/>
        <v>0</v>
      </c>
      <c r="BF47" s="4">
        <f t="shared" si="13"/>
        <v>0</v>
      </c>
      <c r="BG47" s="4">
        <f t="shared" si="13"/>
        <v>0</v>
      </c>
      <c r="BH47" s="4">
        <f t="shared" si="13"/>
        <v>0</v>
      </c>
      <c r="BI47" s="4">
        <f t="shared" si="13"/>
        <v>0</v>
      </c>
      <c r="BK47" s="7">
        <f ca="1">-1+(1+IRR(C47:BI47))^4</f>
        <v>0.15307956794205091</v>
      </c>
    </row>
    <row r="48" spans="1:63" x14ac:dyDescent="0.25">
      <c r="A48">
        <f t="shared" si="4"/>
        <v>37</v>
      </c>
      <c r="C48" s="4">
        <f t="shared" ca="1" si="15"/>
        <v>-304711589.59888208</v>
      </c>
      <c r="D48" s="4">
        <f t="shared" ca="1" si="15"/>
        <v>4169997.3261647047</v>
      </c>
      <c r="E48" s="4">
        <f t="shared" ca="1" si="15"/>
        <v>4041532.2666362152</v>
      </c>
      <c r="F48" s="4">
        <f t="shared" ca="1" si="15"/>
        <v>4223232.9198058508</v>
      </c>
      <c r="G48" s="4">
        <f t="shared" ca="1" si="15"/>
        <v>4386249.302759869</v>
      </c>
      <c r="H48" s="4">
        <f t="shared" ca="1" si="15"/>
        <v>4573533.0858887695</v>
      </c>
      <c r="I48" s="4">
        <f t="shared" ca="1" si="15"/>
        <v>4762023.6177174412</v>
      </c>
      <c r="J48" s="4">
        <f t="shared" ca="1" si="15"/>
        <v>4952824.4996394217</v>
      </c>
      <c r="K48" s="4">
        <f t="shared" ca="1" si="15"/>
        <v>5124407.6496855719</v>
      </c>
      <c r="L48" s="4">
        <f t="shared" ca="1" si="15"/>
        <v>3958445.0854589487</v>
      </c>
      <c r="M48" s="4">
        <f t="shared" ca="1" si="15"/>
        <v>4156321.3454888244</v>
      </c>
      <c r="N48" s="4">
        <f t="shared" ca="1" si="15"/>
        <v>4356604.939300444</v>
      </c>
      <c r="O48" s="4">
        <f t="shared" ca="1" si="15"/>
        <v>4711439.4223945895</v>
      </c>
      <c r="P48" s="4">
        <f t="shared" ca="1" si="15"/>
        <v>4974243.9659365732</v>
      </c>
      <c r="Q48" s="4">
        <f t="shared" ca="1" si="15"/>
        <v>5148813.7260888573</v>
      </c>
      <c r="R48" s="4">
        <f t="shared" ca="1" si="14"/>
        <v>5325388.0477814907</v>
      </c>
      <c r="S48" s="4">
        <f t="shared" ca="1" si="11"/>
        <v>5481122.5628938526</v>
      </c>
      <c r="T48" s="4">
        <f t="shared" ca="1" si="11"/>
        <v>5662946.6554169161</v>
      </c>
      <c r="U48" s="4">
        <f t="shared" ca="1" si="11"/>
        <v>5845656.2110280124</v>
      </c>
      <c r="V48" s="4">
        <f t="shared" ca="1" si="11"/>
        <v>6030451.9945795946</v>
      </c>
      <c r="W48" s="4">
        <f t="shared" ca="1" si="11"/>
        <v>6193804.4665936865</v>
      </c>
      <c r="X48" s="4">
        <f t="shared" ca="1" si="11"/>
        <v>6384051.0534516368</v>
      </c>
      <c r="Y48" s="4">
        <f t="shared" ca="1" si="11"/>
        <v>6575231.6794649288</v>
      </c>
      <c r="Z48" s="4">
        <f t="shared" ca="1" si="11"/>
        <v>6768583.2956974804</v>
      </c>
      <c r="AA48" s="4">
        <f t="shared" ca="1" si="11"/>
        <v>6939870.6409638058</v>
      </c>
      <c r="AB48" s="4">
        <f t="shared" ca="1" si="11"/>
        <v>7138881.4301334601</v>
      </c>
      <c r="AC48" s="4">
        <f t="shared" ca="1" si="11"/>
        <v>7338876.952173043</v>
      </c>
      <c r="AD48" s="4">
        <f t="shared" ca="1" si="11"/>
        <v>7541131.4348422121</v>
      </c>
      <c r="AE48" s="4">
        <f t="shared" ca="1" si="11"/>
        <v>7720682.7285311008</v>
      </c>
      <c r="AF48" s="4">
        <f t="shared" ca="1" si="11"/>
        <v>7268248.4468822461</v>
      </c>
      <c r="AG48" s="4">
        <f t="shared" ca="1" si="11"/>
        <v>6964534.7032541558</v>
      </c>
      <c r="AH48" s="4">
        <f t="shared" ca="1" si="11"/>
        <v>7071254.3836424649</v>
      </c>
      <c r="AI48" s="4">
        <f t="shared" ca="1" si="12"/>
        <v>6843340.4391233306</v>
      </c>
      <c r="AJ48" s="4">
        <f t="shared" ca="1" si="12"/>
        <v>7051405.7756636888</v>
      </c>
      <c r="AK48" s="4">
        <f t="shared" ca="1" si="12"/>
        <v>7260493.0804254655</v>
      </c>
      <c r="AL48" s="4">
        <f t="shared" ca="1" si="12"/>
        <v>7471954.0130126737</v>
      </c>
      <c r="AM48" s="4">
        <f t="shared" ca="1" si="12"/>
        <v>707741411.19346523</v>
      </c>
      <c r="AN48" s="4">
        <f t="shared" si="12"/>
        <v>0</v>
      </c>
      <c r="AO48" s="4">
        <f t="shared" si="12"/>
        <v>0</v>
      </c>
      <c r="AP48" s="4">
        <f t="shared" si="12"/>
        <v>0</v>
      </c>
      <c r="AQ48" s="4">
        <f t="shared" si="12"/>
        <v>0</v>
      </c>
      <c r="AR48" s="4">
        <f t="shared" si="12"/>
        <v>0</v>
      </c>
      <c r="AS48" s="4">
        <f t="shared" si="12"/>
        <v>0</v>
      </c>
      <c r="AT48" s="4">
        <f t="shared" si="12"/>
        <v>0</v>
      </c>
      <c r="AU48" s="4">
        <f t="shared" si="12"/>
        <v>0</v>
      </c>
      <c r="AV48" s="4">
        <f t="shared" si="12"/>
        <v>0</v>
      </c>
      <c r="AW48" s="4">
        <f t="shared" si="12"/>
        <v>0</v>
      </c>
      <c r="AX48" s="4">
        <f t="shared" si="12"/>
        <v>0</v>
      </c>
      <c r="AY48" s="4">
        <f t="shared" si="13"/>
        <v>0</v>
      </c>
      <c r="AZ48" s="4">
        <f t="shared" si="13"/>
        <v>0</v>
      </c>
      <c r="BA48" s="4">
        <f t="shared" si="13"/>
        <v>0</v>
      </c>
      <c r="BB48" s="4">
        <f t="shared" si="13"/>
        <v>0</v>
      </c>
      <c r="BC48" s="4">
        <f t="shared" si="13"/>
        <v>0</v>
      </c>
      <c r="BD48" s="4">
        <f t="shared" si="13"/>
        <v>0</v>
      </c>
      <c r="BE48" s="4">
        <f t="shared" si="13"/>
        <v>0</v>
      </c>
      <c r="BF48" s="4">
        <f t="shared" si="13"/>
        <v>0</v>
      </c>
      <c r="BG48" s="4">
        <f t="shared" si="13"/>
        <v>0</v>
      </c>
      <c r="BH48" s="4">
        <f t="shared" si="13"/>
        <v>0</v>
      </c>
      <c r="BI48" s="4">
        <f t="shared" si="13"/>
        <v>0</v>
      </c>
      <c r="BK48" s="7">
        <f ca="1">-1+(1+IRR(C48:BI48,-0.1))^4</f>
        <v>0.15232876141500418</v>
      </c>
    </row>
    <row r="49" spans="1:63" x14ac:dyDescent="0.25">
      <c r="A49">
        <f t="shared" si="4"/>
        <v>38</v>
      </c>
      <c r="C49" s="4">
        <f t="shared" ca="1" si="15"/>
        <v>-304711589.59888208</v>
      </c>
      <c r="D49" s="4">
        <f t="shared" ca="1" si="15"/>
        <v>4169997.3261647047</v>
      </c>
      <c r="E49" s="4">
        <f t="shared" ca="1" si="15"/>
        <v>4041532.2666362152</v>
      </c>
      <c r="F49" s="4">
        <f t="shared" ca="1" si="15"/>
        <v>4223232.9198058508</v>
      </c>
      <c r="G49" s="4">
        <f t="shared" ca="1" si="15"/>
        <v>4386249.302759869</v>
      </c>
      <c r="H49" s="4">
        <f t="shared" ca="1" si="15"/>
        <v>4573533.0858887695</v>
      </c>
      <c r="I49" s="4">
        <f t="shared" ca="1" si="15"/>
        <v>4762023.6177174412</v>
      </c>
      <c r="J49" s="4">
        <f t="shared" ca="1" si="15"/>
        <v>4952824.4996394217</v>
      </c>
      <c r="K49" s="4">
        <f t="shared" ca="1" si="15"/>
        <v>5124407.6496855719</v>
      </c>
      <c r="L49" s="4">
        <f t="shared" ca="1" si="15"/>
        <v>3958445.0854589487</v>
      </c>
      <c r="M49" s="4">
        <f t="shared" ca="1" si="15"/>
        <v>4156321.3454888244</v>
      </c>
      <c r="N49" s="4">
        <f t="shared" ca="1" si="15"/>
        <v>4356604.939300444</v>
      </c>
      <c r="O49" s="4">
        <f t="shared" ca="1" si="15"/>
        <v>4711439.4223945895</v>
      </c>
      <c r="P49" s="4">
        <f t="shared" ca="1" si="15"/>
        <v>4974243.9659365732</v>
      </c>
      <c r="Q49" s="4">
        <f t="shared" ca="1" si="15"/>
        <v>5148813.7260888573</v>
      </c>
      <c r="R49" s="4">
        <f t="shared" ca="1" si="14"/>
        <v>5325388.0477814907</v>
      </c>
      <c r="S49" s="4">
        <f t="shared" ca="1" si="11"/>
        <v>5481122.5628938526</v>
      </c>
      <c r="T49" s="4">
        <f t="shared" ca="1" si="11"/>
        <v>5662946.6554169161</v>
      </c>
      <c r="U49" s="4">
        <f t="shared" ca="1" si="11"/>
        <v>5845656.2110280124</v>
      </c>
      <c r="V49" s="4">
        <f t="shared" ca="1" si="11"/>
        <v>6030451.9945795946</v>
      </c>
      <c r="W49" s="4">
        <f t="shared" ca="1" si="11"/>
        <v>6193804.4665936865</v>
      </c>
      <c r="X49" s="4">
        <f t="shared" ca="1" si="11"/>
        <v>6384051.0534516368</v>
      </c>
      <c r="Y49" s="4">
        <f t="shared" ca="1" si="11"/>
        <v>6575231.6794649288</v>
      </c>
      <c r="Z49" s="4">
        <f t="shared" ca="1" si="11"/>
        <v>6768583.2956974804</v>
      </c>
      <c r="AA49" s="4">
        <f t="shared" ca="1" si="11"/>
        <v>6939870.6409638058</v>
      </c>
      <c r="AB49" s="4">
        <f t="shared" ca="1" si="11"/>
        <v>7138881.4301334601</v>
      </c>
      <c r="AC49" s="4">
        <f t="shared" ca="1" si="11"/>
        <v>7338876.952173043</v>
      </c>
      <c r="AD49" s="4">
        <f t="shared" ca="1" si="11"/>
        <v>7541131.4348422121</v>
      </c>
      <c r="AE49" s="4">
        <f t="shared" ca="1" si="11"/>
        <v>7720682.7285311008</v>
      </c>
      <c r="AF49" s="4">
        <f t="shared" ca="1" si="11"/>
        <v>7268248.4468822461</v>
      </c>
      <c r="AG49" s="4">
        <f t="shared" ca="1" si="11"/>
        <v>6964534.7032541558</v>
      </c>
      <c r="AH49" s="4">
        <f t="shared" ca="1" si="11"/>
        <v>7071254.3836424649</v>
      </c>
      <c r="AI49" s="4">
        <f t="shared" ca="1" si="12"/>
        <v>6843340.4391233306</v>
      </c>
      <c r="AJ49" s="4">
        <f t="shared" ca="1" si="12"/>
        <v>7051405.7756636888</v>
      </c>
      <c r="AK49" s="4">
        <f t="shared" ca="1" si="12"/>
        <v>7260493.0804254655</v>
      </c>
      <c r="AL49" s="4">
        <f t="shared" ca="1" si="12"/>
        <v>7471954.0130126737</v>
      </c>
      <c r="AM49" s="4">
        <f t="shared" ca="1" si="12"/>
        <v>7659306.0590272024</v>
      </c>
      <c r="AN49" s="4">
        <f t="shared" ca="1" si="12"/>
        <v>720515770.72340488</v>
      </c>
      <c r="AO49" s="4">
        <f t="shared" si="12"/>
        <v>0</v>
      </c>
      <c r="AP49" s="4">
        <f t="shared" si="12"/>
        <v>0</v>
      </c>
      <c r="AQ49" s="4">
        <f t="shared" si="12"/>
        <v>0</v>
      </c>
      <c r="AR49" s="4">
        <f t="shared" si="12"/>
        <v>0</v>
      </c>
      <c r="AS49" s="4">
        <f t="shared" si="12"/>
        <v>0</v>
      </c>
      <c r="AT49" s="4">
        <f t="shared" si="12"/>
        <v>0</v>
      </c>
      <c r="AU49" s="4">
        <f t="shared" si="12"/>
        <v>0</v>
      </c>
      <c r="AV49" s="4">
        <f t="shared" si="12"/>
        <v>0</v>
      </c>
      <c r="AW49" s="4">
        <f t="shared" si="12"/>
        <v>0</v>
      </c>
      <c r="AX49" s="4">
        <f t="shared" si="12"/>
        <v>0</v>
      </c>
      <c r="AY49" s="4">
        <f t="shared" si="13"/>
        <v>0</v>
      </c>
      <c r="AZ49" s="4">
        <f t="shared" si="13"/>
        <v>0</v>
      </c>
      <c r="BA49" s="4">
        <f t="shared" si="13"/>
        <v>0</v>
      </c>
      <c r="BB49" s="4">
        <f t="shared" si="13"/>
        <v>0</v>
      </c>
      <c r="BC49" s="4">
        <f t="shared" si="13"/>
        <v>0</v>
      </c>
      <c r="BD49" s="4">
        <f t="shared" si="13"/>
        <v>0</v>
      </c>
      <c r="BE49" s="4">
        <f t="shared" si="13"/>
        <v>0</v>
      </c>
      <c r="BF49" s="4">
        <f t="shared" si="13"/>
        <v>0</v>
      </c>
      <c r="BG49" s="4">
        <f t="shared" si="13"/>
        <v>0</v>
      </c>
      <c r="BH49" s="4">
        <f t="shared" si="13"/>
        <v>0</v>
      </c>
      <c r="BI49" s="4">
        <f t="shared" si="13"/>
        <v>0</v>
      </c>
      <c r="BK49" s="7">
        <f t="shared" ref="BK49:BK70" ca="1" si="16">-1+(1+IRR(C49:BI49,-0.1))^4</f>
        <v>0.15166621879574738</v>
      </c>
    </row>
    <row r="50" spans="1:63" x14ac:dyDescent="0.25">
      <c r="A50">
        <f t="shared" si="4"/>
        <v>39</v>
      </c>
      <c r="C50" s="4">
        <f t="shared" ca="1" si="15"/>
        <v>-304711589.59888208</v>
      </c>
      <c r="D50" s="4">
        <f t="shared" ca="1" si="15"/>
        <v>4169997.3261647047</v>
      </c>
      <c r="E50" s="4">
        <f t="shared" ca="1" si="15"/>
        <v>4041532.2666362152</v>
      </c>
      <c r="F50" s="4">
        <f t="shared" ca="1" si="15"/>
        <v>4223232.9198058508</v>
      </c>
      <c r="G50" s="4">
        <f t="shared" ca="1" si="15"/>
        <v>4386249.302759869</v>
      </c>
      <c r="H50" s="4">
        <f t="shared" ca="1" si="15"/>
        <v>4573533.0858887695</v>
      </c>
      <c r="I50" s="4">
        <f t="shared" ca="1" si="15"/>
        <v>4762023.6177174412</v>
      </c>
      <c r="J50" s="4">
        <f t="shared" ca="1" si="15"/>
        <v>4952824.4996394217</v>
      </c>
      <c r="K50" s="4">
        <f t="shared" ca="1" si="15"/>
        <v>5124407.6496855719</v>
      </c>
      <c r="L50" s="4">
        <f t="shared" ca="1" si="15"/>
        <v>3958445.0854589487</v>
      </c>
      <c r="M50" s="4">
        <f t="shared" ca="1" si="15"/>
        <v>4156321.3454888244</v>
      </c>
      <c r="N50" s="4">
        <f t="shared" ca="1" si="15"/>
        <v>4356604.939300444</v>
      </c>
      <c r="O50" s="4">
        <f t="shared" ca="1" si="15"/>
        <v>4711439.4223945895</v>
      </c>
      <c r="P50" s="4">
        <f t="shared" ca="1" si="15"/>
        <v>4974243.9659365732</v>
      </c>
      <c r="Q50" s="4">
        <f t="shared" ca="1" si="15"/>
        <v>5148813.7260888573</v>
      </c>
      <c r="R50" s="4">
        <f t="shared" ca="1" si="14"/>
        <v>5325388.0477814907</v>
      </c>
      <c r="S50" s="4">
        <f t="shared" ca="1" si="11"/>
        <v>5481122.5628938526</v>
      </c>
      <c r="T50" s="4">
        <f t="shared" ca="1" si="11"/>
        <v>5662946.6554169161</v>
      </c>
      <c r="U50" s="4">
        <f t="shared" ca="1" si="11"/>
        <v>5845656.2110280124</v>
      </c>
      <c r="V50" s="4">
        <f t="shared" ca="1" si="11"/>
        <v>6030451.9945795946</v>
      </c>
      <c r="W50" s="4">
        <f t="shared" ca="1" si="11"/>
        <v>6193804.4665936865</v>
      </c>
      <c r="X50" s="4">
        <f t="shared" ca="1" si="11"/>
        <v>6384051.0534516368</v>
      </c>
      <c r="Y50" s="4">
        <f t="shared" ca="1" si="11"/>
        <v>6575231.6794649288</v>
      </c>
      <c r="Z50" s="4">
        <f t="shared" ca="1" si="11"/>
        <v>6768583.2956974804</v>
      </c>
      <c r="AA50" s="4">
        <f t="shared" ca="1" si="11"/>
        <v>6939870.6409638058</v>
      </c>
      <c r="AB50" s="4">
        <f t="shared" ca="1" si="11"/>
        <v>7138881.4301334601</v>
      </c>
      <c r="AC50" s="4">
        <f t="shared" ca="1" si="11"/>
        <v>7338876.952173043</v>
      </c>
      <c r="AD50" s="4">
        <f t="shared" ca="1" si="11"/>
        <v>7541131.4348422121</v>
      </c>
      <c r="AE50" s="4">
        <f t="shared" ca="1" si="11"/>
        <v>7720682.7285311008</v>
      </c>
      <c r="AF50" s="4">
        <f t="shared" ca="1" si="11"/>
        <v>7268248.4468822461</v>
      </c>
      <c r="AG50" s="4">
        <f t="shared" ca="1" si="11"/>
        <v>6964534.7032541558</v>
      </c>
      <c r="AH50" s="4">
        <f t="shared" ca="1" si="11"/>
        <v>7071254.3836424649</v>
      </c>
      <c r="AI50" s="4">
        <f t="shared" ca="1" si="12"/>
        <v>6843340.4391233306</v>
      </c>
      <c r="AJ50" s="4">
        <f t="shared" ca="1" si="12"/>
        <v>7051405.7756636888</v>
      </c>
      <c r="AK50" s="4">
        <f t="shared" ca="1" si="12"/>
        <v>7260493.0804254655</v>
      </c>
      <c r="AL50" s="4">
        <f t="shared" ca="1" si="12"/>
        <v>7471954.0130126737</v>
      </c>
      <c r="AM50" s="4">
        <f t="shared" ca="1" si="12"/>
        <v>7659306.0590272024</v>
      </c>
      <c r="AN50" s="4">
        <f t="shared" ca="1" si="12"/>
        <v>7876953.608699711</v>
      </c>
      <c r="AO50" s="4">
        <f t="shared" ca="1" si="12"/>
        <v>732752331.87847078</v>
      </c>
      <c r="AP50" s="4">
        <f t="shared" si="12"/>
        <v>0</v>
      </c>
      <c r="AQ50" s="4">
        <f t="shared" si="12"/>
        <v>0</v>
      </c>
      <c r="AR50" s="4">
        <f t="shared" si="12"/>
        <v>0</v>
      </c>
      <c r="AS50" s="4">
        <f t="shared" si="12"/>
        <v>0</v>
      </c>
      <c r="AT50" s="4">
        <f t="shared" si="12"/>
        <v>0</v>
      </c>
      <c r="AU50" s="4">
        <f t="shared" si="12"/>
        <v>0</v>
      </c>
      <c r="AV50" s="4">
        <f t="shared" si="12"/>
        <v>0</v>
      </c>
      <c r="AW50" s="4">
        <f t="shared" si="12"/>
        <v>0</v>
      </c>
      <c r="AX50" s="4">
        <f t="shared" si="12"/>
        <v>0</v>
      </c>
      <c r="AY50" s="4">
        <f t="shared" si="13"/>
        <v>0</v>
      </c>
      <c r="AZ50" s="4">
        <f t="shared" si="13"/>
        <v>0</v>
      </c>
      <c r="BA50" s="4">
        <f t="shared" si="13"/>
        <v>0</v>
      </c>
      <c r="BB50" s="4">
        <f t="shared" si="13"/>
        <v>0</v>
      </c>
      <c r="BC50" s="4">
        <f t="shared" si="13"/>
        <v>0</v>
      </c>
      <c r="BD50" s="4">
        <f t="shared" si="13"/>
        <v>0</v>
      </c>
      <c r="BE50" s="4">
        <f t="shared" si="13"/>
        <v>0</v>
      </c>
      <c r="BF50" s="4">
        <f t="shared" si="13"/>
        <v>0</v>
      </c>
      <c r="BG50" s="4">
        <f t="shared" si="13"/>
        <v>0</v>
      </c>
      <c r="BH50" s="4">
        <f t="shared" si="13"/>
        <v>0</v>
      </c>
      <c r="BI50" s="4">
        <f t="shared" si="13"/>
        <v>0</v>
      </c>
      <c r="BK50" s="7">
        <f t="shared" ca="1" si="16"/>
        <v>0.15094954382002501</v>
      </c>
    </row>
    <row r="51" spans="1:63" x14ac:dyDescent="0.25">
      <c r="A51">
        <f t="shared" si="4"/>
        <v>40</v>
      </c>
      <c r="C51" s="4">
        <f t="shared" ca="1" si="15"/>
        <v>-304711589.59888208</v>
      </c>
      <c r="D51" s="4">
        <f t="shared" ca="1" si="15"/>
        <v>4169997.3261647047</v>
      </c>
      <c r="E51" s="4">
        <f t="shared" ca="1" si="15"/>
        <v>4041532.2666362152</v>
      </c>
      <c r="F51" s="4">
        <f t="shared" ca="1" si="15"/>
        <v>4223232.9198058508</v>
      </c>
      <c r="G51" s="4">
        <f t="shared" ca="1" si="15"/>
        <v>4386249.302759869</v>
      </c>
      <c r="H51" s="4">
        <f t="shared" ca="1" si="15"/>
        <v>4573533.0858887695</v>
      </c>
      <c r="I51" s="4">
        <f t="shared" ca="1" si="15"/>
        <v>4762023.6177174412</v>
      </c>
      <c r="J51" s="4">
        <f t="shared" ca="1" si="15"/>
        <v>4952824.4996394217</v>
      </c>
      <c r="K51" s="4">
        <f t="shared" ca="1" si="15"/>
        <v>5124407.6496855719</v>
      </c>
      <c r="L51" s="4">
        <f t="shared" ca="1" si="15"/>
        <v>3958445.0854589487</v>
      </c>
      <c r="M51" s="4">
        <f t="shared" ca="1" si="15"/>
        <v>4156321.3454888244</v>
      </c>
      <c r="N51" s="4">
        <f t="shared" ca="1" si="15"/>
        <v>4356604.939300444</v>
      </c>
      <c r="O51" s="4">
        <f t="shared" ca="1" si="15"/>
        <v>4711439.4223945895</v>
      </c>
      <c r="P51" s="4">
        <f t="shared" ca="1" si="15"/>
        <v>4974243.9659365732</v>
      </c>
      <c r="Q51" s="4">
        <f t="shared" ca="1" si="15"/>
        <v>5148813.7260888573</v>
      </c>
      <c r="R51" s="4">
        <f t="shared" ca="1" si="14"/>
        <v>5325388.0477814907</v>
      </c>
      <c r="S51" s="4">
        <f t="shared" ca="1" si="11"/>
        <v>5481122.5628938526</v>
      </c>
      <c r="T51" s="4">
        <f t="shared" ca="1" si="11"/>
        <v>5662946.6554169161</v>
      </c>
      <c r="U51" s="4">
        <f t="shared" ca="1" si="11"/>
        <v>5845656.2110280124</v>
      </c>
      <c r="V51" s="4">
        <f t="shared" ca="1" si="11"/>
        <v>6030451.9945795946</v>
      </c>
      <c r="W51" s="4">
        <f t="shared" ca="1" si="11"/>
        <v>6193804.4665936865</v>
      </c>
      <c r="X51" s="4">
        <f t="shared" ca="1" si="11"/>
        <v>6384051.0534516368</v>
      </c>
      <c r="Y51" s="4">
        <f t="shared" ca="1" si="11"/>
        <v>6575231.6794649288</v>
      </c>
      <c r="Z51" s="4">
        <f t="shared" ca="1" si="11"/>
        <v>6768583.2956974804</v>
      </c>
      <c r="AA51" s="4">
        <f t="shared" ca="1" si="11"/>
        <v>6939870.6409638058</v>
      </c>
      <c r="AB51" s="4">
        <f t="shared" ca="1" si="11"/>
        <v>7138881.4301334601</v>
      </c>
      <c r="AC51" s="4">
        <f t="shared" ca="1" si="11"/>
        <v>7338876.952173043</v>
      </c>
      <c r="AD51" s="4">
        <f t="shared" ca="1" si="11"/>
        <v>7541131.4348422121</v>
      </c>
      <c r="AE51" s="4">
        <f t="shared" ca="1" si="11"/>
        <v>7720682.7285311008</v>
      </c>
      <c r="AF51" s="4">
        <f t="shared" ca="1" si="11"/>
        <v>7268248.4468822461</v>
      </c>
      <c r="AG51" s="4">
        <f t="shared" ca="1" si="11"/>
        <v>6964534.7032541558</v>
      </c>
      <c r="AH51" s="4">
        <f t="shared" ca="1" si="11"/>
        <v>7071254.3836424649</v>
      </c>
      <c r="AI51" s="4">
        <f t="shared" ca="1" si="12"/>
        <v>6843340.4391233306</v>
      </c>
      <c r="AJ51" s="4">
        <f t="shared" ca="1" si="12"/>
        <v>7051405.7756636888</v>
      </c>
      <c r="AK51" s="4">
        <f t="shared" ca="1" si="12"/>
        <v>7260493.0804254655</v>
      </c>
      <c r="AL51" s="4">
        <f t="shared" ca="1" si="12"/>
        <v>7471954.0130126737</v>
      </c>
      <c r="AM51" s="4">
        <f t="shared" ca="1" si="12"/>
        <v>7659306.0590272024</v>
      </c>
      <c r="AN51" s="4">
        <f t="shared" ca="1" si="12"/>
        <v>7876953.608699711</v>
      </c>
      <c r="AO51" s="4">
        <f t="shared" ca="1" si="12"/>
        <v>8095678.5605368</v>
      </c>
      <c r="AP51" s="4">
        <f t="shared" ca="1" si="12"/>
        <v>745085356.51158106</v>
      </c>
      <c r="AQ51" s="4">
        <f t="shared" si="12"/>
        <v>0</v>
      </c>
      <c r="AR51" s="4">
        <f t="shared" si="12"/>
        <v>0</v>
      </c>
      <c r="AS51" s="4">
        <f t="shared" si="12"/>
        <v>0</v>
      </c>
      <c r="AT51" s="4">
        <f t="shared" si="12"/>
        <v>0</v>
      </c>
      <c r="AU51" s="4">
        <f t="shared" si="12"/>
        <v>0</v>
      </c>
      <c r="AV51" s="4">
        <f t="shared" si="12"/>
        <v>0</v>
      </c>
      <c r="AW51" s="4">
        <f t="shared" si="12"/>
        <v>0</v>
      </c>
      <c r="AX51" s="4">
        <f t="shared" si="12"/>
        <v>0</v>
      </c>
      <c r="AY51" s="4">
        <f t="shared" si="13"/>
        <v>0</v>
      </c>
      <c r="AZ51" s="4">
        <f t="shared" si="13"/>
        <v>0</v>
      </c>
      <c r="BA51" s="4">
        <f t="shared" si="13"/>
        <v>0</v>
      </c>
      <c r="BB51" s="4">
        <f t="shared" si="13"/>
        <v>0</v>
      </c>
      <c r="BC51" s="4">
        <f t="shared" si="13"/>
        <v>0</v>
      </c>
      <c r="BD51" s="4">
        <f t="shared" si="13"/>
        <v>0</v>
      </c>
      <c r="BE51" s="4">
        <f t="shared" si="13"/>
        <v>0</v>
      </c>
      <c r="BF51" s="4">
        <f t="shared" si="13"/>
        <v>0</v>
      </c>
      <c r="BG51" s="4">
        <f t="shared" si="13"/>
        <v>0</v>
      </c>
      <c r="BH51" s="4">
        <f t="shared" si="13"/>
        <v>0</v>
      </c>
      <c r="BI51" s="4">
        <f t="shared" si="13"/>
        <v>0</v>
      </c>
      <c r="BK51" s="7">
        <f t="shared" ca="1" si="16"/>
        <v>0.1502677240926884</v>
      </c>
    </row>
    <row r="52" spans="1:63" x14ac:dyDescent="0.25">
      <c r="A52">
        <f t="shared" si="4"/>
        <v>41</v>
      </c>
      <c r="C52" s="4">
        <f t="shared" ca="1" si="15"/>
        <v>-304711589.59888208</v>
      </c>
      <c r="D52" s="4">
        <f t="shared" ca="1" si="15"/>
        <v>4169997.3261647047</v>
      </c>
      <c r="E52" s="4">
        <f t="shared" ca="1" si="15"/>
        <v>4041532.2666362152</v>
      </c>
      <c r="F52" s="4">
        <f t="shared" ca="1" si="15"/>
        <v>4223232.9198058508</v>
      </c>
      <c r="G52" s="4">
        <f t="shared" ca="1" si="15"/>
        <v>4386249.302759869</v>
      </c>
      <c r="H52" s="4">
        <f t="shared" ca="1" si="15"/>
        <v>4573533.0858887695</v>
      </c>
      <c r="I52" s="4">
        <f t="shared" ca="1" si="15"/>
        <v>4762023.6177174412</v>
      </c>
      <c r="J52" s="4">
        <f t="shared" ca="1" si="15"/>
        <v>4952824.4996394217</v>
      </c>
      <c r="K52" s="4">
        <f t="shared" ca="1" si="15"/>
        <v>5124407.6496855719</v>
      </c>
      <c r="L52" s="4">
        <f t="shared" ca="1" si="15"/>
        <v>3958445.0854589487</v>
      </c>
      <c r="M52" s="4">
        <f t="shared" ca="1" si="15"/>
        <v>4156321.3454888244</v>
      </c>
      <c r="N52" s="4">
        <f t="shared" ca="1" si="15"/>
        <v>4356604.939300444</v>
      </c>
      <c r="O52" s="4">
        <f t="shared" ca="1" si="15"/>
        <v>4711439.4223945895</v>
      </c>
      <c r="P52" s="4">
        <f t="shared" ca="1" si="15"/>
        <v>4974243.9659365732</v>
      </c>
      <c r="Q52" s="4">
        <f t="shared" ca="1" si="15"/>
        <v>5148813.7260888573</v>
      </c>
      <c r="R52" s="4">
        <f t="shared" ca="1" si="14"/>
        <v>5325388.0477814907</v>
      </c>
      <c r="S52" s="4">
        <f t="shared" ca="1" si="11"/>
        <v>5481122.5628938526</v>
      </c>
      <c r="T52" s="4">
        <f t="shared" ca="1" si="11"/>
        <v>5662946.6554169161</v>
      </c>
      <c r="U52" s="4">
        <f t="shared" ca="1" si="11"/>
        <v>5845656.2110280124</v>
      </c>
      <c r="V52" s="4">
        <f t="shared" ca="1" si="11"/>
        <v>6030451.9945795946</v>
      </c>
      <c r="W52" s="4">
        <f t="shared" ca="1" si="11"/>
        <v>6193804.4665936865</v>
      </c>
      <c r="X52" s="4">
        <f t="shared" ca="1" si="11"/>
        <v>6384051.0534516368</v>
      </c>
      <c r="Y52" s="4">
        <f t="shared" ca="1" si="11"/>
        <v>6575231.6794649288</v>
      </c>
      <c r="Z52" s="4">
        <f t="shared" ca="1" si="11"/>
        <v>6768583.2956974804</v>
      </c>
      <c r="AA52" s="4">
        <f t="shared" ca="1" si="11"/>
        <v>6939870.6409638058</v>
      </c>
      <c r="AB52" s="4">
        <f t="shared" ca="1" si="11"/>
        <v>7138881.4301334601</v>
      </c>
      <c r="AC52" s="4">
        <f t="shared" ca="1" si="11"/>
        <v>7338876.952173043</v>
      </c>
      <c r="AD52" s="4">
        <f t="shared" ca="1" si="11"/>
        <v>7541131.4348422121</v>
      </c>
      <c r="AE52" s="4">
        <f t="shared" ca="1" si="11"/>
        <v>7720682.7285311008</v>
      </c>
      <c r="AF52" s="4">
        <f t="shared" ca="1" si="11"/>
        <v>7268248.4468822461</v>
      </c>
      <c r="AG52" s="4">
        <f t="shared" ca="1" si="11"/>
        <v>6964534.7032541558</v>
      </c>
      <c r="AH52" s="4">
        <f t="shared" ca="1" si="11"/>
        <v>7071254.3836424649</v>
      </c>
      <c r="AI52" s="4">
        <f t="shared" ca="1" si="12"/>
        <v>6843340.4391233306</v>
      </c>
      <c r="AJ52" s="4">
        <f t="shared" ca="1" si="12"/>
        <v>7051405.7756636888</v>
      </c>
      <c r="AK52" s="4">
        <f t="shared" ca="1" si="12"/>
        <v>7260493.0804254655</v>
      </c>
      <c r="AL52" s="4">
        <f t="shared" ca="1" si="12"/>
        <v>7471954.0130126737</v>
      </c>
      <c r="AM52" s="4">
        <f t="shared" ca="1" si="12"/>
        <v>7659306.0590272024</v>
      </c>
      <c r="AN52" s="4">
        <f t="shared" ca="1" si="12"/>
        <v>7876953.608699711</v>
      </c>
      <c r="AO52" s="4">
        <f t="shared" ca="1" si="12"/>
        <v>8095678.5605368</v>
      </c>
      <c r="AP52" s="4">
        <f t="shared" ca="1" si="12"/>
        <v>8316873.3076877967</v>
      </c>
      <c r="AQ52" s="4">
        <f t="shared" ca="1" si="12"/>
        <v>756073863.12172675</v>
      </c>
      <c r="AR52" s="4">
        <f t="shared" si="12"/>
        <v>0</v>
      </c>
      <c r="AS52" s="4">
        <f t="shared" si="12"/>
        <v>0</v>
      </c>
      <c r="AT52" s="4">
        <f t="shared" si="12"/>
        <v>0</v>
      </c>
      <c r="AU52" s="4">
        <f t="shared" si="12"/>
        <v>0</v>
      </c>
      <c r="AV52" s="4">
        <f t="shared" si="12"/>
        <v>0</v>
      </c>
      <c r="AW52" s="4">
        <f t="shared" si="12"/>
        <v>0</v>
      </c>
      <c r="AX52" s="4">
        <f t="shared" si="12"/>
        <v>0</v>
      </c>
      <c r="AY52" s="4">
        <f t="shared" si="13"/>
        <v>0</v>
      </c>
      <c r="AZ52" s="4">
        <f t="shared" si="13"/>
        <v>0</v>
      </c>
      <c r="BA52" s="4">
        <f t="shared" si="13"/>
        <v>0</v>
      </c>
      <c r="BB52" s="4">
        <f t="shared" si="13"/>
        <v>0</v>
      </c>
      <c r="BC52" s="4">
        <f t="shared" si="13"/>
        <v>0</v>
      </c>
      <c r="BD52" s="4">
        <f t="shared" si="13"/>
        <v>0</v>
      </c>
      <c r="BE52" s="4">
        <f t="shared" si="13"/>
        <v>0</v>
      </c>
      <c r="BF52" s="4">
        <f t="shared" si="13"/>
        <v>0</v>
      </c>
      <c r="BG52" s="4">
        <f t="shared" si="13"/>
        <v>0</v>
      </c>
      <c r="BH52" s="4">
        <f t="shared" si="13"/>
        <v>0</v>
      </c>
      <c r="BI52" s="4">
        <f t="shared" si="13"/>
        <v>0</v>
      </c>
      <c r="BK52" s="7">
        <f t="shared" ca="1" si="16"/>
        <v>0.14944742301249292</v>
      </c>
    </row>
    <row r="53" spans="1:63" x14ac:dyDescent="0.25">
      <c r="A53">
        <f t="shared" si="4"/>
        <v>42</v>
      </c>
      <c r="C53" s="4">
        <f t="shared" ca="1" si="15"/>
        <v>-304711589.59888208</v>
      </c>
      <c r="D53" s="4">
        <f t="shared" ca="1" si="15"/>
        <v>4169997.3261647047</v>
      </c>
      <c r="E53" s="4">
        <f t="shared" ca="1" si="15"/>
        <v>4041532.2666362152</v>
      </c>
      <c r="F53" s="4">
        <f t="shared" ca="1" si="15"/>
        <v>4223232.9198058508</v>
      </c>
      <c r="G53" s="4">
        <f t="shared" ca="1" si="15"/>
        <v>4386249.302759869</v>
      </c>
      <c r="H53" s="4">
        <f t="shared" ca="1" si="15"/>
        <v>4573533.0858887695</v>
      </c>
      <c r="I53" s="4">
        <f t="shared" ca="1" si="15"/>
        <v>4762023.6177174412</v>
      </c>
      <c r="J53" s="4">
        <f t="shared" ca="1" si="15"/>
        <v>4952824.4996394217</v>
      </c>
      <c r="K53" s="4">
        <f t="shared" ca="1" si="15"/>
        <v>5124407.6496855719</v>
      </c>
      <c r="L53" s="4">
        <f t="shared" ca="1" si="15"/>
        <v>3958445.0854589487</v>
      </c>
      <c r="M53" s="4">
        <f t="shared" ca="1" si="15"/>
        <v>4156321.3454888244</v>
      </c>
      <c r="N53" s="4">
        <f t="shared" ca="1" si="15"/>
        <v>4356604.939300444</v>
      </c>
      <c r="O53" s="4">
        <f t="shared" ca="1" si="15"/>
        <v>4711439.4223945895</v>
      </c>
      <c r="P53" s="4">
        <f t="shared" ca="1" si="15"/>
        <v>4974243.9659365732</v>
      </c>
      <c r="Q53" s="4">
        <f t="shared" ca="1" si="15"/>
        <v>5148813.7260888573</v>
      </c>
      <c r="R53" s="4">
        <f t="shared" ca="1" si="14"/>
        <v>5325388.0477814907</v>
      </c>
      <c r="S53" s="4">
        <f t="shared" ca="1" si="11"/>
        <v>5481122.5628938526</v>
      </c>
      <c r="T53" s="4">
        <f t="shared" ca="1" si="11"/>
        <v>5662946.6554169161</v>
      </c>
      <c r="U53" s="4">
        <f t="shared" ca="1" si="11"/>
        <v>5845656.2110280124</v>
      </c>
      <c r="V53" s="4">
        <f t="shared" ca="1" si="11"/>
        <v>6030451.9945795946</v>
      </c>
      <c r="W53" s="4">
        <f t="shared" ca="1" si="11"/>
        <v>6193804.4665936865</v>
      </c>
      <c r="X53" s="4">
        <f t="shared" ca="1" si="11"/>
        <v>6384051.0534516368</v>
      </c>
      <c r="Y53" s="4">
        <f t="shared" ca="1" si="11"/>
        <v>6575231.6794649288</v>
      </c>
      <c r="Z53" s="4">
        <f t="shared" ca="1" si="11"/>
        <v>6768583.2956974804</v>
      </c>
      <c r="AA53" s="4">
        <f t="shared" ca="1" si="11"/>
        <v>6939870.6409638058</v>
      </c>
      <c r="AB53" s="4">
        <f t="shared" ca="1" si="11"/>
        <v>7138881.4301334601</v>
      </c>
      <c r="AC53" s="4">
        <f t="shared" ca="1" si="11"/>
        <v>7338876.952173043</v>
      </c>
      <c r="AD53" s="4">
        <f t="shared" ca="1" si="11"/>
        <v>7541131.4348422121</v>
      </c>
      <c r="AE53" s="4">
        <f t="shared" ca="1" si="11"/>
        <v>7720682.7285311008</v>
      </c>
      <c r="AF53" s="4">
        <f t="shared" ca="1" si="11"/>
        <v>7268248.4468822461</v>
      </c>
      <c r="AG53" s="4">
        <f t="shared" ca="1" si="11"/>
        <v>6964534.7032541558</v>
      </c>
      <c r="AH53" s="4">
        <f t="shared" ca="1" si="11"/>
        <v>7071254.3836424649</v>
      </c>
      <c r="AI53" s="4">
        <f t="shared" ca="1" si="12"/>
        <v>6843340.4391233306</v>
      </c>
      <c r="AJ53" s="4">
        <f t="shared" ca="1" si="12"/>
        <v>7051405.7756636888</v>
      </c>
      <c r="AK53" s="4">
        <f t="shared" ca="1" si="12"/>
        <v>7260493.0804254655</v>
      </c>
      <c r="AL53" s="4">
        <f t="shared" ca="1" si="12"/>
        <v>7471954.0130126737</v>
      </c>
      <c r="AM53" s="4">
        <f t="shared" ca="1" si="12"/>
        <v>7659306.0590272024</v>
      </c>
      <c r="AN53" s="4">
        <f t="shared" ca="1" si="12"/>
        <v>7876953.608699711</v>
      </c>
      <c r="AO53" s="4">
        <f t="shared" ca="1" si="12"/>
        <v>8095678.5605368</v>
      </c>
      <c r="AP53" s="4">
        <f t="shared" ca="1" si="12"/>
        <v>8316873.3076877967</v>
      </c>
      <c r="AQ53" s="4">
        <f t="shared" ca="1" si="12"/>
        <v>8704328.1569373254</v>
      </c>
      <c r="AR53" s="4">
        <f t="shared" ca="1" si="12"/>
        <v>768758718.1159811</v>
      </c>
      <c r="AS53" s="4">
        <f t="shared" si="12"/>
        <v>0</v>
      </c>
      <c r="AT53" s="4">
        <f t="shared" si="12"/>
        <v>0</v>
      </c>
      <c r="AU53" s="4">
        <f t="shared" si="12"/>
        <v>0</v>
      </c>
      <c r="AV53" s="4">
        <f t="shared" si="12"/>
        <v>0</v>
      </c>
      <c r="AW53" s="4">
        <f t="shared" si="12"/>
        <v>0</v>
      </c>
      <c r="AX53" s="4">
        <f t="shared" si="12"/>
        <v>0</v>
      </c>
      <c r="AY53" s="4">
        <f t="shared" si="13"/>
        <v>0</v>
      </c>
      <c r="AZ53" s="4">
        <f t="shared" si="13"/>
        <v>0</v>
      </c>
      <c r="BA53" s="4">
        <f t="shared" si="13"/>
        <v>0</v>
      </c>
      <c r="BB53" s="4">
        <f t="shared" si="13"/>
        <v>0</v>
      </c>
      <c r="BC53" s="4">
        <f t="shared" si="13"/>
        <v>0</v>
      </c>
      <c r="BD53" s="4">
        <f t="shared" si="13"/>
        <v>0</v>
      </c>
      <c r="BE53" s="4">
        <f t="shared" si="13"/>
        <v>0</v>
      </c>
      <c r="BF53" s="4">
        <f t="shared" si="13"/>
        <v>0</v>
      </c>
      <c r="BG53" s="4">
        <f t="shared" si="13"/>
        <v>0</v>
      </c>
      <c r="BH53" s="4">
        <f t="shared" si="13"/>
        <v>0</v>
      </c>
      <c r="BI53" s="4">
        <f t="shared" si="13"/>
        <v>0</v>
      </c>
      <c r="BK53" s="7">
        <f t="shared" ca="1" si="16"/>
        <v>0.14887336093099113</v>
      </c>
    </row>
    <row r="54" spans="1:63" x14ac:dyDescent="0.25">
      <c r="A54">
        <f t="shared" si="4"/>
        <v>43</v>
      </c>
      <c r="C54" s="4">
        <f t="shared" ca="1" si="15"/>
        <v>-304711589.59888208</v>
      </c>
      <c r="D54" s="4">
        <f t="shared" ca="1" si="15"/>
        <v>4169997.3261647047</v>
      </c>
      <c r="E54" s="4">
        <f t="shared" ca="1" si="15"/>
        <v>4041532.2666362152</v>
      </c>
      <c r="F54" s="4">
        <f t="shared" ca="1" si="15"/>
        <v>4223232.9198058508</v>
      </c>
      <c r="G54" s="4">
        <f t="shared" ca="1" si="15"/>
        <v>4386249.302759869</v>
      </c>
      <c r="H54" s="4">
        <f t="shared" ca="1" si="15"/>
        <v>4573533.0858887695</v>
      </c>
      <c r="I54" s="4">
        <f t="shared" ca="1" si="15"/>
        <v>4762023.6177174412</v>
      </c>
      <c r="J54" s="4">
        <f t="shared" ca="1" si="15"/>
        <v>4952824.4996394217</v>
      </c>
      <c r="K54" s="4">
        <f t="shared" ca="1" si="15"/>
        <v>5124407.6496855719</v>
      </c>
      <c r="L54" s="4">
        <f t="shared" ca="1" si="15"/>
        <v>3958445.0854589487</v>
      </c>
      <c r="M54" s="4">
        <f t="shared" ca="1" si="15"/>
        <v>4156321.3454888244</v>
      </c>
      <c r="N54" s="4">
        <f t="shared" ca="1" si="15"/>
        <v>4356604.939300444</v>
      </c>
      <c r="O54" s="4">
        <f t="shared" ca="1" si="15"/>
        <v>4711439.4223945895</v>
      </c>
      <c r="P54" s="4">
        <f t="shared" ca="1" si="15"/>
        <v>4974243.9659365732</v>
      </c>
      <c r="Q54" s="4">
        <f t="shared" ca="1" si="15"/>
        <v>5148813.7260888573</v>
      </c>
      <c r="R54" s="4">
        <f t="shared" ca="1" si="14"/>
        <v>5325388.0477814907</v>
      </c>
      <c r="S54" s="4">
        <f t="shared" ca="1" si="11"/>
        <v>5481122.5628938526</v>
      </c>
      <c r="T54" s="4">
        <f t="shared" ca="1" si="11"/>
        <v>5662946.6554169161</v>
      </c>
      <c r="U54" s="4">
        <f t="shared" ca="1" si="11"/>
        <v>5845656.2110280124</v>
      </c>
      <c r="V54" s="4">
        <f t="shared" ca="1" si="11"/>
        <v>6030451.9945795946</v>
      </c>
      <c r="W54" s="4">
        <f t="shared" ca="1" si="11"/>
        <v>6193804.4665936865</v>
      </c>
      <c r="X54" s="4">
        <f t="shared" ca="1" si="11"/>
        <v>6384051.0534516368</v>
      </c>
      <c r="Y54" s="4">
        <f t="shared" ca="1" si="11"/>
        <v>6575231.6794649288</v>
      </c>
      <c r="Z54" s="4">
        <f t="shared" ca="1" si="11"/>
        <v>6768583.2956974804</v>
      </c>
      <c r="AA54" s="4">
        <f t="shared" ca="1" si="11"/>
        <v>6939870.6409638058</v>
      </c>
      <c r="AB54" s="4">
        <f t="shared" ca="1" si="11"/>
        <v>7138881.4301334601</v>
      </c>
      <c r="AC54" s="4">
        <f t="shared" ca="1" si="11"/>
        <v>7338876.952173043</v>
      </c>
      <c r="AD54" s="4">
        <f t="shared" ca="1" si="11"/>
        <v>7541131.4348422121</v>
      </c>
      <c r="AE54" s="4">
        <f t="shared" ca="1" si="11"/>
        <v>7720682.7285311008</v>
      </c>
      <c r="AF54" s="4">
        <f t="shared" ca="1" si="11"/>
        <v>7268248.4468822461</v>
      </c>
      <c r="AG54" s="4">
        <f t="shared" ca="1" si="11"/>
        <v>6964534.7032541558</v>
      </c>
      <c r="AH54" s="4">
        <f t="shared" ca="1" si="11"/>
        <v>7071254.3836424649</v>
      </c>
      <c r="AI54" s="4">
        <f t="shared" ca="1" si="12"/>
        <v>6843340.4391233306</v>
      </c>
      <c r="AJ54" s="4">
        <f t="shared" ca="1" si="12"/>
        <v>7051405.7756636888</v>
      </c>
      <c r="AK54" s="4">
        <f t="shared" ca="1" si="12"/>
        <v>7260493.0804254655</v>
      </c>
      <c r="AL54" s="4">
        <f t="shared" ca="1" si="12"/>
        <v>7471954.0130126737</v>
      </c>
      <c r="AM54" s="4">
        <f t="shared" ca="1" si="12"/>
        <v>7659306.0590272024</v>
      </c>
      <c r="AN54" s="4">
        <f t="shared" ca="1" si="12"/>
        <v>7876953.608699711</v>
      </c>
      <c r="AO54" s="4">
        <f t="shared" ca="1" si="12"/>
        <v>8095678.5605368</v>
      </c>
      <c r="AP54" s="4">
        <f t="shared" ca="1" si="12"/>
        <v>8316873.3076877967</v>
      </c>
      <c r="AQ54" s="4">
        <f t="shared" ca="1" si="12"/>
        <v>8704328.1569373254</v>
      </c>
      <c r="AR54" s="4">
        <f t="shared" ca="1" si="12"/>
        <v>9080295.6463968121</v>
      </c>
      <c r="AS54" s="4">
        <f t="shared" ca="1" si="12"/>
        <v>781422616.60552931</v>
      </c>
      <c r="AT54" s="4">
        <f t="shared" si="12"/>
        <v>0</v>
      </c>
      <c r="AU54" s="4">
        <f t="shared" si="12"/>
        <v>0</v>
      </c>
      <c r="AV54" s="4">
        <f t="shared" si="12"/>
        <v>0</v>
      </c>
      <c r="AW54" s="4">
        <f t="shared" si="12"/>
        <v>0</v>
      </c>
      <c r="AX54" s="4">
        <f t="shared" si="12"/>
        <v>0</v>
      </c>
      <c r="AY54" s="4">
        <f t="shared" si="13"/>
        <v>0</v>
      </c>
      <c r="AZ54" s="4">
        <f t="shared" si="13"/>
        <v>0</v>
      </c>
      <c r="BA54" s="4">
        <f t="shared" si="13"/>
        <v>0</v>
      </c>
      <c r="BB54" s="4">
        <f t="shared" si="13"/>
        <v>0</v>
      </c>
      <c r="BC54" s="4">
        <f t="shared" si="13"/>
        <v>0</v>
      </c>
      <c r="BD54" s="4">
        <f t="shared" si="13"/>
        <v>0</v>
      </c>
      <c r="BE54" s="4">
        <f t="shared" si="13"/>
        <v>0</v>
      </c>
      <c r="BF54" s="4">
        <f t="shared" si="13"/>
        <v>0</v>
      </c>
      <c r="BG54" s="4">
        <f t="shared" si="13"/>
        <v>0</v>
      </c>
      <c r="BH54" s="4">
        <f t="shared" si="13"/>
        <v>0</v>
      </c>
      <c r="BI54" s="4">
        <f t="shared" si="13"/>
        <v>0</v>
      </c>
      <c r="BK54" s="7">
        <f t="shared" ca="1" si="16"/>
        <v>0.14832814990712517</v>
      </c>
    </row>
    <row r="55" spans="1:63" x14ac:dyDescent="0.25">
      <c r="A55">
        <f t="shared" si="4"/>
        <v>44</v>
      </c>
      <c r="C55" s="4">
        <f t="shared" ca="1" si="15"/>
        <v>-304711589.59888208</v>
      </c>
      <c r="D55" s="4">
        <f t="shared" ca="1" si="15"/>
        <v>4169997.3261647047</v>
      </c>
      <c r="E55" s="4">
        <f t="shared" ca="1" si="15"/>
        <v>4041532.2666362152</v>
      </c>
      <c r="F55" s="4">
        <f t="shared" ca="1" si="15"/>
        <v>4223232.9198058508</v>
      </c>
      <c r="G55" s="4">
        <f t="shared" ca="1" si="15"/>
        <v>4386249.302759869</v>
      </c>
      <c r="H55" s="4">
        <f t="shared" ca="1" si="15"/>
        <v>4573533.0858887695</v>
      </c>
      <c r="I55" s="4">
        <f t="shared" ca="1" si="15"/>
        <v>4762023.6177174412</v>
      </c>
      <c r="J55" s="4">
        <f t="shared" ca="1" si="15"/>
        <v>4952824.4996394217</v>
      </c>
      <c r="K55" s="4">
        <f t="shared" ca="1" si="15"/>
        <v>5124407.6496855719</v>
      </c>
      <c r="L55" s="4">
        <f t="shared" ca="1" si="15"/>
        <v>3958445.0854589487</v>
      </c>
      <c r="M55" s="4">
        <f t="shared" ca="1" si="15"/>
        <v>4156321.3454888244</v>
      </c>
      <c r="N55" s="4">
        <f t="shared" ca="1" si="15"/>
        <v>4356604.939300444</v>
      </c>
      <c r="O55" s="4">
        <f t="shared" ca="1" si="15"/>
        <v>4711439.4223945895</v>
      </c>
      <c r="P55" s="4">
        <f t="shared" ca="1" si="15"/>
        <v>4974243.9659365732</v>
      </c>
      <c r="Q55" s="4">
        <f t="shared" ca="1" si="15"/>
        <v>5148813.7260888573</v>
      </c>
      <c r="R55" s="4">
        <f t="shared" ca="1" si="14"/>
        <v>5325388.0477814907</v>
      </c>
      <c r="S55" s="4">
        <f t="shared" ca="1" si="11"/>
        <v>5481122.5628938526</v>
      </c>
      <c r="T55" s="4">
        <f t="shared" ca="1" si="11"/>
        <v>5662946.6554169161</v>
      </c>
      <c r="U55" s="4">
        <f t="shared" ca="1" si="11"/>
        <v>5845656.2110280124</v>
      </c>
      <c r="V55" s="4">
        <f t="shared" ca="1" si="11"/>
        <v>6030451.9945795946</v>
      </c>
      <c r="W55" s="4">
        <f t="shared" ca="1" si="11"/>
        <v>6193804.4665936865</v>
      </c>
      <c r="X55" s="4">
        <f t="shared" ca="1" si="11"/>
        <v>6384051.0534516368</v>
      </c>
      <c r="Y55" s="4">
        <f t="shared" ca="1" si="11"/>
        <v>6575231.6794649288</v>
      </c>
      <c r="Z55" s="4">
        <f t="shared" ca="1" si="11"/>
        <v>6768583.2956974804</v>
      </c>
      <c r="AA55" s="4">
        <f t="shared" ca="1" si="11"/>
        <v>6939870.6409638058</v>
      </c>
      <c r="AB55" s="4">
        <f t="shared" ca="1" si="11"/>
        <v>7138881.4301334601</v>
      </c>
      <c r="AC55" s="4">
        <f t="shared" ca="1" si="11"/>
        <v>7338876.952173043</v>
      </c>
      <c r="AD55" s="4">
        <f t="shared" ca="1" si="11"/>
        <v>7541131.4348422121</v>
      </c>
      <c r="AE55" s="4">
        <f t="shared" ca="1" si="11"/>
        <v>7720682.7285311008</v>
      </c>
      <c r="AF55" s="4">
        <f t="shared" ca="1" si="11"/>
        <v>7268248.4468822461</v>
      </c>
      <c r="AG55" s="4">
        <f t="shared" ca="1" si="11"/>
        <v>6964534.7032541558</v>
      </c>
      <c r="AH55" s="4">
        <f t="shared" ca="1" si="11"/>
        <v>7071254.3836424649</v>
      </c>
      <c r="AI55" s="4">
        <f t="shared" ca="1" si="12"/>
        <v>6843340.4391233306</v>
      </c>
      <c r="AJ55" s="4">
        <f t="shared" ca="1" si="12"/>
        <v>7051405.7756636888</v>
      </c>
      <c r="AK55" s="4">
        <f t="shared" ca="1" si="12"/>
        <v>7260493.0804254655</v>
      </c>
      <c r="AL55" s="4">
        <f t="shared" ca="1" si="12"/>
        <v>7471954.0130126737</v>
      </c>
      <c r="AM55" s="4">
        <f t="shared" ca="1" si="12"/>
        <v>7659306.0590272024</v>
      </c>
      <c r="AN55" s="4">
        <f t="shared" ca="1" si="12"/>
        <v>7876953.608699711</v>
      </c>
      <c r="AO55" s="4">
        <f t="shared" ca="1" si="12"/>
        <v>8095678.5605368</v>
      </c>
      <c r="AP55" s="4">
        <f t="shared" ca="1" si="12"/>
        <v>8316873.3076877967</v>
      </c>
      <c r="AQ55" s="4">
        <f t="shared" ca="1" si="12"/>
        <v>8704328.1569373254</v>
      </c>
      <c r="AR55" s="4">
        <f t="shared" ca="1" si="12"/>
        <v>9080295.6463968121</v>
      </c>
      <c r="AS55" s="4">
        <f t="shared" ca="1" si="12"/>
        <v>9339360.9379636832</v>
      </c>
      <c r="AT55" s="4">
        <f t="shared" ca="1" si="12"/>
        <v>794158743.371328</v>
      </c>
      <c r="AU55" s="4">
        <f t="shared" si="12"/>
        <v>0</v>
      </c>
      <c r="AV55" s="4">
        <f t="shared" si="12"/>
        <v>0</v>
      </c>
      <c r="AW55" s="4">
        <f t="shared" si="12"/>
        <v>0</v>
      </c>
      <c r="AX55" s="4">
        <f t="shared" si="12"/>
        <v>0</v>
      </c>
      <c r="AY55" s="4">
        <f t="shared" si="13"/>
        <v>0</v>
      </c>
      <c r="AZ55" s="4">
        <f t="shared" si="13"/>
        <v>0</v>
      </c>
      <c r="BA55" s="4">
        <f t="shared" si="13"/>
        <v>0</v>
      </c>
      <c r="BB55" s="4">
        <f t="shared" si="13"/>
        <v>0</v>
      </c>
      <c r="BC55" s="4">
        <f t="shared" si="13"/>
        <v>0</v>
      </c>
      <c r="BD55" s="4">
        <f t="shared" si="13"/>
        <v>0</v>
      </c>
      <c r="BE55" s="4">
        <f t="shared" si="13"/>
        <v>0</v>
      </c>
      <c r="BF55" s="4">
        <f t="shared" si="13"/>
        <v>0</v>
      </c>
      <c r="BG55" s="4">
        <f t="shared" si="13"/>
        <v>0</v>
      </c>
      <c r="BH55" s="4">
        <f t="shared" si="13"/>
        <v>0</v>
      </c>
      <c r="BI55" s="4">
        <f t="shared" si="13"/>
        <v>0</v>
      </c>
      <c r="BK55" s="7">
        <f t="shared" ca="1" si="16"/>
        <v>0.14780708034987322</v>
      </c>
    </row>
    <row r="56" spans="1:63" x14ac:dyDescent="0.25">
      <c r="A56">
        <f t="shared" si="4"/>
        <v>45</v>
      </c>
      <c r="C56" s="4">
        <f t="shared" ca="1" si="15"/>
        <v>-304711589.59888208</v>
      </c>
      <c r="D56" s="4">
        <f t="shared" ca="1" si="15"/>
        <v>4169997.3261647047</v>
      </c>
      <c r="E56" s="4">
        <f t="shared" ca="1" si="15"/>
        <v>4041532.2666362152</v>
      </c>
      <c r="F56" s="4">
        <f t="shared" ca="1" si="15"/>
        <v>4223232.9198058508</v>
      </c>
      <c r="G56" s="4">
        <f t="shared" ca="1" si="15"/>
        <v>4386249.302759869</v>
      </c>
      <c r="H56" s="4">
        <f t="shared" ca="1" si="15"/>
        <v>4573533.0858887695</v>
      </c>
      <c r="I56" s="4">
        <f t="shared" ca="1" si="15"/>
        <v>4762023.6177174412</v>
      </c>
      <c r="J56" s="4">
        <f t="shared" ca="1" si="15"/>
        <v>4952824.4996394217</v>
      </c>
      <c r="K56" s="4">
        <f t="shared" ca="1" si="15"/>
        <v>5124407.6496855719</v>
      </c>
      <c r="L56" s="4">
        <f t="shared" ca="1" si="15"/>
        <v>3958445.0854589487</v>
      </c>
      <c r="M56" s="4">
        <f t="shared" ca="1" si="15"/>
        <v>4156321.3454888244</v>
      </c>
      <c r="N56" s="4">
        <f t="shared" ca="1" si="15"/>
        <v>4356604.939300444</v>
      </c>
      <c r="O56" s="4">
        <f t="shared" ca="1" si="15"/>
        <v>4711439.4223945895</v>
      </c>
      <c r="P56" s="4">
        <f t="shared" ca="1" si="15"/>
        <v>4974243.9659365732</v>
      </c>
      <c r="Q56" s="4">
        <f t="shared" ca="1" si="15"/>
        <v>5148813.7260888573</v>
      </c>
      <c r="R56" s="4">
        <f t="shared" ca="1" si="14"/>
        <v>5325388.0477814907</v>
      </c>
      <c r="S56" s="4">
        <f t="shared" ca="1" si="11"/>
        <v>5481122.5628938526</v>
      </c>
      <c r="T56" s="4">
        <f t="shared" ca="1" si="11"/>
        <v>5662946.6554169161</v>
      </c>
      <c r="U56" s="4">
        <f t="shared" ca="1" si="11"/>
        <v>5845656.2110280124</v>
      </c>
      <c r="V56" s="4">
        <f t="shared" ca="1" si="11"/>
        <v>6030451.9945795946</v>
      </c>
      <c r="W56" s="4">
        <f t="shared" ca="1" si="11"/>
        <v>6193804.4665936865</v>
      </c>
      <c r="X56" s="4">
        <f t="shared" ca="1" si="11"/>
        <v>6384051.0534516368</v>
      </c>
      <c r="Y56" s="4">
        <f t="shared" ca="1" si="11"/>
        <v>6575231.6794649288</v>
      </c>
      <c r="Z56" s="4">
        <f t="shared" ca="1" si="11"/>
        <v>6768583.2956974804</v>
      </c>
      <c r="AA56" s="4">
        <f t="shared" ca="1" si="11"/>
        <v>6939870.6409638058</v>
      </c>
      <c r="AB56" s="4">
        <f t="shared" ca="1" si="11"/>
        <v>7138881.4301334601</v>
      </c>
      <c r="AC56" s="4">
        <f t="shared" ca="1" si="11"/>
        <v>7338876.952173043</v>
      </c>
      <c r="AD56" s="4">
        <f t="shared" ca="1" si="11"/>
        <v>7541131.4348422121</v>
      </c>
      <c r="AE56" s="4">
        <f t="shared" ca="1" si="11"/>
        <v>7720682.7285311008</v>
      </c>
      <c r="AF56" s="4">
        <f t="shared" ca="1" si="11"/>
        <v>7268248.4468822461</v>
      </c>
      <c r="AG56" s="4">
        <f t="shared" ca="1" si="11"/>
        <v>6964534.7032541558</v>
      </c>
      <c r="AH56" s="4">
        <f t="shared" ca="1" si="11"/>
        <v>7071254.3836424649</v>
      </c>
      <c r="AI56" s="4">
        <f t="shared" ca="1" si="12"/>
        <v>6843340.4391233306</v>
      </c>
      <c r="AJ56" s="4">
        <f t="shared" ca="1" si="12"/>
        <v>7051405.7756636888</v>
      </c>
      <c r="AK56" s="4">
        <f t="shared" ca="1" si="12"/>
        <v>7260493.0804254655</v>
      </c>
      <c r="AL56" s="4">
        <f t="shared" ca="1" si="12"/>
        <v>7471954.0130126737</v>
      </c>
      <c r="AM56" s="4">
        <f t="shared" ca="1" si="12"/>
        <v>7659306.0590272024</v>
      </c>
      <c r="AN56" s="4">
        <f t="shared" ca="1" si="12"/>
        <v>7876953.608699711</v>
      </c>
      <c r="AO56" s="4">
        <f t="shared" ca="1" si="12"/>
        <v>8095678.5605368</v>
      </c>
      <c r="AP56" s="4">
        <f t="shared" ca="1" si="12"/>
        <v>8316873.3076877967</v>
      </c>
      <c r="AQ56" s="4">
        <f t="shared" ca="1" si="12"/>
        <v>8704328.1569373254</v>
      </c>
      <c r="AR56" s="4">
        <f t="shared" ca="1" si="12"/>
        <v>9080295.6463968121</v>
      </c>
      <c r="AS56" s="4">
        <f t="shared" ca="1" si="12"/>
        <v>9339360.9379636832</v>
      </c>
      <c r="AT56" s="4">
        <f t="shared" ca="1" si="12"/>
        <v>9573425.52600413</v>
      </c>
      <c r="AU56" s="4">
        <f t="shared" ca="1" si="12"/>
        <v>805337377.25265372</v>
      </c>
      <c r="AV56" s="4">
        <f t="shared" si="12"/>
        <v>0</v>
      </c>
      <c r="AW56" s="4">
        <f t="shared" si="12"/>
        <v>0</v>
      </c>
      <c r="AX56" s="4">
        <f t="shared" si="12"/>
        <v>0</v>
      </c>
      <c r="AY56" s="4">
        <f t="shared" si="13"/>
        <v>0</v>
      </c>
      <c r="AZ56" s="4">
        <f t="shared" si="13"/>
        <v>0</v>
      </c>
      <c r="BA56" s="4">
        <f t="shared" si="13"/>
        <v>0</v>
      </c>
      <c r="BB56" s="4">
        <f t="shared" si="13"/>
        <v>0</v>
      </c>
      <c r="BC56" s="4">
        <f t="shared" si="13"/>
        <v>0</v>
      </c>
      <c r="BD56" s="4">
        <f t="shared" si="13"/>
        <v>0</v>
      </c>
      <c r="BE56" s="4">
        <f t="shared" si="13"/>
        <v>0</v>
      </c>
      <c r="BF56" s="4">
        <f t="shared" si="13"/>
        <v>0</v>
      </c>
      <c r="BG56" s="4">
        <f t="shared" si="13"/>
        <v>0</v>
      </c>
      <c r="BH56" s="4">
        <f t="shared" si="13"/>
        <v>0</v>
      </c>
      <c r="BI56" s="4">
        <f t="shared" si="13"/>
        <v>0</v>
      </c>
      <c r="BK56" s="7">
        <f t="shared" ca="1" si="16"/>
        <v>0.14714614437184159</v>
      </c>
    </row>
    <row r="57" spans="1:63" x14ac:dyDescent="0.25">
      <c r="A57">
        <f t="shared" si="4"/>
        <v>46</v>
      </c>
      <c r="C57" s="4">
        <f t="shared" ca="1" si="15"/>
        <v>-304711589.59888208</v>
      </c>
      <c r="D57" s="4">
        <f t="shared" ca="1" si="15"/>
        <v>4169997.3261647047</v>
      </c>
      <c r="E57" s="4">
        <f t="shared" ca="1" si="15"/>
        <v>4041532.2666362152</v>
      </c>
      <c r="F57" s="4">
        <f t="shared" ca="1" si="15"/>
        <v>4223232.9198058508</v>
      </c>
      <c r="G57" s="4">
        <f t="shared" ca="1" si="15"/>
        <v>4386249.302759869</v>
      </c>
      <c r="H57" s="4">
        <f t="shared" ca="1" si="15"/>
        <v>4573533.0858887695</v>
      </c>
      <c r="I57" s="4">
        <f t="shared" ca="1" si="15"/>
        <v>4762023.6177174412</v>
      </c>
      <c r="J57" s="4">
        <f t="shared" ca="1" si="15"/>
        <v>4952824.4996394217</v>
      </c>
      <c r="K57" s="4">
        <f t="shared" ca="1" si="15"/>
        <v>5124407.6496855719</v>
      </c>
      <c r="L57" s="4">
        <f t="shared" ca="1" si="15"/>
        <v>3958445.0854589487</v>
      </c>
      <c r="M57" s="4">
        <f t="shared" ca="1" si="15"/>
        <v>4156321.3454888244</v>
      </c>
      <c r="N57" s="4">
        <f t="shared" ca="1" si="15"/>
        <v>4356604.939300444</v>
      </c>
      <c r="O57" s="4">
        <f t="shared" ca="1" si="15"/>
        <v>4711439.4223945895</v>
      </c>
      <c r="P57" s="4">
        <f t="shared" ca="1" si="15"/>
        <v>4974243.9659365732</v>
      </c>
      <c r="Q57" s="4">
        <f t="shared" ca="1" si="15"/>
        <v>5148813.7260888573</v>
      </c>
      <c r="R57" s="4">
        <f t="shared" ca="1" si="14"/>
        <v>5325388.0477814907</v>
      </c>
      <c r="S57" s="4">
        <f t="shared" ca="1" si="11"/>
        <v>5481122.5628938526</v>
      </c>
      <c r="T57" s="4">
        <f t="shared" ca="1" si="11"/>
        <v>5662946.6554169161</v>
      </c>
      <c r="U57" s="4">
        <f t="shared" ca="1" si="11"/>
        <v>5845656.2110280124</v>
      </c>
      <c r="V57" s="4">
        <f t="shared" ca="1" si="11"/>
        <v>6030451.9945795946</v>
      </c>
      <c r="W57" s="4">
        <f t="shared" ca="1" si="11"/>
        <v>6193804.4665936865</v>
      </c>
      <c r="X57" s="4">
        <f t="shared" ca="1" si="11"/>
        <v>6384051.0534516368</v>
      </c>
      <c r="Y57" s="4">
        <f t="shared" ca="1" si="11"/>
        <v>6575231.6794649288</v>
      </c>
      <c r="Z57" s="4">
        <f t="shared" ca="1" si="11"/>
        <v>6768583.2956974804</v>
      </c>
      <c r="AA57" s="4">
        <f t="shared" ca="1" si="11"/>
        <v>6939870.6409638058</v>
      </c>
      <c r="AB57" s="4">
        <f t="shared" ca="1" si="11"/>
        <v>7138881.4301334601</v>
      </c>
      <c r="AC57" s="4">
        <f t="shared" ca="1" si="11"/>
        <v>7338876.952173043</v>
      </c>
      <c r="AD57" s="4">
        <f t="shared" ca="1" si="11"/>
        <v>7541131.4348422121</v>
      </c>
      <c r="AE57" s="4">
        <f t="shared" ca="1" si="11"/>
        <v>7720682.7285311008</v>
      </c>
      <c r="AF57" s="4">
        <f t="shared" ca="1" si="11"/>
        <v>7268248.4468822461</v>
      </c>
      <c r="AG57" s="4">
        <f t="shared" ca="1" si="11"/>
        <v>6964534.7032541558</v>
      </c>
      <c r="AH57" s="4">
        <f t="shared" ca="1" si="11"/>
        <v>7071254.3836424649</v>
      </c>
      <c r="AI57" s="4">
        <f t="shared" ca="1" si="12"/>
        <v>6843340.4391233306</v>
      </c>
      <c r="AJ57" s="4">
        <f t="shared" ca="1" si="12"/>
        <v>7051405.7756636888</v>
      </c>
      <c r="AK57" s="4">
        <f t="shared" ca="1" si="12"/>
        <v>7260493.0804254655</v>
      </c>
      <c r="AL57" s="4">
        <f t="shared" ca="1" si="12"/>
        <v>7471954.0130126737</v>
      </c>
      <c r="AM57" s="4">
        <f t="shared" ca="1" si="12"/>
        <v>7659306.0590272024</v>
      </c>
      <c r="AN57" s="4">
        <f t="shared" ca="1" si="12"/>
        <v>7876953.608699711</v>
      </c>
      <c r="AO57" s="4">
        <f t="shared" ca="1" si="12"/>
        <v>8095678.5605368</v>
      </c>
      <c r="AP57" s="4">
        <f t="shared" ca="1" si="12"/>
        <v>8316873.3076877967</v>
      </c>
      <c r="AQ57" s="4">
        <f t="shared" ca="1" si="12"/>
        <v>8704328.1569373254</v>
      </c>
      <c r="AR57" s="4">
        <f t="shared" ca="1" si="12"/>
        <v>9080295.6463968121</v>
      </c>
      <c r="AS57" s="4">
        <f t="shared" ca="1" si="12"/>
        <v>9339360.9379636832</v>
      </c>
      <c r="AT57" s="4">
        <f t="shared" ca="1" si="12"/>
        <v>9573425.52600413</v>
      </c>
      <c r="AU57" s="4">
        <f t="shared" ca="1" si="12"/>
        <v>9781985.1323808264</v>
      </c>
      <c r="AV57" s="4">
        <f t="shared" ca="1" si="12"/>
        <v>818283339.69430912</v>
      </c>
      <c r="AW57" s="4">
        <f t="shared" si="12"/>
        <v>0</v>
      </c>
      <c r="AX57" s="4">
        <f t="shared" si="12"/>
        <v>0</v>
      </c>
      <c r="AY57" s="4">
        <f t="shared" si="13"/>
        <v>0</v>
      </c>
      <c r="AZ57" s="4">
        <f t="shared" si="13"/>
        <v>0</v>
      </c>
      <c r="BA57" s="4">
        <f t="shared" si="13"/>
        <v>0</v>
      </c>
      <c r="BB57" s="4">
        <f t="shared" si="13"/>
        <v>0</v>
      </c>
      <c r="BC57" s="4">
        <f t="shared" si="13"/>
        <v>0</v>
      </c>
      <c r="BD57" s="4">
        <f t="shared" si="13"/>
        <v>0</v>
      </c>
      <c r="BE57" s="4">
        <f t="shared" si="13"/>
        <v>0</v>
      </c>
      <c r="BF57" s="4">
        <f t="shared" si="13"/>
        <v>0</v>
      </c>
      <c r="BG57" s="4">
        <f t="shared" si="13"/>
        <v>0</v>
      </c>
      <c r="BH57" s="4">
        <f t="shared" si="13"/>
        <v>0</v>
      </c>
      <c r="BI57" s="4">
        <f t="shared" si="13"/>
        <v>0</v>
      </c>
      <c r="BK57" s="7">
        <f t="shared" ca="1" si="16"/>
        <v>0.14667446110450988</v>
      </c>
    </row>
    <row r="58" spans="1:63" x14ac:dyDescent="0.25">
      <c r="A58">
        <f t="shared" si="4"/>
        <v>47</v>
      </c>
      <c r="C58" s="4">
        <f t="shared" ca="1" si="15"/>
        <v>-304711589.59888208</v>
      </c>
      <c r="D58" s="4">
        <f t="shared" ca="1" si="15"/>
        <v>4169997.3261647047</v>
      </c>
      <c r="E58" s="4">
        <f t="shared" ca="1" si="15"/>
        <v>4041532.2666362152</v>
      </c>
      <c r="F58" s="4">
        <f t="shared" ca="1" si="15"/>
        <v>4223232.9198058508</v>
      </c>
      <c r="G58" s="4">
        <f t="shared" ca="1" si="15"/>
        <v>4386249.302759869</v>
      </c>
      <c r="H58" s="4">
        <f t="shared" ca="1" si="15"/>
        <v>4573533.0858887695</v>
      </c>
      <c r="I58" s="4">
        <f t="shared" ca="1" si="15"/>
        <v>4762023.6177174412</v>
      </c>
      <c r="J58" s="4">
        <f t="shared" ca="1" si="15"/>
        <v>4952824.4996394217</v>
      </c>
      <c r="K58" s="4">
        <f t="shared" ca="1" si="15"/>
        <v>5124407.6496855719</v>
      </c>
      <c r="L58" s="4">
        <f t="shared" ca="1" si="15"/>
        <v>3958445.0854589487</v>
      </c>
      <c r="M58" s="4">
        <f t="shared" ca="1" si="15"/>
        <v>4156321.3454888244</v>
      </c>
      <c r="N58" s="4">
        <f t="shared" ca="1" si="15"/>
        <v>4356604.939300444</v>
      </c>
      <c r="O58" s="4">
        <f t="shared" ca="1" si="15"/>
        <v>4711439.4223945895</v>
      </c>
      <c r="P58" s="4">
        <f t="shared" ca="1" si="15"/>
        <v>4974243.9659365732</v>
      </c>
      <c r="Q58" s="4">
        <f t="shared" ca="1" si="15"/>
        <v>5148813.7260888573</v>
      </c>
      <c r="R58" s="4">
        <f t="shared" ca="1" si="14"/>
        <v>5325388.0477814907</v>
      </c>
      <c r="S58" s="4">
        <f t="shared" ca="1" si="11"/>
        <v>5481122.5628938526</v>
      </c>
      <c r="T58" s="4">
        <f t="shared" ca="1" si="11"/>
        <v>5662946.6554169161</v>
      </c>
      <c r="U58" s="4">
        <f t="shared" ca="1" si="11"/>
        <v>5845656.2110280124</v>
      </c>
      <c r="V58" s="4">
        <f t="shared" ca="1" si="11"/>
        <v>6030451.9945795946</v>
      </c>
      <c r="W58" s="4">
        <f t="shared" ca="1" si="11"/>
        <v>6193804.4665936865</v>
      </c>
      <c r="X58" s="4">
        <f t="shared" ca="1" si="11"/>
        <v>6384051.0534516368</v>
      </c>
      <c r="Y58" s="4">
        <f t="shared" ca="1" si="11"/>
        <v>6575231.6794649288</v>
      </c>
      <c r="Z58" s="4">
        <f t="shared" ca="1" si="11"/>
        <v>6768583.2956974804</v>
      </c>
      <c r="AA58" s="4">
        <f t="shared" ca="1" si="11"/>
        <v>6939870.6409638058</v>
      </c>
      <c r="AB58" s="4">
        <f t="shared" ca="1" si="11"/>
        <v>7138881.4301334601</v>
      </c>
      <c r="AC58" s="4">
        <f t="shared" ca="1" si="11"/>
        <v>7338876.952173043</v>
      </c>
      <c r="AD58" s="4">
        <f t="shared" ca="1" si="11"/>
        <v>7541131.4348422121</v>
      </c>
      <c r="AE58" s="4">
        <f t="shared" ca="1" si="11"/>
        <v>7720682.7285311008</v>
      </c>
      <c r="AF58" s="4">
        <f t="shared" ca="1" si="11"/>
        <v>7268248.4468822461</v>
      </c>
      <c r="AG58" s="4">
        <f t="shared" ca="1" si="11"/>
        <v>6964534.7032541558</v>
      </c>
      <c r="AH58" s="4">
        <f t="shared" ca="1" si="11"/>
        <v>7071254.3836424649</v>
      </c>
      <c r="AI58" s="4">
        <f t="shared" ca="1" si="12"/>
        <v>6843340.4391233306</v>
      </c>
      <c r="AJ58" s="4">
        <f t="shared" ca="1" si="12"/>
        <v>7051405.7756636888</v>
      </c>
      <c r="AK58" s="4">
        <f t="shared" ca="1" si="12"/>
        <v>7260493.0804254655</v>
      </c>
      <c r="AL58" s="4">
        <f t="shared" ca="1" si="12"/>
        <v>7471954.0130126737</v>
      </c>
      <c r="AM58" s="4">
        <f t="shared" ca="1" si="12"/>
        <v>7659306.0590272024</v>
      </c>
      <c r="AN58" s="4">
        <f t="shared" ca="1" si="12"/>
        <v>7876953.608699711</v>
      </c>
      <c r="AO58" s="4">
        <f t="shared" ca="1" si="12"/>
        <v>8095678.5605368</v>
      </c>
      <c r="AP58" s="4">
        <f t="shared" ca="1" si="12"/>
        <v>8316873.3076877967</v>
      </c>
      <c r="AQ58" s="4">
        <f t="shared" ca="1" si="12"/>
        <v>8704328.1569373254</v>
      </c>
      <c r="AR58" s="4">
        <f t="shared" ca="1" si="12"/>
        <v>9080295.6463968121</v>
      </c>
      <c r="AS58" s="4">
        <f t="shared" ca="1" si="12"/>
        <v>9339360.9379636832</v>
      </c>
      <c r="AT58" s="4">
        <f t="shared" ca="1" si="12"/>
        <v>9573425.52600413</v>
      </c>
      <c r="AU58" s="4">
        <f t="shared" ca="1" si="12"/>
        <v>9781985.1323808264</v>
      </c>
      <c r="AV58" s="4">
        <f t="shared" ca="1" si="12"/>
        <v>10022757.909728128</v>
      </c>
      <c r="AW58" s="4">
        <f t="shared" ca="1" si="12"/>
        <v>831330225.99249506</v>
      </c>
      <c r="AX58" s="4">
        <f t="shared" si="12"/>
        <v>0</v>
      </c>
      <c r="AY58" s="4">
        <f t="shared" si="13"/>
        <v>0</v>
      </c>
      <c r="AZ58" s="4">
        <f t="shared" si="13"/>
        <v>0</v>
      </c>
      <c r="BA58" s="4">
        <f t="shared" si="13"/>
        <v>0</v>
      </c>
      <c r="BB58" s="4">
        <f t="shared" si="13"/>
        <v>0</v>
      </c>
      <c r="BC58" s="4">
        <f t="shared" si="13"/>
        <v>0</v>
      </c>
      <c r="BD58" s="4">
        <f t="shared" si="13"/>
        <v>0</v>
      </c>
      <c r="BE58" s="4">
        <f t="shared" si="13"/>
        <v>0</v>
      </c>
      <c r="BF58" s="4">
        <f t="shared" si="13"/>
        <v>0</v>
      </c>
      <c r="BG58" s="4">
        <f t="shared" si="13"/>
        <v>0</v>
      </c>
      <c r="BH58" s="4">
        <f t="shared" si="13"/>
        <v>0</v>
      </c>
      <c r="BI58" s="4">
        <f t="shared" si="13"/>
        <v>0</v>
      </c>
      <c r="BK58" s="7">
        <f t="shared" ca="1" si="16"/>
        <v>0.14622255127238826</v>
      </c>
    </row>
    <row r="59" spans="1:63" x14ac:dyDescent="0.25">
      <c r="A59">
        <f t="shared" si="4"/>
        <v>48</v>
      </c>
      <c r="C59" s="4">
        <f t="shared" ca="1" si="15"/>
        <v>-304711589.59888208</v>
      </c>
      <c r="D59" s="4">
        <f t="shared" ca="1" si="15"/>
        <v>4169997.3261647047</v>
      </c>
      <c r="E59" s="4">
        <f t="shared" ca="1" si="15"/>
        <v>4041532.2666362152</v>
      </c>
      <c r="F59" s="4">
        <f t="shared" ca="1" si="15"/>
        <v>4223232.9198058508</v>
      </c>
      <c r="G59" s="4">
        <f t="shared" ca="1" si="15"/>
        <v>4386249.302759869</v>
      </c>
      <c r="H59" s="4">
        <f t="shared" ca="1" si="15"/>
        <v>4573533.0858887695</v>
      </c>
      <c r="I59" s="4">
        <f t="shared" ca="1" si="15"/>
        <v>4762023.6177174412</v>
      </c>
      <c r="J59" s="4">
        <f t="shared" ca="1" si="15"/>
        <v>4952824.4996394217</v>
      </c>
      <c r="K59" s="4">
        <f t="shared" ca="1" si="15"/>
        <v>5124407.6496855719</v>
      </c>
      <c r="L59" s="4">
        <f t="shared" ca="1" si="15"/>
        <v>3958445.0854589487</v>
      </c>
      <c r="M59" s="4">
        <f t="shared" ca="1" si="15"/>
        <v>4156321.3454888244</v>
      </c>
      <c r="N59" s="4">
        <f t="shared" ca="1" si="15"/>
        <v>4356604.939300444</v>
      </c>
      <c r="O59" s="4">
        <f t="shared" ca="1" si="15"/>
        <v>4711439.4223945895</v>
      </c>
      <c r="P59" s="4">
        <f t="shared" ca="1" si="15"/>
        <v>4974243.9659365732</v>
      </c>
      <c r="Q59" s="4">
        <f t="shared" ca="1" si="15"/>
        <v>5148813.7260888573</v>
      </c>
      <c r="R59" s="4">
        <f t="shared" ca="1" si="14"/>
        <v>5325388.0477814907</v>
      </c>
      <c r="S59" s="4">
        <f t="shared" ca="1" si="11"/>
        <v>5481122.5628938526</v>
      </c>
      <c r="T59" s="4">
        <f t="shared" ca="1" si="11"/>
        <v>5662946.6554169161</v>
      </c>
      <c r="U59" s="4">
        <f t="shared" ca="1" si="11"/>
        <v>5845656.2110280124</v>
      </c>
      <c r="V59" s="4">
        <f t="shared" ca="1" si="11"/>
        <v>6030451.9945795946</v>
      </c>
      <c r="W59" s="4">
        <f t="shared" ca="1" si="11"/>
        <v>6193804.4665936865</v>
      </c>
      <c r="X59" s="4">
        <f t="shared" ca="1" si="11"/>
        <v>6384051.0534516368</v>
      </c>
      <c r="Y59" s="4">
        <f t="shared" ca="1" si="11"/>
        <v>6575231.6794649288</v>
      </c>
      <c r="Z59" s="4">
        <f t="shared" ca="1" si="11"/>
        <v>6768583.2956974804</v>
      </c>
      <c r="AA59" s="4">
        <f t="shared" ca="1" si="11"/>
        <v>6939870.6409638058</v>
      </c>
      <c r="AB59" s="4">
        <f t="shared" ca="1" si="11"/>
        <v>7138881.4301334601</v>
      </c>
      <c r="AC59" s="4">
        <f t="shared" ca="1" si="11"/>
        <v>7338876.952173043</v>
      </c>
      <c r="AD59" s="4">
        <f t="shared" ca="1" si="11"/>
        <v>7541131.4348422121</v>
      </c>
      <c r="AE59" s="4">
        <f t="shared" ca="1" si="11"/>
        <v>7720682.7285311008</v>
      </c>
      <c r="AF59" s="4">
        <f t="shared" ca="1" si="11"/>
        <v>7268248.4468822461</v>
      </c>
      <c r="AG59" s="4">
        <f t="shared" ca="1" si="11"/>
        <v>6964534.7032541558</v>
      </c>
      <c r="AH59" s="4">
        <f t="shared" ref="AH59:AW70" ca="1" si="17">IF(AH$11&lt;=$A59,AH$7,0)+IF(AH$11=$A59,AH$8)</f>
        <v>7071254.3836424649</v>
      </c>
      <c r="AI59" s="4">
        <f t="shared" ca="1" si="12"/>
        <v>6843340.4391233306</v>
      </c>
      <c r="AJ59" s="4">
        <f t="shared" ca="1" si="12"/>
        <v>7051405.7756636888</v>
      </c>
      <c r="AK59" s="4">
        <f t="shared" ca="1" si="12"/>
        <v>7260493.0804254655</v>
      </c>
      <c r="AL59" s="4">
        <f t="shared" ca="1" si="12"/>
        <v>7471954.0130126737</v>
      </c>
      <c r="AM59" s="4">
        <f t="shared" ca="1" si="12"/>
        <v>7659306.0590272024</v>
      </c>
      <c r="AN59" s="4">
        <f t="shared" ca="1" si="12"/>
        <v>7876953.608699711</v>
      </c>
      <c r="AO59" s="4">
        <f t="shared" ca="1" si="12"/>
        <v>8095678.5605368</v>
      </c>
      <c r="AP59" s="4">
        <f t="shared" ca="1" si="12"/>
        <v>8316873.3076877967</v>
      </c>
      <c r="AQ59" s="4">
        <f t="shared" ca="1" si="12"/>
        <v>8704328.1569373254</v>
      </c>
      <c r="AR59" s="4">
        <f t="shared" ca="1" si="12"/>
        <v>9080295.6463968121</v>
      </c>
      <c r="AS59" s="4">
        <f t="shared" ca="1" si="12"/>
        <v>9339360.9379636832</v>
      </c>
      <c r="AT59" s="4">
        <f t="shared" ca="1" si="12"/>
        <v>9573425.52600413</v>
      </c>
      <c r="AU59" s="4">
        <f t="shared" ca="1" si="12"/>
        <v>9781985.1323808264</v>
      </c>
      <c r="AV59" s="4">
        <f t="shared" ca="1" si="12"/>
        <v>10022757.909728128</v>
      </c>
      <c r="AW59" s="4">
        <f t="shared" ca="1" si="12"/>
        <v>10264746.913178729</v>
      </c>
      <c r="AX59" s="4">
        <f t="shared" ref="AX59:BI70" ca="1" si="18">IF(AX$11&lt;=$A59,AX$7,0)+IF(AX$11=$A59,AX$8)</f>
        <v>844480368.18012333</v>
      </c>
      <c r="AY59" s="4">
        <f t="shared" si="13"/>
        <v>0</v>
      </c>
      <c r="AZ59" s="4">
        <f t="shared" si="13"/>
        <v>0</v>
      </c>
      <c r="BA59" s="4">
        <f t="shared" si="13"/>
        <v>0</v>
      </c>
      <c r="BB59" s="4">
        <f t="shared" si="13"/>
        <v>0</v>
      </c>
      <c r="BC59" s="4">
        <f t="shared" si="13"/>
        <v>0</v>
      </c>
      <c r="BD59" s="4">
        <f t="shared" si="13"/>
        <v>0</v>
      </c>
      <c r="BE59" s="4">
        <f t="shared" si="13"/>
        <v>0</v>
      </c>
      <c r="BF59" s="4">
        <f t="shared" si="13"/>
        <v>0</v>
      </c>
      <c r="BG59" s="4">
        <f t="shared" si="13"/>
        <v>0</v>
      </c>
      <c r="BH59" s="4">
        <f t="shared" si="13"/>
        <v>0</v>
      </c>
      <c r="BI59" s="4">
        <f t="shared" si="13"/>
        <v>0</v>
      </c>
      <c r="BK59" s="7">
        <f t="shared" ca="1" si="16"/>
        <v>0.14578930064938644</v>
      </c>
    </row>
    <row r="60" spans="1:63" x14ac:dyDescent="0.25">
      <c r="A60">
        <f t="shared" si="4"/>
        <v>49</v>
      </c>
      <c r="C60" s="4">
        <f t="shared" ca="1" si="15"/>
        <v>-304711589.59888208</v>
      </c>
      <c r="D60" s="4">
        <f t="shared" ca="1" si="15"/>
        <v>4169997.3261647047</v>
      </c>
      <c r="E60" s="4">
        <f t="shared" ca="1" si="15"/>
        <v>4041532.2666362152</v>
      </c>
      <c r="F60" s="4">
        <f t="shared" ca="1" si="15"/>
        <v>4223232.9198058508</v>
      </c>
      <c r="G60" s="4">
        <f t="shared" ca="1" si="15"/>
        <v>4386249.302759869</v>
      </c>
      <c r="H60" s="4">
        <f t="shared" ca="1" si="15"/>
        <v>4573533.0858887695</v>
      </c>
      <c r="I60" s="4">
        <f t="shared" ca="1" si="15"/>
        <v>4762023.6177174412</v>
      </c>
      <c r="J60" s="4">
        <f t="shared" ca="1" si="15"/>
        <v>4952824.4996394217</v>
      </c>
      <c r="K60" s="4">
        <f t="shared" ca="1" si="15"/>
        <v>5124407.6496855719</v>
      </c>
      <c r="L60" s="4">
        <f t="shared" ca="1" si="15"/>
        <v>3958445.0854589487</v>
      </c>
      <c r="M60" s="4">
        <f t="shared" ca="1" si="15"/>
        <v>4156321.3454888244</v>
      </c>
      <c r="N60" s="4">
        <f t="shared" ca="1" si="15"/>
        <v>4356604.939300444</v>
      </c>
      <c r="O60" s="4">
        <f t="shared" ca="1" si="15"/>
        <v>4711439.4223945895</v>
      </c>
      <c r="P60" s="4">
        <f t="shared" ca="1" si="15"/>
        <v>4974243.9659365732</v>
      </c>
      <c r="Q60" s="4">
        <f t="shared" ca="1" si="15"/>
        <v>5148813.7260888573</v>
      </c>
      <c r="R60" s="4">
        <f t="shared" ca="1" si="14"/>
        <v>5325388.0477814907</v>
      </c>
      <c r="S60" s="4">
        <f t="shared" ca="1" si="14"/>
        <v>5481122.5628938526</v>
      </c>
      <c r="T60" s="4">
        <f t="shared" ca="1" si="14"/>
        <v>5662946.6554169161</v>
      </c>
      <c r="U60" s="4">
        <f t="shared" ca="1" si="14"/>
        <v>5845656.2110280124</v>
      </c>
      <c r="V60" s="4">
        <f t="shared" ca="1" si="14"/>
        <v>6030451.9945795946</v>
      </c>
      <c r="W60" s="4">
        <f t="shared" ca="1" si="14"/>
        <v>6193804.4665936865</v>
      </c>
      <c r="X60" s="4">
        <f t="shared" ca="1" si="14"/>
        <v>6384051.0534516368</v>
      </c>
      <c r="Y60" s="4">
        <f t="shared" ca="1" si="14"/>
        <v>6575231.6794649288</v>
      </c>
      <c r="Z60" s="4">
        <f t="shared" ca="1" si="14"/>
        <v>6768583.2956974804</v>
      </c>
      <c r="AA60" s="4">
        <f t="shared" ca="1" si="14"/>
        <v>6939870.6409638058</v>
      </c>
      <c r="AB60" s="4">
        <f t="shared" ca="1" si="14"/>
        <v>7138881.4301334601</v>
      </c>
      <c r="AC60" s="4">
        <f t="shared" ca="1" si="14"/>
        <v>7338876.952173043</v>
      </c>
      <c r="AD60" s="4">
        <f t="shared" ca="1" si="14"/>
        <v>7541131.4348422121</v>
      </c>
      <c r="AE60" s="4">
        <f t="shared" ca="1" si="14"/>
        <v>7720682.7285311008</v>
      </c>
      <c r="AF60" s="4">
        <f t="shared" ca="1" si="14"/>
        <v>7268248.4468822461</v>
      </c>
      <c r="AG60" s="4">
        <f t="shared" ca="1" si="14"/>
        <v>6964534.7032541558</v>
      </c>
      <c r="AH60" s="4">
        <f t="shared" ca="1" si="17"/>
        <v>7071254.3836424649</v>
      </c>
      <c r="AI60" s="4">
        <f t="shared" ca="1" si="17"/>
        <v>6843340.4391233306</v>
      </c>
      <c r="AJ60" s="4">
        <f t="shared" ca="1" si="17"/>
        <v>7051405.7756636888</v>
      </c>
      <c r="AK60" s="4">
        <f t="shared" ca="1" si="17"/>
        <v>7260493.0804254655</v>
      </c>
      <c r="AL60" s="4">
        <f t="shared" ca="1" si="17"/>
        <v>7471954.0130126737</v>
      </c>
      <c r="AM60" s="4">
        <f t="shared" ca="1" si="17"/>
        <v>7659306.0590272024</v>
      </c>
      <c r="AN60" s="4">
        <f t="shared" ca="1" si="17"/>
        <v>7876953.608699711</v>
      </c>
      <c r="AO60" s="4">
        <f t="shared" ca="1" si="17"/>
        <v>8095678.5605368</v>
      </c>
      <c r="AP60" s="4">
        <f t="shared" ca="1" si="17"/>
        <v>8316873.3076877967</v>
      </c>
      <c r="AQ60" s="4">
        <f t="shared" ca="1" si="17"/>
        <v>8704328.1569373254</v>
      </c>
      <c r="AR60" s="4">
        <f t="shared" ca="1" si="17"/>
        <v>9080295.6463968121</v>
      </c>
      <c r="AS60" s="4">
        <f t="shared" ca="1" si="17"/>
        <v>9339360.9379636832</v>
      </c>
      <c r="AT60" s="4">
        <f t="shared" ca="1" si="17"/>
        <v>9573425.52600413</v>
      </c>
      <c r="AU60" s="4">
        <f t="shared" ca="1" si="17"/>
        <v>9781985.1323808264</v>
      </c>
      <c r="AV60" s="4">
        <f t="shared" ca="1" si="17"/>
        <v>10022757.909728128</v>
      </c>
      <c r="AW60" s="4">
        <f t="shared" ca="1" si="17"/>
        <v>10264746.913178729</v>
      </c>
      <c r="AX60" s="4">
        <f t="shared" ca="1" si="18"/>
        <v>10509429.875629665</v>
      </c>
      <c r="AY60" s="4">
        <f t="shared" ca="1" si="18"/>
        <v>856051816.53042042</v>
      </c>
      <c r="AZ60" s="4">
        <f t="shared" si="18"/>
        <v>0</v>
      </c>
      <c r="BA60" s="4">
        <f t="shared" si="18"/>
        <v>0</v>
      </c>
      <c r="BB60" s="4">
        <f t="shared" si="18"/>
        <v>0</v>
      </c>
      <c r="BC60" s="4">
        <f t="shared" si="18"/>
        <v>0</v>
      </c>
      <c r="BD60" s="4">
        <f t="shared" si="18"/>
        <v>0</v>
      </c>
      <c r="BE60" s="4">
        <f t="shared" si="18"/>
        <v>0</v>
      </c>
      <c r="BF60" s="4">
        <f t="shared" si="18"/>
        <v>0</v>
      </c>
      <c r="BG60" s="4">
        <f t="shared" si="18"/>
        <v>0</v>
      </c>
      <c r="BH60" s="4">
        <f t="shared" si="18"/>
        <v>0</v>
      </c>
      <c r="BI60" s="4">
        <f t="shared" si="18"/>
        <v>0</v>
      </c>
      <c r="BK60" s="7">
        <f t="shared" ca="1" si="16"/>
        <v>0.14523610898627748</v>
      </c>
    </row>
    <row r="61" spans="1:63" x14ac:dyDescent="0.25">
      <c r="A61">
        <f t="shared" si="4"/>
        <v>50</v>
      </c>
      <c r="C61" s="4">
        <f t="shared" ca="1" si="15"/>
        <v>-304711589.59888208</v>
      </c>
      <c r="D61" s="4">
        <f t="shared" ca="1" si="15"/>
        <v>4169997.3261647047</v>
      </c>
      <c r="E61" s="4">
        <f t="shared" ca="1" si="15"/>
        <v>4041532.2666362152</v>
      </c>
      <c r="F61" s="4">
        <f t="shared" ca="1" si="15"/>
        <v>4223232.9198058508</v>
      </c>
      <c r="G61" s="4">
        <f t="shared" ca="1" si="15"/>
        <v>4386249.302759869</v>
      </c>
      <c r="H61" s="4">
        <f t="shared" ca="1" si="15"/>
        <v>4573533.0858887695</v>
      </c>
      <c r="I61" s="4">
        <f t="shared" ca="1" si="15"/>
        <v>4762023.6177174412</v>
      </c>
      <c r="J61" s="4">
        <f t="shared" ca="1" si="15"/>
        <v>4952824.4996394217</v>
      </c>
      <c r="K61" s="4">
        <f t="shared" ca="1" si="15"/>
        <v>5124407.6496855719</v>
      </c>
      <c r="L61" s="4">
        <f t="shared" ca="1" si="15"/>
        <v>3958445.0854589487</v>
      </c>
      <c r="M61" s="4">
        <f t="shared" ca="1" si="15"/>
        <v>4156321.3454888244</v>
      </c>
      <c r="N61" s="4">
        <f t="shared" ca="1" si="15"/>
        <v>4356604.939300444</v>
      </c>
      <c r="O61" s="4">
        <f t="shared" ca="1" si="15"/>
        <v>4711439.4223945895</v>
      </c>
      <c r="P61" s="4">
        <f t="shared" ca="1" si="15"/>
        <v>4974243.9659365732</v>
      </c>
      <c r="Q61" s="4">
        <f t="shared" ca="1" si="15"/>
        <v>5148813.7260888573</v>
      </c>
      <c r="R61" s="4">
        <f t="shared" ca="1" si="15"/>
        <v>5325388.0477814907</v>
      </c>
      <c r="S61" s="4">
        <f t="shared" ref="S61:AG70" ca="1" si="19">IF(S$11&lt;=$A61,S$7,0)+IF(S$11=$A61,S$8)</f>
        <v>5481122.5628938526</v>
      </c>
      <c r="T61" s="4">
        <f t="shared" ca="1" si="19"/>
        <v>5662946.6554169161</v>
      </c>
      <c r="U61" s="4">
        <f t="shared" ca="1" si="19"/>
        <v>5845656.2110280124</v>
      </c>
      <c r="V61" s="4">
        <f t="shared" ca="1" si="19"/>
        <v>6030451.9945795946</v>
      </c>
      <c r="W61" s="4">
        <f t="shared" ca="1" si="19"/>
        <v>6193804.4665936865</v>
      </c>
      <c r="X61" s="4">
        <f t="shared" ca="1" si="19"/>
        <v>6384051.0534516368</v>
      </c>
      <c r="Y61" s="4">
        <f t="shared" ca="1" si="19"/>
        <v>6575231.6794649288</v>
      </c>
      <c r="Z61" s="4">
        <f t="shared" ca="1" si="19"/>
        <v>6768583.2956974804</v>
      </c>
      <c r="AA61" s="4">
        <f t="shared" ca="1" si="19"/>
        <v>6939870.6409638058</v>
      </c>
      <c r="AB61" s="4">
        <f t="shared" ca="1" si="19"/>
        <v>7138881.4301334601</v>
      </c>
      <c r="AC61" s="4">
        <f t="shared" ca="1" si="19"/>
        <v>7338876.952173043</v>
      </c>
      <c r="AD61" s="4">
        <f t="shared" ca="1" si="19"/>
        <v>7541131.4348422121</v>
      </c>
      <c r="AE61" s="4">
        <f t="shared" ca="1" si="19"/>
        <v>7720682.7285311008</v>
      </c>
      <c r="AF61" s="4">
        <f t="shared" ca="1" si="19"/>
        <v>7268248.4468822461</v>
      </c>
      <c r="AG61" s="4">
        <f t="shared" ca="1" si="19"/>
        <v>6964534.7032541558</v>
      </c>
      <c r="AH61" s="4">
        <f t="shared" ca="1" si="17"/>
        <v>7071254.3836424649</v>
      </c>
      <c r="AI61" s="4">
        <f t="shared" ca="1" si="17"/>
        <v>6843340.4391233306</v>
      </c>
      <c r="AJ61" s="4">
        <f t="shared" ca="1" si="17"/>
        <v>7051405.7756636888</v>
      </c>
      <c r="AK61" s="4">
        <f t="shared" ca="1" si="17"/>
        <v>7260493.0804254655</v>
      </c>
      <c r="AL61" s="4">
        <f t="shared" ca="1" si="17"/>
        <v>7471954.0130126737</v>
      </c>
      <c r="AM61" s="4">
        <f t="shared" ca="1" si="17"/>
        <v>7659306.0590272024</v>
      </c>
      <c r="AN61" s="4">
        <f t="shared" ca="1" si="17"/>
        <v>7876953.608699711</v>
      </c>
      <c r="AO61" s="4">
        <f t="shared" ca="1" si="17"/>
        <v>8095678.5605368</v>
      </c>
      <c r="AP61" s="4">
        <f t="shared" ca="1" si="17"/>
        <v>8316873.3076877967</v>
      </c>
      <c r="AQ61" s="4">
        <f t="shared" ca="1" si="17"/>
        <v>8704328.1569373254</v>
      </c>
      <c r="AR61" s="4">
        <f t="shared" ca="1" si="17"/>
        <v>9080295.6463968121</v>
      </c>
      <c r="AS61" s="4">
        <f t="shared" ca="1" si="17"/>
        <v>9339360.9379636832</v>
      </c>
      <c r="AT61" s="4">
        <f t="shared" ca="1" si="17"/>
        <v>9573425.52600413</v>
      </c>
      <c r="AU61" s="4">
        <f t="shared" ca="1" si="17"/>
        <v>9781985.1323808264</v>
      </c>
      <c r="AV61" s="4">
        <f t="shared" ca="1" si="17"/>
        <v>10022757.909728128</v>
      </c>
      <c r="AW61" s="4">
        <f t="shared" ca="1" si="17"/>
        <v>10264746.913178729</v>
      </c>
      <c r="AX61" s="4">
        <f t="shared" ca="1" si="18"/>
        <v>10509429.875629665</v>
      </c>
      <c r="AY61" s="4">
        <f t="shared" ca="1" si="18"/>
        <v>10727869.381996574</v>
      </c>
      <c r="AZ61" s="4">
        <f t="shared" ca="1" si="18"/>
        <v>869418786.94434273</v>
      </c>
      <c r="BA61" s="4">
        <f t="shared" si="18"/>
        <v>0</v>
      </c>
      <c r="BB61" s="4">
        <f t="shared" si="18"/>
        <v>0</v>
      </c>
      <c r="BC61" s="4">
        <f t="shared" si="18"/>
        <v>0</v>
      </c>
      <c r="BD61" s="4">
        <f t="shared" si="18"/>
        <v>0</v>
      </c>
      <c r="BE61" s="4">
        <f t="shared" si="18"/>
        <v>0</v>
      </c>
      <c r="BF61" s="4">
        <f t="shared" si="18"/>
        <v>0</v>
      </c>
      <c r="BG61" s="4">
        <f t="shared" si="18"/>
        <v>0</v>
      </c>
      <c r="BH61" s="4">
        <f t="shared" si="18"/>
        <v>0</v>
      </c>
      <c r="BI61" s="4">
        <f t="shared" si="18"/>
        <v>0</v>
      </c>
      <c r="BK61" s="7">
        <f t="shared" ca="1" si="16"/>
        <v>0.14484142024607505</v>
      </c>
    </row>
    <row r="62" spans="1:63" x14ac:dyDescent="0.25">
      <c r="A62">
        <f t="shared" si="4"/>
        <v>51</v>
      </c>
      <c r="C62" s="4">
        <f t="shared" ref="C62:R70" ca="1" si="20">IF(C$11&lt;=$A62,C$7,0)+IF(C$11=$A62,C$8)</f>
        <v>-304711589.59888208</v>
      </c>
      <c r="D62" s="4">
        <f t="shared" ca="1" si="20"/>
        <v>4169997.3261647047</v>
      </c>
      <c r="E62" s="4">
        <f t="shared" ca="1" si="20"/>
        <v>4041532.2666362152</v>
      </c>
      <c r="F62" s="4">
        <f t="shared" ca="1" si="20"/>
        <v>4223232.9198058508</v>
      </c>
      <c r="G62" s="4">
        <f t="shared" ca="1" si="20"/>
        <v>4386249.302759869</v>
      </c>
      <c r="H62" s="4">
        <f t="shared" ca="1" si="20"/>
        <v>4573533.0858887695</v>
      </c>
      <c r="I62" s="4">
        <f t="shared" ca="1" si="20"/>
        <v>4762023.6177174412</v>
      </c>
      <c r="J62" s="4">
        <f t="shared" ca="1" si="20"/>
        <v>4952824.4996394217</v>
      </c>
      <c r="K62" s="4">
        <f t="shared" ca="1" si="20"/>
        <v>5124407.6496855719</v>
      </c>
      <c r="L62" s="4">
        <f t="shared" ca="1" si="20"/>
        <v>3958445.0854589487</v>
      </c>
      <c r="M62" s="4">
        <f t="shared" ca="1" si="20"/>
        <v>4156321.3454888244</v>
      </c>
      <c r="N62" s="4">
        <f t="shared" ca="1" si="20"/>
        <v>4356604.939300444</v>
      </c>
      <c r="O62" s="4">
        <f t="shared" ca="1" si="20"/>
        <v>4711439.4223945895</v>
      </c>
      <c r="P62" s="4">
        <f t="shared" ca="1" si="20"/>
        <v>4974243.9659365732</v>
      </c>
      <c r="Q62" s="4">
        <f t="shared" ca="1" si="20"/>
        <v>5148813.7260888573</v>
      </c>
      <c r="R62" s="4">
        <f t="shared" ca="1" si="20"/>
        <v>5325388.0477814907</v>
      </c>
      <c r="S62" s="4">
        <f t="shared" ca="1" si="19"/>
        <v>5481122.5628938526</v>
      </c>
      <c r="T62" s="4">
        <f t="shared" ca="1" si="19"/>
        <v>5662946.6554169161</v>
      </c>
      <c r="U62" s="4">
        <f t="shared" ca="1" si="19"/>
        <v>5845656.2110280124</v>
      </c>
      <c r="V62" s="4">
        <f t="shared" ca="1" si="19"/>
        <v>6030451.9945795946</v>
      </c>
      <c r="W62" s="4">
        <f t="shared" ca="1" si="19"/>
        <v>6193804.4665936865</v>
      </c>
      <c r="X62" s="4">
        <f t="shared" ca="1" si="19"/>
        <v>6384051.0534516368</v>
      </c>
      <c r="Y62" s="4">
        <f t="shared" ca="1" si="19"/>
        <v>6575231.6794649288</v>
      </c>
      <c r="Z62" s="4">
        <f t="shared" ca="1" si="19"/>
        <v>6768583.2956974804</v>
      </c>
      <c r="AA62" s="4">
        <f t="shared" ca="1" si="19"/>
        <v>6939870.6409638058</v>
      </c>
      <c r="AB62" s="4">
        <f t="shared" ca="1" si="19"/>
        <v>7138881.4301334601</v>
      </c>
      <c r="AC62" s="4">
        <f t="shared" ca="1" si="19"/>
        <v>7338876.952173043</v>
      </c>
      <c r="AD62" s="4">
        <f t="shared" ca="1" si="19"/>
        <v>7541131.4348422121</v>
      </c>
      <c r="AE62" s="4">
        <f t="shared" ca="1" si="19"/>
        <v>7720682.7285311008</v>
      </c>
      <c r="AF62" s="4">
        <f t="shared" ca="1" si="19"/>
        <v>7268248.4468822461</v>
      </c>
      <c r="AG62" s="4">
        <f t="shared" ca="1" si="19"/>
        <v>6964534.7032541558</v>
      </c>
      <c r="AH62" s="4">
        <f t="shared" ca="1" si="17"/>
        <v>7071254.3836424649</v>
      </c>
      <c r="AI62" s="4">
        <f t="shared" ca="1" si="17"/>
        <v>6843340.4391233306</v>
      </c>
      <c r="AJ62" s="4">
        <f t="shared" ca="1" si="17"/>
        <v>7051405.7756636888</v>
      </c>
      <c r="AK62" s="4">
        <f t="shared" ca="1" si="17"/>
        <v>7260493.0804254655</v>
      </c>
      <c r="AL62" s="4">
        <f t="shared" ca="1" si="17"/>
        <v>7471954.0130126737</v>
      </c>
      <c r="AM62" s="4">
        <f t="shared" ca="1" si="17"/>
        <v>7659306.0590272024</v>
      </c>
      <c r="AN62" s="4">
        <f t="shared" ca="1" si="17"/>
        <v>7876953.608699711</v>
      </c>
      <c r="AO62" s="4">
        <f t="shared" ca="1" si="17"/>
        <v>8095678.5605368</v>
      </c>
      <c r="AP62" s="4">
        <f t="shared" ca="1" si="17"/>
        <v>8316873.3076877967</v>
      </c>
      <c r="AQ62" s="4">
        <f t="shared" ca="1" si="17"/>
        <v>8704328.1569373254</v>
      </c>
      <c r="AR62" s="4">
        <f t="shared" ca="1" si="17"/>
        <v>9080295.6463968121</v>
      </c>
      <c r="AS62" s="4">
        <f t="shared" ca="1" si="17"/>
        <v>9339360.9379636832</v>
      </c>
      <c r="AT62" s="4">
        <f t="shared" ca="1" si="17"/>
        <v>9573425.52600413</v>
      </c>
      <c r="AU62" s="4">
        <f t="shared" ca="1" si="17"/>
        <v>9781985.1323808264</v>
      </c>
      <c r="AV62" s="4">
        <f t="shared" ca="1" si="17"/>
        <v>10022757.909728128</v>
      </c>
      <c r="AW62" s="4">
        <f t="shared" ca="1" si="17"/>
        <v>10264746.913178729</v>
      </c>
      <c r="AX62" s="4">
        <f t="shared" ca="1" si="18"/>
        <v>10509429.875629665</v>
      </c>
      <c r="AY62" s="4">
        <f t="shared" ca="1" si="18"/>
        <v>10727869.381996574</v>
      </c>
      <c r="AZ62" s="4">
        <f t="shared" ca="1" si="18"/>
        <v>10979515.327343497</v>
      </c>
      <c r="BA62" s="4">
        <f t="shared" ca="1" si="18"/>
        <v>882890153.59224808</v>
      </c>
      <c r="BB62" s="4">
        <f t="shared" si="18"/>
        <v>0</v>
      </c>
      <c r="BC62" s="4">
        <f t="shared" si="18"/>
        <v>0</v>
      </c>
      <c r="BD62" s="4">
        <f t="shared" si="18"/>
        <v>0</v>
      </c>
      <c r="BE62" s="4">
        <f t="shared" si="18"/>
        <v>0</v>
      </c>
      <c r="BF62" s="4">
        <f t="shared" si="18"/>
        <v>0</v>
      </c>
      <c r="BG62" s="4">
        <f t="shared" si="18"/>
        <v>0</v>
      </c>
      <c r="BH62" s="4">
        <f t="shared" si="18"/>
        <v>0</v>
      </c>
      <c r="BI62" s="4">
        <f t="shared" si="18"/>
        <v>0</v>
      </c>
      <c r="BK62" s="7">
        <f t="shared" ca="1" si="16"/>
        <v>0.14446228653993187</v>
      </c>
    </row>
    <row r="63" spans="1:63" x14ac:dyDescent="0.25">
      <c r="A63">
        <f t="shared" si="4"/>
        <v>52</v>
      </c>
      <c r="C63" s="4">
        <f t="shared" ca="1" si="20"/>
        <v>-304711589.59888208</v>
      </c>
      <c r="D63" s="4">
        <f t="shared" ca="1" si="20"/>
        <v>4169997.3261647047</v>
      </c>
      <c r="E63" s="4">
        <f t="shared" ca="1" si="20"/>
        <v>4041532.2666362152</v>
      </c>
      <c r="F63" s="4">
        <f t="shared" ca="1" si="20"/>
        <v>4223232.9198058508</v>
      </c>
      <c r="G63" s="4">
        <f t="shared" ca="1" si="20"/>
        <v>4386249.302759869</v>
      </c>
      <c r="H63" s="4">
        <f t="shared" ca="1" si="20"/>
        <v>4573533.0858887695</v>
      </c>
      <c r="I63" s="4">
        <f t="shared" ca="1" si="20"/>
        <v>4762023.6177174412</v>
      </c>
      <c r="J63" s="4">
        <f t="shared" ca="1" si="20"/>
        <v>4952824.4996394217</v>
      </c>
      <c r="K63" s="4">
        <f t="shared" ca="1" si="20"/>
        <v>5124407.6496855719</v>
      </c>
      <c r="L63" s="4">
        <f t="shared" ca="1" si="20"/>
        <v>3958445.0854589487</v>
      </c>
      <c r="M63" s="4">
        <f t="shared" ca="1" si="20"/>
        <v>4156321.3454888244</v>
      </c>
      <c r="N63" s="4">
        <f t="shared" ca="1" si="20"/>
        <v>4356604.939300444</v>
      </c>
      <c r="O63" s="4">
        <f t="shared" ca="1" si="20"/>
        <v>4711439.4223945895</v>
      </c>
      <c r="P63" s="4">
        <f t="shared" ca="1" si="20"/>
        <v>4974243.9659365732</v>
      </c>
      <c r="Q63" s="4">
        <f t="shared" ca="1" si="20"/>
        <v>5148813.7260888573</v>
      </c>
      <c r="R63" s="4">
        <f t="shared" ca="1" si="20"/>
        <v>5325388.0477814907</v>
      </c>
      <c r="S63" s="4">
        <f t="shared" ca="1" si="19"/>
        <v>5481122.5628938526</v>
      </c>
      <c r="T63" s="4">
        <f t="shared" ca="1" si="19"/>
        <v>5662946.6554169161</v>
      </c>
      <c r="U63" s="4">
        <f t="shared" ca="1" si="19"/>
        <v>5845656.2110280124</v>
      </c>
      <c r="V63" s="4">
        <f t="shared" ca="1" si="19"/>
        <v>6030451.9945795946</v>
      </c>
      <c r="W63" s="4">
        <f t="shared" ca="1" si="19"/>
        <v>6193804.4665936865</v>
      </c>
      <c r="X63" s="4">
        <f t="shared" ca="1" si="19"/>
        <v>6384051.0534516368</v>
      </c>
      <c r="Y63" s="4">
        <f t="shared" ca="1" si="19"/>
        <v>6575231.6794649288</v>
      </c>
      <c r="Z63" s="4">
        <f t="shared" ca="1" si="19"/>
        <v>6768583.2956974804</v>
      </c>
      <c r="AA63" s="4">
        <f t="shared" ca="1" si="19"/>
        <v>6939870.6409638058</v>
      </c>
      <c r="AB63" s="4">
        <f t="shared" ca="1" si="19"/>
        <v>7138881.4301334601</v>
      </c>
      <c r="AC63" s="4">
        <f t="shared" ca="1" si="19"/>
        <v>7338876.952173043</v>
      </c>
      <c r="AD63" s="4">
        <f t="shared" ca="1" si="19"/>
        <v>7541131.4348422121</v>
      </c>
      <c r="AE63" s="4">
        <f t="shared" ca="1" si="19"/>
        <v>7720682.7285311008</v>
      </c>
      <c r="AF63" s="4">
        <f t="shared" ca="1" si="19"/>
        <v>7268248.4468822461</v>
      </c>
      <c r="AG63" s="4">
        <f t="shared" ca="1" si="19"/>
        <v>6964534.7032541558</v>
      </c>
      <c r="AH63" s="4">
        <f t="shared" ca="1" si="17"/>
        <v>7071254.3836424649</v>
      </c>
      <c r="AI63" s="4">
        <f t="shared" ca="1" si="17"/>
        <v>6843340.4391233306</v>
      </c>
      <c r="AJ63" s="4">
        <f t="shared" ca="1" si="17"/>
        <v>7051405.7756636888</v>
      </c>
      <c r="AK63" s="4">
        <f t="shared" ca="1" si="17"/>
        <v>7260493.0804254655</v>
      </c>
      <c r="AL63" s="4">
        <f t="shared" ca="1" si="17"/>
        <v>7471954.0130126737</v>
      </c>
      <c r="AM63" s="4">
        <f t="shared" ca="1" si="17"/>
        <v>7659306.0590272024</v>
      </c>
      <c r="AN63" s="4">
        <f t="shared" ca="1" si="17"/>
        <v>7876953.608699711</v>
      </c>
      <c r="AO63" s="4">
        <f t="shared" ca="1" si="17"/>
        <v>8095678.5605368</v>
      </c>
      <c r="AP63" s="4">
        <f t="shared" ca="1" si="17"/>
        <v>8316873.3076877967</v>
      </c>
      <c r="AQ63" s="4">
        <f t="shared" ca="1" si="17"/>
        <v>8704328.1569373254</v>
      </c>
      <c r="AR63" s="4">
        <f t="shared" ca="1" si="17"/>
        <v>9080295.6463968121</v>
      </c>
      <c r="AS63" s="4">
        <f t="shared" ca="1" si="17"/>
        <v>9339360.9379636832</v>
      </c>
      <c r="AT63" s="4">
        <f t="shared" ca="1" si="17"/>
        <v>9573425.52600413</v>
      </c>
      <c r="AU63" s="4">
        <f t="shared" ca="1" si="17"/>
        <v>9781985.1323808264</v>
      </c>
      <c r="AV63" s="4">
        <f t="shared" ca="1" si="17"/>
        <v>10022757.909728128</v>
      </c>
      <c r="AW63" s="4">
        <f t="shared" ca="1" si="17"/>
        <v>10264746.913178729</v>
      </c>
      <c r="AX63" s="4">
        <f t="shared" ca="1" si="18"/>
        <v>10509429.875629665</v>
      </c>
      <c r="AY63" s="4">
        <f t="shared" ca="1" si="18"/>
        <v>10727869.381996574</v>
      </c>
      <c r="AZ63" s="4">
        <f t="shared" ca="1" si="18"/>
        <v>10979515.327343497</v>
      </c>
      <c r="BA63" s="4">
        <f t="shared" ca="1" si="18"/>
        <v>11232441.057775185</v>
      </c>
      <c r="BB63" s="4">
        <f t="shared" ca="1" si="18"/>
        <v>896468318.55006671</v>
      </c>
      <c r="BC63" s="4">
        <f t="shared" si="18"/>
        <v>0</v>
      </c>
      <c r="BD63" s="4">
        <f t="shared" si="18"/>
        <v>0</v>
      </c>
      <c r="BE63" s="4">
        <f t="shared" si="18"/>
        <v>0</v>
      </c>
      <c r="BF63" s="4">
        <f t="shared" si="18"/>
        <v>0</v>
      </c>
      <c r="BG63" s="4">
        <f t="shared" si="18"/>
        <v>0</v>
      </c>
      <c r="BH63" s="4">
        <f t="shared" si="18"/>
        <v>0</v>
      </c>
      <c r="BI63" s="4">
        <f t="shared" si="18"/>
        <v>0</v>
      </c>
      <c r="BK63" s="7">
        <f t="shared" ca="1" si="16"/>
        <v>0.14409790645791043</v>
      </c>
    </row>
    <row r="64" spans="1:63" x14ac:dyDescent="0.25">
      <c r="A64">
        <f t="shared" si="4"/>
        <v>53</v>
      </c>
      <c r="C64" s="4">
        <f t="shared" ca="1" si="20"/>
        <v>-304711589.59888208</v>
      </c>
      <c r="D64" s="4">
        <f t="shared" ca="1" si="20"/>
        <v>4169997.3261647047</v>
      </c>
      <c r="E64" s="4">
        <f t="shared" ca="1" si="20"/>
        <v>4041532.2666362152</v>
      </c>
      <c r="F64" s="4">
        <f t="shared" ca="1" si="20"/>
        <v>4223232.9198058508</v>
      </c>
      <c r="G64" s="4">
        <f t="shared" ca="1" si="20"/>
        <v>4386249.302759869</v>
      </c>
      <c r="H64" s="4">
        <f t="shared" ca="1" si="20"/>
        <v>4573533.0858887695</v>
      </c>
      <c r="I64" s="4">
        <f t="shared" ca="1" si="20"/>
        <v>4762023.6177174412</v>
      </c>
      <c r="J64" s="4">
        <f t="shared" ca="1" si="20"/>
        <v>4952824.4996394217</v>
      </c>
      <c r="K64" s="4">
        <f t="shared" ca="1" si="20"/>
        <v>5124407.6496855719</v>
      </c>
      <c r="L64" s="4">
        <f t="shared" ca="1" si="20"/>
        <v>3958445.0854589487</v>
      </c>
      <c r="M64" s="4">
        <f t="shared" ca="1" si="20"/>
        <v>4156321.3454888244</v>
      </c>
      <c r="N64" s="4">
        <f t="shared" ca="1" si="20"/>
        <v>4356604.939300444</v>
      </c>
      <c r="O64" s="4">
        <f t="shared" ca="1" si="20"/>
        <v>4711439.4223945895</v>
      </c>
      <c r="P64" s="4">
        <f t="shared" ca="1" si="20"/>
        <v>4974243.9659365732</v>
      </c>
      <c r="Q64" s="4">
        <f t="shared" ca="1" si="20"/>
        <v>5148813.7260888573</v>
      </c>
      <c r="R64" s="4">
        <f t="shared" ca="1" si="20"/>
        <v>5325388.0477814907</v>
      </c>
      <c r="S64" s="4">
        <f t="shared" ca="1" si="19"/>
        <v>5481122.5628938526</v>
      </c>
      <c r="T64" s="4">
        <f t="shared" ca="1" si="19"/>
        <v>5662946.6554169161</v>
      </c>
      <c r="U64" s="4">
        <f t="shared" ca="1" si="19"/>
        <v>5845656.2110280124</v>
      </c>
      <c r="V64" s="4">
        <f t="shared" ca="1" si="19"/>
        <v>6030451.9945795946</v>
      </c>
      <c r="W64" s="4">
        <f t="shared" ca="1" si="19"/>
        <v>6193804.4665936865</v>
      </c>
      <c r="X64" s="4">
        <f t="shared" ca="1" si="19"/>
        <v>6384051.0534516368</v>
      </c>
      <c r="Y64" s="4">
        <f t="shared" ca="1" si="19"/>
        <v>6575231.6794649288</v>
      </c>
      <c r="Z64" s="4">
        <f t="shared" ca="1" si="19"/>
        <v>6768583.2956974804</v>
      </c>
      <c r="AA64" s="4">
        <f t="shared" ca="1" si="19"/>
        <v>6939870.6409638058</v>
      </c>
      <c r="AB64" s="4">
        <f t="shared" ca="1" si="19"/>
        <v>7138881.4301334601</v>
      </c>
      <c r="AC64" s="4">
        <f t="shared" ca="1" si="19"/>
        <v>7338876.952173043</v>
      </c>
      <c r="AD64" s="4">
        <f t="shared" ca="1" si="19"/>
        <v>7541131.4348422121</v>
      </c>
      <c r="AE64" s="4">
        <f t="shared" ca="1" si="19"/>
        <v>7720682.7285311008</v>
      </c>
      <c r="AF64" s="4">
        <f t="shared" ca="1" si="19"/>
        <v>7268248.4468822461</v>
      </c>
      <c r="AG64" s="4">
        <f t="shared" ca="1" si="19"/>
        <v>6964534.7032541558</v>
      </c>
      <c r="AH64" s="4">
        <f t="shared" ca="1" si="17"/>
        <v>7071254.3836424649</v>
      </c>
      <c r="AI64" s="4">
        <f t="shared" ca="1" si="17"/>
        <v>6843340.4391233306</v>
      </c>
      <c r="AJ64" s="4">
        <f t="shared" ca="1" si="17"/>
        <v>7051405.7756636888</v>
      </c>
      <c r="AK64" s="4">
        <f t="shared" ca="1" si="17"/>
        <v>7260493.0804254655</v>
      </c>
      <c r="AL64" s="4">
        <f t="shared" ca="1" si="17"/>
        <v>7471954.0130126737</v>
      </c>
      <c r="AM64" s="4">
        <f t="shared" ca="1" si="17"/>
        <v>7659306.0590272024</v>
      </c>
      <c r="AN64" s="4">
        <f t="shared" ca="1" si="17"/>
        <v>7876953.608699711</v>
      </c>
      <c r="AO64" s="4">
        <f t="shared" ca="1" si="17"/>
        <v>8095678.5605368</v>
      </c>
      <c r="AP64" s="4">
        <f t="shared" ca="1" si="17"/>
        <v>8316873.3076877967</v>
      </c>
      <c r="AQ64" s="4">
        <f t="shared" ca="1" si="17"/>
        <v>8704328.1569373254</v>
      </c>
      <c r="AR64" s="4">
        <f t="shared" ca="1" si="17"/>
        <v>9080295.6463968121</v>
      </c>
      <c r="AS64" s="4">
        <f t="shared" ca="1" si="17"/>
        <v>9339360.9379636832</v>
      </c>
      <c r="AT64" s="4">
        <f t="shared" ca="1" si="17"/>
        <v>9573425.52600413</v>
      </c>
      <c r="AU64" s="4">
        <f t="shared" ca="1" si="17"/>
        <v>9781985.1323808264</v>
      </c>
      <c r="AV64" s="4">
        <f t="shared" ca="1" si="17"/>
        <v>10022757.909728128</v>
      </c>
      <c r="AW64" s="4">
        <f t="shared" ca="1" si="17"/>
        <v>10264746.913178729</v>
      </c>
      <c r="AX64" s="4">
        <f t="shared" ca="1" si="18"/>
        <v>10509429.875629665</v>
      </c>
      <c r="AY64" s="4">
        <f t="shared" ca="1" si="18"/>
        <v>10727869.381996574</v>
      </c>
      <c r="AZ64" s="4">
        <f t="shared" ca="1" si="18"/>
        <v>10979515.327343497</v>
      </c>
      <c r="BA64" s="4">
        <f t="shared" ca="1" si="18"/>
        <v>11232441.057775185</v>
      </c>
      <c r="BB64" s="4">
        <f t="shared" ca="1" si="18"/>
        <v>11488168.838971976</v>
      </c>
      <c r="BC64" s="4">
        <f t="shared" ca="1" si="18"/>
        <v>908445947.68720472</v>
      </c>
      <c r="BD64" s="4">
        <f t="shared" si="18"/>
        <v>0</v>
      </c>
      <c r="BE64" s="4">
        <f t="shared" si="18"/>
        <v>0</v>
      </c>
      <c r="BF64" s="4">
        <f t="shared" si="18"/>
        <v>0</v>
      </c>
      <c r="BG64" s="4">
        <f t="shared" si="18"/>
        <v>0</v>
      </c>
      <c r="BH64" s="4">
        <f t="shared" si="18"/>
        <v>0</v>
      </c>
      <c r="BI64" s="4">
        <f t="shared" si="18"/>
        <v>0</v>
      </c>
      <c r="BK64" s="7">
        <f t="shared" ca="1" si="16"/>
        <v>0.14363022306609419</v>
      </c>
    </row>
    <row r="65" spans="1:63" x14ac:dyDescent="0.25">
      <c r="A65">
        <f t="shared" si="4"/>
        <v>54</v>
      </c>
      <c r="C65" s="4">
        <f t="shared" ca="1" si="20"/>
        <v>-304711589.59888208</v>
      </c>
      <c r="D65" s="4">
        <f t="shared" ca="1" si="20"/>
        <v>4169997.3261647047</v>
      </c>
      <c r="E65" s="4">
        <f t="shared" ca="1" si="20"/>
        <v>4041532.2666362152</v>
      </c>
      <c r="F65" s="4">
        <f t="shared" ca="1" si="20"/>
        <v>4223232.9198058508</v>
      </c>
      <c r="G65" s="4">
        <f t="shared" ca="1" si="20"/>
        <v>4386249.302759869</v>
      </c>
      <c r="H65" s="4">
        <f t="shared" ca="1" si="20"/>
        <v>4573533.0858887695</v>
      </c>
      <c r="I65" s="4">
        <f t="shared" ca="1" si="20"/>
        <v>4762023.6177174412</v>
      </c>
      <c r="J65" s="4">
        <f t="shared" ca="1" si="20"/>
        <v>4952824.4996394217</v>
      </c>
      <c r="K65" s="4">
        <f t="shared" ca="1" si="20"/>
        <v>5124407.6496855719</v>
      </c>
      <c r="L65" s="4">
        <f t="shared" ca="1" si="20"/>
        <v>3958445.0854589487</v>
      </c>
      <c r="M65" s="4">
        <f t="shared" ca="1" si="20"/>
        <v>4156321.3454888244</v>
      </c>
      <c r="N65" s="4">
        <f t="shared" ca="1" si="20"/>
        <v>4356604.939300444</v>
      </c>
      <c r="O65" s="4">
        <f t="shared" ca="1" si="20"/>
        <v>4711439.4223945895</v>
      </c>
      <c r="P65" s="4">
        <f t="shared" ca="1" si="20"/>
        <v>4974243.9659365732</v>
      </c>
      <c r="Q65" s="4">
        <f t="shared" ca="1" si="20"/>
        <v>5148813.7260888573</v>
      </c>
      <c r="R65" s="4">
        <f t="shared" ca="1" si="20"/>
        <v>5325388.0477814907</v>
      </c>
      <c r="S65" s="4">
        <f t="shared" ca="1" si="19"/>
        <v>5481122.5628938526</v>
      </c>
      <c r="T65" s="4">
        <f t="shared" ca="1" si="19"/>
        <v>5662946.6554169161</v>
      </c>
      <c r="U65" s="4">
        <f t="shared" ca="1" si="19"/>
        <v>5845656.2110280124</v>
      </c>
      <c r="V65" s="4">
        <f t="shared" ca="1" si="19"/>
        <v>6030451.9945795946</v>
      </c>
      <c r="W65" s="4">
        <f t="shared" ca="1" si="19"/>
        <v>6193804.4665936865</v>
      </c>
      <c r="X65" s="4">
        <f t="shared" ca="1" si="19"/>
        <v>6384051.0534516368</v>
      </c>
      <c r="Y65" s="4">
        <f t="shared" ca="1" si="19"/>
        <v>6575231.6794649288</v>
      </c>
      <c r="Z65" s="4">
        <f t="shared" ca="1" si="19"/>
        <v>6768583.2956974804</v>
      </c>
      <c r="AA65" s="4">
        <f t="shared" ca="1" si="19"/>
        <v>6939870.6409638058</v>
      </c>
      <c r="AB65" s="4">
        <f t="shared" ca="1" si="19"/>
        <v>7138881.4301334601</v>
      </c>
      <c r="AC65" s="4">
        <f t="shared" ca="1" si="19"/>
        <v>7338876.952173043</v>
      </c>
      <c r="AD65" s="4">
        <f t="shared" ca="1" si="19"/>
        <v>7541131.4348422121</v>
      </c>
      <c r="AE65" s="4">
        <f t="shared" ca="1" si="19"/>
        <v>7720682.7285311008</v>
      </c>
      <c r="AF65" s="4">
        <f t="shared" ca="1" si="19"/>
        <v>7268248.4468822461</v>
      </c>
      <c r="AG65" s="4">
        <f t="shared" ca="1" si="19"/>
        <v>6964534.7032541558</v>
      </c>
      <c r="AH65" s="4">
        <f t="shared" ca="1" si="17"/>
        <v>7071254.3836424649</v>
      </c>
      <c r="AI65" s="4">
        <f t="shared" ca="1" si="17"/>
        <v>6843340.4391233306</v>
      </c>
      <c r="AJ65" s="4">
        <f t="shared" ca="1" si="17"/>
        <v>7051405.7756636888</v>
      </c>
      <c r="AK65" s="4">
        <f t="shared" ca="1" si="17"/>
        <v>7260493.0804254655</v>
      </c>
      <c r="AL65" s="4">
        <f t="shared" ca="1" si="17"/>
        <v>7471954.0130126737</v>
      </c>
      <c r="AM65" s="4">
        <f t="shared" ca="1" si="17"/>
        <v>7659306.0590272024</v>
      </c>
      <c r="AN65" s="4">
        <f t="shared" ca="1" si="17"/>
        <v>7876953.608699711</v>
      </c>
      <c r="AO65" s="4">
        <f t="shared" ca="1" si="17"/>
        <v>8095678.5605368</v>
      </c>
      <c r="AP65" s="4">
        <f t="shared" ca="1" si="17"/>
        <v>8316873.3076877967</v>
      </c>
      <c r="AQ65" s="4">
        <f t="shared" ca="1" si="17"/>
        <v>8704328.1569373254</v>
      </c>
      <c r="AR65" s="4">
        <f t="shared" ca="1" si="17"/>
        <v>9080295.6463968121</v>
      </c>
      <c r="AS65" s="4">
        <f t="shared" ca="1" si="17"/>
        <v>9339360.9379636832</v>
      </c>
      <c r="AT65" s="4">
        <f t="shared" ca="1" si="17"/>
        <v>9573425.52600413</v>
      </c>
      <c r="AU65" s="4">
        <f t="shared" ca="1" si="17"/>
        <v>9781985.1323808264</v>
      </c>
      <c r="AV65" s="4">
        <f t="shared" ca="1" si="17"/>
        <v>10022757.909728128</v>
      </c>
      <c r="AW65" s="4">
        <f t="shared" ca="1" si="17"/>
        <v>10264746.913178729</v>
      </c>
      <c r="AX65" s="4">
        <f t="shared" ca="1" si="18"/>
        <v>10509429.875629665</v>
      </c>
      <c r="AY65" s="4">
        <f t="shared" ca="1" si="18"/>
        <v>10727869.381996574</v>
      </c>
      <c r="AZ65" s="4">
        <f t="shared" ca="1" si="18"/>
        <v>10979515.327343497</v>
      </c>
      <c r="BA65" s="4">
        <f t="shared" ca="1" si="18"/>
        <v>11232441.057775185</v>
      </c>
      <c r="BB65" s="4">
        <f t="shared" ca="1" si="18"/>
        <v>11488168.838971976</v>
      </c>
      <c r="BC65" s="4">
        <f t="shared" ca="1" si="18"/>
        <v>11716893.335682826</v>
      </c>
      <c r="BD65" s="4">
        <f t="shared" ca="1" si="18"/>
        <v>916208115.71327853</v>
      </c>
      <c r="BE65" s="4">
        <f t="shared" si="18"/>
        <v>0</v>
      </c>
      <c r="BF65" s="4">
        <f t="shared" si="18"/>
        <v>0</v>
      </c>
      <c r="BG65" s="4">
        <f t="shared" si="18"/>
        <v>0</v>
      </c>
      <c r="BH65" s="4">
        <f t="shared" si="18"/>
        <v>0</v>
      </c>
      <c r="BI65" s="4">
        <f t="shared" si="18"/>
        <v>0</v>
      </c>
      <c r="BK65" s="7">
        <f t="shared" ca="1" si="16"/>
        <v>0.14289798021499278</v>
      </c>
    </row>
    <row r="66" spans="1:63" x14ac:dyDescent="0.25">
      <c r="A66">
        <f t="shared" si="4"/>
        <v>55</v>
      </c>
      <c r="C66" s="4">
        <f t="shared" ca="1" si="20"/>
        <v>-304711589.59888208</v>
      </c>
      <c r="D66" s="4">
        <f t="shared" ca="1" si="20"/>
        <v>4169997.3261647047</v>
      </c>
      <c r="E66" s="4">
        <f t="shared" ca="1" si="20"/>
        <v>4041532.2666362152</v>
      </c>
      <c r="F66" s="4">
        <f t="shared" ca="1" si="20"/>
        <v>4223232.9198058508</v>
      </c>
      <c r="G66" s="4">
        <f t="shared" ca="1" si="20"/>
        <v>4386249.302759869</v>
      </c>
      <c r="H66" s="4">
        <f t="shared" ca="1" si="20"/>
        <v>4573533.0858887695</v>
      </c>
      <c r="I66" s="4">
        <f t="shared" ca="1" si="20"/>
        <v>4762023.6177174412</v>
      </c>
      <c r="J66" s="4">
        <f t="shared" ca="1" si="20"/>
        <v>4952824.4996394217</v>
      </c>
      <c r="K66" s="4">
        <f t="shared" ca="1" si="20"/>
        <v>5124407.6496855719</v>
      </c>
      <c r="L66" s="4">
        <f t="shared" ca="1" si="20"/>
        <v>3958445.0854589487</v>
      </c>
      <c r="M66" s="4">
        <f t="shared" ca="1" si="20"/>
        <v>4156321.3454888244</v>
      </c>
      <c r="N66" s="4">
        <f t="shared" ca="1" si="20"/>
        <v>4356604.939300444</v>
      </c>
      <c r="O66" s="4">
        <f t="shared" ca="1" si="20"/>
        <v>4711439.4223945895</v>
      </c>
      <c r="P66" s="4">
        <f t="shared" ca="1" si="20"/>
        <v>4974243.9659365732</v>
      </c>
      <c r="Q66" s="4">
        <f t="shared" ca="1" si="20"/>
        <v>5148813.7260888573</v>
      </c>
      <c r="R66" s="4">
        <f t="shared" ca="1" si="20"/>
        <v>5325388.0477814907</v>
      </c>
      <c r="S66" s="4">
        <f t="shared" ca="1" si="19"/>
        <v>5481122.5628938526</v>
      </c>
      <c r="T66" s="4">
        <f t="shared" ca="1" si="19"/>
        <v>5662946.6554169161</v>
      </c>
      <c r="U66" s="4">
        <f t="shared" ca="1" si="19"/>
        <v>5845656.2110280124</v>
      </c>
      <c r="V66" s="4">
        <f t="shared" ca="1" si="19"/>
        <v>6030451.9945795946</v>
      </c>
      <c r="W66" s="4">
        <f t="shared" ca="1" si="19"/>
        <v>6193804.4665936865</v>
      </c>
      <c r="X66" s="4">
        <f t="shared" ca="1" si="19"/>
        <v>6384051.0534516368</v>
      </c>
      <c r="Y66" s="4">
        <f t="shared" ca="1" si="19"/>
        <v>6575231.6794649288</v>
      </c>
      <c r="Z66" s="4">
        <f t="shared" ca="1" si="19"/>
        <v>6768583.2956974804</v>
      </c>
      <c r="AA66" s="4">
        <f t="shared" ca="1" si="19"/>
        <v>6939870.6409638058</v>
      </c>
      <c r="AB66" s="4">
        <f t="shared" ca="1" si="19"/>
        <v>7138881.4301334601</v>
      </c>
      <c r="AC66" s="4">
        <f t="shared" ca="1" si="19"/>
        <v>7338876.952173043</v>
      </c>
      <c r="AD66" s="4">
        <f t="shared" ca="1" si="19"/>
        <v>7541131.4348422121</v>
      </c>
      <c r="AE66" s="4">
        <f t="shared" ca="1" si="19"/>
        <v>7720682.7285311008</v>
      </c>
      <c r="AF66" s="4">
        <f t="shared" ca="1" si="19"/>
        <v>7268248.4468822461</v>
      </c>
      <c r="AG66" s="4">
        <f t="shared" ca="1" si="19"/>
        <v>6964534.7032541558</v>
      </c>
      <c r="AH66" s="4">
        <f t="shared" ca="1" si="17"/>
        <v>7071254.3836424649</v>
      </c>
      <c r="AI66" s="4">
        <f t="shared" ca="1" si="17"/>
        <v>6843340.4391233306</v>
      </c>
      <c r="AJ66" s="4">
        <f t="shared" ca="1" si="17"/>
        <v>7051405.7756636888</v>
      </c>
      <c r="AK66" s="4">
        <f t="shared" ca="1" si="17"/>
        <v>7260493.0804254655</v>
      </c>
      <c r="AL66" s="4">
        <f t="shared" ca="1" si="17"/>
        <v>7471954.0130126737</v>
      </c>
      <c r="AM66" s="4">
        <f t="shared" ca="1" si="17"/>
        <v>7659306.0590272024</v>
      </c>
      <c r="AN66" s="4">
        <f t="shared" ca="1" si="17"/>
        <v>7876953.608699711</v>
      </c>
      <c r="AO66" s="4">
        <f t="shared" ca="1" si="17"/>
        <v>8095678.5605368</v>
      </c>
      <c r="AP66" s="4">
        <f t="shared" ca="1" si="17"/>
        <v>8316873.3076877967</v>
      </c>
      <c r="AQ66" s="4">
        <f t="shared" ca="1" si="17"/>
        <v>8704328.1569373254</v>
      </c>
      <c r="AR66" s="4">
        <f t="shared" ca="1" si="17"/>
        <v>9080295.6463968121</v>
      </c>
      <c r="AS66" s="4">
        <f t="shared" ca="1" si="17"/>
        <v>9339360.9379636832</v>
      </c>
      <c r="AT66" s="4">
        <f t="shared" ca="1" si="17"/>
        <v>9573425.52600413</v>
      </c>
      <c r="AU66" s="4">
        <f t="shared" ca="1" si="17"/>
        <v>9781985.1323808264</v>
      </c>
      <c r="AV66" s="4">
        <f t="shared" ca="1" si="17"/>
        <v>10022757.909728128</v>
      </c>
      <c r="AW66" s="4">
        <f t="shared" ca="1" si="17"/>
        <v>10264746.913178729</v>
      </c>
      <c r="AX66" s="4">
        <f t="shared" ca="1" si="18"/>
        <v>10509429.875629665</v>
      </c>
      <c r="AY66" s="4">
        <f t="shared" ca="1" si="18"/>
        <v>10727869.381996574</v>
      </c>
      <c r="AZ66" s="4">
        <f t="shared" ca="1" si="18"/>
        <v>10979515.327343497</v>
      </c>
      <c r="BA66" s="4">
        <f t="shared" ca="1" si="18"/>
        <v>11232441.057775185</v>
      </c>
      <c r="BB66" s="4">
        <f t="shared" ca="1" si="18"/>
        <v>11488168.838971976</v>
      </c>
      <c r="BC66" s="4">
        <f t="shared" ca="1" si="18"/>
        <v>11716893.335682826</v>
      </c>
      <c r="BD66" s="4">
        <f t="shared" ca="1" si="18"/>
        <v>11979848.143609708</v>
      </c>
      <c r="BE66" s="4">
        <f t="shared" ca="1" si="18"/>
        <v>927597007.23077786</v>
      </c>
      <c r="BF66" s="4">
        <f t="shared" si="18"/>
        <v>0</v>
      </c>
      <c r="BG66" s="4">
        <f t="shared" si="18"/>
        <v>0</v>
      </c>
      <c r="BH66" s="4">
        <f t="shared" si="18"/>
        <v>0</v>
      </c>
      <c r="BI66" s="4">
        <f t="shared" si="18"/>
        <v>0</v>
      </c>
      <c r="BK66" s="7">
        <f t="shared" ca="1" si="16"/>
        <v>0.14243345419607634</v>
      </c>
    </row>
    <row r="67" spans="1:63" x14ac:dyDescent="0.25">
      <c r="A67">
        <f t="shared" si="4"/>
        <v>56</v>
      </c>
      <c r="C67" s="4">
        <f t="shared" ca="1" si="20"/>
        <v>-304711589.59888208</v>
      </c>
      <c r="D67" s="4">
        <f t="shared" ca="1" si="20"/>
        <v>4169997.3261647047</v>
      </c>
      <c r="E67" s="4">
        <f t="shared" ca="1" si="20"/>
        <v>4041532.2666362152</v>
      </c>
      <c r="F67" s="4">
        <f t="shared" ca="1" si="20"/>
        <v>4223232.9198058508</v>
      </c>
      <c r="G67" s="4">
        <f t="shared" ca="1" si="20"/>
        <v>4386249.302759869</v>
      </c>
      <c r="H67" s="4">
        <f t="shared" ca="1" si="20"/>
        <v>4573533.0858887695</v>
      </c>
      <c r="I67" s="4">
        <f t="shared" ca="1" si="20"/>
        <v>4762023.6177174412</v>
      </c>
      <c r="J67" s="4">
        <f t="shared" ca="1" si="20"/>
        <v>4952824.4996394217</v>
      </c>
      <c r="K67" s="4">
        <f t="shared" ca="1" si="20"/>
        <v>5124407.6496855719</v>
      </c>
      <c r="L67" s="4">
        <f t="shared" ca="1" si="20"/>
        <v>3958445.0854589487</v>
      </c>
      <c r="M67" s="4">
        <f t="shared" ca="1" si="20"/>
        <v>4156321.3454888244</v>
      </c>
      <c r="N67" s="4">
        <f t="shared" ca="1" si="20"/>
        <v>4356604.939300444</v>
      </c>
      <c r="O67" s="4">
        <f t="shared" ca="1" si="20"/>
        <v>4711439.4223945895</v>
      </c>
      <c r="P67" s="4">
        <f t="shared" ca="1" si="20"/>
        <v>4974243.9659365732</v>
      </c>
      <c r="Q67" s="4">
        <f t="shared" ca="1" si="20"/>
        <v>5148813.7260888573</v>
      </c>
      <c r="R67" s="4">
        <f t="shared" ca="1" si="20"/>
        <v>5325388.0477814907</v>
      </c>
      <c r="S67" s="4">
        <f t="shared" ca="1" si="19"/>
        <v>5481122.5628938526</v>
      </c>
      <c r="T67" s="4">
        <f t="shared" ca="1" si="19"/>
        <v>5662946.6554169161</v>
      </c>
      <c r="U67" s="4">
        <f t="shared" ca="1" si="19"/>
        <v>5845656.2110280124</v>
      </c>
      <c r="V67" s="4">
        <f t="shared" ca="1" si="19"/>
        <v>6030451.9945795946</v>
      </c>
      <c r="W67" s="4">
        <f t="shared" ca="1" si="19"/>
        <v>6193804.4665936865</v>
      </c>
      <c r="X67" s="4">
        <f t="shared" ca="1" si="19"/>
        <v>6384051.0534516368</v>
      </c>
      <c r="Y67" s="4">
        <f t="shared" ca="1" si="19"/>
        <v>6575231.6794649288</v>
      </c>
      <c r="Z67" s="4">
        <f t="shared" ca="1" si="19"/>
        <v>6768583.2956974804</v>
      </c>
      <c r="AA67" s="4">
        <f t="shared" ca="1" si="19"/>
        <v>6939870.6409638058</v>
      </c>
      <c r="AB67" s="4">
        <f t="shared" ca="1" si="19"/>
        <v>7138881.4301334601</v>
      </c>
      <c r="AC67" s="4">
        <f t="shared" ca="1" si="19"/>
        <v>7338876.952173043</v>
      </c>
      <c r="AD67" s="4">
        <f t="shared" ca="1" si="19"/>
        <v>7541131.4348422121</v>
      </c>
      <c r="AE67" s="4">
        <f t="shared" ca="1" si="19"/>
        <v>7720682.7285311008</v>
      </c>
      <c r="AF67" s="4">
        <f t="shared" ca="1" si="19"/>
        <v>7268248.4468822461</v>
      </c>
      <c r="AG67" s="4">
        <f t="shared" ca="1" si="19"/>
        <v>6964534.7032541558</v>
      </c>
      <c r="AH67" s="4">
        <f t="shared" ca="1" si="17"/>
        <v>7071254.3836424649</v>
      </c>
      <c r="AI67" s="4">
        <f t="shared" ca="1" si="17"/>
        <v>6843340.4391233306</v>
      </c>
      <c r="AJ67" s="4">
        <f t="shared" ca="1" si="17"/>
        <v>7051405.7756636888</v>
      </c>
      <c r="AK67" s="4">
        <f t="shared" ca="1" si="17"/>
        <v>7260493.0804254655</v>
      </c>
      <c r="AL67" s="4">
        <f t="shared" ca="1" si="17"/>
        <v>7471954.0130126737</v>
      </c>
      <c r="AM67" s="4">
        <f t="shared" ca="1" si="17"/>
        <v>7659306.0590272024</v>
      </c>
      <c r="AN67" s="4">
        <f t="shared" ca="1" si="17"/>
        <v>7876953.608699711</v>
      </c>
      <c r="AO67" s="4">
        <f t="shared" ca="1" si="17"/>
        <v>8095678.5605368</v>
      </c>
      <c r="AP67" s="4">
        <f t="shared" ca="1" si="17"/>
        <v>8316873.3076877967</v>
      </c>
      <c r="AQ67" s="4">
        <f t="shared" ca="1" si="17"/>
        <v>8704328.1569373254</v>
      </c>
      <c r="AR67" s="4">
        <f t="shared" ca="1" si="17"/>
        <v>9080295.6463968121</v>
      </c>
      <c r="AS67" s="4">
        <f t="shared" ca="1" si="17"/>
        <v>9339360.9379636832</v>
      </c>
      <c r="AT67" s="4">
        <f t="shared" ca="1" si="17"/>
        <v>9573425.52600413</v>
      </c>
      <c r="AU67" s="4">
        <f t="shared" ca="1" si="17"/>
        <v>9781985.1323808264</v>
      </c>
      <c r="AV67" s="4">
        <f t="shared" ca="1" si="17"/>
        <v>10022757.909728128</v>
      </c>
      <c r="AW67" s="4">
        <f t="shared" ca="1" si="17"/>
        <v>10264746.913178729</v>
      </c>
      <c r="AX67" s="4">
        <f t="shared" ca="1" si="18"/>
        <v>10509429.875629665</v>
      </c>
      <c r="AY67" s="4">
        <f t="shared" ca="1" si="18"/>
        <v>10727869.381996574</v>
      </c>
      <c r="AZ67" s="4">
        <f t="shared" ca="1" si="18"/>
        <v>10979515.327343497</v>
      </c>
      <c r="BA67" s="4">
        <f t="shared" ca="1" si="18"/>
        <v>11232441.057775185</v>
      </c>
      <c r="BB67" s="4">
        <f t="shared" ca="1" si="18"/>
        <v>11488168.838971976</v>
      </c>
      <c r="BC67" s="4">
        <f t="shared" ca="1" si="18"/>
        <v>11716893.335682826</v>
      </c>
      <c r="BD67" s="4">
        <f t="shared" ca="1" si="18"/>
        <v>11979848.143609708</v>
      </c>
      <c r="BE67" s="4">
        <f t="shared" ca="1" si="18"/>
        <v>12244149.014538217</v>
      </c>
      <c r="BF67" s="4">
        <f t="shared" ca="1" si="18"/>
        <v>925836646.86638713</v>
      </c>
      <c r="BG67" s="4">
        <f t="shared" si="18"/>
        <v>0</v>
      </c>
      <c r="BH67" s="4">
        <f t="shared" si="18"/>
        <v>0</v>
      </c>
      <c r="BI67" s="4">
        <f t="shared" si="18"/>
        <v>0</v>
      </c>
      <c r="BK67" s="7">
        <f t="shared" ca="1" si="16"/>
        <v>0.14117998041518121</v>
      </c>
    </row>
    <row r="68" spans="1:63" x14ac:dyDescent="0.25">
      <c r="A68">
        <f t="shared" si="4"/>
        <v>57</v>
      </c>
      <c r="C68" s="4">
        <f t="shared" ca="1" si="20"/>
        <v>-304711589.59888208</v>
      </c>
      <c r="D68" s="4">
        <f t="shared" ca="1" si="20"/>
        <v>4169997.3261647047</v>
      </c>
      <c r="E68" s="4">
        <f t="shared" ca="1" si="20"/>
        <v>4041532.2666362152</v>
      </c>
      <c r="F68" s="4">
        <f t="shared" ca="1" si="20"/>
        <v>4223232.9198058508</v>
      </c>
      <c r="G68" s="4">
        <f t="shared" ca="1" si="20"/>
        <v>4386249.302759869</v>
      </c>
      <c r="H68" s="4">
        <f t="shared" ca="1" si="20"/>
        <v>4573533.0858887695</v>
      </c>
      <c r="I68" s="4">
        <f t="shared" ca="1" si="20"/>
        <v>4762023.6177174412</v>
      </c>
      <c r="J68" s="4">
        <f t="shared" ca="1" si="20"/>
        <v>4952824.4996394217</v>
      </c>
      <c r="K68" s="4">
        <f t="shared" ca="1" si="20"/>
        <v>5124407.6496855719</v>
      </c>
      <c r="L68" s="4">
        <f t="shared" ca="1" si="20"/>
        <v>3958445.0854589487</v>
      </c>
      <c r="M68" s="4">
        <f t="shared" ca="1" si="20"/>
        <v>4156321.3454888244</v>
      </c>
      <c r="N68" s="4">
        <f t="shared" ca="1" si="20"/>
        <v>4356604.939300444</v>
      </c>
      <c r="O68" s="4">
        <f t="shared" ca="1" si="20"/>
        <v>4711439.4223945895</v>
      </c>
      <c r="P68" s="4">
        <f t="shared" ca="1" si="20"/>
        <v>4974243.9659365732</v>
      </c>
      <c r="Q68" s="4">
        <f t="shared" ca="1" si="20"/>
        <v>5148813.7260888573</v>
      </c>
      <c r="R68" s="4">
        <f t="shared" ca="1" si="20"/>
        <v>5325388.0477814907</v>
      </c>
      <c r="S68" s="4">
        <f t="shared" ca="1" si="19"/>
        <v>5481122.5628938526</v>
      </c>
      <c r="T68" s="4">
        <f t="shared" ca="1" si="19"/>
        <v>5662946.6554169161</v>
      </c>
      <c r="U68" s="4">
        <f t="shared" ca="1" si="19"/>
        <v>5845656.2110280124</v>
      </c>
      <c r="V68" s="4">
        <f t="shared" ca="1" si="19"/>
        <v>6030451.9945795946</v>
      </c>
      <c r="W68" s="4">
        <f t="shared" ca="1" si="19"/>
        <v>6193804.4665936865</v>
      </c>
      <c r="X68" s="4">
        <f t="shared" ca="1" si="19"/>
        <v>6384051.0534516368</v>
      </c>
      <c r="Y68" s="4">
        <f t="shared" ca="1" si="19"/>
        <v>6575231.6794649288</v>
      </c>
      <c r="Z68" s="4">
        <f t="shared" ca="1" si="19"/>
        <v>6768583.2956974804</v>
      </c>
      <c r="AA68" s="4">
        <f t="shared" ca="1" si="19"/>
        <v>6939870.6409638058</v>
      </c>
      <c r="AB68" s="4">
        <f t="shared" ca="1" si="19"/>
        <v>7138881.4301334601</v>
      </c>
      <c r="AC68" s="4">
        <f t="shared" ca="1" si="19"/>
        <v>7338876.952173043</v>
      </c>
      <c r="AD68" s="4">
        <f t="shared" ca="1" si="19"/>
        <v>7541131.4348422121</v>
      </c>
      <c r="AE68" s="4">
        <f t="shared" ca="1" si="19"/>
        <v>7720682.7285311008</v>
      </c>
      <c r="AF68" s="4">
        <f t="shared" ca="1" si="19"/>
        <v>7268248.4468822461</v>
      </c>
      <c r="AG68" s="4">
        <f t="shared" ca="1" si="19"/>
        <v>6964534.7032541558</v>
      </c>
      <c r="AH68" s="4">
        <f t="shared" ca="1" si="17"/>
        <v>7071254.3836424649</v>
      </c>
      <c r="AI68" s="4">
        <f t="shared" ca="1" si="17"/>
        <v>6843340.4391233306</v>
      </c>
      <c r="AJ68" s="4">
        <f t="shared" ca="1" si="17"/>
        <v>7051405.7756636888</v>
      </c>
      <c r="AK68" s="4">
        <f t="shared" ca="1" si="17"/>
        <v>7260493.0804254655</v>
      </c>
      <c r="AL68" s="4">
        <f t="shared" ca="1" si="17"/>
        <v>7471954.0130126737</v>
      </c>
      <c r="AM68" s="4">
        <f t="shared" ca="1" si="17"/>
        <v>7659306.0590272024</v>
      </c>
      <c r="AN68" s="4">
        <f t="shared" ca="1" si="17"/>
        <v>7876953.608699711</v>
      </c>
      <c r="AO68" s="4">
        <f t="shared" ca="1" si="17"/>
        <v>8095678.5605368</v>
      </c>
      <c r="AP68" s="4">
        <f t="shared" ca="1" si="17"/>
        <v>8316873.3076877967</v>
      </c>
      <c r="AQ68" s="4">
        <f t="shared" ca="1" si="17"/>
        <v>8704328.1569373254</v>
      </c>
      <c r="AR68" s="4">
        <f t="shared" ca="1" si="17"/>
        <v>9080295.6463968121</v>
      </c>
      <c r="AS68" s="4">
        <f t="shared" ca="1" si="17"/>
        <v>9339360.9379636832</v>
      </c>
      <c r="AT68" s="4">
        <f t="shared" ca="1" si="17"/>
        <v>9573425.52600413</v>
      </c>
      <c r="AU68" s="4">
        <f t="shared" ca="1" si="17"/>
        <v>9781985.1323808264</v>
      </c>
      <c r="AV68" s="4">
        <f t="shared" ca="1" si="17"/>
        <v>10022757.909728128</v>
      </c>
      <c r="AW68" s="4">
        <f t="shared" ca="1" si="17"/>
        <v>10264746.913178729</v>
      </c>
      <c r="AX68" s="4">
        <f t="shared" ca="1" si="18"/>
        <v>10509429.875629665</v>
      </c>
      <c r="AY68" s="4">
        <f t="shared" ca="1" si="18"/>
        <v>10727869.381996574</v>
      </c>
      <c r="AZ68" s="4">
        <f t="shared" ca="1" si="18"/>
        <v>10979515.327343497</v>
      </c>
      <c r="BA68" s="4">
        <f t="shared" ca="1" si="18"/>
        <v>11232441.057775185</v>
      </c>
      <c r="BB68" s="4">
        <f t="shared" ca="1" si="18"/>
        <v>11488168.838971976</v>
      </c>
      <c r="BC68" s="4">
        <f t="shared" ca="1" si="18"/>
        <v>11716893.335682826</v>
      </c>
      <c r="BD68" s="4">
        <f t="shared" ca="1" si="18"/>
        <v>11979848.143609708</v>
      </c>
      <c r="BE68" s="4">
        <f t="shared" ca="1" si="18"/>
        <v>12244149.014538217</v>
      </c>
      <c r="BF68" s="4">
        <f t="shared" ca="1" si="18"/>
        <v>12511364.088939443</v>
      </c>
      <c r="BG68" s="4">
        <f t="shared" ca="1" si="18"/>
        <v>924099788.07631385</v>
      </c>
      <c r="BH68" s="4">
        <f t="shared" si="18"/>
        <v>0</v>
      </c>
      <c r="BI68" s="4">
        <f t="shared" si="18"/>
        <v>0</v>
      </c>
      <c r="BK68" s="7">
        <f t="shared" ca="1" si="16"/>
        <v>0.13999999160396182</v>
      </c>
    </row>
    <row r="69" spans="1:63" x14ac:dyDescent="0.25">
      <c r="A69">
        <f>A68+1</f>
        <v>58</v>
      </c>
      <c r="C69" s="4">
        <f t="shared" ca="1" si="20"/>
        <v>-304711589.59888208</v>
      </c>
      <c r="D69" s="4">
        <f t="shared" ca="1" si="20"/>
        <v>4169997.3261647047</v>
      </c>
      <c r="E69" s="4">
        <f t="shared" ca="1" si="20"/>
        <v>4041532.2666362152</v>
      </c>
      <c r="F69" s="4">
        <f t="shared" ca="1" si="20"/>
        <v>4223232.9198058508</v>
      </c>
      <c r="G69" s="4">
        <f t="shared" ca="1" si="20"/>
        <v>4386249.302759869</v>
      </c>
      <c r="H69" s="4">
        <f t="shared" ca="1" si="20"/>
        <v>4573533.0858887695</v>
      </c>
      <c r="I69" s="4">
        <f t="shared" ca="1" si="20"/>
        <v>4762023.6177174412</v>
      </c>
      <c r="J69" s="4">
        <f t="shared" ca="1" si="20"/>
        <v>4952824.4996394217</v>
      </c>
      <c r="K69" s="4">
        <f t="shared" ca="1" si="20"/>
        <v>5124407.6496855719</v>
      </c>
      <c r="L69" s="4">
        <f t="shared" ca="1" si="20"/>
        <v>3958445.0854589487</v>
      </c>
      <c r="M69" s="4">
        <f t="shared" ca="1" si="20"/>
        <v>4156321.3454888244</v>
      </c>
      <c r="N69" s="4">
        <f t="shared" ca="1" si="20"/>
        <v>4356604.939300444</v>
      </c>
      <c r="O69" s="4">
        <f t="shared" ca="1" si="20"/>
        <v>4711439.4223945895</v>
      </c>
      <c r="P69" s="4">
        <f t="shared" ca="1" si="20"/>
        <v>4974243.9659365732</v>
      </c>
      <c r="Q69" s="4">
        <f t="shared" ca="1" si="20"/>
        <v>5148813.7260888573</v>
      </c>
      <c r="R69" s="4">
        <f t="shared" ca="1" si="20"/>
        <v>5325388.0477814907</v>
      </c>
      <c r="S69" s="4">
        <f t="shared" ca="1" si="19"/>
        <v>5481122.5628938526</v>
      </c>
      <c r="T69" s="4">
        <f t="shared" ca="1" si="19"/>
        <v>5662946.6554169161</v>
      </c>
      <c r="U69" s="4">
        <f t="shared" ca="1" si="19"/>
        <v>5845656.2110280124</v>
      </c>
      <c r="V69" s="4">
        <f t="shared" ca="1" si="19"/>
        <v>6030451.9945795946</v>
      </c>
      <c r="W69" s="4">
        <f t="shared" ca="1" si="19"/>
        <v>6193804.4665936865</v>
      </c>
      <c r="X69" s="4">
        <f t="shared" ca="1" si="19"/>
        <v>6384051.0534516368</v>
      </c>
      <c r="Y69" s="4">
        <f t="shared" ca="1" si="19"/>
        <v>6575231.6794649288</v>
      </c>
      <c r="Z69" s="4">
        <f t="shared" ca="1" si="19"/>
        <v>6768583.2956974804</v>
      </c>
      <c r="AA69" s="4">
        <f t="shared" ca="1" si="19"/>
        <v>6939870.6409638058</v>
      </c>
      <c r="AB69" s="4">
        <f t="shared" ca="1" si="19"/>
        <v>7138881.4301334601</v>
      </c>
      <c r="AC69" s="4">
        <f t="shared" ca="1" si="19"/>
        <v>7338876.952173043</v>
      </c>
      <c r="AD69" s="4">
        <f t="shared" ca="1" si="19"/>
        <v>7541131.4348422121</v>
      </c>
      <c r="AE69" s="4">
        <f t="shared" ca="1" si="19"/>
        <v>7720682.7285311008</v>
      </c>
      <c r="AF69" s="4">
        <f t="shared" ca="1" si="19"/>
        <v>7268248.4468822461</v>
      </c>
      <c r="AG69" s="4">
        <f t="shared" ca="1" si="19"/>
        <v>6964534.7032541558</v>
      </c>
      <c r="AH69" s="4">
        <f t="shared" ca="1" si="17"/>
        <v>7071254.3836424649</v>
      </c>
      <c r="AI69" s="4">
        <f t="shared" ca="1" si="17"/>
        <v>6843340.4391233306</v>
      </c>
      <c r="AJ69" s="4">
        <f t="shared" ca="1" si="17"/>
        <v>7051405.7756636888</v>
      </c>
      <c r="AK69" s="4">
        <f t="shared" ca="1" si="17"/>
        <v>7260493.0804254655</v>
      </c>
      <c r="AL69" s="4">
        <f t="shared" ca="1" si="17"/>
        <v>7471954.0130126737</v>
      </c>
      <c r="AM69" s="4">
        <f t="shared" ca="1" si="17"/>
        <v>7659306.0590272024</v>
      </c>
      <c r="AN69" s="4">
        <f t="shared" ca="1" si="17"/>
        <v>7876953.608699711</v>
      </c>
      <c r="AO69" s="4">
        <f t="shared" ca="1" si="17"/>
        <v>8095678.5605368</v>
      </c>
      <c r="AP69" s="4">
        <f t="shared" ca="1" si="17"/>
        <v>8316873.3076877967</v>
      </c>
      <c r="AQ69" s="4">
        <f t="shared" ca="1" si="17"/>
        <v>8704328.1569373254</v>
      </c>
      <c r="AR69" s="4">
        <f t="shared" ca="1" si="17"/>
        <v>9080295.6463968121</v>
      </c>
      <c r="AS69" s="4">
        <f t="shared" ca="1" si="17"/>
        <v>9339360.9379636832</v>
      </c>
      <c r="AT69" s="4">
        <f t="shared" ca="1" si="17"/>
        <v>9573425.52600413</v>
      </c>
      <c r="AU69" s="4">
        <f t="shared" ca="1" si="17"/>
        <v>9781985.1323808264</v>
      </c>
      <c r="AV69" s="4">
        <f t="shared" ca="1" si="17"/>
        <v>10022757.909728128</v>
      </c>
      <c r="AW69" s="4">
        <f t="shared" ca="1" si="17"/>
        <v>10264746.913178729</v>
      </c>
      <c r="AX69" s="4">
        <f t="shared" ca="1" si="18"/>
        <v>10509429.875629665</v>
      </c>
      <c r="AY69" s="4">
        <f t="shared" ca="1" si="18"/>
        <v>10727869.381996574</v>
      </c>
      <c r="AZ69" s="4">
        <f t="shared" ca="1" si="18"/>
        <v>10979515.327343497</v>
      </c>
      <c r="BA69" s="4">
        <f t="shared" ca="1" si="18"/>
        <v>11232441.057775185</v>
      </c>
      <c r="BB69" s="4">
        <f t="shared" ca="1" si="18"/>
        <v>11488168.838971976</v>
      </c>
      <c r="BC69" s="4">
        <f t="shared" ca="1" si="18"/>
        <v>11716893.335682826</v>
      </c>
      <c r="BD69" s="4">
        <f t="shared" ca="1" si="18"/>
        <v>11979848.143609708</v>
      </c>
      <c r="BE69" s="4">
        <f t="shared" ca="1" si="18"/>
        <v>12244149.014538217</v>
      </c>
      <c r="BF69" s="4">
        <f t="shared" ca="1" si="18"/>
        <v>12511364.088939443</v>
      </c>
      <c r="BG69" s="4">
        <f t="shared" ca="1" si="18"/>
        <v>12750794.079859097</v>
      </c>
      <c r="BH69" s="4">
        <f t="shared" ca="1" si="18"/>
        <v>921832543.76841629</v>
      </c>
      <c r="BI69" s="4">
        <f t="shared" si="18"/>
        <v>0</v>
      </c>
      <c r="BK69" s="7">
        <f t="shared" ca="1" si="16"/>
        <v>0.13885538995361557</v>
      </c>
    </row>
    <row r="70" spans="1:63" x14ac:dyDescent="0.25">
      <c r="A70">
        <f>A69+1</f>
        <v>59</v>
      </c>
      <c r="C70" s="4">
        <f t="shared" ca="1" si="20"/>
        <v>-304711589.59888208</v>
      </c>
      <c r="D70" s="4">
        <f t="shared" ca="1" si="20"/>
        <v>4169997.3261647047</v>
      </c>
      <c r="E70" s="4">
        <f t="shared" ca="1" si="20"/>
        <v>4041532.2666362152</v>
      </c>
      <c r="F70" s="4">
        <f t="shared" ca="1" si="20"/>
        <v>4223232.9198058508</v>
      </c>
      <c r="G70" s="4">
        <f t="shared" ca="1" si="20"/>
        <v>4386249.302759869</v>
      </c>
      <c r="H70" s="4">
        <f t="shared" ca="1" si="20"/>
        <v>4573533.0858887695</v>
      </c>
      <c r="I70" s="4">
        <f t="shared" ca="1" si="20"/>
        <v>4762023.6177174412</v>
      </c>
      <c r="J70" s="4">
        <f t="shared" ca="1" si="20"/>
        <v>4952824.4996394217</v>
      </c>
      <c r="K70" s="4">
        <f t="shared" ca="1" si="20"/>
        <v>5124407.6496855719</v>
      </c>
      <c r="L70" s="4">
        <f t="shared" ca="1" si="20"/>
        <v>3958445.0854589487</v>
      </c>
      <c r="M70" s="4">
        <f t="shared" ca="1" si="20"/>
        <v>4156321.3454888244</v>
      </c>
      <c r="N70" s="4">
        <f t="shared" ca="1" si="20"/>
        <v>4356604.939300444</v>
      </c>
      <c r="O70" s="4">
        <f t="shared" ca="1" si="20"/>
        <v>4711439.4223945895</v>
      </c>
      <c r="P70" s="4">
        <f t="shared" ca="1" si="20"/>
        <v>4974243.9659365732</v>
      </c>
      <c r="Q70" s="4">
        <f t="shared" ca="1" si="20"/>
        <v>5148813.7260888573</v>
      </c>
      <c r="R70" s="4">
        <f t="shared" ca="1" si="20"/>
        <v>5325388.0477814907</v>
      </c>
      <c r="S70" s="4">
        <f t="shared" ca="1" si="19"/>
        <v>5481122.5628938526</v>
      </c>
      <c r="T70" s="4">
        <f t="shared" ca="1" si="19"/>
        <v>5662946.6554169161</v>
      </c>
      <c r="U70" s="4">
        <f t="shared" ca="1" si="19"/>
        <v>5845656.2110280124</v>
      </c>
      <c r="V70" s="4">
        <f t="shared" ca="1" si="19"/>
        <v>6030451.9945795946</v>
      </c>
      <c r="W70" s="4">
        <f t="shared" ca="1" si="19"/>
        <v>6193804.4665936865</v>
      </c>
      <c r="X70" s="4">
        <f t="shared" ca="1" si="19"/>
        <v>6384051.0534516368</v>
      </c>
      <c r="Y70" s="4">
        <f t="shared" ca="1" si="19"/>
        <v>6575231.6794649288</v>
      </c>
      <c r="Z70" s="4">
        <f t="shared" ca="1" si="19"/>
        <v>6768583.2956974804</v>
      </c>
      <c r="AA70" s="4">
        <f t="shared" ca="1" si="19"/>
        <v>6939870.6409638058</v>
      </c>
      <c r="AB70" s="4">
        <f t="shared" ca="1" si="19"/>
        <v>7138881.4301334601</v>
      </c>
      <c r="AC70" s="4">
        <f t="shared" ca="1" si="19"/>
        <v>7338876.952173043</v>
      </c>
      <c r="AD70" s="4">
        <f t="shared" ca="1" si="19"/>
        <v>7541131.4348422121</v>
      </c>
      <c r="AE70" s="4">
        <f t="shared" ca="1" si="19"/>
        <v>7720682.7285311008</v>
      </c>
      <c r="AF70" s="4">
        <f t="shared" ca="1" si="19"/>
        <v>7268248.4468822461</v>
      </c>
      <c r="AG70" s="4">
        <f t="shared" ca="1" si="19"/>
        <v>6964534.7032541558</v>
      </c>
      <c r="AH70" s="4">
        <f t="shared" ca="1" si="17"/>
        <v>7071254.3836424649</v>
      </c>
      <c r="AI70" s="4">
        <f t="shared" ca="1" si="17"/>
        <v>6843340.4391233306</v>
      </c>
      <c r="AJ70" s="4">
        <f t="shared" ca="1" si="17"/>
        <v>7051405.7756636888</v>
      </c>
      <c r="AK70" s="4">
        <f t="shared" ca="1" si="17"/>
        <v>7260493.0804254655</v>
      </c>
      <c r="AL70" s="4">
        <f t="shared" ca="1" si="17"/>
        <v>7471954.0130126737</v>
      </c>
      <c r="AM70" s="4">
        <f t="shared" ca="1" si="17"/>
        <v>7659306.0590272024</v>
      </c>
      <c r="AN70" s="4">
        <f t="shared" ca="1" si="17"/>
        <v>7876953.608699711</v>
      </c>
      <c r="AO70" s="4">
        <f t="shared" ca="1" si="17"/>
        <v>8095678.5605368</v>
      </c>
      <c r="AP70" s="4">
        <f t="shared" ca="1" si="17"/>
        <v>8316873.3076877967</v>
      </c>
      <c r="AQ70" s="4">
        <f t="shared" ca="1" si="17"/>
        <v>8704328.1569373254</v>
      </c>
      <c r="AR70" s="4">
        <f t="shared" ca="1" si="17"/>
        <v>9080295.6463968121</v>
      </c>
      <c r="AS70" s="4">
        <f t="shared" ca="1" si="17"/>
        <v>9339360.9379636832</v>
      </c>
      <c r="AT70" s="4">
        <f t="shared" ca="1" si="17"/>
        <v>9573425.52600413</v>
      </c>
      <c r="AU70" s="4">
        <f t="shared" ca="1" si="17"/>
        <v>9781985.1323808264</v>
      </c>
      <c r="AV70" s="4">
        <f t="shared" ca="1" si="17"/>
        <v>10022757.909728128</v>
      </c>
      <c r="AW70" s="4">
        <f t="shared" ca="1" si="17"/>
        <v>10264746.913178729</v>
      </c>
      <c r="AX70" s="4">
        <f t="shared" ca="1" si="18"/>
        <v>10509429.875629665</v>
      </c>
      <c r="AY70" s="4">
        <f t="shared" ca="1" si="18"/>
        <v>10727869.381996574</v>
      </c>
      <c r="AZ70" s="4">
        <f t="shared" ca="1" si="18"/>
        <v>10979515.327343497</v>
      </c>
      <c r="BA70" s="4">
        <f t="shared" ca="1" si="18"/>
        <v>11232441.057775185</v>
      </c>
      <c r="BB70" s="4">
        <f t="shared" ca="1" si="18"/>
        <v>11488168.838971976</v>
      </c>
      <c r="BC70" s="4">
        <f t="shared" ca="1" si="18"/>
        <v>11716893.335682826</v>
      </c>
      <c r="BD70" s="4">
        <f t="shared" ca="1" si="18"/>
        <v>11979848.143609708</v>
      </c>
      <c r="BE70" s="4">
        <f t="shared" ca="1" si="18"/>
        <v>12244149.014538217</v>
      </c>
      <c r="BF70" s="4">
        <f t="shared" ca="1" si="18"/>
        <v>12511364.088939443</v>
      </c>
      <c r="BG70" s="4">
        <f t="shared" ca="1" si="18"/>
        <v>12750794.079859097</v>
      </c>
      <c r="BH70" s="4">
        <f t="shared" ca="1" si="18"/>
        <v>12416202.089898612</v>
      </c>
      <c r="BI70" s="4">
        <f t="shared" ca="1" si="18"/>
        <v>919525634.00385261</v>
      </c>
      <c r="BK70" s="7">
        <f t="shared" ca="1" si="16"/>
        <v>0.13773932401100186</v>
      </c>
    </row>
    <row r="72" spans="1:63" x14ac:dyDescent="0.25">
      <c r="A72" t="s">
        <v>107</v>
      </c>
      <c r="D72" s="7">
        <f ca="1">OFFSET($BK$11,D11,0)</f>
        <v>0.6807290884458479</v>
      </c>
      <c r="E72" s="7">
        <f t="shared" ref="E72:BI72" ca="1" si="21">OFFSET($BK$11,E11,0)</f>
        <v>0.40928017202404221</v>
      </c>
      <c r="F72" s="7">
        <f t="shared" ca="1" si="21"/>
        <v>0.32800570924122363</v>
      </c>
      <c r="G72" s="7">
        <f t="shared" ca="1" si="21"/>
        <v>0.28369499522738706</v>
      </c>
      <c r="H72" s="7">
        <f t="shared" ca="1" si="21"/>
        <v>0.26127635099336466</v>
      </c>
      <c r="I72" s="7">
        <f t="shared" ca="1" si="21"/>
        <v>0.24620792036442052</v>
      </c>
      <c r="J72" s="7">
        <f t="shared" ca="1" si="21"/>
        <v>0.23528410652922638</v>
      </c>
      <c r="K72" s="7">
        <f t="shared" ca="1" si="21"/>
        <v>0.22502082614743601</v>
      </c>
      <c r="L72" s="7">
        <f t="shared" ca="1" si="21"/>
        <v>0.21598320105984237</v>
      </c>
      <c r="M72" s="7">
        <f t="shared" ca="1" si="21"/>
        <v>0.20871487269307742</v>
      </c>
      <c r="N72" s="7">
        <f t="shared" ca="1" si="21"/>
        <v>0.20273120060728367</v>
      </c>
      <c r="O72" s="7">
        <f t="shared" ca="1" si="21"/>
        <v>0.19663905540294158</v>
      </c>
      <c r="P72" s="7">
        <f t="shared" ca="1" si="21"/>
        <v>0.19263483868913656</v>
      </c>
      <c r="Q72" s="7">
        <f t="shared" ca="1" si="21"/>
        <v>0.1891487953641795</v>
      </c>
      <c r="R72" s="7">
        <f t="shared" ca="1" si="21"/>
        <v>0.18607931275039036</v>
      </c>
      <c r="S72" s="7">
        <f t="shared" ca="1" si="21"/>
        <v>0.18253314622724748</v>
      </c>
      <c r="T72" s="7">
        <f t="shared" ca="1" si="21"/>
        <v>0.18014869670133016</v>
      </c>
      <c r="U72" s="7">
        <f t="shared" ca="1" si="21"/>
        <v>0.17799342328014611</v>
      </c>
      <c r="V72" s="7">
        <f t="shared" ca="1" si="21"/>
        <v>0.17603284528462892</v>
      </c>
      <c r="W72" s="7">
        <f t="shared" ca="1" si="21"/>
        <v>0.1736485325268784</v>
      </c>
      <c r="X72" s="7">
        <f t="shared" ca="1" si="21"/>
        <v>0.17203738617255571</v>
      </c>
      <c r="Y72" s="7">
        <f t="shared" ca="1" si="21"/>
        <v>0.17054849325869381</v>
      </c>
      <c r="Z72" s="7">
        <f t="shared" ca="1" si="21"/>
        <v>0.16916715170909113</v>
      </c>
      <c r="AA72" s="7">
        <f t="shared" ca="1" si="21"/>
        <v>0.16743407233458152</v>
      </c>
      <c r="AB72" s="7">
        <f t="shared" ca="1" si="21"/>
        <v>0.16427551402339402</v>
      </c>
      <c r="AC72" s="7">
        <f t="shared" ca="1" si="21"/>
        <v>0.16255621205310455</v>
      </c>
      <c r="AD72" s="7">
        <f t="shared" ca="1" si="21"/>
        <v>0.16153301184251934</v>
      </c>
      <c r="AE72" s="7">
        <f t="shared" ca="1" si="21"/>
        <v>0.16022064584354201</v>
      </c>
      <c r="AF72" s="7">
        <f t="shared" ca="1" si="21"/>
        <v>0.15919646755611749</v>
      </c>
      <c r="AG72" s="7">
        <f t="shared" ca="1" si="21"/>
        <v>0.15813324194219192</v>
      </c>
      <c r="AH72" s="7">
        <f t="shared" ca="1" si="21"/>
        <v>0.15711586585814818</v>
      </c>
      <c r="AI72" s="7">
        <f t="shared" ca="1" si="21"/>
        <v>0.15580002648763114</v>
      </c>
      <c r="AJ72" s="7">
        <f t="shared" ca="1" si="21"/>
        <v>0.15484077412203145</v>
      </c>
      <c r="AK72" s="7">
        <f t="shared" ca="1" si="21"/>
        <v>0.15393538554947561</v>
      </c>
      <c r="AL72" s="7">
        <f t="shared" ca="1" si="21"/>
        <v>0.15307956794205091</v>
      </c>
      <c r="AM72" s="7">
        <f t="shared" ca="1" si="21"/>
        <v>0.15232876141500418</v>
      </c>
      <c r="AN72" s="7">
        <f t="shared" ca="1" si="21"/>
        <v>0.15166621879574738</v>
      </c>
      <c r="AO72" s="7">
        <f t="shared" ca="1" si="21"/>
        <v>0.15094954382002501</v>
      </c>
      <c r="AP72" s="7">
        <f t="shared" ca="1" si="21"/>
        <v>0.1502677240926884</v>
      </c>
      <c r="AQ72" s="7">
        <f t="shared" ca="1" si="21"/>
        <v>0.14944742301249292</v>
      </c>
      <c r="AR72" s="7">
        <f t="shared" ca="1" si="21"/>
        <v>0.14887336093099113</v>
      </c>
      <c r="AS72" s="7">
        <f t="shared" ca="1" si="21"/>
        <v>0.14832814990712517</v>
      </c>
      <c r="AT72" s="7">
        <f t="shared" ca="1" si="21"/>
        <v>0.14780708034987322</v>
      </c>
      <c r="AU72" s="7">
        <f t="shared" ca="1" si="21"/>
        <v>0.14714614437184159</v>
      </c>
      <c r="AV72" s="7">
        <f t="shared" ca="1" si="21"/>
        <v>0.14667446110450988</v>
      </c>
      <c r="AW72" s="7">
        <f t="shared" ca="1" si="21"/>
        <v>0.14622255127238826</v>
      </c>
      <c r="AX72" s="7">
        <f t="shared" ca="1" si="21"/>
        <v>0.14578930064938644</v>
      </c>
      <c r="AY72" s="7">
        <f t="shared" ca="1" si="21"/>
        <v>0.14523610898627748</v>
      </c>
      <c r="AZ72" s="7">
        <f t="shared" ca="1" si="21"/>
        <v>0.14484142024607505</v>
      </c>
      <c r="BA72" s="7">
        <f t="shared" ca="1" si="21"/>
        <v>0.14446228653993187</v>
      </c>
      <c r="BB72" s="7">
        <f t="shared" ca="1" si="21"/>
        <v>0.14409790645791043</v>
      </c>
      <c r="BC72" s="7">
        <f t="shared" ca="1" si="21"/>
        <v>0.14363022306609419</v>
      </c>
      <c r="BD72" s="7">
        <f t="shared" ca="1" si="21"/>
        <v>0.14289798021499278</v>
      </c>
      <c r="BE72" s="7">
        <f t="shared" ca="1" si="21"/>
        <v>0.14243345419607634</v>
      </c>
      <c r="BF72" s="7">
        <f t="shared" ca="1" si="21"/>
        <v>0.14117998041518121</v>
      </c>
      <c r="BG72" s="7">
        <f t="shared" ca="1" si="21"/>
        <v>0.13999999160396182</v>
      </c>
      <c r="BH72" s="7">
        <f t="shared" ca="1" si="21"/>
        <v>0.13885538995361557</v>
      </c>
      <c r="BI72" s="7">
        <f t="shared" ca="1" si="21"/>
        <v>0.13773932401100186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3:BK72"/>
  <sheetViews>
    <sheetView workbookViewId="0">
      <selection activeCell="C8" sqref="C8"/>
    </sheetView>
  </sheetViews>
  <sheetFormatPr defaultRowHeight="15" x14ac:dyDescent="0.25"/>
  <cols>
    <col min="3" max="3" width="15.85546875" customWidth="1"/>
    <col min="4" max="10" width="11.5703125" bestFit="1" customWidth="1"/>
  </cols>
  <sheetData>
    <row r="3" spans="1:63" x14ac:dyDescent="0.25">
      <c r="C3" s="2">
        <f>Timeline!C16</f>
        <v>2015</v>
      </c>
      <c r="D3" s="2">
        <f>Timeline!D16</f>
        <v>2015.25</v>
      </c>
      <c r="E3" s="2">
        <f>Timeline!E16</f>
        <v>2015.5</v>
      </c>
      <c r="F3" s="2">
        <f>Timeline!F16</f>
        <v>2015.75</v>
      </c>
      <c r="G3" s="2">
        <f>Timeline!G16</f>
        <v>2016</v>
      </c>
      <c r="H3" s="2">
        <f>Timeline!H16</f>
        <v>2016.25</v>
      </c>
      <c r="I3" s="2">
        <f>Timeline!I16</f>
        <v>2016.5</v>
      </c>
      <c r="J3" s="2">
        <f>Timeline!J16</f>
        <v>2016.75</v>
      </c>
      <c r="K3" s="2">
        <f>Timeline!K16</f>
        <v>2017</v>
      </c>
      <c r="L3" s="2">
        <f>Timeline!L16</f>
        <v>2017.25</v>
      </c>
      <c r="M3" s="2">
        <f>Timeline!M16</f>
        <v>2017.5</v>
      </c>
      <c r="N3" s="2">
        <f>Timeline!N16</f>
        <v>2017.75</v>
      </c>
      <c r="O3" s="2">
        <f>Timeline!O16</f>
        <v>2018</v>
      </c>
      <c r="P3" s="2">
        <f>Timeline!P16</f>
        <v>2018.25</v>
      </c>
      <c r="Q3" s="2">
        <f>Timeline!Q16</f>
        <v>2018.5</v>
      </c>
      <c r="R3" s="2">
        <f>Timeline!R16</f>
        <v>2018.75</v>
      </c>
      <c r="S3" s="2">
        <f>Timeline!S16</f>
        <v>2019</v>
      </c>
      <c r="T3" s="2">
        <f>Timeline!T16</f>
        <v>2019.25</v>
      </c>
      <c r="U3" s="2">
        <f>Timeline!U16</f>
        <v>2019.5</v>
      </c>
      <c r="V3" s="2">
        <f>Timeline!V16</f>
        <v>2019.75</v>
      </c>
      <c r="W3" s="2">
        <f>Timeline!W16</f>
        <v>2020</v>
      </c>
      <c r="X3" s="2">
        <f>Timeline!X16</f>
        <v>2020.25</v>
      </c>
      <c r="Y3" s="2">
        <f>Timeline!Y16</f>
        <v>2020.5</v>
      </c>
      <c r="Z3" s="2">
        <f>Timeline!Z16</f>
        <v>2020.75</v>
      </c>
      <c r="AA3" s="2">
        <f>Timeline!AA16</f>
        <v>2021</v>
      </c>
      <c r="AB3" s="2">
        <f>Timeline!AB16</f>
        <v>2021.25</v>
      </c>
      <c r="AC3" s="2">
        <f>Timeline!AC16</f>
        <v>2021.5</v>
      </c>
      <c r="AD3" s="2">
        <f>Timeline!AD16</f>
        <v>2021.75</v>
      </c>
      <c r="AE3" s="2">
        <f>Timeline!AE16</f>
        <v>2022</v>
      </c>
      <c r="AF3" s="2">
        <f>Timeline!AF16</f>
        <v>2022.25</v>
      </c>
      <c r="AG3" s="2">
        <f>Timeline!AG16</f>
        <v>2022.5</v>
      </c>
      <c r="AH3" s="2">
        <f>Timeline!AH16</f>
        <v>2022.75</v>
      </c>
      <c r="AI3" s="2">
        <f>Timeline!AI16</f>
        <v>2023</v>
      </c>
      <c r="AJ3" s="2">
        <f>Timeline!AJ16</f>
        <v>2023.25</v>
      </c>
      <c r="AK3" s="2">
        <f>Timeline!AK16</f>
        <v>2023.5</v>
      </c>
      <c r="AL3" s="2">
        <f>Timeline!AL16</f>
        <v>2023.75</v>
      </c>
      <c r="AM3" s="2">
        <f>Timeline!AM16</f>
        <v>2024</v>
      </c>
      <c r="AN3" s="2">
        <f>Timeline!AN16</f>
        <v>2024.25</v>
      </c>
      <c r="AO3" s="2">
        <f>Timeline!AO16</f>
        <v>2024.5</v>
      </c>
      <c r="AP3" s="2">
        <f>Timeline!AP16</f>
        <v>2024.75</v>
      </c>
      <c r="AQ3" s="2">
        <f>Timeline!AQ16</f>
        <v>2025</v>
      </c>
      <c r="AR3" s="2">
        <f>Timeline!AR16</f>
        <v>2025.25</v>
      </c>
      <c r="AS3" s="2">
        <f>Timeline!AS16</f>
        <v>2025.5</v>
      </c>
      <c r="AT3" s="2">
        <f>Timeline!AT16</f>
        <v>2025.75</v>
      </c>
      <c r="AU3" s="2">
        <f>Timeline!AU16</f>
        <v>2026</v>
      </c>
      <c r="AV3" s="2">
        <f>Timeline!AV16</f>
        <v>2026.25</v>
      </c>
      <c r="AW3" s="2">
        <f>Timeline!AW16</f>
        <v>2026.5</v>
      </c>
      <c r="AX3" s="2">
        <f>Timeline!AX16</f>
        <v>2026.75</v>
      </c>
      <c r="AY3" s="2">
        <f>Timeline!AY16</f>
        <v>2027</v>
      </c>
      <c r="AZ3" s="2">
        <f>Timeline!AZ16</f>
        <v>2027.25</v>
      </c>
      <c r="BA3" s="2">
        <f>Timeline!BA16</f>
        <v>2027.5</v>
      </c>
      <c r="BB3" s="2">
        <f>Timeline!BB16</f>
        <v>2027.75</v>
      </c>
      <c r="BC3" s="2">
        <f>Timeline!BC16</f>
        <v>2028</v>
      </c>
      <c r="BD3" s="2">
        <f>Timeline!BD16</f>
        <v>2028.25</v>
      </c>
      <c r="BE3" s="2">
        <f>Timeline!BE16</f>
        <v>2028.5</v>
      </c>
      <c r="BF3" s="2">
        <f>Timeline!BF16</f>
        <v>2028.75</v>
      </c>
      <c r="BG3" s="2">
        <f>Timeline!BG16</f>
        <v>2029</v>
      </c>
      <c r="BH3" s="2">
        <f>Timeline!BH16</f>
        <v>2029.25</v>
      </c>
      <c r="BI3" s="2">
        <f>Timeline!BI16</f>
        <v>2029.5</v>
      </c>
      <c r="BJ3" s="2">
        <f>Timeline!BJ16</f>
        <v>0</v>
      </c>
      <c r="BK3" s="2">
        <f>Timeline!BK16</f>
        <v>0</v>
      </c>
    </row>
    <row r="4" spans="1:63" x14ac:dyDescent="0.25">
      <c r="C4" s="2">
        <f>Timeline!C17</f>
        <v>2015</v>
      </c>
      <c r="D4" s="2">
        <f>Timeline!D17</f>
        <v>2015</v>
      </c>
      <c r="E4" s="2">
        <f>Timeline!E17</f>
        <v>2015</v>
      </c>
      <c r="F4" s="2">
        <f>Timeline!F17</f>
        <v>2015</v>
      </c>
      <c r="G4" s="2">
        <f>Timeline!G17</f>
        <v>2016</v>
      </c>
      <c r="H4" s="2">
        <f>Timeline!H17</f>
        <v>2016</v>
      </c>
      <c r="I4" s="2">
        <f>Timeline!I17</f>
        <v>2016</v>
      </c>
      <c r="J4" s="2">
        <f>Timeline!J17</f>
        <v>2016</v>
      </c>
      <c r="K4" s="2">
        <f>Timeline!K17</f>
        <v>2017</v>
      </c>
      <c r="L4" s="2">
        <f>Timeline!L17</f>
        <v>2017</v>
      </c>
      <c r="M4" s="2">
        <f>Timeline!M17</f>
        <v>2017</v>
      </c>
      <c r="N4" s="2">
        <f>Timeline!N17</f>
        <v>2017</v>
      </c>
      <c r="O4" s="2">
        <f>Timeline!O17</f>
        <v>2018</v>
      </c>
      <c r="P4" s="2">
        <f>Timeline!P17</f>
        <v>2018</v>
      </c>
      <c r="Q4" s="2">
        <f>Timeline!Q17</f>
        <v>2018</v>
      </c>
      <c r="R4" s="2">
        <f>Timeline!R17</f>
        <v>2018</v>
      </c>
      <c r="S4" s="2">
        <f>Timeline!S17</f>
        <v>2019</v>
      </c>
      <c r="T4" s="2">
        <f>Timeline!T17</f>
        <v>2019</v>
      </c>
      <c r="U4" s="2">
        <f>Timeline!U17</f>
        <v>2019</v>
      </c>
      <c r="V4" s="2">
        <f>Timeline!V17</f>
        <v>2019</v>
      </c>
      <c r="W4" s="2">
        <f>Timeline!W17</f>
        <v>2020</v>
      </c>
      <c r="X4" s="2">
        <f>Timeline!X17</f>
        <v>2020</v>
      </c>
      <c r="Y4" s="2">
        <f>Timeline!Y17</f>
        <v>2020</v>
      </c>
      <c r="Z4" s="2">
        <f>Timeline!Z17</f>
        <v>2020</v>
      </c>
      <c r="AA4" s="2">
        <f>Timeline!AA17</f>
        <v>2021</v>
      </c>
      <c r="AB4" s="2">
        <f>Timeline!AB17</f>
        <v>2021</v>
      </c>
      <c r="AC4" s="2">
        <f>Timeline!AC17</f>
        <v>2021</v>
      </c>
      <c r="AD4" s="2">
        <f>Timeline!AD17</f>
        <v>2021</v>
      </c>
      <c r="AE4" s="2">
        <f>Timeline!AE17</f>
        <v>2022</v>
      </c>
      <c r="AF4" s="2">
        <f>Timeline!AF17</f>
        <v>2022</v>
      </c>
      <c r="AG4" s="2">
        <f>Timeline!AG17</f>
        <v>2022</v>
      </c>
      <c r="AH4" s="2">
        <f>Timeline!AH17</f>
        <v>2022</v>
      </c>
      <c r="AI4" s="2">
        <f>Timeline!AI17</f>
        <v>2023</v>
      </c>
      <c r="AJ4" s="2">
        <f>Timeline!AJ17</f>
        <v>2023</v>
      </c>
      <c r="AK4" s="2">
        <f>Timeline!AK17</f>
        <v>2023</v>
      </c>
      <c r="AL4" s="2">
        <f>Timeline!AL17</f>
        <v>2023</v>
      </c>
      <c r="AM4" s="2">
        <f>Timeline!AM17</f>
        <v>2024</v>
      </c>
      <c r="AN4" s="2">
        <f>Timeline!AN17</f>
        <v>2024</v>
      </c>
      <c r="AO4" s="2">
        <f>Timeline!AO17</f>
        <v>2024</v>
      </c>
      <c r="AP4" s="2">
        <f>Timeline!AP17</f>
        <v>2024</v>
      </c>
      <c r="AQ4" s="2">
        <f>Timeline!AQ17</f>
        <v>2025</v>
      </c>
      <c r="AR4" s="2">
        <f>Timeline!AR17</f>
        <v>2025</v>
      </c>
      <c r="AS4" s="2">
        <f>Timeline!AS17</f>
        <v>2025</v>
      </c>
      <c r="AT4" s="2">
        <f>Timeline!AT17</f>
        <v>2025</v>
      </c>
      <c r="AU4" s="2">
        <f>Timeline!AU17</f>
        <v>2026</v>
      </c>
      <c r="AV4" s="2">
        <f>Timeline!AV17</f>
        <v>2026</v>
      </c>
      <c r="AW4" s="2">
        <f>Timeline!AW17</f>
        <v>2026</v>
      </c>
      <c r="AX4" s="2">
        <f>Timeline!AX17</f>
        <v>2026</v>
      </c>
      <c r="AY4" s="2">
        <f>Timeline!AY17</f>
        <v>2027</v>
      </c>
      <c r="AZ4" s="2">
        <f>Timeline!AZ17</f>
        <v>2027</v>
      </c>
      <c r="BA4" s="2">
        <f>Timeline!BA17</f>
        <v>2027</v>
      </c>
      <c r="BB4" s="2">
        <f>Timeline!BB17</f>
        <v>2027</v>
      </c>
      <c r="BC4" s="2">
        <f>Timeline!BC17</f>
        <v>2028</v>
      </c>
      <c r="BD4" s="2">
        <f>Timeline!BD17</f>
        <v>2028</v>
      </c>
      <c r="BE4" s="2">
        <f>Timeline!BE17</f>
        <v>2028</v>
      </c>
      <c r="BF4" s="2">
        <f>Timeline!BF17</f>
        <v>2028</v>
      </c>
      <c r="BG4" s="2">
        <f>Timeline!BG17</f>
        <v>2029</v>
      </c>
      <c r="BH4" s="2">
        <f>Timeline!BH17</f>
        <v>2029</v>
      </c>
      <c r="BI4" s="2">
        <f>Timeline!BI17</f>
        <v>2029</v>
      </c>
      <c r="BJ4" s="2">
        <f>Timeline!BJ17</f>
        <v>0</v>
      </c>
      <c r="BK4" s="2">
        <f>Timeline!BK17</f>
        <v>0</v>
      </c>
    </row>
    <row r="5" spans="1:63" x14ac:dyDescent="0.25">
      <c r="C5" s="2" t="str">
        <f>Timeline!C18</f>
        <v>Q1</v>
      </c>
      <c r="D5" s="2" t="str">
        <f>Timeline!D18</f>
        <v>Q2</v>
      </c>
      <c r="E5" s="2" t="str">
        <f>Timeline!E18</f>
        <v>Q3</v>
      </c>
      <c r="F5" s="2" t="str">
        <f>Timeline!F18</f>
        <v>Q4</v>
      </c>
      <c r="G5" s="2" t="str">
        <f>Timeline!G18</f>
        <v>Q1</v>
      </c>
      <c r="H5" s="2" t="str">
        <f>Timeline!H18</f>
        <v>Q2</v>
      </c>
      <c r="I5" s="2" t="str">
        <f>Timeline!I18</f>
        <v>Q3</v>
      </c>
      <c r="J5" s="2" t="str">
        <f>Timeline!J18</f>
        <v>Q4</v>
      </c>
      <c r="K5" s="2" t="str">
        <f>Timeline!K18</f>
        <v>Q1</v>
      </c>
      <c r="L5" s="2" t="str">
        <f>Timeline!L18</f>
        <v>Q2</v>
      </c>
      <c r="M5" s="2" t="str">
        <f>Timeline!M18</f>
        <v>Q3</v>
      </c>
      <c r="N5" s="2" t="str">
        <f>Timeline!N18</f>
        <v>Q4</v>
      </c>
      <c r="O5" s="2" t="str">
        <f>Timeline!O18</f>
        <v>Q1</v>
      </c>
      <c r="P5" s="2" t="str">
        <f>Timeline!P18</f>
        <v>Q2</v>
      </c>
      <c r="Q5" s="2" t="str">
        <f>Timeline!Q18</f>
        <v>Q3</v>
      </c>
      <c r="R5" s="2" t="str">
        <f>Timeline!R18</f>
        <v>Q4</v>
      </c>
      <c r="S5" s="2" t="str">
        <f>Timeline!S18</f>
        <v>Q1</v>
      </c>
      <c r="T5" s="2" t="str">
        <f>Timeline!T18</f>
        <v>Q2</v>
      </c>
      <c r="U5" s="2" t="str">
        <f>Timeline!U18</f>
        <v>Q3</v>
      </c>
      <c r="V5" s="2" t="str">
        <f>Timeline!V18</f>
        <v>Q4</v>
      </c>
      <c r="W5" s="2" t="str">
        <f>Timeline!W18</f>
        <v>Q1</v>
      </c>
      <c r="X5" s="2" t="str">
        <f>Timeline!X18</f>
        <v>Q2</v>
      </c>
      <c r="Y5" s="2" t="str">
        <f>Timeline!Y18</f>
        <v>Q3</v>
      </c>
      <c r="Z5" s="2" t="str">
        <f>Timeline!Z18</f>
        <v>Q4</v>
      </c>
      <c r="AA5" s="2" t="str">
        <f>Timeline!AA18</f>
        <v>Q1</v>
      </c>
      <c r="AB5" s="2" t="str">
        <f>Timeline!AB18</f>
        <v>Q2</v>
      </c>
      <c r="AC5" s="2" t="str">
        <f>Timeline!AC18</f>
        <v>Q3</v>
      </c>
      <c r="AD5" s="2" t="str">
        <f>Timeline!AD18</f>
        <v>Q4</v>
      </c>
      <c r="AE5" s="2" t="str">
        <f>Timeline!AE18</f>
        <v>Q1</v>
      </c>
      <c r="AF5" s="2" t="str">
        <f>Timeline!AF18</f>
        <v>Q2</v>
      </c>
      <c r="AG5" s="2" t="str">
        <f>Timeline!AG18</f>
        <v>Q3</v>
      </c>
      <c r="AH5" s="2" t="str">
        <f>Timeline!AH18</f>
        <v>Q4</v>
      </c>
      <c r="AI5" s="2" t="str">
        <f>Timeline!AI18</f>
        <v>Q1</v>
      </c>
      <c r="AJ5" s="2" t="str">
        <f>Timeline!AJ18</f>
        <v>Q2</v>
      </c>
      <c r="AK5" s="2" t="str">
        <f>Timeline!AK18</f>
        <v>Q3</v>
      </c>
      <c r="AL5" s="2" t="str">
        <f>Timeline!AL18</f>
        <v>Q4</v>
      </c>
      <c r="AM5" s="2" t="str">
        <f>Timeline!AM18</f>
        <v>Q1</v>
      </c>
      <c r="AN5" s="2" t="str">
        <f>Timeline!AN18</f>
        <v>Q2</v>
      </c>
      <c r="AO5" s="2" t="str">
        <f>Timeline!AO18</f>
        <v>Q3</v>
      </c>
      <c r="AP5" s="2" t="str">
        <f>Timeline!AP18</f>
        <v>Q4</v>
      </c>
      <c r="AQ5" s="2" t="str">
        <f>Timeline!AQ18</f>
        <v>Q1</v>
      </c>
      <c r="AR5" s="2" t="str">
        <f>Timeline!AR18</f>
        <v>Q2</v>
      </c>
      <c r="AS5" s="2" t="str">
        <f>Timeline!AS18</f>
        <v>Q3</v>
      </c>
      <c r="AT5" s="2" t="str">
        <f>Timeline!AT18</f>
        <v>Q4</v>
      </c>
      <c r="AU5" s="2" t="str">
        <f>Timeline!AU18</f>
        <v>Q1</v>
      </c>
      <c r="AV5" s="2" t="str">
        <f>Timeline!AV18</f>
        <v>Q2</v>
      </c>
      <c r="AW5" s="2" t="str">
        <f>Timeline!AW18</f>
        <v>Q3</v>
      </c>
      <c r="AX5" s="2" t="str">
        <f>Timeline!AX18</f>
        <v>Q4</v>
      </c>
      <c r="AY5" s="2" t="str">
        <f>Timeline!AY18</f>
        <v>Q1</v>
      </c>
      <c r="AZ5" s="2" t="str">
        <f>Timeline!AZ18</f>
        <v>Q2</v>
      </c>
      <c r="BA5" s="2" t="str">
        <f>Timeline!BA18</f>
        <v>Q3</v>
      </c>
      <c r="BB5" s="2" t="str">
        <f>Timeline!BB18</f>
        <v>Q4</v>
      </c>
      <c r="BC5" s="2" t="str">
        <f>Timeline!BC18</f>
        <v>Q1</v>
      </c>
      <c r="BD5" s="2" t="str">
        <f>Timeline!BD18</f>
        <v>Q2</v>
      </c>
      <c r="BE5" s="2" t="str">
        <f>Timeline!BE18</f>
        <v>Q3</v>
      </c>
      <c r="BF5" s="2" t="str">
        <f>Timeline!BF18</f>
        <v>Q4</v>
      </c>
      <c r="BG5" s="2" t="str">
        <f>Timeline!BG18</f>
        <v>Q1</v>
      </c>
      <c r="BH5" s="2" t="str">
        <f>Timeline!BH18</f>
        <v>Q2</v>
      </c>
      <c r="BI5" s="2" t="str">
        <f>Timeline!BI18</f>
        <v>Q3</v>
      </c>
      <c r="BJ5" s="2">
        <f>Timeline!BJ18</f>
        <v>0</v>
      </c>
      <c r="BK5" s="2">
        <f>Timeline!BK18</f>
        <v>0</v>
      </c>
    </row>
    <row r="7" spans="1:63" x14ac:dyDescent="0.25">
      <c r="A7" t="s">
        <v>108</v>
      </c>
      <c r="C7" s="4">
        <f ca="1">Operations!C65+'Levered IRR'!C7</f>
        <v>-303949287.73020005</v>
      </c>
      <c r="D7" s="4">
        <f ca="1">Operations!D65+'Levered IRR'!D7</f>
        <v>4932299.1948467046</v>
      </c>
      <c r="E7" s="4">
        <f ca="1">Operations!E65+'Levered IRR'!E7</f>
        <v>4803834.135318215</v>
      </c>
      <c r="F7" s="4">
        <f ca="1">Operations!F65+'Levered IRR'!F7</f>
        <v>4985534.7884878507</v>
      </c>
      <c r="G7" s="4">
        <f ca="1">Operations!G65+'Levered IRR'!G7</f>
        <v>5148551.1714418689</v>
      </c>
      <c r="H7" s="4">
        <f ca="1">Operations!H65+'Levered IRR'!H7</f>
        <v>5335834.9545707693</v>
      </c>
      <c r="I7" s="4">
        <f ca="1">Operations!I65+'Levered IRR'!I7</f>
        <v>5524325.486399441</v>
      </c>
      <c r="J7" s="4">
        <f ca="1">Operations!J65+'Levered IRR'!J7</f>
        <v>5715126.3683214216</v>
      </c>
      <c r="K7" s="4">
        <f ca="1">Operations!K65+'Levered IRR'!K7</f>
        <v>5886709.5183675718</v>
      </c>
      <c r="L7" s="4">
        <f ca="1">Operations!L65+'Levered IRR'!L7</f>
        <v>4720746.9541409491</v>
      </c>
      <c r="M7" s="4">
        <f ca="1">Operations!M65+'Levered IRR'!M7</f>
        <v>4918623.2141708247</v>
      </c>
      <c r="N7" s="4">
        <f ca="1">Operations!N65+'Levered IRR'!N7</f>
        <v>5118906.8079824438</v>
      </c>
      <c r="O7" s="4">
        <f ca="1">Operations!O65+'Levered IRR'!O7</f>
        <v>5473741.2910765894</v>
      </c>
      <c r="P7" s="4">
        <f ca="1">Operations!P65+'Levered IRR'!P7</f>
        <v>5736545.8346185731</v>
      </c>
      <c r="Q7" s="4">
        <f ca="1">Operations!Q65+'Levered IRR'!Q7</f>
        <v>5911115.5947708571</v>
      </c>
      <c r="R7" s="4">
        <f ca="1">Operations!R65+'Levered IRR'!R7</f>
        <v>6087689.9164634906</v>
      </c>
      <c r="S7" s="4">
        <f ca="1">Operations!S65+'Levered IRR'!S7</f>
        <v>6243424.4315758524</v>
      </c>
      <c r="T7" s="4">
        <f ca="1">Operations!T65+'Levered IRR'!T7</f>
        <v>6425248.524098916</v>
      </c>
      <c r="U7" s="4">
        <f ca="1">Operations!U65+'Levered IRR'!U7</f>
        <v>6607958.0797100123</v>
      </c>
      <c r="V7" s="4">
        <f ca="1">Operations!V65+'Levered IRR'!V7</f>
        <v>6792753.8632615944</v>
      </c>
      <c r="W7" s="4">
        <f ca="1">Operations!W65+'Levered IRR'!W7</f>
        <v>6956106.3352756863</v>
      </c>
      <c r="X7" s="4">
        <f ca="1">Operations!X65+'Levered IRR'!X7</f>
        <v>7146352.9221336367</v>
      </c>
      <c r="Y7" s="4">
        <f ca="1">Operations!Y65+'Levered IRR'!Y7</f>
        <v>7337533.5481469287</v>
      </c>
      <c r="Z7" s="4">
        <f ca="1">Operations!Z65+'Levered IRR'!Z7</f>
        <v>7530885.1643794803</v>
      </c>
      <c r="AA7" s="4">
        <f ca="1">Operations!AA65+'Levered IRR'!AA7</f>
        <v>7702172.5096458057</v>
      </c>
      <c r="AB7" s="4">
        <f ca="1">Operations!AB65+'Levered IRR'!AB7</f>
        <v>7901183.2988154599</v>
      </c>
      <c r="AC7" s="4">
        <f ca="1">Operations!AC65+'Levered IRR'!AC7</f>
        <v>8101178.8208550429</v>
      </c>
      <c r="AD7" s="4">
        <f ca="1">Operations!AD65+'Levered IRR'!AD7</f>
        <v>8303433.303524212</v>
      </c>
      <c r="AE7" s="4">
        <f ca="1">Operations!AE65+'Levered IRR'!AE7</f>
        <v>8482984.5972131006</v>
      </c>
      <c r="AF7" s="4">
        <f ca="1">Operations!AF65+'Levered IRR'!AF7</f>
        <v>8030550.3155642459</v>
      </c>
      <c r="AG7" s="4">
        <f ca="1">Operations!AG65+'Levered IRR'!AG7</f>
        <v>7726836.5719361557</v>
      </c>
      <c r="AH7" s="4">
        <f ca="1">Operations!AH65+'Levered IRR'!AH7</f>
        <v>7833556.2523244647</v>
      </c>
      <c r="AI7" s="4">
        <f ca="1">Operations!AI65+'Levered IRR'!AI7</f>
        <v>8012232.3547233222</v>
      </c>
      <c r="AJ7" s="4">
        <f ca="1">Operations!AJ65+'Levered IRR'!AJ7</f>
        <v>8220297.6912636803</v>
      </c>
      <c r="AK7" s="4">
        <f ca="1">Operations!AK65+'Levered IRR'!AK7</f>
        <v>8429384.996025458</v>
      </c>
      <c r="AL7" s="4">
        <f ca="1">Operations!AL65+'Levered IRR'!AL7</f>
        <v>8640845.9286126662</v>
      </c>
      <c r="AM7" s="4">
        <f ca="1">Operations!AM65+'Levered IRR'!AM7</f>
        <v>8828197.9746271949</v>
      </c>
      <c r="AN7" s="4">
        <f ca="1">Operations!AN65+'Levered IRR'!AN7</f>
        <v>9045845.5242997035</v>
      </c>
      <c r="AO7" s="4">
        <f ca="1">Operations!AO65+'Levered IRR'!AO7</f>
        <v>9264570.4761367925</v>
      </c>
      <c r="AP7" s="4">
        <f ca="1">Operations!AP65+'Levered IRR'!AP7</f>
        <v>9485765.2232877892</v>
      </c>
      <c r="AQ7" s="4">
        <f ca="1">Operations!AQ65+'Levered IRR'!AQ7</f>
        <v>9873220.0725373179</v>
      </c>
      <c r="AR7" s="4">
        <f ca="1">Operations!AR65+'Levered IRR'!AR7</f>
        <v>10249187.561996805</v>
      </c>
      <c r="AS7" s="4">
        <f ca="1">Operations!AS65+'Levered IRR'!AS7</f>
        <v>10508252.853563676</v>
      </c>
      <c r="AT7" s="4">
        <f ca="1">Operations!AT65+'Levered IRR'!AT7</f>
        <v>10742317.441604123</v>
      </c>
      <c r="AU7" s="4">
        <f ca="1">Operations!AU65+'Levered IRR'!AU7</f>
        <v>10950877.047980819</v>
      </c>
      <c r="AV7" s="4">
        <f ca="1">Operations!AV65+'Levered IRR'!AV7</f>
        <v>11191649.825328121</v>
      </c>
      <c r="AW7" s="4">
        <f ca="1">Operations!AW65+'Levered IRR'!AW7</f>
        <v>11433638.828778721</v>
      </c>
      <c r="AX7" s="4">
        <f ca="1">Operations!AX65+'Levered IRR'!AX7</f>
        <v>11678321.791229658</v>
      </c>
      <c r="AY7" s="4">
        <f ca="1">Operations!AY65+'Levered IRR'!AY7</f>
        <v>11896761.297596566</v>
      </c>
      <c r="AZ7" s="4">
        <f ca="1">Operations!AZ65+'Levered IRR'!AZ7</f>
        <v>12148407.24294349</v>
      </c>
      <c r="BA7" s="4">
        <f ca="1">Operations!BA65+'Levered IRR'!BA7</f>
        <v>12401332.973375177</v>
      </c>
      <c r="BB7" s="4">
        <f ca="1">Operations!BB65+'Levered IRR'!BB7</f>
        <v>12657060.754571969</v>
      </c>
      <c r="BC7" s="4">
        <f ca="1">Operations!BC65+'Levered IRR'!BC7</f>
        <v>12885785.251282819</v>
      </c>
      <c r="BD7" s="4">
        <f ca="1">Operations!BD65+'Levered IRR'!BD7</f>
        <v>13148740.059209701</v>
      </c>
      <c r="BE7" s="4">
        <f ca="1">Operations!BE65+'Levered IRR'!BE7</f>
        <v>13413040.93013821</v>
      </c>
      <c r="BF7" s="4">
        <f ca="1">Operations!BF65+'Levered IRR'!BF7</f>
        <v>13680256.004539436</v>
      </c>
      <c r="BG7" s="4">
        <f ca="1">Operations!BG65+'Levered IRR'!BG7</f>
        <v>13919685.995459089</v>
      </c>
      <c r="BH7" s="4">
        <f ca="1">Operations!BH65+'Levered IRR'!BH7</f>
        <v>13585094.005498605</v>
      </c>
      <c r="BI7" s="4">
        <f ca="1">Operations!BI65+'Levered IRR'!BI7</f>
        <v>14139758.323917935</v>
      </c>
    </row>
    <row r="8" spans="1:63" x14ac:dyDescent="0.25">
      <c r="A8" t="s">
        <v>40</v>
      </c>
      <c r="C8" s="4">
        <f ca="1">'Levered IRR'!C8</f>
        <v>342774360.92599666</v>
      </c>
      <c r="D8" s="4">
        <f ca="1">'Levered IRR'!D8</f>
        <v>342777214.64436316</v>
      </c>
      <c r="E8" s="4">
        <f ca="1">'Levered IRR'!E8</f>
        <v>353147619.15815198</v>
      </c>
      <c r="F8" s="4">
        <f ca="1">'Levered IRR'!F8</f>
        <v>363587231.70670128</v>
      </c>
      <c r="G8" s="4">
        <f ca="1">'Levered IRR'!G8</f>
        <v>372667101.60355389</v>
      </c>
      <c r="H8" s="4">
        <f ca="1">'Levered IRR'!H8</f>
        <v>383253729.16560161</v>
      </c>
      <c r="I8" s="4">
        <f ca="1">'Levered IRR'!I8</f>
        <v>393911753.71521616</v>
      </c>
      <c r="J8" s="4">
        <f ca="1">'Levered IRR'!J8</f>
        <v>404641929.83602989</v>
      </c>
      <c r="K8" s="4">
        <f ca="1">'Levered IRR'!K8</f>
        <v>414098183.1035527</v>
      </c>
      <c r="L8" s="4">
        <f ca="1">'Levered IRR'!L8</f>
        <v>424128099.36011982</v>
      </c>
      <c r="M8" s="4">
        <f ca="1">'Levered IRR'!M8</f>
        <v>434230603.65849155</v>
      </c>
      <c r="N8" s="4">
        <f ca="1">'Levered IRR'!N8</f>
        <v>444406393.18975586</v>
      </c>
      <c r="O8" s="4">
        <f ca="1">'Levered IRR'!O8</f>
        <v>453191745.71175933</v>
      </c>
      <c r="P8" s="4">
        <f ca="1">'Levered IRR'!P8</f>
        <v>463521016.41737431</v>
      </c>
      <c r="Q8" s="4">
        <f ca="1">'Levered IRR'!Q8</f>
        <v>473925611.18172276</v>
      </c>
      <c r="R8" s="4">
        <f ca="1">'Levered IRR'!R8</f>
        <v>484406243.22764003</v>
      </c>
      <c r="S8" s="4">
        <f ca="1">'Levered IRR'!S8</f>
        <v>493480859.25083965</v>
      </c>
      <c r="T8" s="4">
        <f ca="1">'Levered IRR'!T8</f>
        <v>504121983.17457247</v>
      </c>
      <c r="U8" s="4">
        <f ca="1">'Levered IRR'!U8</f>
        <v>514841255.97001332</v>
      </c>
      <c r="V8" s="4">
        <f ca="1">'Levered IRR'!V8</f>
        <v>525639408.09458137</v>
      </c>
      <c r="W8" s="4">
        <f ca="1">'Levered IRR'!W8</f>
        <v>535015395.0940305</v>
      </c>
      <c r="X8" s="4">
        <f ca="1">'Levered IRR'!X8</f>
        <v>545979750.97888231</v>
      </c>
      <c r="Y8" s="4">
        <f ca="1">'Levered IRR'!Y8</f>
        <v>557025152.0399847</v>
      </c>
      <c r="Z8" s="4">
        <f ca="1">'Levered IRR'!Z8</f>
        <v>568152346.92821491</v>
      </c>
      <c r="AA8" s="4">
        <f ca="1">'Levered IRR'!AA8</f>
        <v>577840634.68612814</v>
      </c>
      <c r="AB8" s="4">
        <f ca="1">'Levered IRR'!AB8</f>
        <v>581843403.0413568</v>
      </c>
      <c r="AC8" s="4">
        <f ca="1">'Levered IRR'!AC8</f>
        <v>590317428.9070859</v>
      </c>
      <c r="AD8" s="4">
        <f ca="1">'Levered IRR'!AD8</f>
        <v>601159698.57880628</v>
      </c>
      <c r="AE8" s="4">
        <f ca="1">'Levered IRR'!AE8</f>
        <v>610545842.8160634</v>
      </c>
      <c r="AF8" s="4">
        <f ca="1">'Levered IRR'!AF8</f>
        <v>621561696.45443535</v>
      </c>
      <c r="AG8" s="4">
        <f ca="1">'Levered IRR'!AG8</f>
        <v>632667750.39898896</v>
      </c>
      <c r="AH8" s="4">
        <f ca="1">'Levered IRR'!AH8</f>
        <v>643863233.45386362</v>
      </c>
      <c r="AI8" s="4">
        <f ca="1">'Levered IRR'!AI8</f>
        <v>653584506.6579442</v>
      </c>
      <c r="AJ8" s="4">
        <f ca="1">'Levered IRR'!AJ8</f>
        <v>664964167.77701473</v>
      </c>
      <c r="AK8" s="4">
        <f ca="1">'Levered IRR'!AK8</f>
        <v>676433925.69889712</v>
      </c>
      <c r="AL8" s="4">
        <f ca="1">'Levered IRR'!AL8</f>
        <v>687994553.43756974</v>
      </c>
      <c r="AM8" s="4">
        <f ca="1">'Levered IRR'!AM8</f>
        <v>700082105.13443804</v>
      </c>
      <c r="AN8" s="4">
        <f ca="1">'Levered IRR'!AN8</f>
        <v>712638817.1147052</v>
      </c>
      <c r="AO8" s="4">
        <f ca="1">'Levered IRR'!AO8</f>
        <v>724656653.31793404</v>
      </c>
      <c r="AP8" s="4">
        <f ca="1">'Levered IRR'!AP8</f>
        <v>736768483.2038933</v>
      </c>
      <c r="AQ8" s="4">
        <f ca="1">'Levered IRR'!AQ8</f>
        <v>747369534.96478939</v>
      </c>
      <c r="AR8" s="4">
        <f ca="1">'Levered IRR'!AR8</f>
        <v>759678422.46958435</v>
      </c>
      <c r="AS8" s="4">
        <f ca="1">'Levered IRR'!AS8</f>
        <v>772083255.66756558</v>
      </c>
      <c r="AT8" s="4">
        <f ca="1">'Levered IRR'!AT8</f>
        <v>784585317.84532392</v>
      </c>
      <c r="AU8" s="4">
        <f ca="1">'Levered IRR'!AU8</f>
        <v>795555392.12027287</v>
      </c>
      <c r="AV8" s="4">
        <f ca="1">'Levered IRR'!AV8</f>
        <v>808260581.78458095</v>
      </c>
      <c r="AW8" s="4">
        <f ca="1">'Levered IRR'!AW8</f>
        <v>821065479.07931638</v>
      </c>
      <c r="AX8" s="4">
        <f ca="1">'Levered IRR'!AX8</f>
        <v>833970938.30449367</v>
      </c>
      <c r="AY8" s="4">
        <f ca="1">'Levered IRR'!AY8</f>
        <v>845323947.14842379</v>
      </c>
      <c r="AZ8" s="4">
        <f ca="1">'Levered IRR'!AZ8</f>
        <v>858439271.61699927</v>
      </c>
      <c r="BA8" s="4">
        <f ca="1">'Levered IRR'!BA8</f>
        <v>871657712.53447294</v>
      </c>
      <c r="BB8" s="4">
        <f ca="1">'Levered IRR'!BB8</f>
        <v>884980149.71109474</v>
      </c>
      <c r="BC8" s="4">
        <f ca="1">'Levered IRR'!BC8</f>
        <v>896729054.35152185</v>
      </c>
      <c r="BD8" s="4">
        <f ca="1">'Levered IRR'!BD8</f>
        <v>904228267.56966877</v>
      </c>
      <c r="BE8" s="4">
        <f ca="1">'Levered IRR'!BE8</f>
        <v>915352858.21623969</v>
      </c>
      <c r="BF8" s="4">
        <f ca="1">'Levered IRR'!BF8</f>
        <v>913325282.7774477</v>
      </c>
      <c r="BG8" s="4">
        <f ca="1">'Levered IRR'!BG8</f>
        <v>911348993.99645472</v>
      </c>
      <c r="BH8" s="4">
        <f ca="1">'Levered IRR'!BH8</f>
        <v>909416341.6785177</v>
      </c>
      <c r="BI8" s="4">
        <f ca="1">'Levered IRR'!BI8</f>
        <v>906554767.59553468</v>
      </c>
    </row>
    <row r="11" spans="1:63" x14ac:dyDescent="0.25">
      <c r="A11" t="s">
        <v>106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23</v>
      </c>
      <c r="Z11">
        <v>24</v>
      </c>
      <c r="AA11">
        <v>25</v>
      </c>
      <c r="AB11">
        <v>26</v>
      </c>
      <c r="AC11">
        <v>27</v>
      </c>
      <c r="AD11">
        <v>28</v>
      </c>
      <c r="AE11">
        <v>29</v>
      </c>
      <c r="AF11">
        <v>30</v>
      </c>
      <c r="AG11">
        <v>31</v>
      </c>
      <c r="AH11">
        <v>32</v>
      </c>
      <c r="AI11">
        <v>33</v>
      </c>
      <c r="AJ11">
        <v>34</v>
      </c>
      <c r="AK11">
        <v>35</v>
      </c>
      <c r="AL11">
        <v>36</v>
      </c>
      <c r="AM11">
        <v>37</v>
      </c>
      <c r="AN11">
        <v>38</v>
      </c>
      <c r="AO11">
        <v>39</v>
      </c>
      <c r="AP11">
        <v>40</v>
      </c>
      <c r="AQ11">
        <v>41</v>
      </c>
      <c r="AR11">
        <v>42</v>
      </c>
      <c r="AS11">
        <v>43</v>
      </c>
      <c r="AT11">
        <v>44</v>
      </c>
      <c r="AU11">
        <v>45</v>
      </c>
      <c r="AV11">
        <v>46</v>
      </c>
      <c r="AW11">
        <v>47</v>
      </c>
      <c r="AX11">
        <v>48</v>
      </c>
      <c r="AY11">
        <v>49</v>
      </c>
      <c r="AZ11">
        <v>50</v>
      </c>
      <c r="BA11">
        <v>51</v>
      </c>
      <c r="BB11">
        <v>52</v>
      </c>
      <c r="BC11">
        <v>53</v>
      </c>
      <c r="BD11">
        <v>54</v>
      </c>
      <c r="BE11">
        <v>55</v>
      </c>
      <c r="BF11">
        <v>56</v>
      </c>
      <c r="BG11">
        <v>57</v>
      </c>
      <c r="BH11">
        <v>58</v>
      </c>
      <c r="BI11">
        <v>59</v>
      </c>
      <c r="BK11" t="s">
        <v>107</v>
      </c>
    </row>
    <row r="12" spans="1:63" x14ac:dyDescent="0.25">
      <c r="A12">
        <v>1</v>
      </c>
    </row>
    <row r="13" spans="1:63" x14ac:dyDescent="0.25">
      <c r="A13">
        <f>A12+1</f>
        <v>2</v>
      </c>
      <c r="C13" s="4">
        <f ca="1">IF(C$11&lt;=$A13,C$7,0)+IF(C$11=$A13,C$8)</f>
        <v>-303949287.73020005</v>
      </c>
      <c r="D13" s="4">
        <f t="shared" ref="D13:S28" ca="1" si="0">IF(D$11&lt;=$A13,D$7,0)+IF(D$11=$A13,D$8)</f>
        <v>347709513.83920985</v>
      </c>
      <c r="E13" s="4">
        <f t="shared" si="0"/>
        <v>0</v>
      </c>
      <c r="F13" s="4">
        <f t="shared" si="0"/>
        <v>0</v>
      </c>
      <c r="G13" s="4">
        <f t="shared" si="0"/>
        <v>0</v>
      </c>
      <c r="H13" s="4">
        <f t="shared" si="0"/>
        <v>0</v>
      </c>
      <c r="I13" s="4">
        <f t="shared" si="0"/>
        <v>0</v>
      </c>
      <c r="J13" s="4">
        <f t="shared" si="0"/>
        <v>0</v>
      </c>
      <c r="K13" s="4">
        <f t="shared" si="0"/>
        <v>0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ref="T13:AI28" si="1">IF(T$11&lt;=$A13,T$7,0)+IF(T$11=$A13,T$8)</f>
        <v>0</v>
      </c>
      <c r="U13" s="4">
        <f t="shared" si="1"/>
        <v>0</v>
      </c>
      <c r="V13" s="4">
        <f t="shared" si="1"/>
        <v>0</v>
      </c>
      <c r="W13" s="4">
        <f t="shared" si="1"/>
        <v>0</v>
      </c>
      <c r="X13" s="4">
        <f t="shared" si="1"/>
        <v>0</v>
      </c>
      <c r="Y13" s="4">
        <f t="shared" si="1"/>
        <v>0</v>
      </c>
      <c r="Z13" s="4">
        <f t="shared" si="1"/>
        <v>0</v>
      </c>
      <c r="AA13" s="4">
        <f t="shared" si="1"/>
        <v>0</v>
      </c>
      <c r="AB13" s="4">
        <f t="shared" si="1"/>
        <v>0</v>
      </c>
      <c r="AC13" s="4">
        <f t="shared" si="1"/>
        <v>0</v>
      </c>
      <c r="AD13" s="4">
        <f t="shared" si="1"/>
        <v>0</v>
      </c>
      <c r="AE13" s="4">
        <f t="shared" si="1"/>
        <v>0</v>
      </c>
      <c r="AF13" s="4">
        <f t="shared" si="1"/>
        <v>0</v>
      </c>
      <c r="AG13" s="4">
        <f t="shared" si="1"/>
        <v>0</v>
      </c>
      <c r="AH13" s="4">
        <f t="shared" si="1"/>
        <v>0</v>
      </c>
      <c r="AI13" s="4">
        <f t="shared" si="1"/>
        <v>0</v>
      </c>
      <c r="AJ13" s="4">
        <f t="shared" ref="AJ13:AY28" si="2">IF(AJ$11&lt;=$A13,AJ$7,0)+IF(AJ$11=$A13,AJ$8)</f>
        <v>0</v>
      </c>
      <c r="AK13" s="4">
        <f t="shared" si="2"/>
        <v>0</v>
      </c>
      <c r="AL13" s="4">
        <f t="shared" si="2"/>
        <v>0</v>
      </c>
      <c r="AM13" s="4">
        <f t="shared" si="2"/>
        <v>0</v>
      </c>
      <c r="AN13" s="4">
        <f t="shared" si="2"/>
        <v>0</v>
      </c>
      <c r="AO13" s="4">
        <f t="shared" si="2"/>
        <v>0</v>
      </c>
      <c r="AP13" s="4">
        <f t="shared" si="2"/>
        <v>0</v>
      </c>
      <c r="AQ13" s="4">
        <f t="shared" si="2"/>
        <v>0</v>
      </c>
      <c r="AR13" s="4">
        <f t="shared" si="2"/>
        <v>0</v>
      </c>
      <c r="AS13" s="4">
        <f t="shared" si="2"/>
        <v>0</v>
      </c>
      <c r="AT13" s="4">
        <f t="shared" si="2"/>
        <v>0</v>
      </c>
      <c r="AU13" s="4">
        <f t="shared" si="2"/>
        <v>0</v>
      </c>
      <c r="AV13" s="4">
        <f t="shared" si="2"/>
        <v>0</v>
      </c>
      <c r="AW13" s="4">
        <f t="shared" si="2"/>
        <v>0</v>
      </c>
      <c r="AX13" s="4">
        <f t="shared" si="2"/>
        <v>0</v>
      </c>
      <c r="AY13" s="4">
        <f t="shared" si="2"/>
        <v>0</v>
      </c>
      <c r="AZ13" s="4">
        <f t="shared" ref="AZ13:BI28" si="3">IF(AZ$11&lt;=$A13,AZ$7,0)+IF(AZ$11=$A13,AZ$8)</f>
        <v>0</v>
      </c>
      <c r="BA13" s="4">
        <f t="shared" si="3"/>
        <v>0</v>
      </c>
      <c r="BB13" s="4">
        <f t="shared" si="3"/>
        <v>0</v>
      </c>
      <c r="BC13" s="4">
        <f t="shared" si="3"/>
        <v>0</v>
      </c>
      <c r="BD13" s="4">
        <f t="shared" si="3"/>
        <v>0</v>
      </c>
      <c r="BE13" s="4">
        <f t="shared" si="3"/>
        <v>0</v>
      </c>
      <c r="BF13" s="4">
        <f t="shared" si="3"/>
        <v>0</v>
      </c>
      <c r="BG13" s="4">
        <f t="shared" si="3"/>
        <v>0</v>
      </c>
      <c r="BH13" s="4">
        <f t="shared" si="3"/>
        <v>0</v>
      </c>
      <c r="BI13" s="4">
        <f t="shared" si="3"/>
        <v>0</v>
      </c>
      <c r="BK13" s="7">
        <f ca="1">-1+(1+IRR(C13:BI13))^4</f>
        <v>0.71262301153681973</v>
      </c>
    </row>
    <row r="14" spans="1:63" x14ac:dyDescent="0.25">
      <c r="A14">
        <f t="shared" ref="A14:A68" si="4">A13+1</f>
        <v>3</v>
      </c>
      <c r="C14" s="4">
        <f t="shared" ref="C14:R29" ca="1" si="5">IF(C$11&lt;=$A14,C$7,0)+IF(C$11=$A14,C$8)</f>
        <v>-303949287.73020005</v>
      </c>
      <c r="D14" s="4">
        <f t="shared" ca="1" si="0"/>
        <v>4932299.1948467046</v>
      </c>
      <c r="E14" s="4">
        <f t="shared" ca="1" si="0"/>
        <v>357951453.2934702</v>
      </c>
      <c r="F14" s="4">
        <f t="shared" si="0"/>
        <v>0</v>
      </c>
      <c r="G14" s="4">
        <f t="shared" si="0"/>
        <v>0</v>
      </c>
      <c r="H14" s="4">
        <f t="shared" si="0"/>
        <v>0</v>
      </c>
      <c r="I14" s="4">
        <f t="shared" si="0"/>
        <v>0</v>
      </c>
      <c r="J14" s="4">
        <f t="shared" si="0"/>
        <v>0</v>
      </c>
      <c r="K14" s="4">
        <f t="shared" si="0"/>
        <v>0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1"/>
        <v>0</v>
      </c>
      <c r="V14" s="4">
        <f t="shared" si="1"/>
        <v>0</v>
      </c>
      <c r="W14" s="4">
        <f t="shared" si="1"/>
        <v>0</v>
      </c>
      <c r="X14" s="4">
        <f t="shared" si="1"/>
        <v>0</v>
      </c>
      <c r="Y14" s="4">
        <f t="shared" si="1"/>
        <v>0</v>
      </c>
      <c r="Z14" s="4">
        <f t="shared" si="1"/>
        <v>0</v>
      </c>
      <c r="AA14" s="4">
        <f t="shared" si="1"/>
        <v>0</v>
      </c>
      <c r="AB14" s="4">
        <f t="shared" si="1"/>
        <v>0</v>
      </c>
      <c r="AC14" s="4">
        <f t="shared" si="1"/>
        <v>0</v>
      </c>
      <c r="AD14" s="4">
        <f t="shared" si="1"/>
        <v>0</v>
      </c>
      <c r="AE14" s="4">
        <f t="shared" si="1"/>
        <v>0</v>
      </c>
      <c r="AF14" s="4">
        <f t="shared" si="1"/>
        <v>0</v>
      </c>
      <c r="AG14" s="4">
        <f t="shared" si="1"/>
        <v>0</v>
      </c>
      <c r="AH14" s="4">
        <f t="shared" si="1"/>
        <v>0</v>
      </c>
      <c r="AI14" s="4">
        <f t="shared" si="1"/>
        <v>0</v>
      </c>
      <c r="AJ14" s="4">
        <f t="shared" si="2"/>
        <v>0</v>
      </c>
      <c r="AK14" s="4">
        <f t="shared" si="2"/>
        <v>0</v>
      </c>
      <c r="AL14" s="4">
        <f t="shared" si="2"/>
        <v>0</v>
      </c>
      <c r="AM14" s="4">
        <f t="shared" si="2"/>
        <v>0</v>
      </c>
      <c r="AN14" s="4">
        <f t="shared" si="2"/>
        <v>0</v>
      </c>
      <c r="AO14" s="4">
        <f t="shared" si="2"/>
        <v>0</v>
      </c>
      <c r="AP14" s="4">
        <f t="shared" si="2"/>
        <v>0</v>
      </c>
      <c r="AQ14" s="4">
        <f t="shared" si="2"/>
        <v>0</v>
      </c>
      <c r="AR14" s="4">
        <f t="shared" si="2"/>
        <v>0</v>
      </c>
      <c r="AS14" s="4">
        <f t="shared" si="2"/>
        <v>0</v>
      </c>
      <c r="AT14" s="4">
        <f t="shared" si="2"/>
        <v>0</v>
      </c>
      <c r="AU14" s="4">
        <f t="shared" si="2"/>
        <v>0</v>
      </c>
      <c r="AV14" s="4">
        <f t="shared" si="2"/>
        <v>0</v>
      </c>
      <c r="AW14" s="4">
        <f t="shared" si="2"/>
        <v>0</v>
      </c>
      <c r="AX14" s="4">
        <f t="shared" si="2"/>
        <v>0</v>
      </c>
      <c r="AY14" s="4">
        <f t="shared" si="2"/>
        <v>0</v>
      </c>
      <c r="AZ14" s="4">
        <f t="shared" si="3"/>
        <v>0</v>
      </c>
      <c r="BA14" s="4">
        <f t="shared" si="3"/>
        <v>0</v>
      </c>
      <c r="BB14" s="4">
        <f t="shared" si="3"/>
        <v>0</v>
      </c>
      <c r="BC14" s="4">
        <f t="shared" si="3"/>
        <v>0</v>
      </c>
      <c r="BD14" s="4">
        <f t="shared" si="3"/>
        <v>0</v>
      </c>
      <c r="BE14" s="4">
        <f t="shared" si="3"/>
        <v>0</v>
      </c>
      <c r="BF14" s="4">
        <f t="shared" si="3"/>
        <v>0</v>
      </c>
      <c r="BG14" s="4">
        <f t="shared" si="3"/>
        <v>0</v>
      </c>
      <c r="BH14" s="4">
        <f t="shared" si="3"/>
        <v>0</v>
      </c>
      <c r="BI14" s="4">
        <f t="shared" si="3"/>
        <v>0</v>
      </c>
      <c r="BK14" s="7">
        <f t="shared" ref="BK14:BK48" ca="1" si="6">-1+(1+IRR(C14:BI14))^4</f>
        <v>0.42900629680582059</v>
      </c>
    </row>
    <row r="15" spans="1:63" x14ac:dyDescent="0.25">
      <c r="A15">
        <f t="shared" si="4"/>
        <v>4</v>
      </c>
      <c r="C15" s="4">
        <f t="shared" ca="1" si="5"/>
        <v>-303949287.73020005</v>
      </c>
      <c r="D15" s="4">
        <f t="shared" ca="1" si="0"/>
        <v>4932299.1948467046</v>
      </c>
      <c r="E15" s="4">
        <f t="shared" ca="1" si="0"/>
        <v>4803834.135318215</v>
      </c>
      <c r="F15" s="4">
        <f t="shared" ca="1" si="0"/>
        <v>368572766.49518913</v>
      </c>
      <c r="G15" s="4">
        <f t="shared" si="0"/>
        <v>0</v>
      </c>
      <c r="H15" s="4">
        <f t="shared" si="0"/>
        <v>0</v>
      </c>
      <c r="I15" s="4">
        <f t="shared" si="0"/>
        <v>0</v>
      </c>
      <c r="J15" s="4">
        <f t="shared" si="0"/>
        <v>0</v>
      </c>
      <c r="K15" s="4">
        <f t="shared" si="0"/>
        <v>0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1"/>
        <v>0</v>
      </c>
      <c r="V15" s="4">
        <f t="shared" si="1"/>
        <v>0</v>
      </c>
      <c r="W15" s="4">
        <f t="shared" si="1"/>
        <v>0</v>
      </c>
      <c r="X15" s="4">
        <f t="shared" si="1"/>
        <v>0</v>
      </c>
      <c r="Y15" s="4">
        <f t="shared" si="1"/>
        <v>0</v>
      </c>
      <c r="Z15" s="4">
        <f t="shared" si="1"/>
        <v>0</v>
      </c>
      <c r="AA15" s="4">
        <f t="shared" si="1"/>
        <v>0</v>
      </c>
      <c r="AB15" s="4">
        <f t="shared" si="1"/>
        <v>0</v>
      </c>
      <c r="AC15" s="4">
        <f t="shared" si="1"/>
        <v>0</v>
      </c>
      <c r="AD15" s="4">
        <f t="shared" si="1"/>
        <v>0</v>
      </c>
      <c r="AE15" s="4">
        <f t="shared" si="1"/>
        <v>0</v>
      </c>
      <c r="AF15" s="4">
        <f t="shared" si="1"/>
        <v>0</v>
      </c>
      <c r="AG15" s="4">
        <f t="shared" si="1"/>
        <v>0</v>
      </c>
      <c r="AH15" s="4">
        <f t="shared" si="1"/>
        <v>0</v>
      </c>
      <c r="AI15" s="4">
        <f t="shared" si="1"/>
        <v>0</v>
      </c>
      <c r="AJ15" s="4">
        <f t="shared" si="2"/>
        <v>0</v>
      </c>
      <c r="AK15" s="4">
        <f t="shared" si="2"/>
        <v>0</v>
      </c>
      <c r="AL15" s="4">
        <f t="shared" si="2"/>
        <v>0</v>
      </c>
      <c r="AM15" s="4">
        <f t="shared" si="2"/>
        <v>0</v>
      </c>
      <c r="AN15" s="4">
        <f t="shared" si="2"/>
        <v>0</v>
      </c>
      <c r="AO15" s="4">
        <f t="shared" si="2"/>
        <v>0</v>
      </c>
      <c r="AP15" s="4">
        <f t="shared" si="2"/>
        <v>0</v>
      </c>
      <c r="AQ15" s="4">
        <f t="shared" si="2"/>
        <v>0</v>
      </c>
      <c r="AR15" s="4">
        <f t="shared" si="2"/>
        <v>0</v>
      </c>
      <c r="AS15" s="4">
        <f t="shared" si="2"/>
        <v>0</v>
      </c>
      <c r="AT15" s="4">
        <f t="shared" si="2"/>
        <v>0</v>
      </c>
      <c r="AU15" s="4">
        <f t="shared" si="2"/>
        <v>0</v>
      </c>
      <c r="AV15" s="4">
        <f t="shared" si="2"/>
        <v>0</v>
      </c>
      <c r="AW15" s="4">
        <f t="shared" si="2"/>
        <v>0</v>
      </c>
      <c r="AX15" s="4">
        <f t="shared" si="2"/>
        <v>0</v>
      </c>
      <c r="AY15" s="4">
        <f t="shared" si="2"/>
        <v>0</v>
      </c>
      <c r="AZ15" s="4">
        <f t="shared" si="3"/>
        <v>0</v>
      </c>
      <c r="BA15" s="4">
        <f t="shared" si="3"/>
        <v>0</v>
      </c>
      <c r="BB15" s="4">
        <f t="shared" si="3"/>
        <v>0</v>
      </c>
      <c r="BC15" s="4">
        <f t="shared" si="3"/>
        <v>0</v>
      </c>
      <c r="BD15" s="4">
        <f t="shared" si="3"/>
        <v>0</v>
      </c>
      <c r="BE15" s="4">
        <f t="shared" si="3"/>
        <v>0</v>
      </c>
      <c r="BF15" s="4">
        <f t="shared" si="3"/>
        <v>0</v>
      </c>
      <c r="BG15" s="4">
        <f t="shared" si="3"/>
        <v>0</v>
      </c>
      <c r="BH15" s="4">
        <f t="shared" si="3"/>
        <v>0</v>
      </c>
      <c r="BI15" s="4">
        <f t="shared" si="3"/>
        <v>0</v>
      </c>
      <c r="BK15" s="7">
        <f t="shared" ca="1" si="6"/>
        <v>0.34428920916249672</v>
      </c>
    </row>
    <row r="16" spans="1:63" x14ac:dyDescent="0.25">
      <c r="A16">
        <f t="shared" si="4"/>
        <v>5</v>
      </c>
      <c r="C16" s="4">
        <f t="shared" ca="1" si="5"/>
        <v>-303949287.73020005</v>
      </c>
      <c r="D16" s="4">
        <f t="shared" ca="1" si="0"/>
        <v>4932299.1948467046</v>
      </c>
      <c r="E16" s="4">
        <f t="shared" ca="1" si="0"/>
        <v>4803834.135318215</v>
      </c>
      <c r="F16" s="4">
        <f t="shared" ca="1" si="0"/>
        <v>4985534.7884878507</v>
      </c>
      <c r="G16" s="4">
        <f t="shared" ca="1" si="0"/>
        <v>377815652.77499574</v>
      </c>
      <c r="H16" s="4">
        <f t="shared" si="0"/>
        <v>0</v>
      </c>
      <c r="I16" s="4">
        <f t="shared" si="0"/>
        <v>0</v>
      </c>
      <c r="J16" s="4">
        <f t="shared" si="0"/>
        <v>0</v>
      </c>
      <c r="K16" s="4">
        <f t="shared" si="0"/>
        <v>0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1"/>
        <v>0</v>
      </c>
      <c r="V16" s="4">
        <f t="shared" si="1"/>
        <v>0</v>
      </c>
      <c r="W16" s="4">
        <f t="shared" si="1"/>
        <v>0</v>
      </c>
      <c r="X16" s="4">
        <f t="shared" si="1"/>
        <v>0</v>
      </c>
      <c r="Y16" s="4">
        <f t="shared" si="1"/>
        <v>0</v>
      </c>
      <c r="Z16" s="4">
        <f t="shared" si="1"/>
        <v>0</v>
      </c>
      <c r="AA16" s="4">
        <f t="shared" si="1"/>
        <v>0</v>
      </c>
      <c r="AB16" s="4">
        <f t="shared" si="1"/>
        <v>0</v>
      </c>
      <c r="AC16" s="4">
        <f t="shared" si="1"/>
        <v>0</v>
      </c>
      <c r="AD16" s="4">
        <f t="shared" si="1"/>
        <v>0</v>
      </c>
      <c r="AE16" s="4">
        <f t="shared" si="1"/>
        <v>0</v>
      </c>
      <c r="AF16" s="4">
        <f t="shared" si="1"/>
        <v>0</v>
      </c>
      <c r="AG16" s="4">
        <f t="shared" si="1"/>
        <v>0</v>
      </c>
      <c r="AH16" s="4">
        <f t="shared" si="1"/>
        <v>0</v>
      </c>
      <c r="AI16" s="4">
        <f t="shared" si="1"/>
        <v>0</v>
      </c>
      <c r="AJ16" s="4">
        <f t="shared" si="2"/>
        <v>0</v>
      </c>
      <c r="AK16" s="4">
        <f t="shared" si="2"/>
        <v>0</v>
      </c>
      <c r="AL16" s="4">
        <f t="shared" si="2"/>
        <v>0</v>
      </c>
      <c r="AM16" s="4">
        <f t="shared" si="2"/>
        <v>0</v>
      </c>
      <c r="AN16" s="4">
        <f t="shared" si="2"/>
        <v>0</v>
      </c>
      <c r="AO16" s="4">
        <f t="shared" si="2"/>
        <v>0</v>
      </c>
      <c r="AP16" s="4">
        <f t="shared" si="2"/>
        <v>0</v>
      </c>
      <c r="AQ16" s="4">
        <f t="shared" si="2"/>
        <v>0</v>
      </c>
      <c r="AR16" s="4">
        <f t="shared" si="2"/>
        <v>0</v>
      </c>
      <c r="AS16" s="4">
        <f t="shared" si="2"/>
        <v>0</v>
      </c>
      <c r="AT16" s="4">
        <f t="shared" si="2"/>
        <v>0</v>
      </c>
      <c r="AU16" s="4">
        <f t="shared" si="2"/>
        <v>0</v>
      </c>
      <c r="AV16" s="4">
        <f t="shared" si="2"/>
        <v>0</v>
      </c>
      <c r="AW16" s="4">
        <f t="shared" si="2"/>
        <v>0</v>
      </c>
      <c r="AX16" s="4">
        <f t="shared" si="2"/>
        <v>0</v>
      </c>
      <c r="AY16" s="4">
        <f t="shared" si="2"/>
        <v>0</v>
      </c>
      <c r="AZ16" s="4">
        <f t="shared" si="3"/>
        <v>0</v>
      </c>
      <c r="BA16" s="4">
        <f t="shared" si="3"/>
        <v>0</v>
      </c>
      <c r="BB16" s="4">
        <f t="shared" si="3"/>
        <v>0</v>
      </c>
      <c r="BC16" s="4">
        <f t="shared" si="3"/>
        <v>0</v>
      </c>
      <c r="BD16" s="4">
        <f t="shared" si="3"/>
        <v>0</v>
      </c>
      <c r="BE16" s="4">
        <f t="shared" si="3"/>
        <v>0</v>
      </c>
      <c r="BF16" s="4">
        <f t="shared" si="3"/>
        <v>0</v>
      </c>
      <c r="BG16" s="4">
        <f t="shared" si="3"/>
        <v>0</v>
      </c>
      <c r="BH16" s="4">
        <f t="shared" si="3"/>
        <v>0</v>
      </c>
      <c r="BI16" s="4">
        <f t="shared" si="3"/>
        <v>0</v>
      </c>
      <c r="BK16" s="7">
        <f t="shared" ca="1" si="6"/>
        <v>0.29827549028414202</v>
      </c>
    </row>
    <row r="17" spans="1:63" x14ac:dyDescent="0.25">
      <c r="A17">
        <f t="shared" si="4"/>
        <v>6</v>
      </c>
      <c r="C17" s="4">
        <f t="shared" ca="1" si="5"/>
        <v>-303949287.73020005</v>
      </c>
      <c r="D17" s="4">
        <f t="shared" ca="1" si="0"/>
        <v>4932299.1948467046</v>
      </c>
      <c r="E17" s="4">
        <f t="shared" ca="1" si="0"/>
        <v>4803834.135318215</v>
      </c>
      <c r="F17" s="4">
        <f t="shared" ca="1" si="0"/>
        <v>4985534.7884878507</v>
      </c>
      <c r="G17" s="4">
        <f t="shared" ca="1" si="0"/>
        <v>5148551.1714418689</v>
      </c>
      <c r="H17" s="4">
        <f t="shared" ca="1" si="0"/>
        <v>388589564.12017238</v>
      </c>
      <c r="I17" s="4">
        <f t="shared" si="0"/>
        <v>0</v>
      </c>
      <c r="J17" s="4">
        <f t="shared" si="0"/>
        <v>0</v>
      </c>
      <c r="K17" s="4">
        <f t="shared" si="0"/>
        <v>0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1"/>
        <v>0</v>
      </c>
      <c r="V17" s="4">
        <f t="shared" si="1"/>
        <v>0</v>
      </c>
      <c r="W17" s="4">
        <f t="shared" si="1"/>
        <v>0</v>
      </c>
      <c r="X17" s="4">
        <f t="shared" si="1"/>
        <v>0</v>
      </c>
      <c r="Y17" s="4">
        <f t="shared" si="1"/>
        <v>0</v>
      </c>
      <c r="Z17" s="4">
        <f t="shared" si="1"/>
        <v>0</v>
      </c>
      <c r="AA17" s="4">
        <f t="shared" si="1"/>
        <v>0</v>
      </c>
      <c r="AB17" s="4">
        <f t="shared" si="1"/>
        <v>0</v>
      </c>
      <c r="AC17" s="4">
        <f t="shared" si="1"/>
        <v>0</v>
      </c>
      <c r="AD17" s="4">
        <f t="shared" si="1"/>
        <v>0</v>
      </c>
      <c r="AE17" s="4">
        <f t="shared" si="1"/>
        <v>0</v>
      </c>
      <c r="AF17" s="4">
        <f t="shared" si="1"/>
        <v>0</v>
      </c>
      <c r="AG17" s="4">
        <f t="shared" si="1"/>
        <v>0</v>
      </c>
      <c r="AH17" s="4">
        <f t="shared" si="1"/>
        <v>0</v>
      </c>
      <c r="AI17" s="4">
        <f t="shared" si="1"/>
        <v>0</v>
      </c>
      <c r="AJ17" s="4">
        <f t="shared" si="2"/>
        <v>0</v>
      </c>
      <c r="AK17" s="4">
        <f t="shared" si="2"/>
        <v>0</v>
      </c>
      <c r="AL17" s="4">
        <f t="shared" si="2"/>
        <v>0</v>
      </c>
      <c r="AM17" s="4">
        <f t="shared" si="2"/>
        <v>0</v>
      </c>
      <c r="AN17" s="4">
        <f t="shared" si="2"/>
        <v>0</v>
      </c>
      <c r="AO17" s="4">
        <f t="shared" si="2"/>
        <v>0</v>
      </c>
      <c r="AP17" s="4">
        <f t="shared" si="2"/>
        <v>0</v>
      </c>
      <c r="AQ17" s="4">
        <f t="shared" si="2"/>
        <v>0</v>
      </c>
      <c r="AR17" s="4">
        <f t="shared" si="2"/>
        <v>0</v>
      </c>
      <c r="AS17" s="4">
        <f t="shared" si="2"/>
        <v>0</v>
      </c>
      <c r="AT17" s="4">
        <f t="shared" si="2"/>
        <v>0</v>
      </c>
      <c r="AU17" s="4">
        <f t="shared" si="2"/>
        <v>0</v>
      </c>
      <c r="AV17" s="4">
        <f t="shared" si="2"/>
        <v>0</v>
      </c>
      <c r="AW17" s="4">
        <f t="shared" si="2"/>
        <v>0</v>
      </c>
      <c r="AX17" s="4">
        <f t="shared" si="2"/>
        <v>0</v>
      </c>
      <c r="AY17" s="4">
        <f t="shared" si="2"/>
        <v>0</v>
      </c>
      <c r="AZ17" s="4">
        <f t="shared" si="3"/>
        <v>0</v>
      </c>
      <c r="BA17" s="4">
        <f t="shared" si="3"/>
        <v>0</v>
      </c>
      <c r="BB17" s="4">
        <f t="shared" si="3"/>
        <v>0</v>
      </c>
      <c r="BC17" s="4">
        <f t="shared" si="3"/>
        <v>0</v>
      </c>
      <c r="BD17" s="4">
        <f t="shared" si="3"/>
        <v>0</v>
      </c>
      <c r="BE17" s="4">
        <f t="shared" si="3"/>
        <v>0</v>
      </c>
      <c r="BF17" s="4">
        <f t="shared" si="3"/>
        <v>0</v>
      </c>
      <c r="BG17" s="4">
        <f t="shared" si="3"/>
        <v>0</v>
      </c>
      <c r="BH17" s="4">
        <f t="shared" si="3"/>
        <v>0</v>
      </c>
      <c r="BI17" s="4">
        <f t="shared" si="3"/>
        <v>0</v>
      </c>
      <c r="BK17" s="7">
        <f t="shared" ca="1" si="6"/>
        <v>0.2748475522940339</v>
      </c>
    </row>
    <row r="18" spans="1:63" x14ac:dyDescent="0.25">
      <c r="A18">
        <f t="shared" si="4"/>
        <v>7</v>
      </c>
      <c r="C18" s="4">
        <f t="shared" ca="1" si="5"/>
        <v>-303949287.73020005</v>
      </c>
      <c r="D18" s="4">
        <f t="shared" ca="1" si="0"/>
        <v>4932299.1948467046</v>
      </c>
      <c r="E18" s="4">
        <f t="shared" ca="1" si="0"/>
        <v>4803834.135318215</v>
      </c>
      <c r="F18" s="4">
        <f t="shared" ca="1" si="0"/>
        <v>4985534.7884878507</v>
      </c>
      <c r="G18" s="4">
        <f t="shared" ca="1" si="0"/>
        <v>5148551.1714418689</v>
      </c>
      <c r="H18" s="4">
        <f t="shared" ca="1" si="0"/>
        <v>5335834.9545707693</v>
      </c>
      <c r="I18" s="4">
        <f t="shared" ca="1" si="0"/>
        <v>399436079.20161557</v>
      </c>
      <c r="J18" s="4">
        <f t="shared" si="0"/>
        <v>0</v>
      </c>
      <c r="K18" s="4">
        <f t="shared" si="0"/>
        <v>0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1"/>
        <v>0</v>
      </c>
      <c r="V18" s="4">
        <f t="shared" si="1"/>
        <v>0</v>
      </c>
      <c r="W18" s="4">
        <f t="shared" si="1"/>
        <v>0</v>
      </c>
      <c r="X18" s="4">
        <f t="shared" si="1"/>
        <v>0</v>
      </c>
      <c r="Y18" s="4">
        <f t="shared" si="1"/>
        <v>0</v>
      </c>
      <c r="Z18" s="4">
        <f t="shared" si="1"/>
        <v>0</v>
      </c>
      <c r="AA18" s="4">
        <f t="shared" si="1"/>
        <v>0</v>
      </c>
      <c r="AB18" s="4">
        <f t="shared" si="1"/>
        <v>0</v>
      </c>
      <c r="AC18" s="4">
        <f t="shared" si="1"/>
        <v>0</v>
      </c>
      <c r="AD18" s="4">
        <f t="shared" si="1"/>
        <v>0</v>
      </c>
      <c r="AE18" s="4">
        <f t="shared" si="1"/>
        <v>0</v>
      </c>
      <c r="AF18" s="4">
        <f t="shared" si="1"/>
        <v>0</v>
      </c>
      <c r="AG18" s="4">
        <f t="shared" si="1"/>
        <v>0</v>
      </c>
      <c r="AH18" s="4">
        <f t="shared" si="1"/>
        <v>0</v>
      </c>
      <c r="AI18" s="4">
        <f t="shared" si="1"/>
        <v>0</v>
      </c>
      <c r="AJ18" s="4">
        <f t="shared" si="2"/>
        <v>0</v>
      </c>
      <c r="AK18" s="4">
        <f t="shared" si="2"/>
        <v>0</v>
      </c>
      <c r="AL18" s="4">
        <f t="shared" si="2"/>
        <v>0</v>
      </c>
      <c r="AM18" s="4">
        <f t="shared" si="2"/>
        <v>0</v>
      </c>
      <c r="AN18" s="4">
        <f t="shared" si="2"/>
        <v>0</v>
      </c>
      <c r="AO18" s="4">
        <f t="shared" si="2"/>
        <v>0</v>
      </c>
      <c r="AP18" s="4">
        <f t="shared" si="2"/>
        <v>0</v>
      </c>
      <c r="AQ18" s="4">
        <f t="shared" si="2"/>
        <v>0</v>
      </c>
      <c r="AR18" s="4">
        <f t="shared" si="2"/>
        <v>0</v>
      </c>
      <c r="AS18" s="4">
        <f t="shared" si="2"/>
        <v>0</v>
      </c>
      <c r="AT18" s="4">
        <f t="shared" si="2"/>
        <v>0</v>
      </c>
      <c r="AU18" s="4">
        <f t="shared" si="2"/>
        <v>0</v>
      </c>
      <c r="AV18" s="4">
        <f t="shared" si="2"/>
        <v>0</v>
      </c>
      <c r="AW18" s="4">
        <f t="shared" si="2"/>
        <v>0</v>
      </c>
      <c r="AX18" s="4">
        <f t="shared" si="2"/>
        <v>0</v>
      </c>
      <c r="AY18" s="4">
        <f t="shared" si="2"/>
        <v>0</v>
      </c>
      <c r="AZ18" s="4">
        <f t="shared" si="3"/>
        <v>0</v>
      </c>
      <c r="BA18" s="4">
        <f t="shared" si="3"/>
        <v>0</v>
      </c>
      <c r="BB18" s="4">
        <f t="shared" si="3"/>
        <v>0</v>
      </c>
      <c r="BC18" s="4">
        <f t="shared" si="3"/>
        <v>0</v>
      </c>
      <c r="BD18" s="4">
        <f t="shared" si="3"/>
        <v>0</v>
      </c>
      <c r="BE18" s="4">
        <f t="shared" si="3"/>
        <v>0</v>
      </c>
      <c r="BF18" s="4">
        <f t="shared" si="3"/>
        <v>0</v>
      </c>
      <c r="BG18" s="4">
        <f t="shared" si="3"/>
        <v>0</v>
      </c>
      <c r="BH18" s="4">
        <f t="shared" si="3"/>
        <v>0</v>
      </c>
      <c r="BI18" s="4">
        <f t="shared" si="3"/>
        <v>0</v>
      </c>
      <c r="BK18" s="7">
        <f t="shared" ca="1" si="6"/>
        <v>0.25907823455870993</v>
      </c>
    </row>
    <row r="19" spans="1:63" x14ac:dyDescent="0.25">
      <c r="A19">
        <f t="shared" si="4"/>
        <v>8</v>
      </c>
      <c r="C19" s="4">
        <f t="shared" ca="1" si="5"/>
        <v>-303949287.73020005</v>
      </c>
      <c r="D19" s="4">
        <f t="shared" ca="1" si="0"/>
        <v>4932299.1948467046</v>
      </c>
      <c r="E19" s="4">
        <f t="shared" ca="1" si="0"/>
        <v>4803834.135318215</v>
      </c>
      <c r="F19" s="4">
        <f t="shared" ca="1" si="0"/>
        <v>4985534.7884878507</v>
      </c>
      <c r="G19" s="4">
        <f t="shared" ca="1" si="0"/>
        <v>5148551.1714418689</v>
      </c>
      <c r="H19" s="4">
        <f t="shared" ca="1" si="0"/>
        <v>5335834.9545707693</v>
      </c>
      <c r="I19" s="4">
        <f t="shared" ca="1" si="0"/>
        <v>5524325.486399441</v>
      </c>
      <c r="J19" s="4">
        <f t="shared" ca="1" si="0"/>
        <v>410357056.20435131</v>
      </c>
      <c r="K19" s="4">
        <f t="shared" si="0"/>
        <v>0</v>
      </c>
      <c r="L19" s="4">
        <f t="shared" si="0"/>
        <v>0</v>
      </c>
      <c r="M19" s="4">
        <f t="shared" si="0"/>
        <v>0</v>
      </c>
      <c r="N19" s="4">
        <f t="shared" si="0"/>
        <v>0</v>
      </c>
      <c r="O19" s="4">
        <f t="shared" si="0"/>
        <v>0</v>
      </c>
      <c r="P19" s="4">
        <f t="shared" si="0"/>
        <v>0</v>
      </c>
      <c r="Q19" s="4">
        <f t="shared" si="0"/>
        <v>0</v>
      </c>
      <c r="R19" s="4">
        <f t="shared" si="0"/>
        <v>0</v>
      </c>
      <c r="S19" s="4">
        <f t="shared" si="0"/>
        <v>0</v>
      </c>
      <c r="T19" s="4">
        <f t="shared" si="1"/>
        <v>0</v>
      </c>
      <c r="U19" s="4">
        <f t="shared" si="1"/>
        <v>0</v>
      </c>
      <c r="V19" s="4">
        <f t="shared" si="1"/>
        <v>0</v>
      </c>
      <c r="W19" s="4">
        <f t="shared" si="1"/>
        <v>0</v>
      </c>
      <c r="X19" s="4">
        <f t="shared" si="1"/>
        <v>0</v>
      </c>
      <c r="Y19" s="4">
        <f t="shared" si="1"/>
        <v>0</v>
      </c>
      <c r="Z19" s="4">
        <f t="shared" si="1"/>
        <v>0</v>
      </c>
      <c r="AA19" s="4">
        <f t="shared" si="1"/>
        <v>0</v>
      </c>
      <c r="AB19" s="4">
        <f t="shared" si="1"/>
        <v>0</v>
      </c>
      <c r="AC19" s="4">
        <f t="shared" si="1"/>
        <v>0</v>
      </c>
      <c r="AD19" s="4">
        <f t="shared" si="1"/>
        <v>0</v>
      </c>
      <c r="AE19" s="4">
        <f t="shared" si="1"/>
        <v>0</v>
      </c>
      <c r="AF19" s="4">
        <f t="shared" si="1"/>
        <v>0</v>
      </c>
      <c r="AG19" s="4">
        <f t="shared" si="1"/>
        <v>0</v>
      </c>
      <c r="AH19" s="4">
        <f t="shared" si="1"/>
        <v>0</v>
      </c>
      <c r="AI19" s="4">
        <f t="shared" si="1"/>
        <v>0</v>
      </c>
      <c r="AJ19" s="4">
        <f t="shared" si="2"/>
        <v>0</v>
      </c>
      <c r="AK19" s="4">
        <f t="shared" si="2"/>
        <v>0</v>
      </c>
      <c r="AL19" s="4">
        <f t="shared" si="2"/>
        <v>0</v>
      </c>
      <c r="AM19" s="4">
        <f t="shared" si="2"/>
        <v>0</v>
      </c>
      <c r="AN19" s="4">
        <f t="shared" si="2"/>
        <v>0</v>
      </c>
      <c r="AO19" s="4">
        <f t="shared" si="2"/>
        <v>0</v>
      </c>
      <c r="AP19" s="4">
        <f t="shared" si="2"/>
        <v>0</v>
      </c>
      <c r="AQ19" s="4">
        <f t="shared" si="2"/>
        <v>0</v>
      </c>
      <c r="AR19" s="4">
        <f t="shared" si="2"/>
        <v>0</v>
      </c>
      <c r="AS19" s="4">
        <f t="shared" si="2"/>
        <v>0</v>
      </c>
      <c r="AT19" s="4">
        <f t="shared" si="2"/>
        <v>0</v>
      </c>
      <c r="AU19" s="4">
        <f t="shared" si="2"/>
        <v>0</v>
      </c>
      <c r="AV19" s="4">
        <f t="shared" si="2"/>
        <v>0</v>
      </c>
      <c r="AW19" s="4">
        <f t="shared" si="2"/>
        <v>0</v>
      </c>
      <c r="AX19" s="4">
        <f t="shared" si="2"/>
        <v>0</v>
      </c>
      <c r="AY19" s="4">
        <f t="shared" si="2"/>
        <v>0</v>
      </c>
      <c r="AZ19" s="4">
        <f t="shared" si="3"/>
        <v>0</v>
      </c>
      <c r="BA19" s="4">
        <f t="shared" si="3"/>
        <v>0</v>
      </c>
      <c r="BB19" s="4">
        <f t="shared" si="3"/>
        <v>0</v>
      </c>
      <c r="BC19" s="4">
        <f t="shared" si="3"/>
        <v>0</v>
      </c>
      <c r="BD19" s="4">
        <f t="shared" si="3"/>
        <v>0</v>
      </c>
      <c r="BE19" s="4">
        <f t="shared" si="3"/>
        <v>0</v>
      </c>
      <c r="BF19" s="4">
        <f t="shared" si="3"/>
        <v>0</v>
      </c>
      <c r="BG19" s="4">
        <f t="shared" si="3"/>
        <v>0</v>
      </c>
      <c r="BH19" s="4">
        <f t="shared" si="3"/>
        <v>0</v>
      </c>
      <c r="BI19" s="4">
        <f t="shared" si="3"/>
        <v>0</v>
      </c>
      <c r="BK19" s="7">
        <f t="shared" ca="1" si="6"/>
        <v>0.24762689857062092</v>
      </c>
    </row>
    <row r="20" spans="1:63" x14ac:dyDescent="0.25">
      <c r="A20">
        <f t="shared" si="4"/>
        <v>9</v>
      </c>
      <c r="C20" s="4">
        <f t="shared" ca="1" si="5"/>
        <v>-303949287.73020005</v>
      </c>
      <c r="D20" s="4">
        <f t="shared" ca="1" si="0"/>
        <v>4932299.1948467046</v>
      </c>
      <c r="E20" s="4">
        <f t="shared" ca="1" si="0"/>
        <v>4803834.135318215</v>
      </c>
      <c r="F20" s="4">
        <f t="shared" ca="1" si="0"/>
        <v>4985534.7884878507</v>
      </c>
      <c r="G20" s="4">
        <f t="shared" ca="1" si="0"/>
        <v>5148551.1714418689</v>
      </c>
      <c r="H20" s="4">
        <f t="shared" ca="1" si="0"/>
        <v>5335834.9545707693</v>
      </c>
      <c r="I20" s="4">
        <f t="shared" ca="1" si="0"/>
        <v>5524325.486399441</v>
      </c>
      <c r="J20" s="4">
        <f t="shared" ca="1" si="0"/>
        <v>5715126.3683214216</v>
      </c>
      <c r="K20" s="4">
        <f t="shared" ca="1" si="0"/>
        <v>419984892.62192029</v>
      </c>
      <c r="L20" s="4">
        <f t="shared" si="0"/>
        <v>0</v>
      </c>
      <c r="M20" s="4">
        <f t="shared" si="0"/>
        <v>0</v>
      </c>
      <c r="N20" s="4">
        <f t="shared" si="0"/>
        <v>0</v>
      </c>
      <c r="O20" s="4">
        <f t="shared" si="0"/>
        <v>0</v>
      </c>
      <c r="P20" s="4">
        <f t="shared" si="0"/>
        <v>0</v>
      </c>
      <c r="Q20" s="4">
        <f t="shared" si="0"/>
        <v>0</v>
      </c>
      <c r="R20" s="4">
        <f t="shared" si="0"/>
        <v>0</v>
      </c>
      <c r="S20" s="4">
        <f t="shared" si="0"/>
        <v>0</v>
      </c>
      <c r="T20" s="4">
        <f t="shared" si="1"/>
        <v>0</v>
      </c>
      <c r="U20" s="4">
        <f t="shared" si="1"/>
        <v>0</v>
      </c>
      <c r="V20" s="4">
        <f t="shared" si="1"/>
        <v>0</v>
      </c>
      <c r="W20" s="4">
        <f t="shared" si="1"/>
        <v>0</v>
      </c>
      <c r="X20" s="4">
        <f t="shared" si="1"/>
        <v>0</v>
      </c>
      <c r="Y20" s="4">
        <f t="shared" si="1"/>
        <v>0</v>
      </c>
      <c r="Z20" s="4">
        <f t="shared" si="1"/>
        <v>0</v>
      </c>
      <c r="AA20" s="4">
        <f t="shared" si="1"/>
        <v>0</v>
      </c>
      <c r="AB20" s="4">
        <f t="shared" si="1"/>
        <v>0</v>
      </c>
      <c r="AC20" s="4">
        <f t="shared" si="1"/>
        <v>0</v>
      </c>
      <c r="AD20" s="4">
        <f t="shared" si="1"/>
        <v>0</v>
      </c>
      <c r="AE20" s="4">
        <f t="shared" si="1"/>
        <v>0</v>
      </c>
      <c r="AF20" s="4">
        <f t="shared" si="1"/>
        <v>0</v>
      </c>
      <c r="AG20" s="4">
        <f t="shared" si="1"/>
        <v>0</v>
      </c>
      <c r="AH20" s="4">
        <f t="shared" si="1"/>
        <v>0</v>
      </c>
      <c r="AI20" s="4">
        <f t="shared" si="1"/>
        <v>0</v>
      </c>
      <c r="AJ20" s="4">
        <f t="shared" si="2"/>
        <v>0</v>
      </c>
      <c r="AK20" s="4">
        <f t="shared" si="2"/>
        <v>0</v>
      </c>
      <c r="AL20" s="4">
        <f t="shared" si="2"/>
        <v>0</v>
      </c>
      <c r="AM20" s="4">
        <f t="shared" si="2"/>
        <v>0</v>
      </c>
      <c r="AN20" s="4">
        <f t="shared" si="2"/>
        <v>0</v>
      </c>
      <c r="AO20" s="4">
        <f t="shared" si="2"/>
        <v>0</v>
      </c>
      <c r="AP20" s="4">
        <f t="shared" si="2"/>
        <v>0</v>
      </c>
      <c r="AQ20" s="4">
        <f t="shared" si="2"/>
        <v>0</v>
      </c>
      <c r="AR20" s="4">
        <f t="shared" si="2"/>
        <v>0</v>
      </c>
      <c r="AS20" s="4">
        <f t="shared" si="2"/>
        <v>0</v>
      </c>
      <c r="AT20" s="4">
        <f t="shared" si="2"/>
        <v>0</v>
      </c>
      <c r="AU20" s="4">
        <f t="shared" si="2"/>
        <v>0</v>
      </c>
      <c r="AV20" s="4">
        <f t="shared" si="2"/>
        <v>0</v>
      </c>
      <c r="AW20" s="4">
        <f t="shared" si="2"/>
        <v>0</v>
      </c>
      <c r="AX20" s="4">
        <f t="shared" si="2"/>
        <v>0</v>
      </c>
      <c r="AY20" s="4">
        <f t="shared" si="2"/>
        <v>0</v>
      </c>
      <c r="AZ20" s="4">
        <f t="shared" si="3"/>
        <v>0</v>
      </c>
      <c r="BA20" s="4">
        <f t="shared" si="3"/>
        <v>0</v>
      </c>
      <c r="BB20" s="4">
        <f t="shared" si="3"/>
        <v>0</v>
      </c>
      <c r="BC20" s="4">
        <f t="shared" si="3"/>
        <v>0</v>
      </c>
      <c r="BD20" s="4">
        <f t="shared" si="3"/>
        <v>0</v>
      </c>
      <c r="BE20" s="4">
        <f t="shared" si="3"/>
        <v>0</v>
      </c>
      <c r="BF20" s="4">
        <f t="shared" si="3"/>
        <v>0</v>
      </c>
      <c r="BG20" s="4">
        <f t="shared" si="3"/>
        <v>0</v>
      </c>
      <c r="BH20" s="4">
        <f t="shared" si="3"/>
        <v>0</v>
      </c>
      <c r="BI20" s="4">
        <f t="shared" si="3"/>
        <v>0</v>
      </c>
      <c r="BK20" s="7">
        <f t="shared" ca="1" si="6"/>
        <v>0.23694313010166024</v>
      </c>
    </row>
    <row r="21" spans="1:63" x14ac:dyDescent="0.25">
      <c r="A21">
        <f t="shared" si="4"/>
        <v>10</v>
      </c>
      <c r="C21" s="4">
        <f t="shared" ca="1" si="5"/>
        <v>-303949287.73020005</v>
      </c>
      <c r="D21" s="4">
        <f t="shared" ca="1" si="0"/>
        <v>4932299.1948467046</v>
      </c>
      <c r="E21" s="4">
        <f t="shared" ca="1" si="0"/>
        <v>4803834.135318215</v>
      </c>
      <c r="F21" s="4">
        <f t="shared" ca="1" si="0"/>
        <v>4985534.7884878507</v>
      </c>
      <c r="G21" s="4">
        <f t="shared" ca="1" si="0"/>
        <v>5148551.1714418689</v>
      </c>
      <c r="H21" s="4">
        <f t="shared" ca="1" si="0"/>
        <v>5335834.9545707693</v>
      </c>
      <c r="I21" s="4">
        <f t="shared" ca="1" si="0"/>
        <v>5524325.486399441</v>
      </c>
      <c r="J21" s="4">
        <f t="shared" ca="1" si="0"/>
        <v>5715126.3683214216</v>
      </c>
      <c r="K21" s="4">
        <f t="shared" ca="1" si="0"/>
        <v>5886709.5183675718</v>
      </c>
      <c r="L21" s="4">
        <f t="shared" ca="1" si="0"/>
        <v>428848846.31426078</v>
      </c>
      <c r="M21" s="4">
        <f t="shared" si="0"/>
        <v>0</v>
      </c>
      <c r="N21" s="4">
        <f t="shared" si="0"/>
        <v>0</v>
      </c>
      <c r="O21" s="4">
        <f t="shared" si="0"/>
        <v>0</v>
      </c>
      <c r="P21" s="4">
        <f t="shared" si="0"/>
        <v>0</v>
      </c>
      <c r="Q21" s="4">
        <f t="shared" si="0"/>
        <v>0</v>
      </c>
      <c r="R21" s="4">
        <f t="shared" si="0"/>
        <v>0</v>
      </c>
      <c r="S21" s="4">
        <f t="shared" si="0"/>
        <v>0</v>
      </c>
      <c r="T21" s="4">
        <f t="shared" si="1"/>
        <v>0</v>
      </c>
      <c r="U21" s="4">
        <f t="shared" si="1"/>
        <v>0</v>
      </c>
      <c r="V21" s="4">
        <f t="shared" si="1"/>
        <v>0</v>
      </c>
      <c r="W21" s="4">
        <f t="shared" si="1"/>
        <v>0</v>
      </c>
      <c r="X21" s="4">
        <f t="shared" si="1"/>
        <v>0</v>
      </c>
      <c r="Y21" s="4">
        <f t="shared" si="1"/>
        <v>0</v>
      </c>
      <c r="Z21" s="4">
        <f t="shared" si="1"/>
        <v>0</v>
      </c>
      <c r="AA21" s="4">
        <f t="shared" si="1"/>
        <v>0</v>
      </c>
      <c r="AB21" s="4">
        <f t="shared" si="1"/>
        <v>0</v>
      </c>
      <c r="AC21" s="4">
        <f t="shared" si="1"/>
        <v>0</v>
      </c>
      <c r="AD21" s="4">
        <f t="shared" si="1"/>
        <v>0</v>
      </c>
      <c r="AE21" s="4">
        <f t="shared" si="1"/>
        <v>0</v>
      </c>
      <c r="AF21" s="4">
        <f t="shared" si="1"/>
        <v>0</v>
      </c>
      <c r="AG21" s="4">
        <f t="shared" si="1"/>
        <v>0</v>
      </c>
      <c r="AH21" s="4">
        <f t="shared" si="1"/>
        <v>0</v>
      </c>
      <c r="AI21" s="4">
        <f t="shared" si="1"/>
        <v>0</v>
      </c>
      <c r="AJ21" s="4">
        <f t="shared" si="2"/>
        <v>0</v>
      </c>
      <c r="AK21" s="4">
        <f t="shared" si="2"/>
        <v>0</v>
      </c>
      <c r="AL21" s="4">
        <f t="shared" si="2"/>
        <v>0</v>
      </c>
      <c r="AM21" s="4">
        <f t="shared" si="2"/>
        <v>0</v>
      </c>
      <c r="AN21" s="4">
        <f t="shared" si="2"/>
        <v>0</v>
      </c>
      <c r="AO21" s="4">
        <f t="shared" si="2"/>
        <v>0</v>
      </c>
      <c r="AP21" s="4">
        <f t="shared" si="2"/>
        <v>0</v>
      </c>
      <c r="AQ21" s="4">
        <f t="shared" si="2"/>
        <v>0</v>
      </c>
      <c r="AR21" s="4">
        <f t="shared" si="2"/>
        <v>0</v>
      </c>
      <c r="AS21" s="4">
        <f t="shared" si="2"/>
        <v>0</v>
      </c>
      <c r="AT21" s="4">
        <f t="shared" si="2"/>
        <v>0</v>
      </c>
      <c r="AU21" s="4">
        <f t="shared" si="2"/>
        <v>0</v>
      </c>
      <c r="AV21" s="4">
        <f t="shared" si="2"/>
        <v>0</v>
      </c>
      <c r="AW21" s="4">
        <f t="shared" si="2"/>
        <v>0</v>
      </c>
      <c r="AX21" s="4">
        <f t="shared" si="2"/>
        <v>0</v>
      </c>
      <c r="AY21" s="4">
        <f t="shared" si="2"/>
        <v>0</v>
      </c>
      <c r="AZ21" s="4">
        <f t="shared" si="3"/>
        <v>0</v>
      </c>
      <c r="BA21" s="4">
        <f t="shared" si="3"/>
        <v>0</v>
      </c>
      <c r="BB21" s="4">
        <f t="shared" si="3"/>
        <v>0</v>
      </c>
      <c r="BC21" s="4">
        <f t="shared" si="3"/>
        <v>0</v>
      </c>
      <c r="BD21" s="4">
        <f t="shared" si="3"/>
        <v>0</v>
      </c>
      <c r="BE21" s="4">
        <f t="shared" si="3"/>
        <v>0</v>
      </c>
      <c r="BF21" s="4">
        <f t="shared" si="3"/>
        <v>0</v>
      </c>
      <c r="BG21" s="4">
        <f t="shared" si="3"/>
        <v>0</v>
      </c>
      <c r="BH21" s="4">
        <f t="shared" si="3"/>
        <v>0</v>
      </c>
      <c r="BI21" s="4">
        <f t="shared" si="3"/>
        <v>0</v>
      </c>
      <c r="BK21" s="7">
        <f t="shared" ca="1" si="6"/>
        <v>0.22756197719738935</v>
      </c>
    </row>
    <row r="22" spans="1:63" x14ac:dyDescent="0.25">
      <c r="A22">
        <f t="shared" si="4"/>
        <v>11</v>
      </c>
      <c r="C22" s="4">
        <f t="shared" ca="1" si="5"/>
        <v>-303949287.73020005</v>
      </c>
      <c r="D22" s="4">
        <f t="shared" ca="1" si="0"/>
        <v>4932299.1948467046</v>
      </c>
      <c r="E22" s="4">
        <f t="shared" ca="1" si="0"/>
        <v>4803834.135318215</v>
      </c>
      <c r="F22" s="4">
        <f t="shared" ca="1" si="0"/>
        <v>4985534.7884878507</v>
      </c>
      <c r="G22" s="4">
        <f t="shared" ca="1" si="0"/>
        <v>5148551.1714418689</v>
      </c>
      <c r="H22" s="4">
        <f t="shared" ca="1" si="0"/>
        <v>5335834.9545707693</v>
      </c>
      <c r="I22" s="4">
        <f t="shared" ca="1" si="0"/>
        <v>5524325.486399441</v>
      </c>
      <c r="J22" s="4">
        <f t="shared" ca="1" si="0"/>
        <v>5715126.3683214216</v>
      </c>
      <c r="K22" s="4">
        <f t="shared" ca="1" si="0"/>
        <v>5886709.5183675718</v>
      </c>
      <c r="L22" s="4">
        <f t="shared" ca="1" si="0"/>
        <v>4720746.9541409491</v>
      </c>
      <c r="M22" s="4">
        <f t="shared" ca="1" si="0"/>
        <v>439149226.87266237</v>
      </c>
      <c r="N22" s="4">
        <f t="shared" si="0"/>
        <v>0</v>
      </c>
      <c r="O22" s="4">
        <f t="shared" si="0"/>
        <v>0</v>
      </c>
      <c r="P22" s="4">
        <f t="shared" si="0"/>
        <v>0</v>
      </c>
      <c r="Q22" s="4">
        <f t="shared" si="0"/>
        <v>0</v>
      </c>
      <c r="R22" s="4">
        <f t="shared" si="0"/>
        <v>0</v>
      </c>
      <c r="S22" s="4">
        <f t="shared" si="0"/>
        <v>0</v>
      </c>
      <c r="T22" s="4">
        <f t="shared" si="1"/>
        <v>0</v>
      </c>
      <c r="U22" s="4">
        <f t="shared" si="1"/>
        <v>0</v>
      </c>
      <c r="V22" s="4">
        <f t="shared" si="1"/>
        <v>0</v>
      </c>
      <c r="W22" s="4">
        <f t="shared" si="1"/>
        <v>0</v>
      </c>
      <c r="X22" s="4">
        <f t="shared" si="1"/>
        <v>0</v>
      </c>
      <c r="Y22" s="4">
        <f t="shared" si="1"/>
        <v>0</v>
      </c>
      <c r="Z22" s="4">
        <f t="shared" si="1"/>
        <v>0</v>
      </c>
      <c r="AA22" s="4">
        <f t="shared" si="1"/>
        <v>0</v>
      </c>
      <c r="AB22" s="4">
        <f t="shared" si="1"/>
        <v>0</v>
      </c>
      <c r="AC22" s="4">
        <f t="shared" si="1"/>
        <v>0</v>
      </c>
      <c r="AD22" s="4">
        <f t="shared" si="1"/>
        <v>0</v>
      </c>
      <c r="AE22" s="4">
        <f t="shared" si="1"/>
        <v>0</v>
      </c>
      <c r="AF22" s="4">
        <f t="shared" si="1"/>
        <v>0</v>
      </c>
      <c r="AG22" s="4">
        <f t="shared" si="1"/>
        <v>0</v>
      </c>
      <c r="AH22" s="4">
        <f t="shared" si="1"/>
        <v>0</v>
      </c>
      <c r="AI22" s="4">
        <f t="shared" si="1"/>
        <v>0</v>
      </c>
      <c r="AJ22" s="4">
        <f t="shared" si="2"/>
        <v>0</v>
      </c>
      <c r="AK22" s="4">
        <f t="shared" si="2"/>
        <v>0</v>
      </c>
      <c r="AL22" s="4">
        <f t="shared" si="2"/>
        <v>0</v>
      </c>
      <c r="AM22" s="4">
        <f t="shared" si="2"/>
        <v>0</v>
      </c>
      <c r="AN22" s="4">
        <f t="shared" si="2"/>
        <v>0</v>
      </c>
      <c r="AO22" s="4">
        <f t="shared" si="2"/>
        <v>0</v>
      </c>
      <c r="AP22" s="4">
        <f t="shared" si="2"/>
        <v>0</v>
      </c>
      <c r="AQ22" s="4">
        <f t="shared" si="2"/>
        <v>0</v>
      </c>
      <c r="AR22" s="4">
        <f t="shared" si="2"/>
        <v>0</v>
      </c>
      <c r="AS22" s="4">
        <f t="shared" si="2"/>
        <v>0</v>
      </c>
      <c r="AT22" s="4">
        <f t="shared" si="2"/>
        <v>0</v>
      </c>
      <c r="AU22" s="4">
        <f t="shared" si="2"/>
        <v>0</v>
      </c>
      <c r="AV22" s="4">
        <f t="shared" si="2"/>
        <v>0</v>
      </c>
      <c r="AW22" s="4">
        <f t="shared" si="2"/>
        <v>0</v>
      </c>
      <c r="AX22" s="4">
        <f t="shared" si="2"/>
        <v>0</v>
      </c>
      <c r="AY22" s="4">
        <f t="shared" si="2"/>
        <v>0</v>
      </c>
      <c r="AZ22" s="4">
        <f t="shared" si="3"/>
        <v>0</v>
      </c>
      <c r="BA22" s="4">
        <f t="shared" si="3"/>
        <v>0</v>
      </c>
      <c r="BB22" s="4">
        <f t="shared" si="3"/>
        <v>0</v>
      </c>
      <c r="BC22" s="4">
        <f t="shared" si="3"/>
        <v>0</v>
      </c>
      <c r="BD22" s="4">
        <f t="shared" si="3"/>
        <v>0</v>
      </c>
      <c r="BE22" s="4">
        <f t="shared" si="3"/>
        <v>0</v>
      </c>
      <c r="BF22" s="4">
        <f t="shared" si="3"/>
        <v>0</v>
      </c>
      <c r="BG22" s="4">
        <f t="shared" si="3"/>
        <v>0</v>
      </c>
      <c r="BH22" s="4">
        <f t="shared" si="3"/>
        <v>0</v>
      </c>
      <c r="BI22" s="4">
        <f t="shared" si="3"/>
        <v>0</v>
      </c>
      <c r="BK22" s="7">
        <f t="shared" ca="1" si="6"/>
        <v>0.22000208107799057</v>
      </c>
    </row>
    <row r="23" spans="1:63" x14ac:dyDescent="0.25">
      <c r="A23">
        <f t="shared" si="4"/>
        <v>12</v>
      </c>
      <c r="C23" s="4">
        <f t="shared" ca="1" si="5"/>
        <v>-303949287.73020005</v>
      </c>
      <c r="D23" s="4">
        <f t="shared" ca="1" si="0"/>
        <v>4932299.1948467046</v>
      </c>
      <c r="E23" s="4">
        <f t="shared" ca="1" si="0"/>
        <v>4803834.135318215</v>
      </c>
      <c r="F23" s="4">
        <f t="shared" ca="1" si="0"/>
        <v>4985534.7884878507</v>
      </c>
      <c r="G23" s="4">
        <f t="shared" ca="1" si="0"/>
        <v>5148551.1714418689</v>
      </c>
      <c r="H23" s="4">
        <f t="shared" ca="1" si="0"/>
        <v>5335834.9545707693</v>
      </c>
      <c r="I23" s="4">
        <f t="shared" ca="1" si="0"/>
        <v>5524325.486399441</v>
      </c>
      <c r="J23" s="4">
        <f t="shared" ca="1" si="0"/>
        <v>5715126.3683214216</v>
      </c>
      <c r="K23" s="4">
        <f t="shared" ca="1" si="0"/>
        <v>5886709.5183675718</v>
      </c>
      <c r="L23" s="4">
        <f t="shared" ca="1" si="0"/>
        <v>4720746.9541409491</v>
      </c>
      <c r="M23" s="4">
        <f t="shared" ca="1" si="0"/>
        <v>4918623.2141708247</v>
      </c>
      <c r="N23" s="4">
        <f t="shared" ca="1" si="0"/>
        <v>449525299.9977383</v>
      </c>
      <c r="O23" s="4">
        <f t="shared" si="0"/>
        <v>0</v>
      </c>
      <c r="P23" s="4">
        <f t="shared" si="0"/>
        <v>0</v>
      </c>
      <c r="Q23" s="4">
        <f t="shared" si="0"/>
        <v>0</v>
      </c>
      <c r="R23" s="4">
        <f t="shared" si="0"/>
        <v>0</v>
      </c>
      <c r="S23" s="4">
        <f t="shared" si="0"/>
        <v>0</v>
      </c>
      <c r="T23" s="4">
        <f t="shared" si="1"/>
        <v>0</v>
      </c>
      <c r="U23" s="4">
        <f t="shared" si="1"/>
        <v>0</v>
      </c>
      <c r="V23" s="4">
        <f t="shared" si="1"/>
        <v>0</v>
      </c>
      <c r="W23" s="4">
        <f t="shared" si="1"/>
        <v>0</v>
      </c>
      <c r="X23" s="4">
        <f t="shared" si="1"/>
        <v>0</v>
      </c>
      <c r="Y23" s="4">
        <f t="shared" si="1"/>
        <v>0</v>
      </c>
      <c r="Z23" s="4">
        <f t="shared" si="1"/>
        <v>0</v>
      </c>
      <c r="AA23" s="4">
        <f t="shared" si="1"/>
        <v>0</v>
      </c>
      <c r="AB23" s="4">
        <f t="shared" si="1"/>
        <v>0</v>
      </c>
      <c r="AC23" s="4">
        <f t="shared" si="1"/>
        <v>0</v>
      </c>
      <c r="AD23" s="4">
        <f t="shared" si="1"/>
        <v>0</v>
      </c>
      <c r="AE23" s="4">
        <f t="shared" si="1"/>
        <v>0</v>
      </c>
      <c r="AF23" s="4">
        <f t="shared" si="1"/>
        <v>0</v>
      </c>
      <c r="AG23" s="4">
        <f t="shared" si="1"/>
        <v>0</v>
      </c>
      <c r="AH23" s="4">
        <f t="shared" si="1"/>
        <v>0</v>
      </c>
      <c r="AI23" s="4">
        <f t="shared" si="1"/>
        <v>0</v>
      </c>
      <c r="AJ23" s="4">
        <f t="shared" si="2"/>
        <v>0</v>
      </c>
      <c r="AK23" s="4">
        <f t="shared" si="2"/>
        <v>0</v>
      </c>
      <c r="AL23" s="4">
        <f t="shared" si="2"/>
        <v>0</v>
      </c>
      <c r="AM23" s="4">
        <f t="shared" si="2"/>
        <v>0</v>
      </c>
      <c r="AN23" s="4">
        <f t="shared" si="2"/>
        <v>0</v>
      </c>
      <c r="AO23" s="4">
        <f t="shared" si="2"/>
        <v>0</v>
      </c>
      <c r="AP23" s="4">
        <f t="shared" si="2"/>
        <v>0</v>
      </c>
      <c r="AQ23" s="4">
        <f t="shared" si="2"/>
        <v>0</v>
      </c>
      <c r="AR23" s="4">
        <f t="shared" si="2"/>
        <v>0</v>
      </c>
      <c r="AS23" s="4">
        <f t="shared" si="2"/>
        <v>0</v>
      </c>
      <c r="AT23" s="4">
        <f t="shared" si="2"/>
        <v>0</v>
      </c>
      <c r="AU23" s="4">
        <f t="shared" si="2"/>
        <v>0</v>
      </c>
      <c r="AV23" s="4">
        <f t="shared" si="2"/>
        <v>0</v>
      </c>
      <c r="AW23" s="4">
        <f t="shared" si="2"/>
        <v>0</v>
      </c>
      <c r="AX23" s="4">
        <f t="shared" si="2"/>
        <v>0</v>
      </c>
      <c r="AY23" s="4">
        <f t="shared" si="2"/>
        <v>0</v>
      </c>
      <c r="AZ23" s="4">
        <f t="shared" si="3"/>
        <v>0</v>
      </c>
      <c r="BA23" s="4">
        <f t="shared" si="3"/>
        <v>0</v>
      </c>
      <c r="BB23" s="4">
        <f t="shared" si="3"/>
        <v>0</v>
      </c>
      <c r="BC23" s="4">
        <f t="shared" si="3"/>
        <v>0</v>
      </c>
      <c r="BD23" s="4">
        <f t="shared" si="3"/>
        <v>0</v>
      </c>
      <c r="BE23" s="4">
        <f t="shared" si="3"/>
        <v>0</v>
      </c>
      <c r="BF23" s="4">
        <f t="shared" si="3"/>
        <v>0</v>
      </c>
      <c r="BG23" s="4">
        <f t="shared" si="3"/>
        <v>0</v>
      </c>
      <c r="BH23" s="4">
        <f t="shared" si="3"/>
        <v>0</v>
      </c>
      <c r="BI23" s="4">
        <f t="shared" si="3"/>
        <v>0</v>
      </c>
      <c r="BK23" s="7">
        <f t="shared" ca="1" si="6"/>
        <v>0.21376506260291372</v>
      </c>
    </row>
    <row r="24" spans="1:63" x14ac:dyDescent="0.25">
      <c r="A24">
        <f t="shared" si="4"/>
        <v>13</v>
      </c>
      <c r="C24" s="4">
        <f t="shared" ca="1" si="5"/>
        <v>-303949287.73020005</v>
      </c>
      <c r="D24" s="4">
        <f t="shared" ca="1" si="0"/>
        <v>4932299.1948467046</v>
      </c>
      <c r="E24" s="4">
        <f t="shared" ca="1" si="0"/>
        <v>4803834.135318215</v>
      </c>
      <c r="F24" s="4">
        <f t="shared" ca="1" si="0"/>
        <v>4985534.7884878507</v>
      </c>
      <c r="G24" s="4">
        <f t="shared" ca="1" si="0"/>
        <v>5148551.1714418689</v>
      </c>
      <c r="H24" s="4">
        <f t="shared" ca="1" si="0"/>
        <v>5335834.9545707693</v>
      </c>
      <c r="I24" s="4">
        <f t="shared" ca="1" si="0"/>
        <v>5524325.486399441</v>
      </c>
      <c r="J24" s="4">
        <f t="shared" ca="1" si="0"/>
        <v>5715126.3683214216</v>
      </c>
      <c r="K24" s="4">
        <f t="shared" ca="1" si="0"/>
        <v>5886709.5183675718</v>
      </c>
      <c r="L24" s="4">
        <f t="shared" ca="1" si="0"/>
        <v>4720746.9541409491</v>
      </c>
      <c r="M24" s="4">
        <f t="shared" ca="1" si="0"/>
        <v>4918623.2141708247</v>
      </c>
      <c r="N24" s="4">
        <f t="shared" ca="1" si="0"/>
        <v>5118906.8079824438</v>
      </c>
      <c r="O24" s="4">
        <f t="shared" ca="1" si="0"/>
        <v>458665487.00283593</v>
      </c>
      <c r="P24" s="4">
        <f t="shared" si="0"/>
        <v>0</v>
      </c>
      <c r="Q24" s="4">
        <f t="shared" si="0"/>
        <v>0</v>
      </c>
      <c r="R24" s="4">
        <f t="shared" si="0"/>
        <v>0</v>
      </c>
      <c r="S24" s="4">
        <f t="shared" si="0"/>
        <v>0</v>
      </c>
      <c r="T24" s="4">
        <f t="shared" si="1"/>
        <v>0</v>
      </c>
      <c r="U24" s="4">
        <f t="shared" si="1"/>
        <v>0</v>
      </c>
      <c r="V24" s="4">
        <f t="shared" si="1"/>
        <v>0</v>
      </c>
      <c r="W24" s="4">
        <f t="shared" si="1"/>
        <v>0</v>
      </c>
      <c r="X24" s="4">
        <f t="shared" si="1"/>
        <v>0</v>
      </c>
      <c r="Y24" s="4">
        <f t="shared" si="1"/>
        <v>0</v>
      </c>
      <c r="Z24" s="4">
        <f t="shared" si="1"/>
        <v>0</v>
      </c>
      <c r="AA24" s="4">
        <f t="shared" si="1"/>
        <v>0</v>
      </c>
      <c r="AB24" s="4">
        <f t="shared" si="1"/>
        <v>0</v>
      </c>
      <c r="AC24" s="4">
        <f t="shared" si="1"/>
        <v>0</v>
      </c>
      <c r="AD24" s="4">
        <f t="shared" si="1"/>
        <v>0</v>
      </c>
      <c r="AE24" s="4">
        <f t="shared" si="1"/>
        <v>0</v>
      </c>
      <c r="AF24" s="4">
        <f t="shared" si="1"/>
        <v>0</v>
      </c>
      <c r="AG24" s="4">
        <f t="shared" si="1"/>
        <v>0</v>
      </c>
      <c r="AH24" s="4">
        <f t="shared" si="1"/>
        <v>0</v>
      </c>
      <c r="AI24" s="4">
        <f t="shared" si="1"/>
        <v>0</v>
      </c>
      <c r="AJ24" s="4">
        <f t="shared" si="2"/>
        <v>0</v>
      </c>
      <c r="AK24" s="4">
        <f t="shared" si="2"/>
        <v>0</v>
      </c>
      <c r="AL24" s="4">
        <f t="shared" si="2"/>
        <v>0</v>
      </c>
      <c r="AM24" s="4">
        <f t="shared" si="2"/>
        <v>0</v>
      </c>
      <c r="AN24" s="4">
        <f t="shared" si="2"/>
        <v>0</v>
      </c>
      <c r="AO24" s="4">
        <f t="shared" si="2"/>
        <v>0</v>
      </c>
      <c r="AP24" s="4">
        <f t="shared" si="2"/>
        <v>0</v>
      </c>
      <c r="AQ24" s="4">
        <f t="shared" si="2"/>
        <v>0</v>
      </c>
      <c r="AR24" s="4">
        <f t="shared" si="2"/>
        <v>0</v>
      </c>
      <c r="AS24" s="4">
        <f t="shared" si="2"/>
        <v>0</v>
      </c>
      <c r="AT24" s="4">
        <f t="shared" si="2"/>
        <v>0</v>
      </c>
      <c r="AU24" s="4">
        <f t="shared" si="2"/>
        <v>0</v>
      </c>
      <c r="AV24" s="4">
        <f t="shared" si="2"/>
        <v>0</v>
      </c>
      <c r="AW24" s="4">
        <f t="shared" si="2"/>
        <v>0</v>
      </c>
      <c r="AX24" s="4">
        <f t="shared" si="2"/>
        <v>0</v>
      </c>
      <c r="AY24" s="4">
        <f t="shared" si="2"/>
        <v>0</v>
      </c>
      <c r="AZ24" s="4">
        <f t="shared" si="3"/>
        <v>0</v>
      </c>
      <c r="BA24" s="4">
        <f t="shared" si="3"/>
        <v>0</v>
      </c>
      <c r="BB24" s="4">
        <f t="shared" si="3"/>
        <v>0</v>
      </c>
      <c r="BC24" s="4">
        <f t="shared" si="3"/>
        <v>0</v>
      </c>
      <c r="BD24" s="4">
        <f t="shared" si="3"/>
        <v>0</v>
      </c>
      <c r="BE24" s="4">
        <f t="shared" si="3"/>
        <v>0</v>
      </c>
      <c r="BF24" s="4">
        <f t="shared" si="3"/>
        <v>0</v>
      </c>
      <c r="BG24" s="4">
        <f t="shared" si="3"/>
        <v>0</v>
      </c>
      <c r="BH24" s="4">
        <f t="shared" si="3"/>
        <v>0</v>
      </c>
      <c r="BI24" s="4">
        <f t="shared" si="3"/>
        <v>0</v>
      </c>
      <c r="BK24" s="7">
        <f t="shared" ca="1" si="6"/>
        <v>0.20745273424421629</v>
      </c>
    </row>
    <row r="25" spans="1:63" x14ac:dyDescent="0.25">
      <c r="A25">
        <f t="shared" si="4"/>
        <v>14</v>
      </c>
      <c r="C25" s="4">
        <f t="shared" ca="1" si="5"/>
        <v>-303949287.73020005</v>
      </c>
      <c r="D25" s="4">
        <f t="shared" ca="1" si="0"/>
        <v>4932299.1948467046</v>
      </c>
      <c r="E25" s="4">
        <f t="shared" ca="1" si="0"/>
        <v>4803834.135318215</v>
      </c>
      <c r="F25" s="4">
        <f t="shared" ca="1" si="0"/>
        <v>4985534.7884878507</v>
      </c>
      <c r="G25" s="4">
        <f t="shared" ca="1" si="0"/>
        <v>5148551.1714418689</v>
      </c>
      <c r="H25" s="4">
        <f t="shared" ca="1" si="0"/>
        <v>5335834.9545707693</v>
      </c>
      <c r="I25" s="4">
        <f t="shared" ca="1" si="0"/>
        <v>5524325.486399441</v>
      </c>
      <c r="J25" s="4">
        <f t="shared" ca="1" si="0"/>
        <v>5715126.3683214216</v>
      </c>
      <c r="K25" s="4">
        <f t="shared" ca="1" si="0"/>
        <v>5886709.5183675718</v>
      </c>
      <c r="L25" s="4">
        <f t="shared" ca="1" si="0"/>
        <v>4720746.9541409491</v>
      </c>
      <c r="M25" s="4">
        <f t="shared" ca="1" si="0"/>
        <v>4918623.2141708247</v>
      </c>
      <c r="N25" s="4">
        <f t="shared" ca="1" si="0"/>
        <v>5118906.8079824438</v>
      </c>
      <c r="O25" s="4">
        <f t="shared" ca="1" si="0"/>
        <v>5473741.2910765894</v>
      </c>
      <c r="P25" s="4">
        <f t="shared" ca="1" si="0"/>
        <v>469257562.25199288</v>
      </c>
      <c r="Q25" s="4">
        <f t="shared" si="0"/>
        <v>0</v>
      </c>
      <c r="R25" s="4">
        <f t="shared" si="0"/>
        <v>0</v>
      </c>
      <c r="S25" s="4">
        <f t="shared" si="0"/>
        <v>0</v>
      </c>
      <c r="T25" s="4">
        <f t="shared" si="1"/>
        <v>0</v>
      </c>
      <c r="U25" s="4">
        <f t="shared" si="1"/>
        <v>0</v>
      </c>
      <c r="V25" s="4">
        <f t="shared" si="1"/>
        <v>0</v>
      </c>
      <c r="W25" s="4">
        <f t="shared" si="1"/>
        <v>0</v>
      </c>
      <c r="X25" s="4">
        <f t="shared" si="1"/>
        <v>0</v>
      </c>
      <c r="Y25" s="4">
        <f t="shared" si="1"/>
        <v>0</v>
      </c>
      <c r="Z25" s="4">
        <f t="shared" si="1"/>
        <v>0</v>
      </c>
      <c r="AA25" s="4">
        <f t="shared" si="1"/>
        <v>0</v>
      </c>
      <c r="AB25" s="4">
        <f t="shared" si="1"/>
        <v>0</v>
      </c>
      <c r="AC25" s="4">
        <f t="shared" si="1"/>
        <v>0</v>
      </c>
      <c r="AD25" s="4">
        <f t="shared" si="1"/>
        <v>0</v>
      </c>
      <c r="AE25" s="4">
        <f t="shared" si="1"/>
        <v>0</v>
      </c>
      <c r="AF25" s="4">
        <f t="shared" si="1"/>
        <v>0</v>
      </c>
      <c r="AG25" s="4">
        <f t="shared" si="1"/>
        <v>0</v>
      </c>
      <c r="AH25" s="4">
        <f t="shared" si="1"/>
        <v>0</v>
      </c>
      <c r="AI25" s="4">
        <f t="shared" si="1"/>
        <v>0</v>
      </c>
      <c r="AJ25" s="4">
        <f t="shared" si="2"/>
        <v>0</v>
      </c>
      <c r="AK25" s="4">
        <f t="shared" si="2"/>
        <v>0</v>
      </c>
      <c r="AL25" s="4">
        <f t="shared" si="2"/>
        <v>0</v>
      </c>
      <c r="AM25" s="4">
        <f t="shared" si="2"/>
        <v>0</v>
      </c>
      <c r="AN25" s="4">
        <f t="shared" si="2"/>
        <v>0</v>
      </c>
      <c r="AO25" s="4">
        <f t="shared" si="2"/>
        <v>0</v>
      </c>
      <c r="AP25" s="4">
        <f t="shared" si="2"/>
        <v>0</v>
      </c>
      <c r="AQ25" s="4">
        <f t="shared" si="2"/>
        <v>0</v>
      </c>
      <c r="AR25" s="4">
        <f t="shared" si="2"/>
        <v>0</v>
      </c>
      <c r="AS25" s="4">
        <f t="shared" si="2"/>
        <v>0</v>
      </c>
      <c r="AT25" s="4">
        <f t="shared" si="2"/>
        <v>0</v>
      </c>
      <c r="AU25" s="4">
        <f t="shared" si="2"/>
        <v>0</v>
      </c>
      <c r="AV25" s="4">
        <f t="shared" si="2"/>
        <v>0</v>
      </c>
      <c r="AW25" s="4">
        <f t="shared" si="2"/>
        <v>0</v>
      </c>
      <c r="AX25" s="4">
        <f t="shared" si="2"/>
        <v>0</v>
      </c>
      <c r="AY25" s="4">
        <f t="shared" si="2"/>
        <v>0</v>
      </c>
      <c r="AZ25" s="4">
        <f t="shared" si="3"/>
        <v>0</v>
      </c>
      <c r="BA25" s="4">
        <f t="shared" si="3"/>
        <v>0</v>
      </c>
      <c r="BB25" s="4">
        <f t="shared" si="3"/>
        <v>0</v>
      </c>
      <c r="BC25" s="4">
        <f t="shared" si="3"/>
        <v>0</v>
      </c>
      <c r="BD25" s="4">
        <f t="shared" si="3"/>
        <v>0</v>
      </c>
      <c r="BE25" s="4">
        <f t="shared" si="3"/>
        <v>0</v>
      </c>
      <c r="BF25" s="4">
        <f t="shared" si="3"/>
        <v>0</v>
      </c>
      <c r="BG25" s="4">
        <f t="shared" si="3"/>
        <v>0</v>
      </c>
      <c r="BH25" s="4">
        <f t="shared" si="3"/>
        <v>0</v>
      </c>
      <c r="BI25" s="4">
        <f t="shared" si="3"/>
        <v>0</v>
      </c>
      <c r="BK25" s="7">
        <f t="shared" ca="1" si="6"/>
        <v>0.20324719828083926</v>
      </c>
    </row>
    <row r="26" spans="1:63" x14ac:dyDescent="0.25">
      <c r="A26">
        <f t="shared" si="4"/>
        <v>15</v>
      </c>
      <c r="C26" s="4">
        <f t="shared" ca="1" si="5"/>
        <v>-303949287.73020005</v>
      </c>
      <c r="D26" s="4">
        <f t="shared" ca="1" si="0"/>
        <v>4932299.1948467046</v>
      </c>
      <c r="E26" s="4">
        <f t="shared" ca="1" si="0"/>
        <v>4803834.135318215</v>
      </c>
      <c r="F26" s="4">
        <f t="shared" ca="1" si="0"/>
        <v>4985534.7884878507</v>
      </c>
      <c r="G26" s="4">
        <f t="shared" ca="1" si="0"/>
        <v>5148551.1714418689</v>
      </c>
      <c r="H26" s="4">
        <f t="shared" ca="1" si="0"/>
        <v>5335834.9545707693</v>
      </c>
      <c r="I26" s="4">
        <f t="shared" ca="1" si="0"/>
        <v>5524325.486399441</v>
      </c>
      <c r="J26" s="4">
        <f t="shared" ca="1" si="0"/>
        <v>5715126.3683214216</v>
      </c>
      <c r="K26" s="4">
        <f t="shared" ca="1" si="0"/>
        <v>5886709.5183675718</v>
      </c>
      <c r="L26" s="4">
        <f t="shared" ca="1" si="0"/>
        <v>4720746.9541409491</v>
      </c>
      <c r="M26" s="4">
        <f t="shared" ca="1" si="0"/>
        <v>4918623.2141708247</v>
      </c>
      <c r="N26" s="4">
        <f t="shared" ca="1" si="0"/>
        <v>5118906.8079824438</v>
      </c>
      <c r="O26" s="4">
        <f t="shared" ca="1" si="0"/>
        <v>5473741.2910765894</v>
      </c>
      <c r="P26" s="4">
        <f t="shared" ca="1" si="0"/>
        <v>5736545.8346185731</v>
      </c>
      <c r="Q26" s="4">
        <f t="shared" ca="1" si="0"/>
        <v>479836726.77649361</v>
      </c>
      <c r="R26" s="4">
        <f t="shared" si="0"/>
        <v>0</v>
      </c>
      <c r="S26" s="4">
        <f t="shared" si="0"/>
        <v>0</v>
      </c>
      <c r="T26" s="4">
        <f t="shared" si="1"/>
        <v>0</v>
      </c>
      <c r="U26" s="4">
        <f t="shared" si="1"/>
        <v>0</v>
      </c>
      <c r="V26" s="4">
        <f t="shared" si="1"/>
        <v>0</v>
      </c>
      <c r="W26" s="4">
        <f t="shared" si="1"/>
        <v>0</v>
      </c>
      <c r="X26" s="4">
        <f t="shared" si="1"/>
        <v>0</v>
      </c>
      <c r="Y26" s="4">
        <f t="shared" si="1"/>
        <v>0</v>
      </c>
      <c r="Z26" s="4">
        <f t="shared" si="1"/>
        <v>0</v>
      </c>
      <c r="AA26" s="4">
        <f t="shared" si="1"/>
        <v>0</v>
      </c>
      <c r="AB26" s="4">
        <f t="shared" si="1"/>
        <v>0</v>
      </c>
      <c r="AC26" s="4">
        <f t="shared" si="1"/>
        <v>0</v>
      </c>
      <c r="AD26" s="4">
        <f t="shared" si="1"/>
        <v>0</v>
      </c>
      <c r="AE26" s="4">
        <f t="shared" si="1"/>
        <v>0</v>
      </c>
      <c r="AF26" s="4">
        <f t="shared" si="1"/>
        <v>0</v>
      </c>
      <c r="AG26" s="4">
        <f t="shared" si="1"/>
        <v>0</v>
      </c>
      <c r="AH26" s="4">
        <f t="shared" si="1"/>
        <v>0</v>
      </c>
      <c r="AI26" s="4">
        <f t="shared" si="1"/>
        <v>0</v>
      </c>
      <c r="AJ26" s="4">
        <f t="shared" si="2"/>
        <v>0</v>
      </c>
      <c r="AK26" s="4">
        <f t="shared" si="2"/>
        <v>0</v>
      </c>
      <c r="AL26" s="4">
        <f t="shared" si="2"/>
        <v>0</v>
      </c>
      <c r="AM26" s="4">
        <f t="shared" si="2"/>
        <v>0</v>
      </c>
      <c r="AN26" s="4">
        <f t="shared" si="2"/>
        <v>0</v>
      </c>
      <c r="AO26" s="4">
        <f t="shared" si="2"/>
        <v>0</v>
      </c>
      <c r="AP26" s="4">
        <f t="shared" si="2"/>
        <v>0</v>
      </c>
      <c r="AQ26" s="4">
        <f t="shared" si="2"/>
        <v>0</v>
      </c>
      <c r="AR26" s="4">
        <f t="shared" si="2"/>
        <v>0</v>
      </c>
      <c r="AS26" s="4">
        <f t="shared" si="2"/>
        <v>0</v>
      </c>
      <c r="AT26" s="4">
        <f t="shared" si="2"/>
        <v>0</v>
      </c>
      <c r="AU26" s="4">
        <f t="shared" si="2"/>
        <v>0</v>
      </c>
      <c r="AV26" s="4">
        <f t="shared" si="2"/>
        <v>0</v>
      </c>
      <c r="AW26" s="4">
        <f t="shared" si="2"/>
        <v>0</v>
      </c>
      <c r="AX26" s="4">
        <f t="shared" si="2"/>
        <v>0</v>
      </c>
      <c r="AY26" s="4">
        <f t="shared" si="2"/>
        <v>0</v>
      </c>
      <c r="AZ26" s="4">
        <f t="shared" si="3"/>
        <v>0</v>
      </c>
      <c r="BA26" s="4">
        <f t="shared" si="3"/>
        <v>0</v>
      </c>
      <c r="BB26" s="4">
        <f t="shared" si="3"/>
        <v>0</v>
      </c>
      <c r="BC26" s="4">
        <f t="shared" si="3"/>
        <v>0</v>
      </c>
      <c r="BD26" s="4">
        <f t="shared" si="3"/>
        <v>0</v>
      </c>
      <c r="BE26" s="4">
        <f t="shared" si="3"/>
        <v>0</v>
      </c>
      <c r="BF26" s="4">
        <f t="shared" si="3"/>
        <v>0</v>
      </c>
      <c r="BG26" s="4">
        <f t="shared" si="3"/>
        <v>0</v>
      </c>
      <c r="BH26" s="4">
        <f t="shared" si="3"/>
        <v>0</v>
      </c>
      <c r="BI26" s="4">
        <f t="shared" si="3"/>
        <v>0</v>
      </c>
      <c r="BK26" s="7">
        <f t="shared" ca="1" si="6"/>
        <v>0.19957836810347018</v>
      </c>
    </row>
    <row r="27" spans="1:63" x14ac:dyDescent="0.25">
      <c r="A27">
        <f t="shared" si="4"/>
        <v>16</v>
      </c>
      <c r="C27" s="4">
        <f t="shared" ca="1" si="5"/>
        <v>-303949287.73020005</v>
      </c>
      <c r="D27" s="4">
        <f t="shared" ca="1" si="0"/>
        <v>4932299.1948467046</v>
      </c>
      <c r="E27" s="4">
        <f t="shared" ca="1" si="0"/>
        <v>4803834.135318215</v>
      </c>
      <c r="F27" s="4">
        <f t="shared" ca="1" si="0"/>
        <v>4985534.7884878507</v>
      </c>
      <c r="G27" s="4">
        <f t="shared" ca="1" si="0"/>
        <v>5148551.1714418689</v>
      </c>
      <c r="H27" s="4">
        <f t="shared" ca="1" si="0"/>
        <v>5335834.9545707693</v>
      </c>
      <c r="I27" s="4">
        <f t="shared" ca="1" si="0"/>
        <v>5524325.486399441</v>
      </c>
      <c r="J27" s="4">
        <f t="shared" ca="1" si="0"/>
        <v>5715126.3683214216</v>
      </c>
      <c r="K27" s="4">
        <f t="shared" ca="1" si="0"/>
        <v>5886709.5183675718</v>
      </c>
      <c r="L27" s="4">
        <f t="shared" ca="1" si="0"/>
        <v>4720746.9541409491</v>
      </c>
      <c r="M27" s="4">
        <f t="shared" ca="1" si="0"/>
        <v>4918623.2141708247</v>
      </c>
      <c r="N27" s="4">
        <f t="shared" ca="1" si="0"/>
        <v>5118906.8079824438</v>
      </c>
      <c r="O27" s="4">
        <f t="shared" ca="1" si="0"/>
        <v>5473741.2910765894</v>
      </c>
      <c r="P27" s="4">
        <f t="shared" ca="1" si="0"/>
        <v>5736545.8346185731</v>
      </c>
      <c r="Q27" s="4">
        <f t="shared" ca="1" si="0"/>
        <v>5911115.5947708571</v>
      </c>
      <c r="R27" s="4">
        <f t="shared" ca="1" si="0"/>
        <v>490493933.14410353</v>
      </c>
      <c r="S27" s="4">
        <f t="shared" si="0"/>
        <v>0</v>
      </c>
      <c r="T27" s="4">
        <f t="shared" si="1"/>
        <v>0</v>
      </c>
      <c r="U27" s="4">
        <f t="shared" si="1"/>
        <v>0</v>
      </c>
      <c r="V27" s="4">
        <f t="shared" si="1"/>
        <v>0</v>
      </c>
      <c r="W27" s="4">
        <f t="shared" si="1"/>
        <v>0</v>
      </c>
      <c r="X27" s="4">
        <f t="shared" si="1"/>
        <v>0</v>
      </c>
      <c r="Y27" s="4">
        <f t="shared" si="1"/>
        <v>0</v>
      </c>
      <c r="Z27" s="4">
        <f t="shared" si="1"/>
        <v>0</v>
      </c>
      <c r="AA27" s="4">
        <f t="shared" si="1"/>
        <v>0</v>
      </c>
      <c r="AB27" s="4">
        <f t="shared" si="1"/>
        <v>0</v>
      </c>
      <c r="AC27" s="4">
        <f t="shared" si="1"/>
        <v>0</v>
      </c>
      <c r="AD27" s="4">
        <f t="shared" si="1"/>
        <v>0</v>
      </c>
      <c r="AE27" s="4">
        <f t="shared" si="1"/>
        <v>0</v>
      </c>
      <c r="AF27" s="4">
        <f t="shared" si="1"/>
        <v>0</v>
      </c>
      <c r="AG27" s="4">
        <f t="shared" si="1"/>
        <v>0</v>
      </c>
      <c r="AH27" s="4">
        <f t="shared" si="1"/>
        <v>0</v>
      </c>
      <c r="AI27" s="4">
        <f t="shared" si="1"/>
        <v>0</v>
      </c>
      <c r="AJ27" s="4">
        <f t="shared" si="2"/>
        <v>0</v>
      </c>
      <c r="AK27" s="4">
        <f t="shared" si="2"/>
        <v>0</v>
      </c>
      <c r="AL27" s="4">
        <f t="shared" si="2"/>
        <v>0</v>
      </c>
      <c r="AM27" s="4">
        <f t="shared" si="2"/>
        <v>0</v>
      </c>
      <c r="AN27" s="4">
        <f t="shared" si="2"/>
        <v>0</v>
      </c>
      <c r="AO27" s="4">
        <f t="shared" si="2"/>
        <v>0</v>
      </c>
      <c r="AP27" s="4">
        <f t="shared" si="2"/>
        <v>0</v>
      </c>
      <c r="AQ27" s="4">
        <f t="shared" si="2"/>
        <v>0</v>
      </c>
      <c r="AR27" s="4">
        <f t="shared" si="2"/>
        <v>0</v>
      </c>
      <c r="AS27" s="4">
        <f t="shared" si="2"/>
        <v>0</v>
      </c>
      <c r="AT27" s="4">
        <f t="shared" si="2"/>
        <v>0</v>
      </c>
      <c r="AU27" s="4">
        <f t="shared" si="2"/>
        <v>0</v>
      </c>
      <c r="AV27" s="4">
        <f t="shared" si="2"/>
        <v>0</v>
      </c>
      <c r="AW27" s="4">
        <f t="shared" si="2"/>
        <v>0</v>
      </c>
      <c r="AX27" s="4">
        <f t="shared" si="2"/>
        <v>0</v>
      </c>
      <c r="AY27" s="4">
        <f t="shared" si="2"/>
        <v>0</v>
      </c>
      <c r="AZ27" s="4">
        <f t="shared" si="3"/>
        <v>0</v>
      </c>
      <c r="BA27" s="4">
        <f t="shared" si="3"/>
        <v>0</v>
      </c>
      <c r="BB27" s="4">
        <f t="shared" si="3"/>
        <v>0</v>
      </c>
      <c r="BC27" s="4">
        <f t="shared" si="3"/>
        <v>0</v>
      </c>
      <c r="BD27" s="4">
        <f t="shared" si="3"/>
        <v>0</v>
      </c>
      <c r="BE27" s="4">
        <f t="shared" si="3"/>
        <v>0</v>
      </c>
      <c r="BF27" s="4">
        <f t="shared" si="3"/>
        <v>0</v>
      </c>
      <c r="BG27" s="4">
        <f t="shared" si="3"/>
        <v>0</v>
      </c>
      <c r="BH27" s="4">
        <f t="shared" si="3"/>
        <v>0</v>
      </c>
      <c r="BI27" s="4">
        <f t="shared" si="3"/>
        <v>0</v>
      </c>
      <c r="BK27" s="7">
        <f t="shared" ca="1" si="6"/>
        <v>0.19634135609811909</v>
      </c>
    </row>
    <row r="28" spans="1:63" x14ac:dyDescent="0.25">
      <c r="A28">
        <f t="shared" si="4"/>
        <v>17</v>
      </c>
      <c r="C28" s="4">
        <f t="shared" ca="1" si="5"/>
        <v>-303949287.73020005</v>
      </c>
      <c r="D28" s="4">
        <f t="shared" ca="1" si="0"/>
        <v>4932299.1948467046</v>
      </c>
      <c r="E28" s="4">
        <f t="shared" ca="1" si="0"/>
        <v>4803834.135318215</v>
      </c>
      <c r="F28" s="4">
        <f t="shared" ca="1" si="0"/>
        <v>4985534.7884878507</v>
      </c>
      <c r="G28" s="4">
        <f t="shared" ca="1" si="0"/>
        <v>5148551.1714418689</v>
      </c>
      <c r="H28" s="4">
        <f t="shared" ca="1" si="0"/>
        <v>5335834.9545707693</v>
      </c>
      <c r="I28" s="4">
        <f t="shared" ca="1" si="0"/>
        <v>5524325.486399441</v>
      </c>
      <c r="J28" s="4">
        <f t="shared" ca="1" si="0"/>
        <v>5715126.3683214216</v>
      </c>
      <c r="K28" s="4">
        <f t="shared" ca="1" si="0"/>
        <v>5886709.5183675718</v>
      </c>
      <c r="L28" s="4">
        <f t="shared" ca="1" si="0"/>
        <v>4720746.9541409491</v>
      </c>
      <c r="M28" s="4">
        <f t="shared" ca="1" si="0"/>
        <v>4918623.2141708247</v>
      </c>
      <c r="N28" s="4">
        <f t="shared" ca="1" si="0"/>
        <v>5118906.8079824438</v>
      </c>
      <c r="O28" s="4">
        <f t="shared" ca="1" si="0"/>
        <v>5473741.2910765894</v>
      </c>
      <c r="P28" s="4">
        <f t="shared" ca="1" si="0"/>
        <v>5736545.8346185731</v>
      </c>
      <c r="Q28" s="4">
        <f t="shared" ca="1" si="0"/>
        <v>5911115.5947708571</v>
      </c>
      <c r="R28" s="4">
        <f t="shared" ca="1" si="0"/>
        <v>6087689.9164634906</v>
      </c>
      <c r="S28" s="4">
        <f t="shared" ref="S28:AH43" ca="1" si="7">IF(S$11&lt;=$A28,S$7,0)+IF(S$11=$A28,S$8)</f>
        <v>499724283.68241549</v>
      </c>
      <c r="T28" s="4">
        <f t="shared" si="1"/>
        <v>0</v>
      </c>
      <c r="U28" s="4">
        <f t="shared" si="1"/>
        <v>0</v>
      </c>
      <c r="V28" s="4">
        <f t="shared" si="1"/>
        <v>0</v>
      </c>
      <c r="W28" s="4">
        <f t="shared" si="1"/>
        <v>0</v>
      </c>
      <c r="X28" s="4">
        <f t="shared" si="1"/>
        <v>0</v>
      </c>
      <c r="Y28" s="4">
        <f t="shared" si="1"/>
        <v>0</v>
      </c>
      <c r="Z28" s="4">
        <f t="shared" si="1"/>
        <v>0</v>
      </c>
      <c r="AA28" s="4">
        <f t="shared" si="1"/>
        <v>0</v>
      </c>
      <c r="AB28" s="4">
        <f t="shared" si="1"/>
        <v>0</v>
      </c>
      <c r="AC28" s="4">
        <f t="shared" si="1"/>
        <v>0</v>
      </c>
      <c r="AD28" s="4">
        <f t="shared" si="1"/>
        <v>0</v>
      </c>
      <c r="AE28" s="4">
        <f t="shared" si="1"/>
        <v>0</v>
      </c>
      <c r="AF28" s="4">
        <f t="shared" si="1"/>
        <v>0</v>
      </c>
      <c r="AG28" s="4">
        <f t="shared" si="1"/>
        <v>0</v>
      </c>
      <c r="AH28" s="4">
        <f t="shared" si="1"/>
        <v>0</v>
      </c>
      <c r="AI28" s="4">
        <f t="shared" ref="AI28:AX43" si="8">IF(AI$11&lt;=$A28,AI$7,0)+IF(AI$11=$A28,AI$8)</f>
        <v>0</v>
      </c>
      <c r="AJ28" s="4">
        <f t="shared" si="2"/>
        <v>0</v>
      </c>
      <c r="AK28" s="4">
        <f t="shared" si="2"/>
        <v>0</v>
      </c>
      <c r="AL28" s="4">
        <f t="shared" si="2"/>
        <v>0</v>
      </c>
      <c r="AM28" s="4">
        <f t="shared" si="2"/>
        <v>0</v>
      </c>
      <c r="AN28" s="4">
        <f t="shared" si="2"/>
        <v>0</v>
      </c>
      <c r="AO28" s="4">
        <f t="shared" si="2"/>
        <v>0</v>
      </c>
      <c r="AP28" s="4">
        <f t="shared" si="2"/>
        <v>0</v>
      </c>
      <c r="AQ28" s="4">
        <f t="shared" si="2"/>
        <v>0</v>
      </c>
      <c r="AR28" s="4">
        <f t="shared" si="2"/>
        <v>0</v>
      </c>
      <c r="AS28" s="4">
        <f t="shared" si="2"/>
        <v>0</v>
      </c>
      <c r="AT28" s="4">
        <f t="shared" si="2"/>
        <v>0</v>
      </c>
      <c r="AU28" s="4">
        <f t="shared" si="2"/>
        <v>0</v>
      </c>
      <c r="AV28" s="4">
        <f t="shared" si="2"/>
        <v>0</v>
      </c>
      <c r="AW28" s="4">
        <f t="shared" si="2"/>
        <v>0</v>
      </c>
      <c r="AX28" s="4">
        <f t="shared" si="2"/>
        <v>0</v>
      </c>
      <c r="AY28" s="4">
        <f t="shared" ref="AY28:BI43" si="9">IF(AY$11&lt;=$A28,AY$7,0)+IF(AY$11=$A28,AY$8)</f>
        <v>0</v>
      </c>
      <c r="AZ28" s="4">
        <f t="shared" si="3"/>
        <v>0</v>
      </c>
      <c r="BA28" s="4">
        <f t="shared" si="3"/>
        <v>0</v>
      </c>
      <c r="BB28" s="4">
        <f t="shared" si="3"/>
        <v>0</v>
      </c>
      <c r="BC28" s="4">
        <f t="shared" si="3"/>
        <v>0</v>
      </c>
      <c r="BD28" s="4">
        <f t="shared" si="3"/>
        <v>0</v>
      </c>
      <c r="BE28" s="4">
        <f t="shared" si="3"/>
        <v>0</v>
      </c>
      <c r="BF28" s="4">
        <f t="shared" si="3"/>
        <v>0</v>
      </c>
      <c r="BG28" s="4">
        <f t="shared" si="3"/>
        <v>0</v>
      </c>
      <c r="BH28" s="4">
        <f t="shared" si="3"/>
        <v>0</v>
      </c>
      <c r="BI28" s="4">
        <f t="shared" si="3"/>
        <v>0</v>
      </c>
      <c r="BK28" s="7">
        <f t="shared" ca="1" si="6"/>
        <v>0.19264654683201976</v>
      </c>
    </row>
    <row r="29" spans="1:63" x14ac:dyDescent="0.25">
      <c r="A29">
        <f t="shared" si="4"/>
        <v>18</v>
      </c>
      <c r="C29" s="4">
        <f t="shared" ca="1" si="5"/>
        <v>-303949287.73020005</v>
      </c>
      <c r="D29" s="4">
        <f t="shared" ca="1" si="5"/>
        <v>4932299.1948467046</v>
      </c>
      <c r="E29" s="4">
        <f t="shared" ca="1" si="5"/>
        <v>4803834.135318215</v>
      </c>
      <c r="F29" s="4">
        <f t="shared" ca="1" si="5"/>
        <v>4985534.7884878507</v>
      </c>
      <c r="G29" s="4">
        <f t="shared" ca="1" si="5"/>
        <v>5148551.1714418689</v>
      </c>
      <c r="H29" s="4">
        <f t="shared" ca="1" si="5"/>
        <v>5335834.9545707693</v>
      </c>
      <c r="I29" s="4">
        <f t="shared" ca="1" si="5"/>
        <v>5524325.486399441</v>
      </c>
      <c r="J29" s="4">
        <f t="shared" ca="1" si="5"/>
        <v>5715126.3683214216</v>
      </c>
      <c r="K29" s="4">
        <f t="shared" ca="1" si="5"/>
        <v>5886709.5183675718</v>
      </c>
      <c r="L29" s="4">
        <f t="shared" ca="1" si="5"/>
        <v>4720746.9541409491</v>
      </c>
      <c r="M29" s="4">
        <f t="shared" ca="1" si="5"/>
        <v>4918623.2141708247</v>
      </c>
      <c r="N29" s="4">
        <f t="shared" ca="1" si="5"/>
        <v>5118906.8079824438</v>
      </c>
      <c r="O29" s="4">
        <f t="shared" ca="1" si="5"/>
        <v>5473741.2910765894</v>
      </c>
      <c r="P29" s="4">
        <f t="shared" ca="1" si="5"/>
        <v>5736545.8346185731</v>
      </c>
      <c r="Q29" s="4">
        <f t="shared" ca="1" si="5"/>
        <v>5911115.5947708571</v>
      </c>
      <c r="R29" s="4">
        <f t="shared" ca="1" si="5"/>
        <v>6087689.9164634906</v>
      </c>
      <c r="S29" s="4">
        <f t="shared" ca="1" si="7"/>
        <v>6243424.4315758524</v>
      </c>
      <c r="T29" s="4">
        <f t="shared" ca="1" si="7"/>
        <v>510547231.6986714</v>
      </c>
      <c r="U29" s="4">
        <f t="shared" si="7"/>
        <v>0</v>
      </c>
      <c r="V29" s="4">
        <f t="shared" si="7"/>
        <v>0</v>
      </c>
      <c r="W29" s="4">
        <f t="shared" si="7"/>
        <v>0</v>
      </c>
      <c r="X29" s="4">
        <f t="shared" si="7"/>
        <v>0</v>
      </c>
      <c r="Y29" s="4">
        <f t="shared" si="7"/>
        <v>0</v>
      </c>
      <c r="Z29" s="4">
        <f t="shared" si="7"/>
        <v>0</v>
      </c>
      <c r="AA29" s="4">
        <f t="shared" si="7"/>
        <v>0</v>
      </c>
      <c r="AB29" s="4">
        <f t="shared" si="7"/>
        <v>0</v>
      </c>
      <c r="AC29" s="4">
        <f t="shared" si="7"/>
        <v>0</v>
      </c>
      <c r="AD29" s="4">
        <f t="shared" si="7"/>
        <v>0</v>
      </c>
      <c r="AE29" s="4">
        <f t="shared" si="7"/>
        <v>0</v>
      </c>
      <c r="AF29" s="4">
        <f t="shared" si="7"/>
        <v>0</v>
      </c>
      <c r="AG29" s="4">
        <f t="shared" si="7"/>
        <v>0</v>
      </c>
      <c r="AH29" s="4">
        <f t="shared" si="7"/>
        <v>0</v>
      </c>
      <c r="AI29" s="4">
        <f t="shared" si="8"/>
        <v>0</v>
      </c>
      <c r="AJ29" s="4">
        <f t="shared" si="8"/>
        <v>0</v>
      </c>
      <c r="AK29" s="4">
        <f t="shared" si="8"/>
        <v>0</v>
      </c>
      <c r="AL29" s="4">
        <f t="shared" si="8"/>
        <v>0</v>
      </c>
      <c r="AM29" s="4">
        <f t="shared" si="8"/>
        <v>0</v>
      </c>
      <c r="AN29" s="4">
        <f t="shared" si="8"/>
        <v>0</v>
      </c>
      <c r="AO29" s="4">
        <f t="shared" si="8"/>
        <v>0</v>
      </c>
      <c r="AP29" s="4">
        <f t="shared" si="8"/>
        <v>0</v>
      </c>
      <c r="AQ29" s="4">
        <f t="shared" si="8"/>
        <v>0</v>
      </c>
      <c r="AR29" s="4">
        <f t="shared" si="8"/>
        <v>0</v>
      </c>
      <c r="AS29" s="4">
        <f t="shared" si="8"/>
        <v>0</v>
      </c>
      <c r="AT29" s="4">
        <f t="shared" si="8"/>
        <v>0</v>
      </c>
      <c r="AU29" s="4">
        <f t="shared" si="8"/>
        <v>0</v>
      </c>
      <c r="AV29" s="4">
        <f t="shared" si="8"/>
        <v>0</v>
      </c>
      <c r="AW29" s="4">
        <f t="shared" si="8"/>
        <v>0</v>
      </c>
      <c r="AX29" s="4">
        <f t="shared" si="8"/>
        <v>0</v>
      </c>
      <c r="AY29" s="4">
        <f t="shared" si="9"/>
        <v>0</v>
      </c>
      <c r="AZ29" s="4">
        <f t="shared" si="9"/>
        <v>0</v>
      </c>
      <c r="BA29" s="4">
        <f t="shared" si="9"/>
        <v>0</v>
      </c>
      <c r="BB29" s="4">
        <f t="shared" si="9"/>
        <v>0</v>
      </c>
      <c r="BC29" s="4">
        <f t="shared" si="9"/>
        <v>0</v>
      </c>
      <c r="BD29" s="4">
        <f t="shared" si="9"/>
        <v>0</v>
      </c>
      <c r="BE29" s="4">
        <f t="shared" si="9"/>
        <v>0</v>
      </c>
      <c r="BF29" s="4">
        <f t="shared" si="9"/>
        <v>0</v>
      </c>
      <c r="BG29" s="4">
        <f t="shared" si="9"/>
        <v>0</v>
      </c>
      <c r="BH29" s="4">
        <f t="shared" si="9"/>
        <v>0</v>
      </c>
      <c r="BI29" s="4">
        <f t="shared" si="9"/>
        <v>0</v>
      </c>
      <c r="BK29" s="7">
        <f t="shared" ca="1" si="6"/>
        <v>0.19011840753047271</v>
      </c>
    </row>
    <row r="30" spans="1:63" x14ac:dyDescent="0.25">
      <c r="A30">
        <f t="shared" si="4"/>
        <v>19</v>
      </c>
      <c r="C30" s="4">
        <f t="shared" ref="C30:R45" ca="1" si="10">IF(C$11&lt;=$A30,C$7,0)+IF(C$11=$A30,C$8)</f>
        <v>-303949287.73020005</v>
      </c>
      <c r="D30" s="4">
        <f t="shared" ca="1" si="10"/>
        <v>4932299.1948467046</v>
      </c>
      <c r="E30" s="4">
        <f t="shared" ca="1" si="10"/>
        <v>4803834.135318215</v>
      </c>
      <c r="F30" s="4">
        <f t="shared" ca="1" si="10"/>
        <v>4985534.7884878507</v>
      </c>
      <c r="G30" s="4">
        <f t="shared" ca="1" si="10"/>
        <v>5148551.1714418689</v>
      </c>
      <c r="H30" s="4">
        <f t="shared" ca="1" si="10"/>
        <v>5335834.9545707693</v>
      </c>
      <c r="I30" s="4">
        <f t="shared" ca="1" si="10"/>
        <v>5524325.486399441</v>
      </c>
      <c r="J30" s="4">
        <f t="shared" ca="1" si="10"/>
        <v>5715126.3683214216</v>
      </c>
      <c r="K30" s="4">
        <f t="shared" ca="1" si="10"/>
        <v>5886709.5183675718</v>
      </c>
      <c r="L30" s="4">
        <f t="shared" ca="1" si="10"/>
        <v>4720746.9541409491</v>
      </c>
      <c r="M30" s="4">
        <f t="shared" ca="1" si="10"/>
        <v>4918623.2141708247</v>
      </c>
      <c r="N30" s="4">
        <f t="shared" ca="1" si="10"/>
        <v>5118906.8079824438</v>
      </c>
      <c r="O30" s="4">
        <f t="shared" ca="1" si="10"/>
        <v>5473741.2910765894</v>
      </c>
      <c r="P30" s="4">
        <f t="shared" ca="1" si="10"/>
        <v>5736545.8346185731</v>
      </c>
      <c r="Q30" s="4">
        <f t="shared" ca="1" si="10"/>
        <v>5911115.5947708571</v>
      </c>
      <c r="R30" s="4">
        <f t="shared" ca="1" si="10"/>
        <v>6087689.9164634906</v>
      </c>
      <c r="S30" s="4">
        <f t="shared" ca="1" si="7"/>
        <v>6243424.4315758524</v>
      </c>
      <c r="T30" s="4">
        <f t="shared" ca="1" si="7"/>
        <v>6425248.524098916</v>
      </c>
      <c r="U30" s="4">
        <f t="shared" ca="1" si="7"/>
        <v>521449214.04972333</v>
      </c>
      <c r="V30" s="4">
        <f t="shared" si="7"/>
        <v>0</v>
      </c>
      <c r="W30" s="4">
        <f t="shared" si="7"/>
        <v>0</v>
      </c>
      <c r="X30" s="4">
        <f t="shared" si="7"/>
        <v>0</v>
      </c>
      <c r="Y30" s="4">
        <f t="shared" si="7"/>
        <v>0</v>
      </c>
      <c r="Z30" s="4">
        <f t="shared" si="7"/>
        <v>0</v>
      </c>
      <c r="AA30" s="4">
        <f t="shared" si="7"/>
        <v>0</v>
      </c>
      <c r="AB30" s="4">
        <f t="shared" si="7"/>
        <v>0</v>
      </c>
      <c r="AC30" s="4">
        <f t="shared" si="7"/>
        <v>0</v>
      </c>
      <c r="AD30" s="4">
        <f t="shared" si="7"/>
        <v>0</v>
      </c>
      <c r="AE30" s="4">
        <f t="shared" si="7"/>
        <v>0</v>
      </c>
      <c r="AF30" s="4">
        <f t="shared" si="7"/>
        <v>0</v>
      </c>
      <c r="AG30" s="4">
        <f t="shared" si="7"/>
        <v>0</v>
      </c>
      <c r="AH30" s="4">
        <f t="shared" si="7"/>
        <v>0</v>
      </c>
      <c r="AI30" s="4">
        <f t="shared" si="8"/>
        <v>0</v>
      </c>
      <c r="AJ30" s="4">
        <f t="shared" si="8"/>
        <v>0</v>
      </c>
      <c r="AK30" s="4">
        <f t="shared" si="8"/>
        <v>0</v>
      </c>
      <c r="AL30" s="4">
        <f t="shared" si="8"/>
        <v>0</v>
      </c>
      <c r="AM30" s="4">
        <f t="shared" si="8"/>
        <v>0</v>
      </c>
      <c r="AN30" s="4">
        <f t="shared" si="8"/>
        <v>0</v>
      </c>
      <c r="AO30" s="4">
        <f t="shared" si="8"/>
        <v>0</v>
      </c>
      <c r="AP30" s="4">
        <f t="shared" si="8"/>
        <v>0</v>
      </c>
      <c r="AQ30" s="4">
        <f t="shared" si="8"/>
        <v>0</v>
      </c>
      <c r="AR30" s="4">
        <f t="shared" si="8"/>
        <v>0</v>
      </c>
      <c r="AS30" s="4">
        <f t="shared" si="8"/>
        <v>0</v>
      </c>
      <c r="AT30" s="4">
        <f t="shared" si="8"/>
        <v>0</v>
      </c>
      <c r="AU30" s="4">
        <f t="shared" si="8"/>
        <v>0</v>
      </c>
      <c r="AV30" s="4">
        <f t="shared" si="8"/>
        <v>0</v>
      </c>
      <c r="AW30" s="4">
        <f t="shared" si="8"/>
        <v>0</v>
      </c>
      <c r="AX30" s="4">
        <f t="shared" si="8"/>
        <v>0</v>
      </c>
      <c r="AY30" s="4">
        <f t="shared" si="9"/>
        <v>0</v>
      </c>
      <c r="AZ30" s="4">
        <f t="shared" si="9"/>
        <v>0</v>
      </c>
      <c r="BA30" s="4">
        <f t="shared" si="9"/>
        <v>0</v>
      </c>
      <c r="BB30" s="4">
        <f t="shared" si="9"/>
        <v>0</v>
      </c>
      <c r="BC30" s="4">
        <f t="shared" si="9"/>
        <v>0</v>
      </c>
      <c r="BD30" s="4">
        <f t="shared" si="9"/>
        <v>0</v>
      </c>
      <c r="BE30" s="4">
        <f t="shared" si="9"/>
        <v>0</v>
      </c>
      <c r="BF30" s="4">
        <f t="shared" si="9"/>
        <v>0</v>
      </c>
      <c r="BG30" s="4">
        <f t="shared" si="9"/>
        <v>0</v>
      </c>
      <c r="BH30" s="4">
        <f t="shared" si="9"/>
        <v>0</v>
      </c>
      <c r="BI30" s="4">
        <f t="shared" si="9"/>
        <v>0</v>
      </c>
      <c r="BK30" s="7">
        <f ca="1">-1+(1+IRR(C30:BI30))^4</f>
        <v>0.18782876887234567</v>
      </c>
    </row>
    <row r="31" spans="1:63" x14ac:dyDescent="0.25">
      <c r="A31">
        <f t="shared" si="4"/>
        <v>20</v>
      </c>
      <c r="C31" s="4">
        <f t="shared" ca="1" si="10"/>
        <v>-303949287.73020005</v>
      </c>
      <c r="D31" s="4">
        <f t="shared" ca="1" si="10"/>
        <v>4932299.1948467046</v>
      </c>
      <c r="E31" s="4">
        <f t="shared" ca="1" si="10"/>
        <v>4803834.135318215</v>
      </c>
      <c r="F31" s="4">
        <f t="shared" ca="1" si="10"/>
        <v>4985534.7884878507</v>
      </c>
      <c r="G31" s="4">
        <f t="shared" ca="1" si="10"/>
        <v>5148551.1714418689</v>
      </c>
      <c r="H31" s="4">
        <f t="shared" ca="1" si="10"/>
        <v>5335834.9545707693</v>
      </c>
      <c r="I31" s="4">
        <f t="shared" ca="1" si="10"/>
        <v>5524325.486399441</v>
      </c>
      <c r="J31" s="4">
        <f t="shared" ca="1" si="10"/>
        <v>5715126.3683214216</v>
      </c>
      <c r="K31" s="4">
        <f t="shared" ca="1" si="10"/>
        <v>5886709.5183675718</v>
      </c>
      <c r="L31" s="4">
        <f t="shared" ca="1" si="10"/>
        <v>4720746.9541409491</v>
      </c>
      <c r="M31" s="4">
        <f t="shared" ca="1" si="10"/>
        <v>4918623.2141708247</v>
      </c>
      <c r="N31" s="4">
        <f t="shared" ca="1" si="10"/>
        <v>5118906.8079824438</v>
      </c>
      <c r="O31" s="4">
        <f t="shared" ca="1" si="10"/>
        <v>5473741.2910765894</v>
      </c>
      <c r="P31" s="4">
        <f t="shared" ca="1" si="10"/>
        <v>5736545.8346185731</v>
      </c>
      <c r="Q31" s="4">
        <f t="shared" ca="1" si="10"/>
        <v>5911115.5947708571</v>
      </c>
      <c r="R31" s="4">
        <f t="shared" ca="1" si="10"/>
        <v>6087689.9164634906</v>
      </c>
      <c r="S31" s="4">
        <f t="shared" ca="1" si="7"/>
        <v>6243424.4315758524</v>
      </c>
      <c r="T31" s="4">
        <f t="shared" ca="1" si="7"/>
        <v>6425248.524098916</v>
      </c>
      <c r="U31" s="4">
        <f t="shared" ca="1" si="7"/>
        <v>6607958.0797100123</v>
      </c>
      <c r="V31" s="4">
        <f t="shared" ca="1" si="7"/>
        <v>532432161.95784295</v>
      </c>
      <c r="W31" s="4">
        <f t="shared" si="7"/>
        <v>0</v>
      </c>
      <c r="X31" s="4">
        <f t="shared" si="7"/>
        <v>0</v>
      </c>
      <c r="Y31" s="4">
        <f t="shared" si="7"/>
        <v>0</v>
      </c>
      <c r="Z31" s="4">
        <f t="shared" si="7"/>
        <v>0</v>
      </c>
      <c r="AA31" s="4">
        <f t="shared" si="7"/>
        <v>0</v>
      </c>
      <c r="AB31" s="4">
        <f t="shared" si="7"/>
        <v>0</v>
      </c>
      <c r="AC31" s="4">
        <f t="shared" si="7"/>
        <v>0</v>
      </c>
      <c r="AD31" s="4">
        <f t="shared" si="7"/>
        <v>0</v>
      </c>
      <c r="AE31" s="4">
        <f t="shared" si="7"/>
        <v>0</v>
      </c>
      <c r="AF31" s="4">
        <f t="shared" si="7"/>
        <v>0</v>
      </c>
      <c r="AG31" s="4">
        <f t="shared" si="7"/>
        <v>0</v>
      </c>
      <c r="AH31" s="4">
        <f t="shared" si="7"/>
        <v>0</v>
      </c>
      <c r="AI31" s="4">
        <f t="shared" si="8"/>
        <v>0</v>
      </c>
      <c r="AJ31" s="4">
        <f t="shared" si="8"/>
        <v>0</v>
      </c>
      <c r="AK31" s="4">
        <f t="shared" si="8"/>
        <v>0</v>
      </c>
      <c r="AL31" s="4">
        <f t="shared" si="8"/>
        <v>0</v>
      </c>
      <c r="AM31" s="4">
        <f t="shared" si="8"/>
        <v>0</v>
      </c>
      <c r="AN31" s="4">
        <f t="shared" si="8"/>
        <v>0</v>
      </c>
      <c r="AO31" s="4">
        <f t="shared" si="8"/>
        <v>0</v>
      </c>
      <c r="AP31" s="4">
        <f t="shared" si="8"/>
        <v>0</v>
      </c>
      <c r="AQ31" s="4">
        <f t="shared" si="8"/>
        <v>0</v>
      </c>
      <c r="AR31" s="4">
        <f t="shared" si="8"/>
        <v>0</v>
      </c>
      <c r="AS31" s="4">
        <f t="shared" si="8"/>
        <v>0</v>
      </c>
      <c r="AT31" s="4">
        <f t="shared" si="8"/>
        <v>0</v>
      </c>
      <c r="AU31" s="4">
        <f t="shared" si="8"/>
        <v>0</v>
      </c>
      <c r="AV31" s="4">
        <f t="shared" si="8"/>
        <v>0</v>
      </c>
      <c r="AW31" s="4">
        <f t="shared" si="8"/>
        <v>0</v>
      </c>
      <c r="AX31" s="4">
        <f t="shared" si="8"/>
        <v>0</v>
      </c>
      <c r="AY31" s="4">
        <f t="shared" si="9"/>
        <v>0</v>
      </c>
      <c r="AZ31" s="4">
        <f t="shared" si="9"/>
        <v>0</v>
      </c>
      <c r="BA31" s="4">
        <f t="shared" si="9"/>
        <v>0</v>
      </c>
      <c r="BB31" s="4">
        <f t="shared" si="9"/>
        <v>0</v>
      </c>
      <c r="BC31" s="4">
        <f t="shared" si="9"/>
        <v>0</v>
      </c>
      <c r="BD31" s="4">
        <f t="shared" si="9"/>
        <v>0</v>
      </c>
      <c r="BE31" s="4">
        <f t="shared" si="9"/>
        <v>0</v>
      </c>
      <c r="BF31" s="4">
        <f t="shared" si="9"/>
        <v>0</v>
      </c>
      <c r="BG31" s="4">
        <f t="shared" si="9"/>
        <v>0</v>
      </c>
      <c r="BH31" s="4">
        <f t="shared" si="9"/>
        <v>0</v>
      </c>
      <c r="BI31" s="4">
        <f t="shared" si="9"/>
        <v>0</v>
      </c>
      <c r="BK31" s="7">
        <f t="shared" ca="1" si="6"/>
        <v>0.18574197170863616</v>
      </c>
    </row>
    <row r="32" spans="1:63" x14ac:dyDescent="0.25">
      <c r="A32">
        <f t="shared" si="4"/>
        <v>21</v>
      </c>
      <c r="C32" s="4">
        <f t="shared" ca="1" si="10"/>
        <v>-303949287.73020005</v>
      </c>
      <c r="D32" s="4">
        <f t="shared" ca="1" si="10"/>
        <v>4932299.1948467046</v>
      </c>
      <c r="E32" s="4">
        <f t="shared" ca="1" si="10"/>
        <v>4803834.135318215</v>
      </c>
      <c r="F32" s="4">
        <f t="shared" ca="1" si="10"/>
        <v>4985534.7884878507</v>
      </c>
      <c r="G32" s="4">
        <f t="shared" ca="1" si="10"/>
        <v>5148551.1714418689</v>
      </c>
      <c r="H32" s="4">
        <f t="shared" ca="1" si="10"/>
        <v>5335834.9545707693</v>
      </c>
      <c r="I32" s="4">
        <f t="shared" ca="1" si="10"/>
        <v>5524325.486399441</v>
      </c>
      <c r="J32" s="4">
        <f t="shared" ca="1" si="10"/>
        <v>5715126.3683214216</v>
      </c>
      <c r="K32" s="4">
        <f t="shared" ca="1" si="10"/>
        <v>5886709.5183675718</v>
      </c>
      <c r="L32" s="4">
        <f t="shared" ca="1" si="10"/>
        <v>4720746.9541409491</v>
      </c>
      <c r="M32" s="4">
        <f t="shared" ca="1" si="10"/>
        <v>4918623.2141708247</v>
      </c>
      <c r="N32" s="4">
        <f t="shared" ca="1" si="10"/>
        <v>5118906.8079824438</v>
      </c>
      <c r="O32" s="4">
        <f t="shared" ca="1" si="10"/>
        <v>5473741.2910765894</v>
      </c>
      <c r="P32" s="4">
        <f t="shared" ca="1" si="10"/>
        <v>5736545.8346185731</v>
      </c>
      <c r="Q32" s="4">
        <f t="shared" ca="1" si="10"/>
        <v>5911115.5947708571</v>
      </c>
      <c r="R32" s="4">
        <f t="shared" ca="1" si="10"/>
        <v>6087689.9164634906</v>
      </c>
      <c r="S32" s="4">
        <f t="shared" ca="1" si="7"/>
        <v>6243424.4315758524</v>
      </c>
      <c r="T32" s="4">
        <f t="shared" ca="1" si="7"/>
        <v>6425248.524098916</v>
      </c>
      <c r="U32" s="4">
        <f t="shared" ca="1" si="7"/>
        <v>6607958.0797100123</v>
      </c>
      <c r="V32" s="4">
        <f t="shared" ca="1" si="7"/>
        <v>6792753.8632615944</v>
      </c>
      <c r="W32" s="4">
        <f t="shared" ca="1" si="7"/>
        <v>541971501.42930615</v>
      </c>
      <c r="X32" s="4">
        <f t="shared" si="7"/>
        <v>0</v>
      </c>
      <c r="Y32" s="4">
        <f t="shared" si="7"/>
        <v>0</v>
      </c>
      <c r="Z32" s="4">
        <f t="shared" si="7"/>
        <v>0</v>
      </c>
      <c r="AA32" s="4">
        <f t="shared" si="7"/>
        <v>0</v>
      </c>
      <c r="AB32" s="4">
        <f t="shared" si="7"/>
        <v>0</v>
      </c>
      <c r="AC32" s="4">
        <f t="shared" si="7"/>
        <v>0</v>
      </c>
      <c r="AD32" s="4">
        <f t="shared" si="7"/>
        <v>0</v>
      </c>
      <c r="AE32" s="4">
        <f t="shared" si="7"/>
        <v>0</v>
      </c>
      <c r="AF32" s="4">
        <f t="shared" si="7"/>
        <v>0</v>
      </c>
      <c r="AG32" s="4">
        <f t="shared" si="7"/>
        <v>0</v>
      </c>
      <c r="AH32" s="4">
        <f t="shared" si="7"/>
        <v>0</v>
      </c>
      <c r="AI32" s="4">
        <f t="shared" si="8"/>
        <v>0</v>
      </c>
      <c r="AJ32" s="4">
        <f t="shared" si="8"/>
        <v>0</v>
      </c>
      <c r="AK32" s="4">
        <f t="shared" si="8"/>
        <v>0</v>
      </c>
      <c r="AL32" s="4">
        <f t="shared" si="8"/>
        <v>0</v>
      </c>
      <c r="AM32" s="4">
        <f t="shared" si="8"/>
        <v>0</v>
      </c>
      <c r="AN32" s="4">
        <f t="shared" si="8"/>
        <v>0</v>
      </c>
      <c r="AO32" s="4">
        <f t="shared" si="8"/>
        <v>0</v>
      </c>
      <c r="AP32" s="4">
        <f t="shared" si="8"/>
        <v>0</v>
      </c>
      <c r="AQ32" s="4">
        <f t="shared" si="8"/>
        <v>0</v>
      </c>
      <c r="AR32" s="4">
        <f t="shared" si="8"/>
        <v>0</v>
      </c>
      <c r="AS32" s="4">
        <f t="shared" si="8"/>
        <v>0</v>
      </c>
      <c r="AT32" s="4">
        <f t="shared" si="8"/>
        <v>0</v>
      </c>
      <c r="AU32" s="4">
        <f t="shared" si="8"/>
        <v>0</v>
      </c>
      <c r="AV32" s="4">
        <f t="shared" si="8"/>
        <v>0</v>
      </c>
      <c r="AW32" s="4">
        <f t="shared" si="8"/>
        <v>0</v>
      </c>
      <c r="AX32" s="4">
        <f t="shared" si="8"/>
        <v>0</v>
      </c>
      <c r="AY32" s="4">
        <f t="shared" si="9"/>
        <v>0</v>
      </c>
      <c r="AZ32" s="4">
        <f t="shared" si="9"/>
        <v>0</v>
      </c>
      <c r="BA32" s="4">
        <f t="shared" si="9"/>
        <v>0</v>
      </c>
      <c r="BB32" s="4">
        <f t="shared" si="9"/>
        <v>0</v>
      </c>
      <c r="BC32" s="4">
        <f t="shared" si="9"/>
        <v>0</v>
      </c>
      <c r="BD32" s="4">
        <f t="shared" si="9"/>
        <v>0</v>
      </c>
      <c r="BE32" s="4">
        <f t="shared" si="9"/>
        <v>0</v>
      </c>
      <c r="BF32" s="4">
        <f t="shared" si="9"/>
        <v>0</v>
      </c>
      <c r="BG32" s="4">
        <f t="shared" si="9"/>
        <v>0</v>
      </c>
      <c r="BH32" s="4">
        <f t="shared" si="9"/>
        <v>0</v>
      </c>
      <c r="BI32" s="4">
        <f t="shared" si="9"/>
        <v>0</v>
      </c>
      <c r="BK32" s="7">
        <f t="shared" ca="1" si="6"/>
        <v>0.18324503715484508</v>
      </c>
    </row>
    <row r="33" spans="1:63" x14ac:dyDescent="0.25">
      <c r="A33">
        <f t="shared" si="4"/>
        <v>22</v>
      </c>
      <c r="C33" s="4">
        <f t="shared" ca="1" si="10"/>
        <v>-303949287.73020005</v>
      </c>
      <c r="D33" s="4">
        <f t="shared" ca="1" si="10"/>
        <v>4932299.1948467046</v>
      </c>
      <c r="E33" s="4">
        <f t="shared" ca="1" si="10"/>
        <v>4803834.135318215</v>
      </c>
      <c r="F33" s="4">
        <f t="shared" ca="1" si="10"/>
        <v>4985534.7884878507</v>
      </c>
      <c r="G33" s="4">
        <f t="shared" ca="1" si="10"/>
        <v>5148551.1714418689</v>
      </c>
      <c r="H33" s="4">
        <f t="shared" ca="1" si="10"/>
        <v>5335834.9545707693</v>
      </c>
      <c r="I33" s="4">
        <f t="shared" ca="1" si="10"/>
        <v>5524325.486399441</v>
      </c>
      <c r="J33" s="4">
        <f t="shared" ca="1" si="10"/>
        <v>5715126.3683214216</v>
      </c>
      <c r="K33" s="4">
        <f t="shared" ca="1" si="10"/>
        <v>5886709.5183675718</v>
      </c>
      <c r="L33" s="4">
        <f t="shared" ca="1" si="10"/>
        <v>4720746.9541409491</v>
      </c>
      <c r="M33" s="4">
        <f t="shared" ca="1" si="10"/>
        <v>4918623.2141708247</v>
      </c>
      <c r="N33" s="4">
        <f t="shared" ca="1" si="10"/>
        <v>5118906.8079824438</v>
      </c>
      <c r="O33" s="4">
        <f t="shared" ca="1" si="10"/>
        <v>5473741.2910765894</v>
      </c>
      <c r="P33" s="4">
        <f t="shared" ca="1" si="10"/>
        <v>5736545.8346185731</v>
      </c>
      <c r="Q33" s="4">
        <f t="shared" ca="1" si="10"/>
        <v>5911115.5947708571</v>
      </c>
      <c r="R33" s="4">
        <f t="shared" ca="1" si="10"/>
        <v>6087689.9164634906</v>
      </c>
      <c r="S33" s="4">
        <f t="shared" ca="1" si="7"/>
        <v>6243424.4315758524</v>
      </c>
      <c r="T33" s="4">
        <f t="shared" ca="1" si="7"/>
        <v>6425248.524098916</v>
      </c>
      <c r="U33" s="4">
        <f t="shared" ca="1" si="7"/>
        <v>6607958.0797100123</v>
      </c>
      <c r="V33" s="4">
        <f t="shared" ca="1" si="7"/>
        <v>6792753.8632615944</v>
      </c>
      <c r="W33" s="4">
        <f t="shared" ca="1" si="7"/>
        <v>6956106.3352756863</v>
      </c>
      <c r="X33" s="4">
        <f t="shared" ca="1" si="7"/>
        <v>553126103.901016</v>
      </c>
      <c r="Y33" s="4">
        <f t="shared" si="7"/>
        <v>0</v>
      </c>
      <c r="Z33" s="4">
        <f t="shared" si="7"/>
        <v>0</v>
      </c>
      <c r="AA33" s="4">
        <f t="shared" si="7"/>
        <v>0</v>
      </c>
      <c r="AB33" s="4">
        <f t="shared" si="7"/>
        <v>0</v>
      </c>
      <c r="AC33" s="4">
        <f t="shared" si="7"/>
        <v>0</v>
      </c>
      <c r="AD33" s="4">
        <f t="shared" si="7"/>
        <v>0</v>
      </c>
      <c r="AE33" s="4">
        <f t="shared" si="7"/>
        <v>0</v>
      </c>
      <c r="AF33" s="4">
        <f t="shared" si="7"/>
        <v>0</v>
      </c>
      <c r="AG33" s="4">
        <f t="shared" si="7"/>
        <v>0</v>
      </c>
      <c r="AH33" s="4">
        <f t="shared" si="7"/>
        <v>0</v>
      </c>
      <c r="AI33" s="4">
        <f t="shared" si="8"/>
        <v>0</v>
      </c>
      <c r="AJ33" s="4">
        <f t="shared" si="8"/>
        <v>0</v>
      </c>
      <c r="AK33" s="4">
        <f t="shared" si="8"/>
        <v>0</v>
      </c>
      <c r="AL33" s="4">
        <f t="shared" si="8"/>
        <v>0</v>
      </c>
      <c r="AM33" s="4">
        <f t="shared" si="8"/>
        <v>0</v>
      </c>
      <c r="AN33" s="4">
        <f t="shared" si="8"/>
        <v>0</v>
      </c>
      <c r="AO33" s="4">
        <f t="shared" si="8"/>
        <v>0</v>
      </c>
      <c r="AP33" s="4">
        <f t="shared" si="8"/>
        <v>0</v>
      </c>
      <c r="AQ33" s="4">
        <f t="shared" si="8"/>
        <v>0</v>
      </c>
      <c r="AR33" s="4">
        <f t="shared" si="8"/>
        <v>0</v>
      </c>
      <c r="AS33" s="4">
        <f t="shared" si="8"/>
        <v>0</v>
      </c>
      <c r="AT33" s="4">
        <f t="shared" si="8"/>
        <v>0</v>
      </c>
      <c r="AU33" s="4">
        <f t="shared" si="8"/>
        <v>0</v>
      </c>
      <c r="AV33" s="4">
        <f t="shared" si="8"/>
        <v>0</v>
      </c>
      <c r="AW33" s="4">
        <f t="shared" si="8"/>
        <v>0</v>
      </c>
      <c r="AX33" s="4">
        <f t="shared" si="8"/>
        <v>0</v>
      </c>
      <c r="AY33" s="4">
        <f t="shared" si="9"/>
        <v>0</v>
      </c>
      <c r="AZ33" s="4">
        <f t="shared" si="9"/>
        <v>0</v>
      </c>
      <c r="BA33" s="4">
        <f t="shared" si="9"/>
        <v>0</v>
      </c>
      <c r="BB33" s="4">
        <f t="shared" si="9"/>
        <v>0</v>
      </c>
      <c r="BC33" s="4">
        <f t="shared" si="9"/>
        <v>0</v>
      </c>
      <c r="BD33" s="4">
        <f t="shared" si="9"/>
        <v>0</v>
      </c>
      <c r="BE33" s="4">
        <f t="shared" si="9"/>
        <v>0</v>
      </c>
      <c r="BF33" s="4">
        <f t="shared" si="9"/>
        <v>0</v>
      </c>
      <c r="BG33" s="4">
        <f t="shared" si="9"/>
        <v>0</v>
      </c>
      <c r="BH33" s="4">
        <f t="shared" si="9"/>
        <v>0</v>
      </c>
      <c r="BI33" s="4">
        <f t="shared" si="9"/>
        <v>0</v>
      </c>
      <c r="BK33" s="7">
        <f t="shared" ca="1" si="6"/>
        <v>0.18152128037430137</v>
      </c>
    </row>
    <row r="34" spans="1:63" x14ac:dyDescent="0.25">
      <c r="A34">
        <f t="shared" si="4"/>
        <v>23</v>
      </c>
      <c r="C34" s="4">
        <f t="shared" ca="1" si="10"/>
        <v>-303949287.73020005</v>
      </c>
      <c r="D34" s="4">
        <f t="shared" ca="1" si="10"/>
        <v>4932299.1948467046</v>
      </c>
      <c r="E34" s="4">
        <f t="shared" ca="1" si="10"/>
        <v>4803834.135318215</v>
      </c>
      <c r="F34" s="4">
        <f t="shared" ca="1" si="10"/>
        <v>4985534.7884878507</v>
      </c>
      <c r="G34" s="4">
        <f t="shared" ca="1" si="10"/>
        <v>5148551.1714418689</v>
      </c>
      <c r="H34" s="4">
        <f t="shared" ca="1" si="10"/>
        <v>5335834.9545707693</v>
      </c>
      <c r="I34" s="4">
        <f t="shared" ca="1" si="10"/>
        <v>5524325.486399441</v>
      </c>
      <c r="J34" s="4">
        <f t="shared" ca="1" si="10"/>
        <v>5715126.3683214216</v>
      </c>
      <c r="K34" s="4">
        <f t="shared" ca="1" si="10"/>
        <v>5886709.5183675718</v>
      </c>
      <c r="L34" s="4">
        <f t="shared" ca="1" si="10"/>
        <v>4720746.9541409491</v>
      </c>
      <c r="M34" s="4">
        <f t="shared" ca="1" si="10"/>
        <v>4918623.2141708247</v>
      </c>
      <c r="N34" s="4">
        <f t="shared" ca="1" si="10"/>
        <v>5118906.8079824438</v>
      </c>
      <c r="O34" s="4">
        <f t="shared" ca="1" si="10"/>
        <v>5473741.2910765894</v>
      </c>
      <c r="P34" s="4">
        <f t="shared" ca="1" si="10"/>
        <v>5736545.8346185731</v>
      </c>
      <c r="Q34" s="4">
        <f t="shared" ca="1" si="10"/>
        <v>5911115.5947708571</v>
      </c>
      <c r="R34" s="4">
        <f t="shared" ca="1" si="10"/>
        <v>6087689.9164634906</v>
      </c>
      <c r="S34" s="4">
        <f t="shared" ca="1" si="7"/>
        <v>6243424.4315758524</v>
      </c>
      <c r="T34" s="4">
        <f t="shared" ca="1" si="7"/>
        <v>6425248.524098916</v>
      </c>
      <c r="U34" s="4">
        <f t="shared" ca="1" si="7"/>
        <v>6607958.0797100123</v>
      </c>
      <c r="V34" s="4">
        <f t="shared" ca="1" si="7"/>
        <v>6792753.8632615944</v>
      </c>
      <c r="W34" s="4">
        <f t="shared" ca="1" si="7"/>
        <v>6956106.3352756863</v>
      </c>
      <c r="X34" s="4">
        <f t="shared" ca="1" si="7"/>
        <v>7146352.9221336367</v>
      </c>
      <c r="Y34" s="4">
        <f t="shared" ca="1" si="7"/>
        <v>564362685.58813167</v>
      </c>
      <c r="Z34" s="4">
        <f t="shared" si="7"/>
        <v>0</v>
      </c>
      <c r="AA34" s="4">
        <f t="shared" si="7"/>
        <v>0</v>
      </c>
      <c r="AB34" s="4">
        <f t="shared" si="7"/>
        <v>0</v>
      </c>
      <c r="AC34" s="4">
        <f t="shared" si="7"/>
        <v>0</v>
      </c>
      <c r="AD34" s="4">
        <f t="shared" si="7"/>
        <v>0</v>
      </c>
      <c r="AE34" s="4">
        <f t="shared" si="7"/>
        <v>0</v>
      </c>
      <c r="AF34" s="4">
        <f t="shared" si="7"/>
        <v>0</v>
      </c>
      <c r="AG34" s="4">
        <f t="shared" si="7"/>
        <v>0</v>
      </c>
      <c r="AH34" s="4">
        <f t="shared" si="7"/>
        <v>0</v>
      </c>
      <c r="AI34" s="4">
        <f t="shared" si="8"/>
        <v>0</v>
      </c>
      <c r="AJ34" s="4">
        <f t="shared" si="8"/>
        <v>0</v>
      </c>
      <c r="AK34" s="4">
        <f t="shared" si="8"/>
        <v>0</v>
      </c>
      <c r="AL34" s="4">
        <f t="shared" si="8"/>
        <v>0</v>
      </c>
      <c r="AM34" s="4">
        <f t="shared" si="8"/>
        <v>0</v>
      </c>
      <c r="AN34" s="4">
        <f t="shared" si="8"/>
        <v>0</v>
      </c>
      <c r="AO34" s="4">
        <f t="shared" si="8"/>
        <v>0</v>
      </c>
      <c r="AP34" s="4">
        <f t="shared" si="8"/>
        <v>0</v>
      </c>
      <c r="AQ34" s="4">
        <f t="shared" si="8"/>
        <v>0</v>
      </c>
      <c r="AR34" s="4">
        <f t="shared" si="8"/>
        <v>0</v>
      </c>
      <c r="AS34" s="4">
        <f t="shared" si="8"/>
        <v>0</v>
      </c>
      <c r="AT34" s="4">
        <f t="shared" si="8"/>
        <v>0</v>
      </c>
      <c r="AU34" s="4">
        <f t="shared" si="8"/>
        <v>0</v>
      </c>
      <c r="AV34" s="4">
        <f t="shared" si="8"/>
        <v>0</v>
      </c>
      <c r="AW34" s="4">
        <f t="shared" si="8"/>
        <v>0</v>
      </c>
      <c r="AX34" s="4">
        <f t="shared" si="8"/>
        <v>0</v>
      </c>
      <c r="AY34" s="4">
        <f t="shared" si="9"/>
        <v>0</v>
      </c>
      <c r="AZ34" s="4">
        <f t="shared" si="9"/>
        <v>0</v>
      </c>
      <c r="BA34" s="4">
        <f t="shared" si="9"/>
        <v>0</v>
      </c>
      <c r="BB34" s="4">
        <f t="shared" si="9"/>
        <v>0</v>
      </c>
      <c r="BC34" s="4">
        <f t="shared" si="9"/>
        <v>0</v>
      </c>
      <c r="BD34" s="4">
        <f t="shared" si="9"/>
        <v>0</v>
      </c>
      <c r="BE34" s="4">
        <f t="shared" si="9"/>
        <v>0</v>
      </c>
      <c r="BF34" s="4">
        <f t="shared" si="9"/>
        <v>0</v>
      </c>
      <c r="BG34" s="4">
        <f t="shared" si="9"/>
        <v>0</v>
      </c>
      <c r="BH34" s="4">
        <f t="shared" si="9"/>
        <v>0</v>
      </c>
      <c r="BI34" s="4">
        <f t="shared" si="9"/>
        <v>0</v>
      </c>
      <c r="BK34" s="7">
        <f t="shared" ca="1" si="6"/>
        <v>0.17992549370828081</v>
      </c>
    </row>
    <row r="35" spans="1:63" x14ac:dyDescent="0.25">
      <c r="A35">
        <f t="shared" si="4"/>
        <v>24</v>
      </c>
      <c r="C35" s="4">
        <f t="shared" ca="1" si="10"/>
        <v>-303949287.73020005</v>
      </c>
      <c r="D35" s="4">
        <f t="shared" ca="1" si="10"/>
        <v>4932299.1948467046</v>
      </c>
      <c r="E35" s="4">
        <f t="shared" ca="1" si="10"/>
        <v>4803834.135318215</v>
      </c>
      <c r="F35" s="4">
        <f t="shared" ca="1" si="10"/>
        <v>4985534.7884878507</v>
      </c>
      <c r="G35" s="4">
        <f t="shared" ca="1" si="10"/>
        <v>5148551.1714418689</v>
      </c>
      <c r="H35" s="4">
        <f t="shared" ca="1" si="10"/>
        <v>5335834.9545707693</v>
      </c>
      <c r="I35" s="4">
        <f t="shared" ca="1" si="10"/>
        <v>5524325.486399441</v>
      </c>
      <c r="J35" s="4">
        <f t="shared" ca="1" si="10"/>
        <v>5715126.3683214216</v>
      </c>
      <c r="K35" s="4">
        <f t="shared" ca="1" si="10"/>
        <v>5886709.5183675718</v>
      </c>
      <c r="L35" s="4">
        <f t="shared" ca="1" si="10"/>
        <v>4720746.9541409491</v>
      </c>
      <c r="M35" s="4">
        <f t="shared" ca="1" si="10"/>
        <v>4918623.2141708247</v>
      </c>
      <c r="N35" s="4">
        <f t="shared" ca="1" si="10"/>
        <v>5118906.8079824438</v>
      </c>
      <c r="O35" s="4">
        <f t="shared" ca="1" si="10"/>
        <v>5473741.2910765894</v>
      </c>
      <c r="P35" s="4">
        <f t="shared" ca="1" si="10"/>
        <v>5736545.8346185731</v>
      </c>
      <c r="Q35" s="4">
        <f t="shared" ca="1" si="10"/>
        <v>5911115.5947708571</v>
      </c>
      <c r="R35" s="4">
        <f t="shared" ca="1" si="10"/>
        <v>6087689.9164634906</v>
      </c>
      <c r="S35" s="4">
        <f t="shared" ca="1" si="7"/>
        <v>6243424.4315758524</v>
      </c>
      <c r="T35" s="4">
        <f t="shared" ca="1" si="7"/>
        <v>6425248.524098916</v>
      </c>
      <c r="U35" s="4">
        <f t="shared" ca="1" si="7"/>
        <v>6607958.0797100123</v>
      </c>
      <c r="V35" s="4">
        <f t="shared" ca="1" si="7"/>
        <v>6792753.8632615944</v>
      </c>
      <c r="W35" s="4">
        <f t="shared" ca="1" si="7"/>
        <v>6956106.3352756863</v>
      </c>
      <c r="X35" s="4">
        <f t="shared" ca="1" si="7"/>
        <v>7146352.9221336367</v>
      </c>
      <c r="Y35" s="4">
        <f t="shared" ca="1" si="7"/>
        <v>7337533.5481469287</v>
      </c>
      <c r="Z35" s="4">
        <f t="shared" ca="1" si="7"/>
        <v>575683232.09259439</v>
      </c>
      <c r="AA35" s="4">
        <f t="shared" si="7"/>
        <v>0</v>
      </c>
      <c r="AB35" s="4">
        <f t="shared" si="7"/>
        <v>0</v>
      </c>
      <c r="AC35" s="4">
        <f t="shared" si="7"/>
        <v>0</v>
      </c>
      <c r="AD35" s="4">
        <f t="shared" si="7"/>
        <v>0</v>
      </c>
      <c r="AE35" s="4">
        <f t="shared" si="7"/>
        <v>0</v>
      </c>
      <c r="AF35" s="4">
        <f t="shared" si="7"/>
        <v>0</v>
      </c>
      <c r="AG35" s="4">
        <f t="shared" si="7"/>
        <v>0</v>
      </c>
      <c r="AH35" s="4">
        <f t="shared" si="7"/>
        <v>0</v>
      </c>
      <c r="AI35" s="4">
        <f t="shared" si="8"/>
        <v>0</v>
      </c>
      <c r="AJ35" s="4">
        <f t="shared" si="8"/>
        <v>0</v>
      </c>
      <c r="AK35" s="4">
        <f t="shared" si="8"/>
        <v>0</v>
      </c>
      <c r="AL35" s="4">
        <f t="shared" si="8"/>
        <v>0</v>
      </c>
      <c r="AM35" s="4">
        <f t="shared" si="8"/>
        <v>0</v>
      </c>
      <c r="AN35" s="4">
        <f t="shared" si="8"/>
        <v>0</v>
      </c>
      <c r="AO35" s="4">
        <f t="shared" si="8"/>
        <v>0</v>
      </c>
      <c r="AP35" s="4">
        <f t="shared" si="8"/>
        <v>0</v>
      </c>
      <c r="AQ35" s="4">
        <f t="shared" si="8"/>
        <v>0</v>
      </c>
      <c r="AR35" s="4">
        <f t="shared" si="8"/>
        <v>0</v>
      </c>
      <c r="AS35" s="4">
        <f t="shared" si="8"/>
        <v>0</v>
      </c>
      <c r="AT35" s="4">
        <f t="shared" si="8"/>
        <v>0</v>
      </c>
      <c r="AU35" s="4">
        <f t="shared" si="8"/>
        <v>0</v>
      </c>
      <c r="AV35" s="4">
        <f t="shared" si="8"/>
        <v>0</v>
      </c>
      <c r="AW35" s="4">
        <f t="shared" si="8"/>
        <v>0</v>
      </c>
      <c r="AX35" s="4">
        <f t="shared" si="8"/>
        <v>0</v>
      </c>
      <c r="AY35" s="4">
        <f t="shared" si="9"/>
        <v>0</v>
      </c>
      <c r="AZ35" s="4">
        <f t="shared" si="9"/>
        <v>0</v>
      </c>
      <c r="BA35" s="4">
        <f t="shared" si="9"/>
        <v>0</v>
      </c>
      <c r="BB35" s="4">
        <f t="shared" si="9"/>
        <v>0</v>
      </c>
      <c r="BC35" s="4">
        <f t="shared" si="9"/>
        <v>0</v>
      </c>
      <c r="BD35" s="4">
        <f t="shared" si="9"/>
        <v>0</v>
      </c>
      <c r="BE35" s="4">
        <f t="shared" si="9"/>
        <v>0</v>
      </c>
      <c r="BF35" s="4">
        <f t="shared" si="9"/>
        <v>0</v>
      </c>
      <c r="BG35" s="4">
        <f t="shared" si="9"/>
        <v>0</v>
      </c>
      <c r="BH35" s="4">
        <f t="shared" si="9"/>
        <v>0</v>
      </c>
      <c r="BI35" s="4">
        <f t="shared" si="9"/>
        <v>0</v>
      </c>
      <c r="BK35" s="7">
        <f t="shared" ca="1" si="6"/>
        <v>0.1784424301014178</v>
      </c>
    </row>
    <row r="36" spans="1:63" x14ac:dyDescent="0.25">
      <c r="A36">
        <f t="shared" si="4"/>
        <v>25</v>
      </c>
      <c r="C36" s="4">
        <f t="shared" ca="1" si="10"/>
        <v>-303949287.73020005</v>
      </c>
      <c r="D36" s="4">
        <f t="shared" ca="1" si="10"/>
        <v>4932299.1948467046</v>
      </c>
      <c r="E36" s="4">
        <f t="shared" ca="1" si="10"/>
        <v>4803834.135318215</v>
      </c>
      <c r="F36" s="4">
        <f t="shared" ca="1" si="10"/>
        <v>4985534.7884878507</v>
      </c>
      <c r="G36" s="4">
        <f t="shared" ca="1" si="10"/>
        <v>5148551.1714418689</v>
      </c>
      <c r="H36" s="4">
        <f t="shared" ca="1" si="10"/>
        <v>5335834.9545707693</v>
      </c>
      <c r="I36" s="4">
        <f t="shared" ca="1" si="10"/>
        <v>5524325.486399441</v>
      </c>
      <c r="J36" s="4">
        <f t="shared" ca="1" si="10"/>
        <v>5715126.3683214216</v>
      </c>
      <c r="K36" s="4">
        <f t="shared" ca="1" si="10"/>
        <v>5886709.5183675718</v>
      </c>
      <c r="L36" s="4">
        <f t="shared" ca="1" si="10"/>
        <v>4720746.9541409491</v>
      </c>
      <c r="M36" s="4">
        <f t="shared" ca="1" si="10"/>
        <v>4918623.2141708247</v>
      </c>
      <c r="N36" s="4">
        <f t="shared" ca="1" si="10"/>
        <v>5118906.8079824438</v>
      </c>
      <c r="O36" s="4">
        <f t="shared" ca="1" si="10"/>
        <v>5473741.2910765894</v>
      </c>
      <c r="P36" s="4">
        <f t="shared" ca="1" si="10"/>
        <v>5736545.8346185731</v>
      </c>
      <c r="Q36" s="4">
        <f t="shared" ca="1" si="10"/>
        <v>5911115.5947708571</v>
      </c>
      <c r="R36" s="4">
        <f t="shared" ca="1" si="10"/>
        <v>6087689.9164634906</v>
      </c>
      <c r="S36" s="4">
        <f t="shared" ca="1" si="7"/>
        <v>6243424.4315758524</v>
      </c>
      <c r="T36" s="4">
        <f t="shared" ca="1" si="7"/>
        <v>6425248.524098916</v>
      </c>
      <c r="U36" s="4">
        <f t="shared" ca="1" si="7"/>
        <v>6607958.0797100123</v>
      </c>
      <c r="V36" s="4">
        <f t="shared" ca="1" si="7"/>
        <v>6792753.8632615944</v>
      </c>
      <c r="W36" s="4">
        <f t="shared" ca="1" si="7"/>
        <v>6956106.3352756863</v>
      </c>
      <c r="X36" s="4">
        <f t="shared" ca="1" si="7"/>
        <v>7146352.9221336367</v>
      </c>
      <c r="Y36" s="4">
        <f t="shared" ca="1" si="7"/>
        <v>7337533.5481469287</v>
      </c>
      <c r="Z36" s="4">
        <f t="shared" ca="1" si="7"/>
        <v>7530885.1643794803</v>
      </c>
      <c r="AA36" s="4">
        <f t="shared" ca="1" si="7"/>
        <v>585542807.19577396</v>
      </c>
      <c r="AB36" s="4">
        <f t="shared" si="7"/>
        <v>0</v>
      </c>
      <c r="AC36" s="4">
        <f t="shared" si="7"/>
        <v>0</v>
      </c>
      <c r="AD36" s="4">
        <f t="shared" si="7"/>
        <v>0</v>
      </c>
      <c r="AE36" s="4">
        <f t="shared" si="7"/>
        <v>0</v>
      </c>
      <c r="AF36" s="4">
        <f t="shared" si="7"/>
        <v>0</v>
      </c>
      <c r="AG36" s="4">
        <f t="shared" si="7"/>
        <v>0</v>
      </c>
      <c r="AH36" s="4">
        <f t="shared" si="7"/>
        <v>0</v>
      </c>
      <c r="AI36" s="4">
        <f t="shared" si="8"/>
        <v>0</v>
      </c>
      <c r="AJ36" s="4">
        <f t="shared" si="8"/>
        <v>0</v>
      </c>
      <c r="AK36" s="4">
        <f t="shared" si="8"/>
        <v>0</v>
      </c>
      <c r="AL36" s="4">
        <f t="shared" si="8"/>
        <v>0</v>
      </c>
      <c r="AM36" s="4">
        <f t="shared" si="8"/>
        <v>0</v>
      </c>
      <c r="AN36" s="4">
        <f t="shared" si="8"/>
        <v>0</v>
      </c>
      <c r="AO36" s="4">
        <f t="shared" si="8"/>
        <v>0</v>
      </c>
      <c r="AP36" s="4">
        <f t="shared" si="8"/>
        <v>0</v>
      </c>
      <c r="AQ36" s="4">
        <f t="shared" si="8"/>
        <v>0</v>
      </c>
      <c r="AR36" s="4">
        <f t="shared" si="8"/>
        <v>0</v>
      </c>
      <c r="AS36" s="4">
        <f t="shared" si="8"/>
        <v>0</v>
      </c>
      <c r="AT36" s="4">
        <f t="shared" si="8"/>
        <v>0</v>
      </c>
      <c r="AU36" s="4">
        <f t="shared" si="8"/>
        <v>0</v>
      </c>
      <c r="AV36" s="4">
        <f t="shared" si="8"/>
        <v>0</v>
      </c>
      <c r="AW36" s="4">
        <f t="shared" si="8"/>
        <v>0</v>
      </c>
      <c r="AX36" s="4">
        <f t="shared" si="8"/>
        <v>0</v>
      </c>
      <c r="AY36" s="4">
        <f t="shared" si="9"/>
        <v>0</v>
      </c>
      <c r="AZ36" s="4">
        <f t="shared" si="9"/>
        <v>0</v>
      </c>
      <c r="BA36" s="4">
        <f t="shared" si="9"/>
        <v>0</v>
      </c>
      <c r="BB36" s="4">
        <f t="shared" si="9"/>
        <v>0</v>
      </c>
      <c r="BC36" s="4">
        <f t="shared" si="9"/>
        <v>0</v>
      </c>
      <c r="BD36" s="4">
        <f t="shared" si="9"/>
        <v>0</v>
      </c>
      <c r="BE36" s="4">
        <f t="shared" si="9"/>
        <v>0</v>
      </c>
      <c r="BF36" s="4">
        <f t="shared" si="9"/>
        <v>0</v>
      </c>
      <c r="BG36" s="4">
        <f t="shared" si="9"/>
        <v>0</v>
      </c>
      <c r="BH36" s="4">
        <f t="shared" si="9"/>
        <v>0</v>
      </c>
      <c r="BI36" s="4">
        <f t="shared" si="9"/>
        <v>0</v>
      </c>
      <c r="BK36" s="7">
        <f t="shared" ca="1" si="6"/>
        <v>0.17661859051831708</v>
      </c>
    </row>
    <row r="37" spans="1:63" x14ac:dyDescent="0.25">
      <c r="A37">
        <f t="shared" si="4"/>
        <v>26</v>
      </c>
      <c r="C37" s="4">
        <f t="shared" ca="1" si="10"/>
        <v>-303949287.73020005</v>
      </c>
      <c r="D37" s="4">
        <f t="shared" ca="1" si="10"/>
        <v>4932299.1948467046</v>
      </c>
      <c r="E37" s="4">
        <f t="shared" ca="1" si="10"/>
        <v>4803834.135318215</v>
      </c>
      <c r="F37" s="4">
        <f t="shared" ca="1" si="10"/>
        <v>4985534.7884878507</v>
      </c>
      <c r="G37" s="4">
        <f t="shared" ca="1" si="10"/>
        <v>5148551.1714418689</v>
      </c>
      <c r="H37" s="4">
        <f t="shared" ca="1" si="10"/>
        <v>5335834.9545707693</v>
      </c>
      <c r="I37" s="4">
        <f t="shared" ca="1" si="10"/>
        <v>5524325.486399441</v>
      </c>
      <c r="J37" s="4">
        <f t="shared" ca="1" si="10"/>
        <v>5715126.3683214216</v>
      </c>
      <c r="K37" s="4">
        <f t="shared" ca="1" si="10"/>
        <v>5886709.5183675718</v>
      </c>
      <c r="L37" s="4">
        <f t="shared" ca="1" si="10"/>
        <v>4720746.9541409491</v>
      </c>
      <c r="M37" s="4">
        <f t="shared" ca="1" si="10"/>
        <v>4918623.2141708247</v>
      </c>
      <c r="N37" s="4">
        <f t="shared" ca="1" si="10"/>
        <v>5118906.8079824438</v>
      </c>
      <c r="O37" s="4">
        <f t="shared" ca="1" si="10"/>
        <v>5473741.2910765894</v>
      </c>
      <c r="P37" s="4">
        <f t="shared" ca="1" si="10"/>
        <v>5736545.8346185731</v>
      </c>
      <c r="Q37" s="4">
        <f t="shared" ca="1" si="10"/>
        <v>5911115.5947708571</v>
      </c>
      <c r="R37" s="4">
        <f t="shared" ca="1" si="10"/>
        <v>6087689.9164634906</v>
      </c>
      <c r="S37" s="4">
        <f t="shared" ca="1" si="7"/>
        <v>6243424.4315758524</v>
      </c>
      <c r="T37" s="4">
        <f t="shared" ca="1" si="7"/>
        <v>6425248.524098916</v>
      </c>
      <c r="U37" s="4">
        <f t="shared" ca="1" si="7"/>
        <v>6607958.0797100123</v>
      </c>
      <c r="V37" s="4">
        <f t="shared" ca="1" si="7"/>
        <v>6792753.8632615944</v>
      </c>
      <c r="W37" s="4">
        <f t="shared" ca="1" si="7"/>
        <v>6956106.3352756863</v>
      </c>
      <c r="X37" s="4">
        <f t="shared" ca="1" si="7"/>
        <v>7146352.9221336367</v>
      </c>
      <c r="Y37" s="4">
        <f t="shared" ca="1" si="7"/>
        <v>7337533.5481469287</v>
      </c>
      <c r="Z37" s="4">
        <f t="shared" ca="1" si="7"/>
        <v>7530885.1643794803</v>
      </c>
      <c r="AA37" s="4">
        <f t="shared" ca="1" si="7"/>
        <v>7702172.5096458057</v>
      </c>
      <c r="AB37" s="4">
        <f t="shared" ca="1" si="7"/>
        <v>589744586.34017229</v>
      </c>
      <c r="AC37" s="4">
        <f t="shared" si="7"/>
        <v>0</v>
      </c>
      <c r="AD37" s="4">
        <f t="shared" si="7"/>
        <v>0</v>
      </c>
      <c r="AE37" s="4">
        <f t="shared" si="7"/>
        <v>0</v>
      </c>
      <c r="AF37" s="4">
        <f t="shared" si="7"/>
        <v>0</v>
      </c>
      <c r="AG37" s="4">
        <f t="shared" si="7"/>
        <v>0</v>
      </c>
      <c r="AH37" s="4">
        <f t="shared" si="7"/>
        <v>0</v>
      </c>
      <c r="AI37" s="4">
        <f t="shared" si="8"/>
        <v>0</v>
      </c>
      <c r="AJ37" s="4">
        <f t="shared" si="8"/>
        <v>0</v>
      </c>
      <c r="AK37" s="4">
        <f t="shared" si="8"/>
        <v>0</v>
      </c>
      <c r="AL37" s="4">
        <f t="shared" si="8"/>
        <v>0</v>
      </c>
      <c r="AM37" s="4">
        <f t="shared" si="8"/>
        <v>0</v>
      </c>
      <c r="AN37" s="4">
        <f t="shared" si="8"/>
        <v>0</v>
      </c>
      <c r="AO37" s="4">
        <f t="shared" si="8"/>
        <v>0</v>
      </c>
      <c r="AP37" s="4">
        <f t="shared" si="8"/>
        <v>0</v>
      </c>
      <c r="AQ37" s="4">
        <f t="shared" si="8"/>
        <v>0</v>
      </c>
      <c r="AR37" s="4">
        <f t="shared" si="8"/>
        <v>0</v>
      </c>
      <c r="AS37" s="4">
        <f t="shared" si="8"/>
        <v>0</v>
      </c>
      <c r="AT37" s="4">
        <f t="shared" si="8"/>
        <v>0</v>
      </c>
      <c r="AU37" s="4">
        <f t="shared" si="8"/>
        <v>0</v>
      </c>
      <c r="AV37" s="4">
        <f t="shared" si="8"/>
        <v>0</v>
      </c>
      <c r="AW37" s="4">
        <f t="shared" si="8"/>
        <v>0</v>
      </c>
      <c r="AX37" s="4">
        <f t="shared" si="8"/>
        <v>0</v>
      </c>
      <c r="AY37" s="4">
        <f t="shared" si="9"/>
        <v>0</v>
      </c>
      <c r="AZ37" s="4">
        <f t="shared" si="9"/>
        <v>0</v>
      </c>
      <c r="BA37" s="4">
        <f t="shared" si="9"/>
        <v>0</v>
      </c>
      <c r="BB37" s="4">
        <f t="shared" si="9"/>
        <v>0</v>
      </c>
      <c r="BC37" s="4">
        <f t="shared" si="9"/>
        <v>0</v>
      </c>
      <c r="BD37" s="4">
        <f t="shared" si="9"/>
        <v>0</v>
      </c>
      <c r="BE37" s="4">
        <f t="shared" si="9"/>
        <v>0</v>
      </c>
      <c r="BF37" s="4">
        <f t="shared" si="9"/>
        <v>0</v>
      </c>
      <c r="BG37" s="4">
        <f t="shared" si="9"/>
        <v>0</v>
      </c>
      <c r="BH37" s="4">
        <f t="shared" si="9"/>
        <v>0</v>
      </c>
      <c r="BI37" s="4">
        <f t="shared" si="9"/>
        <v>0</v>
      </c>
      <c r="BK37" s="7">
        <f t="shared" ca="1" si="6"/>
        <v>0.17339665865380716</v>
      </c>
    </row>
    <row r="38" spans="1:63" x14ac:dyDescent="0.25">
      <c r="A38">
        <f t="shared" si="4"/>
        <v>27</v>
      </c>
      <c r="C38" s="4">
        <f t="shared" ca="1" si="10"/>
        <v>-303949287.73020005</v>
      </c>
      <c r="D38" s="4">
        <f t="shared" ca="1" si="10"/>
        <v>4932299.1948467046</v>
      </c>
      <c r="E38" s="4">
        <f t="shared" ca="1" si="10"/>
        <v>4803834.135318215</v>
      </c>
      <c r="F38" s="4">
        <f t="shared" ca="1" si="10"/>
        <v>4985534.7884878507</v>
      </c>
      <c r="G38" s="4">
        <f t="shared" ca="1" si="10"/>
        <v>5148551.1714418689</v>
      </c>
      <c r="H38" s="4">
        <f t="shared" ca="1" si="10"/>
        <v>5335834.9545707693</v>
      </c>
      <c r="I38" s="4">
        <f t="shared" ca="1" si="10"/>
        <v>5524325.486399441</v>
      </c>
      <c r="J38" s="4">
        <f t="shared" ca="1" si="10"/>
        <v>5715126.3683214216</v>
      </c>
      <c r="K38" s="4">
        <f t="shared" ca="1" si="10"/>
        <v>5886709.5183675718</v>
      </c>
      <c r="L38" s="4">
        <f t="shared" ca="1" si="10"/>
        <v>4720746.9541409491</v>
      </c>
      <c r="M38" s="4">
        <f t="shared" ca="1" si="10"/>
        <v>4918623.2141708247</v>
      </c>
      <c r="N38" s="4">
        <f t="shared" ca="1" si="10"/>
        <v>5118906.8079824438</v>
      </c>
      <c r="O38" s="4">
        <f t="shared" ca="1" si="10"/>
        <v>5473741.2910765894</v>
      </c>
      <c r="P38" s="4">
        <f t="shared" ca="1" si="10"/>
        <v>5736545.8346185731</v>
      </c>
      <c r="Q38" s="4">
        <f t="shared" ca="1" si="10"/>
        <v>5911115.5947708571</v>
      </c>
      <c r="R38" s="4">
        <f t="shared" ca="1" si="10"/>
        <v>6087689.9164634906</v>
      </c>
      <c r="S38" s="4">
        <f t="shared" ca="1" si="7"/>
        <v>6243424.4315758524</v>
      </c>
      <c r="T38" s="4">
        <f t="shared" ca="1" si="7"/>
        <v>6425248.524098916</v>
      </c>
      <c r="U38" s="4">
        <f t="shared" ca="1" si="7"/>
        <v>6607958.0797100123</v>
      </c>
      <c r="V38" s="4">
        <f t="shared" ca="1" si="7"/>
        <v>6792753.8632615944</v>
      </c>
      <c r="W38" s="4">
        <f t="shared" ca="1" si="7"/>
        <v>6956106.3352756863</v>
      </c>
      <c r="X38" s="4">
        <f t="shared" ca="1" si="7"/>
        <v>7146352.9221336367</v>
      </c>
      <c r="Y38" s="4">
        <f t="shared" ca="1" si="7"/>
        <v>7337533.5481469287</v>
      </c>
      <c r="Z38" s="4">
        <f t="shared" ca="1" si="7"/>
        <v>7530885.1643794803</v>
      </c>
      <c r="AA38" s="4">
        <f t="shared" ca="1" si="7"/>
        <v>7702172.5096458057</v>
      </c>
      <c r="AB38" s="4">
        <f t="shared" ca="1" si="7"/>
        <v>7901183.2988154599</v>
      </c>
      <c r="AC38" s="4">
        <f t="shared" ca="1" si="7"/>
        <v>598418607.72794092</v>
      </c>
      <c r="AD38" s="4">
        <f t="shared" si="7"/>
        <v>0</v>
      </c>
      <c r="AE38" s="4">
        <f t="shared" si="7"/>
        <v>0</v>
      </c>
      <c r="AF38" s="4">
        <f t="shared" si="7"/>
        <v>0</v>
      </c>
      <c r="AG38" s="4">
        <f t="shared" si="7"/>
        <v>0</v>
      </c>
      <c r="AH38" s="4">
        <f t="shared" si="7"/>
        <v>0</v>
      </c>
      <c r="AI38" s="4">
        <f t="shared" si="8"/>
        <v>0</v>
      </c>
      <c r="AJ38" s="4">
        <f t="shared" si="8"/>
        <v>0</v>
      </c>
      <c r="AK38" s="4">
        <f t="shared" si="8"/>
        <v>0</v>
      </c>
      <c r="AL38" s="4">
        <f t="shared" si="8"/>
        <v>0</v>
      </c>
      <c r="AM38" s="4">
        <f t="shared" si="8"/>
        <v>0</v>
      </c>
      <c r="AN38" s="4">
        <f t="shared" si="8"/>
        <v>0</v>
      </c>
      <c r="AO38" s="4">
        <f t="shared" si="8"/>
        <v>0</v>
      </c>
      <c r="AP38" s="4">
        <f t="shared" si="8"/>
        <v>0</v>
      </c>
      <c r="AQ38" s="4">
        <f t="shared" si="8"/>
        <v>0</v>
      </c>
      <c r="AR38" s="4">
        <f t="shared" si="8"/>
        <v>0</v>
      </c>
      <c r="AS38" s="4">
        <f t="shared" si="8"/>
        <v>0</v>
      </c>
      <c r="AT38" s="4">
        <f t="shared" si="8"/>
        <v>0</v>
      </c>
      <c r="AU38" s="4">
        <f t="shared" si="8"/>
        <v>0</v>
      </c>
      <c r="AV38" s="4">
        <f t="shared" si="8"/>
        <v>0</v>
      </c>
      <c r="AW38" s="4">
        <f t="shared" si="8"/>
        <v>0</v>
      </c>
      <c r="AX38" s="4">
        <f t="shared" si="8"/>
        <v>0</v>
      </c>
      <c r="AY38" s="4">
        <f t="shared" si="9"/>
        <v>0</v>
      </c>
      <c r="AZ38" s="4">
        <f t="shared" si="9"/>
        <v>0</v>
      </c>
      <c r="BA38" s="4">
        <f t="shared" si="9"/>
        <v>0</v>
      </c>
      <c r="BB38" s="4">
        <f t="shared" si="9"/>
        <v>0</v>
      </c>
      <c r="BC38" s="4">
        <f t="shared" si="9"/>
        <v>0</v>
      </c>
      <c r="BD38" s="4">
        <f t="shared" si="9"/>
        <v>0</v>
      </c>
      <c r="BE38" s="4">
        <f t="shared" si="9"/>
        <v>0</v>
      </c>
      <c r="BF38" s="4">
        <f t="shared" si="9"/>
        <v>0</v>
      </c>
      <c r="BG38" s="4">
        <f t="shared" si="9"/>
        <v>0</v>
      </c>
      <c r="BH38" s="4">
        <f t="shared" si="9"/>
        <v>0</v>
      </c>
      <c r="BI38" s="4">
        <f t="shared" si="9"/>
        <v>0</v>
      </c>
      <c r="BK38" s="7">
        <f t="shared" ca="1" si="6"/>
        <v>0.17159968901553202</v>
      </c>
    </row>
    <row r="39" spans="1:63" x14ac:dyDescent="0.25">
      <c r="A39">
        <f t="shared" si="4"/>
        <v>28</v>
      </c>
      <c r="C39" s="4">
        <f t="shared" ca="1" si="10"/>
        <v>-303949287.73020005</v>
      </c>
      <c r="D39" s="4">
        <f t="shared" ca="1" si="10"/>
        <v>4932299.1948467046</v>
      </c>
      <c r="E39" s="4">
        <f t="shared" ca="1" si="10"/>
        <v>4803834.135318215</v>
      </c>
      <c r="F39" s="4">
        <f t="shared" ca="1" si="10"/>
        <v>4985534.7884878507</v>
      </c>
      <c r="G39" s="4">
        <f t="shared" ca="1" si="10"/>
        <v>5148551.1714418689</v>
      </c>
      <c r="H39" s="4">
        <f t="shared" ca="1" si="10"/>
        <v>5335834.9545707693</v>
      </c>
      <c r="I39" s="4">
        <f t="shared" ca="1" si="10"/>
        <v>5524325.486399441</v>
      </c>
      <c r="J39" s="4">
        <f t="shared" ca="1" si="10"/>
        <v>5715126.3683214216</v>
      </c>
      <c r="K39" s="4">
        <f t="shared" ca="1" si="10"/>
        <v>5886709.5183675718</v>
      </c>
      <c r="L39" s="4">
        <f t="shared" ca="1" si="10"/>
        <v>4720746.9541409491</v>
      </c>
      <c r="M39" s="4">
        <f t="shared" ca="1" si="10"/>
        <v>4918623.2141708247</v>
      </c>
      <c r="N39" s="4">
        <f t="shared" ca="1" si="10"/>
        <v>5118906.8079824438</v>
      </c>
      <c r="O39" s="4">
        <f t="shared" ca="1" si="10"/>
        <v>5473741.2910765894</v>
      </c>
      <c r="P39" s="4">
        <f t="shared" ca="1" si="10"/>
        <v>5736545.8346185731</v>
      </c>
      <c r="Q39" s="4">
        <f t="shared" ca="1" si="10"/>
        <v>5911115.5947708571</v>
      </c>
      <c r="R39" s="4">
        <f t="shared" ca="1" si="10"/>
        <v>6087689.9164634906</v>
      </c>
      <c r="S39" s="4">
        <f t="shared" ca="1" si="7"/>
        <v>6243424.4315758524</v>
      </c>
      <c r="T39" s="4">
        <f t="shared" ca="1" si="7"/>
        <v>6425248.524098916</v>
      </c>
      <c r="U39" s="4">
        <f t="shared" ca="1" si="7"/>
        <v>6607958.0797100123</v>
      </c>
      <c r="V39" s="4">
        <f t="shared" ca="1" si="7"/>
        <v>6792753.8632615944</v>
      </c>
      <c r="W39" s="4">
        <f t="shared" ca="1" si="7"/>
        <v>6956106.3352756863</v>
      </c>
      <c r="X39" s="4">
        <f t="shared" ca="1" si="7"/>
        <v>7146352.9221336367</v>
      </c>
      <c r="Y39" s="4">
        <f t="shared" ca="1" si="7"/>
        <v>7337533.5481469287</v>
      </c>
      <c r="Z39" s="4">
        <f t="shared" ca="1" si="7"/>
        <v>7530885.1643794803</v>
      </c>
      <c r="AA39" s="4">
        <f t="shared" ca="1" si="7"/>
        <v>7702172.5096458057</v>
      </c>
      <c r="AB39" s="4">
        <f t="shared" ca="1" si="7"/>
        <v>7901183.2988154599</v>
      </c>
      <c r="AC39" s="4">
        <f t="shared" ca="1" si="7"/>
        <v>8101178.8208550429</v>
      </c>
      <c r="AD39" s="4">
        <f t="shared" ca="1" si="7"/>
        <v>609463131.88233054</v>
      </c>
      <c r="AE39" s="4">
        <f t="shared" si="7"/>
        <v>0</v>
      </c>
      <c r="AF39" s="4">
        <f t="shared" si="7"/>
        <v>0</v>
      </c>
      <c r="AG39" s="4">
        <f t="shared" si="7"/>
        <v>0</v>
      </c>
      <c r="AH39" s="4">
        <f t="shared" si="7"/>
        <v>0</v>
      </c>
      <c r="AI39" s="4">
        <f t="shared" si="8"/>
        <v>0</v>
      </c>
      <c r="AJ39" s="4">
        <f t="shared" si="8"/>
        <v>0</v>
      </c>
      <c r="AK39" s="4">
        <f t="shared" si="8"/>
        <v>0</v>
      </c>
      <c r="AL39" s="4">
        <f t="shared" si="8"/>
        <v>0</v>
      </c>
      <c r="AM39" s="4">
        <f t="shared" si="8"/>
        <v>0</v>
      </c>
      <c r="AN39" s="4">
        <f t="shared" si="8"/>
        <v>0</v>
      </c>
      <c r="AO39" s="4">
        <f t="shared" si="8"/>
        <v>0</v>
      </c>
      <c r="AP39" s="4">
        <f t="shared" si="8"/>
        <v>0</v>
      </c>
      <c r="AQ39" s="4">
        <f t="shared" si="8"/>
        <v>0</v>
      </c>
      <c r="AR39" s="4">
        <f t="shared" si="8"/>
        <v>0</v>
      </c>
      <c r="AS39" s="4">
        <f t="shared" si="8"/>
        <v>0</v>
      </c>
      <c r="AT39" s="4">
        <f t="shared" si="8"/>
        <v>0</v>
      </c>
      <c r="AU39" s="4">
        <f t="shared" si="8"/>
        <v>0</v>
      </c>
      <c r="AV39" s="4">
        <f t="shared" si="8"/>
        <v>0</v>
      </c>
      <c r="AW39" s="4">
        <f t="shared" si="8"/>
        <v>0</v>
      </c>
      <c r="AX39" s="4">
        <f t="shared" si="8"/>
        <v>0</v>
      </c>
      <c r="AY39" s="4">
        <f t="shared" si="9"/>
        <v>0</v>
      </c>
      <c r="AZ39" s="4">
        <f t="shared" si="9"/>
        <v>0</v>
      </c>
      <c r="BA39" s="4">
        <f t="shared" si="9"/>
        <v>0</v>
      </c>
      <c r="BB39" s="4">
        <f t="shared" si="9"/>
        <v>0</v>
      </c>
      <c r="BC39" s="4">
        <f t="shared" si="9"/>
        <v>0</v>
      </c>
      <c r="BD39" s="4">
        <f t="shared" si="9"/>
        <v>0</v>
      </c>
      <c r="BE39" s="4">
        <f t="shared" si="9"/>
        <v>0</v>
      </c>
      <c r="BF39" s="4">
        <f t="shared" si="9"/>
        <v>0</v>
      </c>
      <c r="BG39" s="4">
        <f t="shared" si="9"/>
        <v>0</v>
      </c>
      <c r="BH39" s="4">
        <f t="shared" si="9"/>
        <v>0</v>
      </c>
      <c r="BI39" s="4">
        <f t="shared" si="9"/>
        <v>0</v>
      </c>
      <c r="BK39" s="7">
        <f t="shared" ca="1" si="6"/>
        <v>0.17049304217277994</v>
      </c>
    </row>
    <row r="40" spans="1:63" x14ac:dyDescent="0.25">
      <c r="A40">
        <f t="shared" si="4"/>
        <v>29</v>
      </c>
      <c r="C40" s="4">
        <f t="shared" ca="1" si="10"/>
        <v>-303949287.73020005</v>
      </c>
      <c r="D40" s="4">
        <f t="shared" ca="1" si="10"/>
        <v>4932299.1948467046</v>
      </c>
      <c r="E40" s="4">
        <f t="shared" ca="1" si="10"/>
        <v>4803834.135318215</v>
      </c>
      <c r="F40" s="4">
        <f t="shared" ca="1" si="10"/>
        <v>4985534.7884878507</v>
      </c>
      <c r="G40" s="4">
        <f t="shared" ca="1" si="10"/>
        <v>5148551.1714418689</v>
      </c>
      <c r="H40" s="4">
        <f t="shared" ca="1" si="10"/>
        <v>5335834.9545707693</v>
      </c>
      <c r="I40" s="4">
        <f t="shared" ca="1" si="10"/>
        <v>5524325.486399441</v>
      </c>
      <c r="J40" s="4">
        <f t="shared" ca="1" si="10"/>
        <v>5715126.3683214216</v>
      </c>
      <c r="K40" s="4">
        <f t="shared" ca="1" si="10"/>
        <v>5886709.5183675718</v>
      </c>
      <c r="L40" s="4">
        <f t="shared" ca="1" si="10"/>
        <v>4720746.9541409491</v>
      </c>
      <c r="M40" s="4">
        <f t="shared" ca="1" si="10"/>
        <v>4918623.2141708247</v>
      </c>
      <c r="N40" s="4">
        <f t="shared" ca="1" si="10"/>
        <v>5118906.8079824438</v>
      </c>
      <c r="O40" s="4">
        <f t="shared" ca="1" si="10"/>
        <v>5473741.2910765894</v>
      </c>
      <c r="P40" s="4">
        <f t="shared" ca="1" si="10"/>
        <v>5736545.8346185731</v>
      </c>
      <c r="Q40" s="4">
        <f t="shared" ca="1" si="10"/>
        <v>5911115.5947708571</v>
      </c>
      <c r="R40" s="4">
        <f t="shared" ca="1" si="10"/>
        <v>6087689.9164634906</v>
      </c>
      <c r="S40" s="4">
        <f t="shared" ca="1" si="7"/>
        <v>6243424.4315758524</v>
      </c>
      <c r="T40" s="4">
        <f t="shared" ca="1" si="7"/>
        <v>6425248.524098916</v>
      </c>
      <c r="U40" s="4">
        <f t="shared" ca="1" si="7"/>
        <v>6607958.0797100123</v>
      </c>
      <c r="V40" s="4">
        <f t="shared" ca="1" si="7"/>
        <v>6792753.8632615944</v>
      </c>
      <c r="W40" s="4">
        <f t="shared" ca="1" si="7"/>
        <v>6956106.3352756863</v>
      </c>
      <c r="X40" s="4">
        <f t="shared" ca="1" si="7"/>
        <v>7146352.9221336367</v>
      </c>
      <c r="Y40" s="4">
        <f t="shared" ca="1" si="7"/>
        <v>7337533.5481469287</v>
      </c>
      <c r="Z40" s="4">
        <f t="shared" ca="1" si="7"/>
        <v>7530885.1643794803</v>
      </c>
      <c r="AA40" s="4">
        <f t="shared" ca="1" si="7"/>
        <v>7702172.5096458057</v>
      </c>
      <c r="AB40" s="4">
        <f t="shared" ca="1" si="7"/>
        <v>7901183.2988154599</v>
      </c>
      <c r="AC40" s="4">
        <f t="shared" ca="1" si="7"/>
        <v>8101178.8208550429</v>
      </c>
      <c r="AD40" s="4">
        <f t="shared" ca="1" si="7"/>
        <v>8303433.303524212</v>
      </c>
      <c r="AE40" s="4">
        <f t="shared" ca="1" si="7"/>
        <v>619028827.41327655</v>
      </c>
      <c r="AF40" s="4">
        <f t="shared" si="7"/>
        <v>0</v>
      </c>
      <c r="AG40" s="4">
        <f t="shared" si="7"/>
        <v>0</v>
      </c>
      <c r="AH40" s="4">
        <f t="shared" si="7"/>
        <v>0</v>
      </c>
      <c r="AI40" s="4">
        <f t="shared" si="8"/>
        <v>0</v>
      </c>
      <c r="AJ40" s="4">
        <f t="shared" si="8"/>
        <v>0</v>
      </c>
      <c r="AK40" s="4">
        <f t="shared" si="8"/>
        <v>0</v>
      </c>
      <c r="AL40" s="4">
        <f t="shared" si="8"/>
        <v>0</v>
      </c>
      <c r="AM40" s="4">
        <f t="shared" si="8"/>
        <v>0</v>
      </c>
      <c r="AN40" s="4">
        <f t="shared" si="8"/>
        <v>0</v>
      </c>
      <c r="AO40" s="4">
        <f t="shared" si="8"/>
        <v>0</v>
      </c>
      <c r="AP40" s="4">
        <f t="shared" si="8"/>
        <v>0</v>
      </c>
      <c r="AQ40" s="4">
        <f t="shared" si="8"/>
        <v>0</v>
      </c>
      <c r="AR40" s="4">
        <f t="shared" si="8"/>
        <v>0</v>
      </c>
      <c r="AS40" s="4">
        <f t="shared" si="8"/>
        <v>0</v>
      </c>
      <c r="AT40" s="4">
        <f t="shared" si="8"/>
        <v>0</v>
      </c>
      <c r="AU40" s="4">
        <f t="shared" si="8"/>
        <v>0</v>
      </c>
      <c r="AV40" s="4">
        <f t="shared" si="8"/>
        <v>0</v>
      </c>
      <c r="AW40" s="4">
        <f t="shared" si="8"/>
        <v>0</v>
      </c>
      <c r="AX40" s="4">
        <f t="shared" si="8"/>
        <v>0</v>
      </c>
      <c r="AY40" s="4">
        <f t="shared" si="9"/>
        <v>0</v>
      </c>
      <c r="AZ40" s="4">
        <f t="shared" si="9"/>
        <v>0</v>
      </c>
      <c r="BA40" s="4">
        <f t="shared" si="9"/>
        <v>0</v>
      </c>
      <c r="BB40" s="4">
        <f t="shared" si="9"/>
        <v>0</v>
      </c>
      <c r="BC40" s="4">
        <f t="shared" si="9"/>
        <v>0</v>
      </c>
      <c r="BD40" s="4">
        <f t="shared" si="9"/>
        <v>0</v>
      </c>
      <c r="BE40" s="4">
        <f t="shared" si="9"/>
        <v>0</v>
      </c>
      <c r="BF40" s="4">
        <f t="shared" si="9"/>
        <v>0</v>
      </c>
      <c r="BG40" s="4">
        <f t="shared" si="9"/>
        <v>0</v>
      </c>
      <c r="BH40" s="4">
        <f t="shared" si="9"/>
        <v>0</v>
      </c>
      <c r="BI40" s="4">
        <f t="shared" si="9"/>
        <v>0</v>
      </c>
      <c r="BK40" s="7">
        <f t="shared" ca="1" si="6"/>
        <v>0.16910657502021298</v>
      </c>
    </row>
    <row r="41" spans="1:63" x14ac:dyDescent="0.25">
      <c r="A41">
        <f t="shared" si="4"/>
        <v>30</v>
      </c>
      <c r="C41" s="4">
        <f t="shared" ca="1" si="10"/>
        <v>-303949287.73020005</v>
      </c>
      <c r="D41" s="4">
        <f t="shared" ca="1" si="10"/>
        <v>4932299.1948467046</v>
      </c>
      <c r="E41" s="4">
        <f t="shared" ca="1" si="10"/>
        <v>4803834.135318215</v>
      </c>
      <c r="F41" s="4">
        <f t="shared" ca="1" si="10"/>
        <v>4985534.7884878507</v>
      </c>
      <c r="G41" s="4">
        <f t="shared" ca="1" si="10"/>
        <v>5148551.1714418689</v>
      </c>
      <c r="H41" s="4">
        <f t="shared" ca="1" si="10"/>
        <v>5335834.9545707693</v>
      </c>
      <c r="I41" s="4">
        <f t="shared" ca="1" si="10"/>
        <v>5524325.486399441</v>
      </c>
      <c r="J41" s="4">
        <f t="shared" ca="1" si="10"/>
        <v>5715126.3683214216</v>
      </c>
      <c r="K41" s="4">
        <f t="shared" ca="1" si="10"/>
        <v>5886709.5183675718</v>
      </c>
      <c r="L41" s="4">
        <f t="shared" ca="1" si="10"/>
        <v>4720746.9541409491</v>
      </c>
      <c r="M41" s="4">
        <f t="shared" ca="1" si="10"/>
        <v>4918623.2141708247</v>
      </c>
      <c r="N41" s="4">
        <f t="shared" ca="1" si="10"/>
        <v>5118906.8079824438</v>
      </c>
      <c r="O41" s="4">
        <f t="shared" ca="1" si="10"/>
        <v>5473741.2910765894</v>
      </c>
      <c r="P41" s="4">
        <f t="shared" ca="1" si="10"/>
        <v>5736545.8346185731</v>
      </c>
      <c r="Q41" s="4">
        <f t="shared" ca="1" si="10"/>
        <v>5911115.5947708571</v>
      </c>
      <c r="R41" s="4">
        <f t="shared" ca="1" si="10"/>
        <v>6087689.9164634906</v>
      </c>
      <c r="S41" s="4">
        <f t="shared" ca="1" si="7"/>
        <v>6243424.4315758524</v>
      </c>
      <c r="T41" s="4">
        <f t="shared" ca="1" si="7"/>
        <v>6425248.524098916</v>
      </c>
      <c r="U41" s="4">
        <f t="shared" ca="1" si="7"/>
        <v>6607958.0797100123</v>
      </c>
      <c r="V41" s="4">
        <f t="shared" ca="1" si="7"/>
        <v>6792753.8632615944</v>
      </c>
      <c r="W41" s="4">
        <f t="shared" ca="1" si="7"/>
        <v>6956106.3352756863</v>
      </c>
      <c r="X41" s="4">
        <f t="shared" ca="1" si="7"/>
        <v>7146352.9221336367</v>
      </c>
      <c r="Y41" s="4">
        <f t="shared" ca="1" si="7"/>
        <v>7337533.5481469287</v>
      </c>
      <c r="Z41" s="4">
        <f t="shared" ca="1" si="7"/>
        <v>7530885.1643794803</v>
      </c>
      <c r="AA41" s="4">
        <f t="shared" ca="1" si="7"/>
        <v>7702172.5096458057</v>
      </c>
      <c r="AB41" s="4">
        <f t="shared" ca="1" si="7"/>
        <v>7901183.2988154599</v>
      </c>
      <c r="AC41" s="4">
        <f t="shared" ca="1" si="7"/>
        <v>8101178.8208550429</v>
      </c>
      <c r="AD41" s="4">
        <f t="shared" ca="1" si="7"/>
        <v>8303433.303524212</v>
      </c>
      <c r="AE41" s="4">
        <f t="shared" ca="1" si="7"/>
        <v>8482984.5972131006</v>
      </c>
      <c r="AF41" s="4">
        <f t="shared" ca="1" si="7"/>
        <v>629592246.76999962</v>
      </c>
      <c r="AG41" s="4">
        <f t="shared" si="7"/>
        <v>0</v>
      </c>
      <c r="AH41" s="4">
        <f t="shared" si="7"/>
        <v>0</v>
      </c>
      <c r="AI41" s="4">
        <f t="shared" si="8"/>
        <v>0</v>
      </c>
      <c r="AJ41" s="4">
        <f t="shared" si="8"/>
        <v>0</v>
      </c>
      <c r="AK41" s="4">
        <f t="shared" si="8"/>
        <v>0</v>
      </c>
      <c r="AL41" s="4">
        <f t="shared" si="8"/>
        <v>0</v>
      </c>
      <c r="AM41" s="4">
        <f t="shared" si="8"/>
        <v>0</v>
      </c>
      <c r="AN41" s="4">
        <f t="shared" si="8"/>
        <v>0</v>
      </c>
      <c r="AO41" s="4">
        <f t="shared" si="8"/>
        <v>0</v>
      </c>
      <c r="AP41" s="4">
        <f t="shared" si="8"/>
        <v>0</v>
      </c>
      <c r="AQ41" s="4">
        <f t="shared" si="8"/>
        <v>0</v>
      </c>
      <c r="AR41" s="4">
        <f t="shared" si="8"/>
        <v>0</v>
      </c>
      <c r="AS41" s="4">
        <f t="shared" si="8"/>
        <v>0</v>
      </c>
      <c r="AT41" s="4">
        <f t="shared" si="8"/>
        <v>0</v>
      </c>
      <c r="AU41" s="4">
        <f t="shared" si="8"/>
        <v>0</v>
      </c>
      <c r="AV41" s="4">
        <f t="shared" si="8"/>
        <v>0</v>
      </c>
      <c r="AW41" s="4">
        <f t="shared" si="8"/>
        <v>0</v>
      </c>
      <c r="AX41" s="4">
        <f t="shared" si="8"/>
        <v>0</v>
      </c>
      <c r="AY41" s="4">
        <f t="shared" si="9"/>
        <v>0</v>
      </c>
      <c r="AZ41" s="4">
        <f t="shared" si="9"/>
        <v>0</v>
      </c>
      <c r="BA41" s="4">
        <f t="shared" si="9"/>
        <v>0</v>
      </c>
      <c r="BB41" s="4">
        <f t="shared" si="9"/>
        <v>0</v>
      </c>
      <c r="BC41" s="4">
        <f t="shared" si="9"/>
        <v>0</v>
      </c>
      <c r="BD41" s="4">
        <f t="shared" si="9"/>
        <v>0</v>
      </c>
      <c r="BE41" s="4">
        <f t="shared" si="9"/>
        <v>0</v>
      </c>
      <c r="BF41" s="4">
        <f t="shared" si="9"/>
        <v>0</v>
      </c>
      <c r="BG41" s="4">
        <f t="shared" si="9"/>
        <v>0</v>
      </c>
      <c r="BH41" s="4">
        <f t="shared" si="9"/>
        <v>0</v>
      </c>
      <c r="BI41" s="4">
        <f t="shared" si="9"/>
        <v>0</v>
      </c>
      <c r="BK41" s="7">
        <f t="shared" ca="1" si="6"/>
        <v>0.16800773338660213</v>
      </c>
    </row>
    <row r="42" spans="1:63" x14ac:dyDescent="0.25">
      <c r="A42">
        <f t="shared" si="4"/>
        <v>31</v>
      </c>
      <c r="C42" s="4">
        <f t="shared" ca="1" si="10"/>
        <v>-303949287.73020005</v>
      </c>
      <c r="D42" s="4">
        <f t="shared" ca="1" si="10"/>
        <v>4932299.1948467046</v>
      </c>
      <c r="E42" s="4">
        <f t="shared" ca="1" si="10"/>
        <v>4803834.135318215</v>
      </c>
      <c r="F42" s="4">
        <f t="shared" ca="1" si="10"/>
        <v>4985534.7884878507</v>
      </c>
      <c r="G42" s="4">
        <f t="shared" ca="1" si="10"/>
        <v>5148551.1714418689</v>
      </c>
      <c r="H42" s="4">
        <f t="shared" ca="1" si="10"/>
        <v>5335834.9545707693</v>
      </c>
      <c r="I42" s="4">
        <f t="shared" ca="1" si="10"/>
        <v>5524325.486399441</v>
      </c>
      <c r="J42" s="4">
        <f t="shared" ca="1" si="10"/>
        <v>5715126.3683214216</v>
      </c>
      <c r="K42" s="4">
        <f t="shared" ca="1" si="10"/>
        <v>5886709.5183675718</v>
      </c>
      <c r="L42" s="4">
        <f t="shared" ca="1" si="10"/>
        <v>4720746.9541409491</v>
      </c>
      <c r="M42" s="4">
        <f t="shared" ca="1" si="10"/>
        <v>4918623.2141708247</v>
      </c>
      <c r="N42" s="4">
        <f t="shared" ca="1" si="10"/>
        <v>5118906.8079824438</v>
      </c>
      <c r="O42" s="4">
        <f t="shared" ca="1" si="10"/>
        <v>5473741.2910765894</v>
      </c>
      <c r="P42" s="4">
        <f t="shared" ca="1" si="10"/>
        <v>5736545.8346185731</v>
      </c>
      <c r="Q42" s="4">
        <f t="shared" ca="1" si="10"/>
        <v>5911115.5947708571</v>
      </c>
      <c r="R42" s="4">
        <f t="shared" ca="1" si="10"/>
        <v>6087689.9164634906</v>
      </c>
      <c r="S42" s="4">
        <f t="shared" ca="1" si="7"/>
        <v>6243424.4315758524</v>
      </c>
      <c r="T42" s="4">
        <f t="shared" ca="1" si="7"/>
        <v>6425248.524098916</v>
      </c>
      <c r="U42" s="4">
        <f t="shared" ca="1" si="7"/>
        <v>6607958.0797100123</v>
      </c>
      <c r="V42" s="4">
        <f t="shared" ca="1" si="7"/>
        <v>6792753.8632615944</v>
      </c>
      <c r="W42" s="4">
        <f t="shared" ca="1" si="7"/>
        <v>6956106.3352756863</v>
      </c>
      <c r="X42" s="4">
        <f t="shared" ca="1" si="7"/>
        <v>7146352.9221336367</v>
      </c>
      <c r="Y42" s="4">
        <f t="shared" ca="1" si="7"/>
        <v>7337533.5481469287</v>
      </c>
      <c r="Z42" s="4">
        <f t="shared" ca="1" si="7"/>
        <v>7530885.1643794803</v>
      </c>
      <c r="AA42" s="4">
        <f t="shared" ca="1" si="7"/>
        <v>7702172.5096458057</v>
      </c>
      <c r="AB42" s="4">
        <f t="shared" ca="1" si="7"/>
        <v>7901183.2988154599</v>
      </c>
      <c r="AC42" s="4">
        <f t="shared" ca="1" si="7"/>
        <v>8101178.8208550429</v>
      </c>
      <c r="AD42" s="4">
        <f t="shared" ca="1" si="7"/>
        <v>8303433.303524212</v>
      </c>
      <c r="AE42" s="4">
        <f t="shared" ca="1" si="7"/>
        <v>8482984.5972131006</v>
      </c>
      <c r="AF42" s="4">
        <f t="shared" ca="1" si="7"/>
        <v>8030550.3155642459</v>
      </c>
      <c r="AG42" s="4">
        <f t="shared" ca="1" si="7"/>
        <v>640394586.97092509</v>
      </c>
      <c r="AH42" s="4">
        <f t="shared" si="7"/>
        <v>0</v>
      </c>
      <c r="AI42" s="4">
        <f t="shared" si="8"/>
        <v>0</v>
      </c>
      <c r="AJ42" s="4">
        <f t="shared" si="8"/>
        <v>0</v>
      </c>
      <c r="AK42" s="4">
        <f t="shared" si="8"/>
        <v>0</v>
      </c>
      <c r="AL42" s="4">
        <f t="shared" si="8"/>
        <v>0</v>
      </c>
      <c r="AM42" s="4">
        <f t="shared" si="8"/>
        <v>0</v>
      </c>
      <c r="AN42" s="4">
        <f t="shared" si="8"/>
        <v>0</v>
      </c>
      <c r="AO42" s="4">
        <f t="shared" si="8"/>
        <v>0</v>
      </c>
      <c r="AP42" s="4">
        <f t="shared" si="8"/>
        <v>0</v>
      </c>
      <c r="AQ42" s="4">
        <f t="shared" si="8"/>
        <v>0</v>
      </c>
      <c r="AR42" s="4">
        <f t="shared" si="8"/>
        <v>0</v>
      </c>
      <c r="AS42" s="4">
        <f t="shared" si="8"/>
        <v>0</v>
      </c>
      <c r="AT42" s="4">
        <f t="shared" si="8"/>
        <v>0</v>
      </c>
      <c r="AU42" s="4">
        <f t="shared" si="8"/>
        <v>0</v>
      </c>
      <c r="AV42" s="4">
        <f t="shared" si="8"/>
        <v>0</v>
      </c>
      <c r="AW42" s="4">
        <f t="shared" si="8"/>
        <v>0</v>
      </c>
      <c r="AX42" s="4">
        <f t="shared" si="8"/>
        <v>0</v>
      </c>
      <c r="AY42" s="4">
        <f t="shared" si="9"/>
        <v>0</v>
      </c>
      <c r="AZ42" s="4">
        <f t="shared" si="9"/>
        <v>0</v>
      </c>
      <c r="BA42" s="4">
        <f t="shared" si="9"/>
        <v>0</v>
      </c>
      <c r="BB42" s="4">
        <f t="shared" si="9"/>
        <v>0</v>
      </c>
      <c r="BC42" s="4">
        <f t="shared" si="9"/>
        <v>0</v>
      </c>
      <c r="BD42" s="4">
        <f t="shared" si="9"/>
        <v>0</v>
      </c>
      <c r="BE42" s="4">
        <f t="shared" si="9"/>
        <v>0</v>
      </c>
      <c r="BF42" s="4">
        <f t="shared" si="9"/>
        <v>0</v>
      </c>
      <c r="BG42" s="4">
        <f t="shared" si="9"/>
        <v>0</v>
      </c>
      <c r="BH42" s="4">
        <f t="shared" si="9"/>
        <v>0</v>
      </c>
      <c r="BI42" s="4">
        <f t="shared" si="9"/>
        <v>0</v>
      </c>
      <c r="BK42" s="7">
        <f t="shared" ca="1" si="6"/>
        <v>0.16687432107661015</v>
      </c>
    </row>
    <row r="43" spans="1:63" x14ac:dyDescent="0.25">
      <c r="A43">
        <f t="shared" si="4"/>
        <v>32</v>
      </c>
      <c r="C43" s="4">
        <f t="shared" ca="1" si="10"/>
        <v>-303949287.73020005</v>
      </c>
      <c r="D43" s="4">
        <f t="shared" ca="1" si="10"/>
        <v>4932299.1948467046</v>
      </c>
      <c r="E43" s="4">
        <f t="shared" ca="1" si="10"/>
        <v>4803834.135318215</v>
      </c>
      <c r="F43" s="4">
        <f t="shared" ca="1" si="10"/>
        <v>4985534.7884878507</v>
      </c>
      <c r="G43" s="4">
        <f t="shared" ca="1" si="10"/>
        <v>5148551.1714418689</v>
      </c>
      <c r="H43" s="4">
        <f t="shared" ca="1" si="10"/>
        <v>5335834.9545707693</v>
      </c>
      <c r="I43" s="4">
        <f t="shared" ca="1" si="10"/>
        <v>5524325.486399441</v>
      </c>
      <c r="J43" s="4">
        <f t="shared" ca="1" si="10"/>
        <v>5715126.3683214216</v>
      </c>
      <c r="K43" s="4">
        <f t="shared" ca="1" si="10"/>
        <v>5886709.5183675718</v>
      </c>
      <c r="L43" s="4">
        <f t="shared" ca="1" si="10"/>
        <v>4720746.9541409491</v>
      </c>
      <c r="M43" s="4">
        <f t="shared" ca="1" si="10"/>
        <v>4918623.2141708247</v>
      </c>
      <c r="N43" s="4">
        <f t="shared" ca="1" si="10"/>
        <v>5118906.8079824438</v>
      </c>
      <c r="O43" s="4">
        <f t="shared" ca="1" si="10"/>
        <v>5473741.2910765894</v>
      </c>
      <c r="P43" s="4">
        <f t="shared" ca="1" si="10"/>
        <v>5736545.8346185731</v>
      </c>
      <c r="Q43" s="4">
        <f t="shared" ca="1" si="10"/>
        <v>5911115.5947708571</v>
      </c>
      <c r="R43" s="4">
        <f t="shared" ca="1" si="10"/>
        <v>6087689.9164634906</v>
      </c>
      <c r="S43" s="4">
        <f t="shared" ca="1" si="7"/>
        <v>6243424.4315758524</v>
      </c>
      <c r="T43" s="4">
        <f t="shared" ca="1" si="7"/>
        <v>6425248.524098916</v>
      </c>
      <c r="U43" s="4">
        <f t="shared" ca="1" si="7"/>
        <v>6607958.0797100123</v>
      </c>
      <c r="V43" s="4">
        <f t="shared" ca="1" si="7"/>
        <v>6792753.8632615944</v>
      </c>
      <c r="W43" s="4">
        <f t="shared" ca="1" si="7"/>
        <v>6956106.3352756863</v>
      </c>
      <c r="X43" s="4">
        <f t="shared" ca="1" si="7"/>
        <v>7146352.9221336367</v>
      </c>
      <c r="Y43" s="4">
        <f t="shared" ca="1" si="7"/>
        <v>7337533.5481469287</v>
      </c>
      <c r="Z43" s="4">
        <f t="shared" ca="1" si="7"/>
        <v>7530885.1643794803</v>
      </c>
      <c r="AA43" s="4">
        <f t="shared" ca="1" si="7"/>
        <v>7702172.5096458057</v>
      </c>
      <c r="AB43" s="4">
        <f t="shared" ca="1" si="7"/>
        <v>7901183.2988154599</v>
      </c>
      <c r="AC43" s="4">
        <f t="shared" ca="1" si="7"/>
        <v>8101178.8208550429</v>
      </c>
      <c r="AD43" s="4">
        <f t="shared" ca="1" si="7"/>
        <v>8303433.303524212</v>
      </c>
      <c r="AE43" s="4">
        <f t="shared" ca="1" si="7"/>
        <v>8482984.5972131006</v>
      </c>
      <c r="AF43" s="4">
        <f t="shared" ca="1" si="7"/>
        <v>8030550.3155642459</v>
      </c>
      <c r="AG43" s="4">
        <f t="shared" ca="1" si="7"/>
        <v>7726836.5719361557</v>
      </c>
      <c r="AH43" s="4">
        <f t="shared" ca="1" si="7"/>
        <v>651696789.70618808</v>
      </c>
      <c r="AI43" s="4">
        <f t="shared" si="8"/>
        <v>0</v>
      </c>
      <c r="AJ43" s="4">
        <f t="shared" si="8"/>
        <v>0</v>
      </c>
      <c r="AK43" s="4">
        <f t="shared" si="8"/>
        <v>0</v>
      </c>
      <c r="AL43" s="4">
        <f t="shared" si="8"/>
        <v>0</v>
      </c>
      <c r="AM43" s="4">
        <f t="shared" si="8"/>
        <v>0</v>
      </c>
      <c r="AN43" s="4">
        <f t="shared" si="8"/>
        <v>0</v>
      </c>
      <c r="AO43" s="4">
        <f t="shared" si="8"/>
        <v>0</v>
      </c>
      <c r="AP43" s="4">
        <f t="shared" si="8"/>
        <v>0</v>
      </c>
      <c r="AQ43" s="4">
        <f t="shared" si="8"/>
        <v>0</v>
      </c>
      <c r="AR43" s="4">
        <f t="shared" si="8"/>
        <v>0</v>
      </c>
      <c r="AS43" s="4">
        <f t="shared" si="8"/>
        <v>0</v>
      </c>
      <c r="AT43" s="4">
        <f t="shared" si="8"/>
        <v>0</v>
      </c>
      <c r="AU43" s="4">
        <f t="shared" si="8"/>
        <v>0</v>
      </c>
      <c r="AV43" s="4">
        <f t="shared" si="8"/>
        <v>0</v>
      </c>
      <c r="AW43" s="4">
        <f t="shared" si="8"/>
        <v>0</v>
      </c>
      <c r="AX43" s="4">
        <f t="shared" si="8"/>
        <v>0</v>
      </c>
      <c r="AY43" s="4">
        <f t="shared" si="9"/>
        <v>0</v>
      </c>
      <c r="AZ43" s="4">
        <f t="shared" si="9"/>
        <v>0</v>
      </c>
      <c r="BA43" s="4">
        <f t="shared" si="9"/>
        <v>0</v>
      </c>
      <c r="BB43" s="4">
        <f t="shared" si="9"/>
        <v>0</v>
      </c>
      <c r="BC43" s="4">
        <f t="shared" si="9"/>
        <v>0</v>
      </c>
      <c r="BD43" s="4">
        <f t="shared" si="9"/>
        <v>0</v>
      </c>
      <c r="BE43" s="4">
        <f t="shared" si="9"/>
        <v>0</v>
      </c>
      <c r="BF43" s="4">
        <f t="shared" si="9"/>
        <v>0</v>
      </c>
      <c r="BG43" s="4">
        <f t="shared" si="9"/>
        <v>0</v>
      </c>
      <c r="BH43" s="4">
        <f t="shared" si="9"/>
        <v>0</v>
      </c>
      <c r="BI43" s="4">
        <f t="shared" si="9"/>
        <v>0</v>
      </c>
      <c r="BK43" s="7">
        <f t="shared" ca="1" si="6"/>
        <v>0.16578936398693145</v>
      </c>
    </row>
    <row r="44" spans="1:63" x14ac:dyDescent="0.25">
      <c r="A44">
        <f t="shared" si="4"/>
        <v>33</v>
      </c>
      <c r="C44" s="4">
        <f t="shared" ca="1" si="10"/>
        <v>-303949287.73020005</v>
      </c>
      <c r="D44" s="4">
        <f t="shared" ca="1" si="10"/>
        <v>4932299.1948467046</v>
      </c>
      <c r="E44" s="4">
        <f t="shared" ca="1" si="10"/>
        <v>4803834.135318215</v>
      </c>
      <c r="F44" s="4">
        <f t="shared" ca="1" si="10"/>
        <v>4985534.7884878507</v>
      </c>
      <c r="G44" s="4">
        <f t="shared" ca="1" si="10"/>
        <v>5148551.1714418689</v>
      </c>
      <c r="H44" s="4">
        <f t="shared" ca="1" si="10"/>
        <v>5335834.9545707693</v>
      </c>
      <c r="I44" s="4">
        <f t="shared" ca="1" si="10"/>
        <v>5524325.486399441</v>
      </c>
      <c r="J44" s="4">
        <f t="shared" ca="1" si="10"/>
        <v>5715126.3683214216</v>
      </c>
      <c r="K44" s="4">
        <f t="shared" ca="1" si="10"/>
        <v>5886709.5183675718</v>
      </c>
      <c r="L44" s="4">
        <f t="shared" ca="1" si="10"/>
        <v>4720746.9541409491</v>
      </c>
      <c r="M44" s="4">
        <f t="shared" ca="1" si="10"/>
        <v>4918623.2141708247</v>
      </c>
      <c r="N44" s="4">
        <f t="shared" ca="1" si="10"/>
        <v>5118906.8079824438</v>
      </c>
      <c r="O44" s="4">
        <f t="shared" ca="1" si="10"/>
        <v>5473741.2910765894</v>
      </c>
      <c r="P44" s="4">
        <f t="shared" ca="1" si="10"/>
        <v>5736545.8346185731</v>
      </c>
      <c r="Q44" s="4">
        <f t="shared" ca="1" si="10"/>
        <v>5911115.5947708571</v>
      </c>
      <c r="R44" s="4">
        <f t="shared" ca="1" si="10"/>
        <v>6087689.9164634906</v>
      </c>
      <c r="S44" s="4">
        <f t="shared" ref="S44:AH59" ca="1" si="11">IF(S$11&lt;=$A44,S$7,0)+IF(S$11=$A44,S$8)</f>
        <v>6243424.4315758524</v>
      </c>
      <c r="T44" s="4">
        <f t="shared" ca="1" si="11"/>
        <v>6425248.524098916</v>
      </c>
      <c r="U44" s="4">
        <f t="shared" ca="1" si="11"/>
        <v>6607958.0797100123</v>
      </c>
      <c r="V44" s="4">
        <f t="shared" ca="1" si="11"/>
        <v>6792753.8632615944</v>
      </c>
      <c r="W44" s="4">
        <f t="shared" ca="1" si="11"/>
        <v>6956106.3352756863</v>
      </c>
      <c r="X44" s="4">
        <f t="shared" ca="1" si="11"/>
        <v>7146352.9221336367</v>
      </c>
      <c r="Y44" s="4">
        <f t="shared" ca="1" si="11"/>
        <v>7337533.5481469287</v>
      </c>
      <c r="Z44" s="4">
        <f t="shared" ca="1" si="11"/>
        <v>7530885.1643794803</v>
      </c>
      <c r="AA44" s="4">
        <f t="shared" ca="1" si="11"/>
        <v>7702172.5096458057</v>
      </c>
      <c r="AB44" s="4">
        <f t="shared" ca="1" si="11"/>
        <v>7901183.2988154599</v>
      </c>
      <c r="AC44" s="4">
        <f t="shared" ca="1" si="11"/>
        <v>8101178.8208550429</v>
      </c>
      <c r="AD44" s="4">
        <f t="shared" ca="1" si="11"/>
        <v>8303433.303524212</v>
      </c>
      <c r="AE44" s="4">
        <f t="shared" ca="1" si="11"/>
        <v>8482984.5972131006</v>
      </c>
      <c r="AF44" s="4">
        <f t="shared" ca="1" si="11"/>
        <v>8030550.3155642459</v>
      </c>
      <c r="AG44" s="4">
        <f t="shared" ca="1" si="11"/>
        <v>7726836.5719361557</v>
      </c>
      <c r="AH44" s="4">
        <f t="shared" ca="1" si="11"/>
        <v>7833556.2523244647</v>
      </c>
      <c r="AI44" s="4">
        <f t="shared" ref="AI44:AX59" ca="1" si="12">IF(AI$11&lt;=$A44,AI$7,0)+IF(AI$11=$A44,AI$8)</f>
        <v>661596739.01266754</v>
      </c>
      <c r="AJ44" s="4">
        <f t="shared" si="12"/>
        <v>0</v>
      </c>
      <c r="AK44" s="4">
        <f t="shared" si="12"/>
        <v>0</v>
      </c>
      <c r="AL44" s="4">
        <f t="shared" si="12"/>
        <v>0</v>
      </c>
      <c r="AM44" s="4">
        <f t="shared" si="12"/>
        <v>0</v>
      </c>
      <c r="AN44" s="4">
        <f t="shared" si="12"/>
        <v>0</v>
      </c>
      <c r="AO44" s="4">
        <f t="shared" si="12"/>
        <v>0</v>
      </c>
      <c r="AP44" s="4">
        <f t="shared" si="12"/>
        <v>0</v>
      </c>
      <c r="AQ44" s="4">
        <f t="shared" si="12"/>
        <v>0</v>
      </c>
      <c r="AR44" s="4">
        <f t="shared" si="12"/>
        <v>0</v>
      </c>
      <c r="AS44" s="4">
        <f t="shared" si="12"/>
        <v>0</v>
      </c>
      <c r="AT44" s="4">
        <f t="shared" si="12"/>
        <v>0</v>
      </c>
      <c r="AU44" s="4">
        <f t="shared" si="12"/>
        <v>0</v>
      </c>
      <c r="AV44" s="4">
        <f t="shared" si="12"/>
        <v>0</v>
      </c>
      <c r="AW44" s="4">
        <f t="shared" si="12"/>
        <v>0</v>
      </c>
      <c r="AX44" s="4">
        <f t="shared" si="12"/>
        <v>0</v>
      </c>
      <c r="AY44" s="4">
        <f t="shared" ref="AY44:BI59" si="13">IF(AY$11&lt;=$A44,AY$7,0)+IF(AY$11=$A44,AY$8)</f>
        <v>0</v>
      </c>
      <c r="AZ44" s="4">
        <f t="shared" si="13"/>
        <v>0</v>
      </c>
      <c r="BA44" s="4">
        <f t="shared" si="13"/>
        <v>0</v>
      </c>
      <c r="BB44" s="4">
        <f t="shared" si="13"/>
        <v>0</v>
      </c>
      <c r="BC44" s="4">
        <f t="shared" si="13"/>
        <v>0</v>
      </c>
      <c r="BD44" s="4">
        <f t="shared" si="13"/>
        <v>0</v>
      </c>
      <c r="BE44" s="4">
        <f t="shared" si="13"/>
        <v>0</v>
      </c>
      <c r="BF44" s="4">
        <f t="shared" si="13"/>
        <v>0</v>
      </c>
      <c r="BG44" s="4">
        <f t="shared" si="13"/>
        <v>0</v>
      </c>
      <c r="BH44" s="4">
        <f t="shared" si="13"/>
        <v>0</v>
      </c>
      <c r="BI44" s="4">
        <f t="shared" si="13"/>
        <v>0</v>
      </c>
      <c r="BK44" s="7">
        <f t="shared" ca="1" si="6"/>
        <v>0.16448678028124397</v>
      </c>
    </row>
    <row r="45" spans="1:63" x14ac:dyDescent="0.25">
      <c r="A45">
        <f t="shared" si="4"/>
        <v>34</v>
      </c>
      <c r="C45" s="4">
        <f t="shared" ca="1" si="10"/>
        <v>-303949287.73020005</v>
      </c>
      <c r="D45" s="4">
        <f t="shared" ca="1" si="10"/>
        <v>4932299.1948467046</v>
      </c>
      <c r="E45" s="4">
        <f t="shared" ca="1" si="10"/>
        <v>4803834.135318215</v>
      </c>
      <c r="F45" s="4">
        <f t="shared" ca="1" si="10"/>
        <v>4985534.7884878507</v>
      </c>
      <c r="G45" s="4">
        <f t="shared" ca="1" si="10"/>
        <v>5148551.1714418689</v>
      </c>
      <c r="H45" s="4">
        <f t="shared" ca="1" si="10"/>
        <v>5335834.9545707693</v>
      </c>
      <c r="I45" s="4">
        <f t="shared" ca="1" si="10"/>
        <v>5524325.486399441</v>
      </c>
      <c r="J45" s="4">
        <f t="shared" ca="1" si="10"/>
        <v>5715126.3683214216</v>
      </c>
      <c r="K45" s="4">
        <f t="shared" ca="1" si="10"/>
        <v>5886709.5183675718</v>
      </c>
      <c r="L45" s="4">
        <f t="shared" ca="1" si="10"/>
        <v>4720746.9541409491</v>
      </c>
      <c r="M45" s="4">
        <f t="shared" ca="1" si="10"/>
        <v>4918623.2141708247</v>
      </c>
      <c r="N45" s="4">
        <f t="shared" ca="1" si="10"/>
        <v>5118906.8079824438</v>
      </c>
      <c r="O45" s="4">
        <f t="shared" ca="1" si="10"/>
        <v>5473741.2910765894</v>
      </c>
      <c r="P45" s="4">
        <f t="shared" ca="1" si="10"/>
        <v>5736545.8346185731</v>
      </c>
      <c r="Q45" s="4">
        <f t="shared" ca="1" si="10"/>
        <v>5911115.5947708571</v>
      </c>
      <c r="R45" s="4">
        <f t="shared" ref="R45:AG60" ca="1" si="14">IF(R$11&lt;=$A45,R$7,0)+IF(R$11=$A45,R$8)</f>
        <v>6087689.9164634906</v>
      </c>
      <c r="S45" s="4">
        <f t="shared" ca="1" si="11"/>
        <v>6243424.4315758524</v>
      </c>
      <c r="T45" s="4">
        <f t="shared" ca="1" si="11"/>
        <v>6425248.524098916</v>
      </c>
      <c r="U45" s="4">
        <f t="shared" ca="1" si="11"/>
        <v>6607958.0797100123</v>
      </c>
      <c r="V45" s="4">
        <f t="shared" ca="1" si="11"/>
        <v>6792753.8632615944</v>
      </c>
      <c r="W45" s="4">
        <f t="shared" ca="1" si="11"/>
        <v>6956106.3352756863</v>
      </c>
      <c r="X45" s="4">
        <f t="shared" ca="1" si="11"/>
        <v>7146352.9221336367</v>
      </c>
      <c r="Y45" s="4">
        <f t="shared" ca="1" si="11"/>
        <v>7337533.5481469287</v>
      </c>
      <c r="Z45" s="4">
        <f t="shared" ca="1" si="11"/>
        <v>7530885.1643794803</v>
      </c>
      <c r="AA45" s="4">
        <f t="shared" ca="1" si="11"/>
        <v>7702172.5096458057</v>
      </c>
      <c r="AB45" s="4">
        <f t="shared" ca="1" si="11"/>
        <v>7901183.2988154599</v>
      </c>
      <c r="AC45" s="4">
        <f t="shared" ca="1" si="11"/>
        <v>8101178.8208550429</v>
      </c>
      <c r="AD45" s="4">
        <f t="shared" ca="1" si="11"/>
        <v>8303433.303524212</v>
      </c>
      <c r="AE45" s="4">
        <f t="shared" ca="1" si="11"/>
        <v>8482984.5972131006</v>
      </c>
      <c r="AF45" s="4">
        <f t="shared" ca="1" si="11"/>
        <v>8030550.3155642459</v>
      </c>
      <c r="AG45" s="4">
        <f t="shared" ca="1" si="11"/>
        <v>7726836.5719361557</v>
      </c>
      <c r="AH45" s="4">
        <f t="shared" ca="1" si="11"/>
        <v>7833556.2523244647</v>
      </c>
      <c r="AI45" s="4">
        <f t="shared" ca="1" si="12"/>
        <v>8012232.3547233222</v>
      </c>
      <c r="AJ45" s="4">
        <f t="shared" ca="1" si="12"/>
        <v>673184465.46827841</v>
      </c>
      <c r="AK45" s="4">
        <f t="shared" si="12"/>
        <v>0</v>
      </c>
      <c r="AL45" s="4">
        <f t="shared" si="12"/>
        <v>0</v>
      </c>
      <c r="AM45" s="4">
        <f t="shared" si="12"/>
        <v>0</v>
      </c>
      <c r="AN45" s="4">
        <f t="shared" si="12"/>
        <v>0</v>
      </c>
      <c r="AO45" s="4">
        <f t="shared" si="12"/>
        <v>0</v>
      </c>
      <c r="AP45" s="4">
        <f t="shared" si="12"/>
        <v>0</v>
      </c>
      <c r="AQ45" s="4">
        <f t="shared" si="12"/>
        <v>0</v>
      </c>
      <c r="AR45" s="4">
        <f t="shared" si="12"/>
        <v>0</v>
      </c>
      <c r="AS45" s="4">
        <f t="shared" si="12"/>
        <v>0</v>
      </c>
      <c r="AT45" s="4">
        <f t="shared" si="12"/>
        <v>0</v>
      </c>
      <c r="AU45" s="4">
        <f t="shared" si="12"/>
        <v>0</v>
      </c>
      <c r="AV45" s="4">
        <f t="shared" si="12"/>
        <v>0</v>
      </c>
      <c r="AW45" s="4">
        <f t="shared" si="12"/>
        <v>0</v>
      </c>
      <c r="AX45" s="4">
        <f t="shared" si="12"/>
        <v>0</v>
      </c>
      <c r="AY45" s="4">
        <f t="shared" si="13"/>
        <v>0</v>
      </c>
      <c r="AZ45" s="4">
        <f t="shared" si="13"/>
        <v>0</v>
      </c>
      <c r="BA45" s="4">
        <f t="shared" si="13"/>
        <v>0</v>
      </c>
      <c r="BB45" s="4">
        <f t="shared" si="13"/>
        <v>0</v>
      </c>
      <c r="BC45" s="4">
        <f t="shared" si="13"/>
        <v>0</v>
      </c>
      <c r="BD45" s="4">
        <f t="shared" si="13"/>
        <v>0</v>
      </c>
      <c r="BE45" s="4">
        <f t="shared" si="13"/>
        <v>0</v>
      </c>
      <c r="BF45" s="4">
        <f t="shared" si="13"/>
        <v>0</v>
      </c>
      <c r="BG45" s="4">
        <f t="shared" si="13"/>
        <v>0</v>
      </c>
      <c r="BH45" s="4">
        <f t="shared" si="13"/>
        <v>0</v>
      </c>
      <c r="BI45" s="4">
        <f t="shared" si="13"/>
        <v>0</v>
      </c>
      <c r="BK45" s="7">
        <f t="shared" ca="1" si="6"/>
        <v>0.16353170305697295</v>
      </c>
    </row>
    <row r="46" spans="1:63" x14ac:dyDescent="0.25">
      <c r="A46">
        <f t="shared" si="4"/>
        <v>35</v>
      </c>
      <c r="C46" s="4">
        <f t="shared" ref="C46:R61" ca="1" si="15">IF(C$11&lt;=$A46,C$7,0)+IF(C$11=$A46,C$8)</f>
        <v>-303949287.73020005</v>
      </c>
      <c r="D46" s="4">
        <f t="shared" ca="1" si="15"/>
        <v>4932299.1948467046</v>
      </c>
      <c r="E46" s="4">
        <f t="shared" ca="1" si="15"/>
        <v>4803834.135318215</v>
      </c>
      <c r="F46" s="4">
        <f t="shared" ca="1" si="15"/>
        <v>4985534.7884878507</v>
      </c>
      <c r="G46" s="4">
        <f t="shared" ca="1" si="15"/>
        <v>5148551.1714418689</v>
      </c>
      <c r="H46" s="4">
        <f t="shared" ca="1" si="15"/>
        <v>5335834.9545707693</v>
      </c>
      <c r="I46" s="4">
        <f t="shared" ca="1" si="15"/>
        <v>5524325.486399441</v>
      </c>
      <c r="J46" s="4">
        <f t="shared" ca="1" si="15"/>
        <v>5715126.3683214216</v>
      </c>
      <c r="K46" s="4">
        <f t="shared" ca="1" si="15"/>
        <v>5886709.5183675718</v>
      </c>
      <c r="L46" s="4">
        <f t="shared" ca="1" si="15"/>
        <v>4720746.9541409491</v>
      </c>
      <c r="M46" s="4">
        <f t="shared" ca="1" si="15"/>
        <v>4918623.2141708247</v>
      </c>
      <c r="N46" s="4">
        <f t="shared" ca="1" si="15"/>
        <v>5118906.8079824438</v>
      </c>
      <c r="O46" s="4">
        <f t="shared" ca="1" si="15"/>
        <v>5473741.2910765894</v>
      </c>
      <c r="P46" s="4">
        <f t="shared" ca="1" si="15"/>
        <v>5736545.8346185731</v>
      </c>
      <c r="Q46" s="4">
        <f t="shared" ca="1" si="15"/>
        <v>5911115.5947708571</v>
      </c>
      <c r="R46" s="4">
        <f t="shared" ca="1" si="14"/>
        <v>6087689.9164634906</v>
      </c>
      <c r="S46" s="4">
        <f t="shared" ca="1" si="11"/>
        <v>6243424.4315758524</v>
      </c>
      <c r="T46" s="4">
        <f t="shared" ca="1" si="11"/>
        <v>6425248.524098916</v>
      </c>
      <c r="U46" s="4">
        <f t="shared" ca="1" si="11"/>
        <v>6607958.0797100123</v>
      </c>
      <c r="V46" s="4">
        <f t="shared" ca="1" si="11"/>
        <v>6792753.8632615944</v>
      </c>
      <c r="W46" s="4">
        <f t="shared" ca="1" si="11"/>
        <v>6956106.3352756863</v>
      </c>
      <c r="X46" s="4">
        <f t="shared" ca="1" si="11"/>
        <v>7146352.9221336367</v>
      </c>
      <c r="Y46" s="4">
        <f t="shared" ca="1" si="11"/>
        <v>7337533.5481469287</v>
      </c>
      <c r="Z46" s="4">
        <f t="shared" ca="1" si="11"/>
        <v>7530885.1643794803</v>
      </c>
      <c r="AA46" s="4">
        <f t="shared" ca="1" si="11"/>
        <v>7702172.5096458057</v>
      </c>
      <c r="AB46" s="4">
        <f t="shared" ca="1" si="11"/>
        <v>7901183.2988154599</v>
      </c>
      <c r="AC46" s="4">
        <f t="shared" ca="1" si="11"/>
        <v>8101178.8208550429</v>
      </c>
      <c r="AD46" s="4">
        <f t="shared" ca="1" si="11"/>
        <v>8303433.303524212</v>
      </c>
      <c r="AE46" s="4">
        <f t="shared" ca="1" si="11"/>
        <v>8482984.5972131006</v>
      </c>
      <c r="AF46" s="4">
        <f t="shared" ca="1" si="11"/>
        <v>8030550.3155642459</v>
      </c>
      <c r="AG46" s="4">
        <f t="shared" ca="1" si="11"/>
        <v>7726836.5719361557</v>
      </c>
      <c r="AH46" s="4">
        <f t="shared" ca="1" si="11"/>
        <v>7833556.2523244647</v>
      </c>
      <c r="AI46" s="4">
        <f t="shared" ca="1" si="12"/>
        <v>8012232.3547233222</v>
      </c>
      <c r="AJ46" s="4">
        <f t="shared" ca="1" si="12"/>
        <v>8220297.6912636803</v>
      </c>
      <c r="AK46" s="4">
        <f t="shared" ca="1" si="12"/>
        <v>684863310.69492257</v>
      </c>
      <c r="AL46" s="4">
        <f t="shared" si="12"/>
        <v>0</v>
      </c>
      <c r="AM46" s="4">
        <f t="shared" si="12"/>
        <v>0</v>
      </c>
      <c r="AN46" s="4">
        <f t="shared" si="12"/>
        <v>0</v>
      </c>
      <c r="AO46" s="4">
        <f t="shared" si="12"/>
        <v>0</v>
      </c>
      <c r="AP46" s="4">
        <f t="shared" si="12"/>
        <v>0</v>
      </c>
      <c r="AQ46" s="4">
        <f t="shared" si="12"/>
        <v>0</v>
      </c>
      <c r="AR46" s="4">
        <f t="shared" si="12"/>
        <v>0</v>
      </c>
      <c r="AS46" s="4">
        <f t="shared" si="12"/>
        <v>0</v>
      </c>
      <c r="AT46" s="4">
        <f t="shared" si="12"/>
        <v>0</v>
      </c>
      <c r="AU46" s="4">
        <f t="shared" si="12"/>
        <v>0</v>
      </c>
      <c r="AV46" s="4">
        <f t="shared" si="12"/>
        <v>0</v>
      </c>
      <c r="AW46" s="4">
        <f t="shared" si="12"/>
        <v>0</v>
      </c>
      <c r="AX46" s="4">
        <f t="shared" si="12"/>
        <v>0</v>
      </c>
      <c r="AY46" s="4">
        <f t="shared" si="13"/>
        <v>0</v>
      </c>
      <c r="AZ46" s="4">
        <f t="shared" si="13"/>
        <v>0</v>
      </c>
      <c r="BA46" s="4">
        <f t="shared" si="13"/>
        <v>0</v>
      </c>
      <c r="BB46" s="4">
        <f t="shared" si="13"/>
        <v>0</v>
      </c>
      <c r="BC46" s="4">
        <f t="shared" si="13"/>
        <v>0</v>
      </c>
      <c r="BD46" s="4">
        <f t="shared" si="13"/>
        <v>0</v>
      </c>
      <c r="BE46" s="4">
        <f t="shared" si="13"/>
        <v>0</v>
      </c>
      <c r="BF46" s="4">
        <f t="shared" si="13"/>
        <v>0</v>
      </c>
      <c r="BG46" s="4">
        <f t="shared" si="13"/>
        <v>0</v>
      </c>
      <c r="BH46" s="4">
        <f t="shared" si="13"/>
        <v>0</v>
      </c>
      <c r="BI46" s="4">
        <f t="shared" si="13"/>
        <v>0</v>
      </c>
      <c r="BK46" s="7">
        <f t="shared" ca="1" si="6"/>
        <v>0.16262756211680252</v>
      </c>
    </row>
    <row r="47" spans="1:63" x14ac:dyDescent="0.25">
      <c r="A47">
        <f t="shared" si="4"/>
        <v>36</v>
      </c>
      <c r="C47" s="4">
        <f t="shared" ca="1" si="15"/>
        <v>-303949287.73020005</v>
      </c>
      <c r="D47" s="4">
        <f t="shared" ca="1" si="15"/>
        <v>4932299.1948467046</v>
      </c>
      <c r="E47" s="4">
        <f t="shared" ca="1" si="15"/>
        <v>4803834.135318215</v>
      </c>
      <c r="F47" s="4">
        <f t="shared" ca="1" si="15"/>
        <v>4985534.7884878507</v>
      </c>
      <c r="G47" s="4">
        <f t="shared" ca="1" si="15"/>
        <v>5148551.1714418689</v>
      </c>
      <c r="H47" s="4">
        <f t="shared" ca="1" si="15"/>
        <v>5335834.9545707693</v>
      </c>
      <c r="I47" s="4">
        <f t="shared" ca="1" si="15"/>
        <v>5524325.486399441</v>
      </c>
      <c r="J47" s="4">
        <f t="shared" ca="1" si="15"/>
        <v>5715126.3683214216</v>
      </c>
      <c r="K47" s="4">
        <f t="shared" ca="1" si="15"/>
        <v>5886709.5183675718</v>
      </c>
      <c r="L47" s="4">
        <f t="shared" ca="1" si="15"/>
        <v>4720746.9541409491</v>
      </c>
      <c r="M47" s="4">
        <f t="shared" ca="1" si="15"/>
        <v>4918623.2141708247</v>
      </c>
      <c r="N47" s="4">
        <f t="shared" ca="1" si="15"/>
        <v>5118906.8079824438</v>
      </c>
      <c r="O47" s="4">
        <f t="shared" ca="1" si="15"/>
        <v>5473741.2910765894</v>
      </c>
      <c r="P47" s="4">
        <f t="shared" ca="1" si="15"/>
        <v>5736545.8346185731</v>
      </c>
      <c r="Q47" s="4">
        <f t="shared" ca="1" si="15"/>
        <v>5911115.5947708571</v>
      </c>
      <c r="R47" s="4">
        <f t="shared" ca="1" si="14"/>
        <v>6087689.9164634906</v>
      </c>
      <c r="S47" s="4">
        <f t="shared" ca="1" si="11"/>
        <v>6243424.4315758524</v>
      </c>
      <c r="T47" s="4">
        <f t="shared" ca="1" si="11"/>
        <v>6425248.524098916</v>
      </c>
      <c r="U47" s="4">
        <f t="shared" ca="1" si="11"/>
        <v>6607958.0797100123</v>
      </c>
      <c r="V47" s="4">
        <f t="shared" ca="1" si="11"/>
        <v>6792753.8632615944</v>
      </c>
      <c r="W47" s="4">
        <f t="shared" ca="1" si="11"/>
        <v>6956106.3352756863</v>
      </c>
      <c r="X47" s="4">
        <f t="shared" ca="1" si="11"/>
        <v>7146352.9221336367</v>
      </c>
      <c r="Y47" s="4">
        <f t="shared" ca="1" si="11"/>
        <v>7337533.5481469287</v>
      </c>
      <c r="Z47" s="4">
        <f t="shared" ca="1" si="11"/>
        <v>7530885.1643794803</v>
      </c>
      <c r="AA47" s="4">
        <f t="shared" ca="1" si="11"/>
        <v>7702172.5096458057</v>
      </c>
      <c r="AB47" s="4">
        <f t="shared" ca="1" si="11"/>
        <v>7901183.2988154599</v>
      </c>
      <c r="AC47" s="4">
        <f t="shared" ca="1" si="11"/>
        <v>8101178.8208550429</v>
      </c>
      <c r="AD47" s="4">
        <f t="shared" ca="1" si="11"/>
        <v>8303433.303524212</v>
      </c>
      <c r="AE47" s="4">
        <f t="shared" ca="1" si="11"/>
        <v>8482984.5972131006</v>
      </c>
      <c r="AF47" s="4">
        <f t="shared" ca="1" si="11"/>
        <v>8030550.3155642459</v>
      </c>
      <c r="AG47" s="4">
        <f t="shared" ca="1" si="11"/>
        <v>7726836.5719361557</v>
      </c>
      <c r="AH47" s="4">
        <f t="shared" ca="1" si="11"/>
        <v>7833556.2523244647</v>
      </c>
      <c r="AI47" s="4">
        <f t="shared" ca="1" si="12"/>
        <v>8012232.3547233222</v>
      </c>
      <c r="AJ47" s="4">
        <f t="shared" ca="1" si="12"/>
        <v>8220297.6912636803</v>
      </c>
      <c r="AK47" s="4">
        <f t="shared" ca="1" si="12"/>
        <v>8429384.996025458</v>
      </c>
      <c r="AL47" s="4">
        <f t="shared" ca="1" si="12"/>
        <v>696635399.36618245</v>
      </c>
      <c r="AM47" s="4">
        <f t="shared" si="12"/>
        <v>0</v>
      </c>
      <c r="AN47" s="4">
        <f t="shared" si="12"/>
        <v>0</v>
      </c>
      <c r="AO47" s="4">
        <f t="shared" si="12"/>
        <v>0</v>
      </c>
      <c r="AP47" s="4">
        <f t="shared" si="12"/>
        <v>0</v>
      </c>
      <c r="AQ47" s="4">
        <f t="shared" si="12"/>
        <v>0</v>
      </c>
      <c r="AR47" s="4">
        <f t="shared" si="12"/>
        <v>0</v>
      </c>
      <c r="AS47" s="4">
        <f t="shared" si="12"/>
        <v>0</v>
      </c>
      <c r="AT47" s="4">
        <f t="shared" si="12"/>
        <v>0</v>
      </c>
      <c r="AU47" s="4">
        <f t="shared" si="12"/>
        <v>0</v>
      </c>
      <c r="AV47" s="4">
        <f t="shared" si="12"/>
        <v>0</v>
      </c>
      <c r="AW47" s="4">
        <f t="shared" si="12"/>
        <v>0</v>
      </c>
      <c r="AX47" s="4">
        <f t="shared" si="12"/>
        <v>0</v>
      </c>
      <c r="AY47" s="4">
        <f t="shared" si="13"/>
        <v>0</v>
      </c>
      <c r="AZ47" s="4">
        <f t="shared" si="13"/>
        <v>0</v>
      </c>
      <c r="BA47" s="4">
        <f t="shared" si="13"/>
        <v>0</v>
      </c>
      <c r="BB47" s="4">
        <f t="shared" si="13"/>
        <v>0</v>
      </c>
      <c r="BC47" s="4">
        <f t="shared" si="13"/>
        <v>0</v>
      </c>
      <c r="BD47" s="4">
        <f t="shared" si="13"/>
        <v>0</v>
      </c>
      <c r="BE47" s="4">
        <f t="shared" si="13"/>
        <v>0</v>
      </c>
      <c r="BF47" s="4">
        <f t="shared" si="13"/>
        <v>0</v>
      </c>
      <c r="BG47" s="4">
        <f t="shared" si="13"/>
        <v>0</v>
      </c>
      <c r="BH47" s="4">
        <f t="shared" si="13"/>
        <v>0</v>
      </c>
      <c r="BI47" s="4">
        <f t="shared" si="13"/>
        <v>0</v>
      </c>
      <c r="BK47" s="7">
        <f ca="1">-1+(1+IRR(C47:BI47))^4</f>
        <v>0.16177039095175072</v>
      </c>
    </row>
    <row r="48" spans="1:63" x14ac:dyDescent="0.25">
      <c r="A48">
        <f t="shared" si="4"/>
        <v>37</v>
      </c>
      <c r="C48" s="4">
        <f t="shared" ca="1" si="15"/>
        <v>-303949287.73020005</v>
      </c>
      <c r="D48" s="4">
        <f t="shared" ca="1" si="15"/>
        <v>4932299.1948467046</v>
      </c>
      <c r="E48" s="4">
        <f t="shared" ca="1" si="15"/>
        <v>4803834.135318215</v>
      </c>
      <c r="F48" s="4">
        <f t="shared" ca="1" si="15"/>
        <v>4985534.7884878507</v>
      </c>
      <c r="G48" s="4">
        <f t="shared" ca="1" si="15"/>
        <v>5148551.1714418689</v>
      </c>
      <c r="H48" s="4">
        <f t="shared" ca="1" si="15"/>
        <v>5335834.9545707693</v>
      </c>
      <c r="I48" s="4">
        <f t="shared" ca="1" si="15"/>
        <v>5524325.486399441</v>
      </c>
      <c r="J48" s="4">
        <f t="shared" ca="1" si="15"/>
        <v>5715126.3683214216</v>
      </c>
      <c r="K48" s="4">
        <f t="shared" ca="1" si="15"/>
        <v>5886709.5183675718</v>
      </c>
      <c r="L48" s="4">
        <f t="shared" ca="1" si="15"/>
        <v>4720746.9541409491</v>
      </c>
      <c r="M48" s="4">
        <f t="shared" ca="1" si="15"/>
        <v>4918623.2141708247</v>
      </c>
      <c r="N48" s="4">
        <f t="shared" ca="1" si="15"/>
        <v>5118906.8079824438</v>
      </c>
      <c r="O48" s="4">
        <f t="shared" ca="1" si="15"/>
        <v>5473741.2910765894</v>
      </c>
      <c r="P48" s="4">
        <f t="shared" ca="1" si="15"/>
        <v>5736545.8346185731</v>
      </c>
      <c r="Q48" s="4">
        <f t="shared" ca="1" si="15"/>
        <v>5911115.5947708571</v>
      </c>
      <c r="R48" s="4">
        <f t="shared" ca="1" si="14"/>
        <v>6087689.9164634906</v>
      </c>
      <c r="S48" s="4">
        <f t="shared" ca="1" si="11"/>
        <v>6243424.4315758524</v>
      </c>
      <c r="T48" s="4">
        <f t="shared" ca="1" si="11"/>
        <v>6425248.524098916</v>
      </c>
      <c r="U48" s="4">
        <f t="shared" ca="1" si="11"/>
        <v>6607958.0797100123</v>
      </c>
      <c r="V48" s="4">
        <f t="shared" ca="1" si="11"/>
        <v>6792753.8632615944</v>
      </c>
      <c r="W48" s="4">
        <f t="shared" ca="1" si="11"/>
        <v>6956106.3352756863</v>
      </c>
      <c r="X48" s="4">
        <f t="shared" ca="1" si="11"/>
        <v>7146352.9221336367</v>
      </c>
      <c r="Y48" s="4">
        <f t="shared" ca="1" si="11"/>
        <v>7337533.5481469287</v>
      </c>
      <c r="Z48" s="4">
        <f t="shared" ca="1" si="11"/>
        <v>7530885.1643794803</v>
      </c>
      <c r="AA48" s="4">
        <f t="shared" ca="1" si="11"/>
        <v>7702172.5096458057</v>
      </c>
      <c r="AB48" s="4">
        <f t="shared" ca="1" si="11"/>
        <v>7901183.2988154599</v>
      </c>
      <c r="AC48" s="4">
        <f t="shared" ca="1" si="11"/>
        <v>8101178.8208550429</v>
      </c>
      <c r="AD48" s="4">
        <f t="shared" ca="1" si="11"/>
        <v>8303433.303524212</v>
      </c>
      <c r="AE48" s="4">
        <f t="shared" ca="1" si="11"/>
        <v>8482984.5972131006</v>
      </c>
      <c r="AF48" s="4">
        <f t="shared" ca="1" si="11"/>
        <v>8030550.3155642459</v>
      </c>
      <c r="AG48" s="4">
        <f t="shared" ca="1" si="11"/>
        <v>7726836.5719361557</v>
      </c>
      <c r="AH48" s="4">
        <f t="shared" ca="1" si="11"/>
        <v>7833556.2523244647</v>
      </c>
      <c r="AI48" s="4">
        <f t="shared" ca="1" si="12"/>
        <v>8012232.3547233222</v>
      </c>
      <c r="AJ48" s="4">
        <f t="shared" ca="1" si="12"/>
        <v>8220297.6912636803</v>
      </c>
      <c r="AK48" s="4">
        <f t="shared" ca="1" si="12"/>
        <v>8429384.996025458</v>
      </c>
      <c r="AL48" s="4">
        <f t="shared" ca="1" si="12"/>
        <v>8640845.9286126662</v>
      </c>
      <c r="AM48" s="4">
        <f t="shared" ca="1" si="12"/>
        <v>708910303.10906518</v>
      </c>
      <c r="AN48" s="4">
        <f t="shared" si="12"/>
        <v>0</v>
      </c>
      <c r="AO48" s="4">
        <f t="shared" si="12"/>
        <v>0</v>
      </c>
      <c r="AP48" s="4">
        <f t="shared" si="12"/>
        <v>0</v>
      </c>
      <c r="AQ48" s="4">
        <f t="shared" si="12"/>
        <v>0</v>
      </c>
      <c r="AR48" s="4">
        <f t="shared" si="12"/>
        <v>0</v>
      </c>
      <c r="AS48" s="4">
        <f t="shared" si="12"/>
        <v>0</v>
      </c>
      <c r="AT48" s="4">
        <f t="shared" si="12"/>
        <v>0</v>
      </c>
      <c r="AU48" s="4">
        <f t="shared" si="12"/>
        <v>0</v>
      </c>
      <c r="AV48" s="4">
        <f t="shared" si="12"/>
        <v>0</v>
      </c>
      <c r="AW48" s="4">
        <f t="shared" si="12"/>
        <v>0</v>
      </c>
      <c r="AX48" s="4">
        <f t="shared" si="12"/>
        <v>0</v>
      </c>
      <c r="AY48" s="4">
        <f t="shared" si="13"/>
        <v>0</v>
      </c>
      <c r="AZ48" s="4">
        <f t="shared" si="13"/>
        <v>0</v>
      </c>
      <c r="BA48" s="4">
        <f t="shared" si="13"/>
        <v>0</v>
      </c>
      <c r="BB48" s="4">
        <f t="shared" si="13"/>
        <v>0</v>
      </c>
      <c r="BC48" s="4">
        <f t="shared" si="13"/>
        <v>0</v>
      </c>
      <c r="BD48" s="4">
        <f t="shared" si="13"/>
        <v>0</v>
      </c>
      <c r="BE48" s="4">
        <f t="shared" si="13"/>
        <v>0</v>
      </c>
      <c r="BF48" s="4">
        <f t="shared" si="13"/>
        <v>0</v>
      </c>
      <c r="BG48" s="4">
        <f t="shared" si="13"/>
        <v>0</v>
      </c>
      <c r="BH48" s="4">
        <f t="shared" si="13"/>
        <v>0</v>
      </c>
      <c r="BI48" s="4">
        <f t="shared" si="13"/>
        <v>0</v>
      </c>
      <c r="BK48" s="7">
        <f t="shared" ca="1" si="6"/>
        <v>0.1610144285226609</v>
      </c>
    </row>
    <row r="49" spans="1:63" x14ac:dyDescent="0.25">
      <c r="A49">
        <f t="shared" si="4"/>
        <v>38</v>
      </c>
      <c r="C49" s="4">
        <f t="shared" ca="1" si="15"/>
        <v>-303949287.73020005</v>
      </c>
      <c r="D49" s="4">
        <f t="shared" ca="1" si="15"/>
        <v>4932299.1948467046</v>
      </c>
      <c r="E49" s="4">
        <f t="shared" ca="1" si="15"/>
        <v>4803834.135318215</v>
      </c>
      <c r="F49" s="4">
        <f t="shared" ca="1" si="15"/>
        <v>4985534.7884878507</v>
      </c>
      <c r="G49" s="4">
        <f t="shared" ca="1" si="15"/>
        <v>5148551.1714418689</v>
      </c>
      <c r="H49" s="4">
        <f t="shared" ca="1" si="15"/>
        <v>5335834.9545707693</v>
      </c>
      <c r="I49" s="4">
        <f t="shared" ca="1" si="15"/>
        <v>5524325.486399441</v>
      </c>
      <c r="J49" s="4">
        <f t="shared" ca="1" si="15"/>
        <v>5715126.3683214216</v>
      </c>
      <c r="K49" s="4">
        <f t="shared" ca="1" si="15"/>
        <v>5886709.5183675718</v>
      </c>
      <c r="L49" s="4">
        <f t="shared" ca="1" si="15"/>
        <v>4720746.9541409491</v>
      </c>
      <c r="M49" s="4">
        <f t="shared" ca="1" si="15"/>
        <v>4918623.2141708247</v>
      </c>
      <c r="N49" s="4">
        <f t="shared" ca="1" si="15"/>
        <v>5118906.8079824438</v>
      </c>
      <c r="O49" s="4">
        <f t="shared" ca="1" si="15"/>
        <v>5473741.2910765894</v>
      </c>
      <c r="P49" s="4">
        <f t="shared" ca="1" si="15"/>
        <v>5736545.8346185731</v>
      </c>
      <c r="Q49" s="4">
        <f t="shared" ca="1" si="15"/>
        <v>5911115.5947708571</v>
      </c>
      <c r="R49" s="4">
        <f t="shared" ca="1" si="14"/>
        <v>6087689.9164634906</v>
      </c>
      <c r="S49" s="4">
        <f t="shared" ca="1" si="11"/>
        <v>6243424.4315758524</v>
      </c>
      <c r="T49" s="4">
        <f t="shared" ca="1" si="11"/>
        <v>6425248.524098916</v>
      </c>
      <c r="U49" s="4">
        <f t="shared" ca="1" si="11"/>
        <v>6607958.0797100123</v>
      </c>
      <c r="V49" s="4">
        <f t="shared" ca="1" si="11"/>
        <v>6792753.8632615944</v>
      </c>
      <c r="W49" s="4">
        <f t="shared" ca="1" si="11"/>
        <v>6956106.3352756863</v>
      </c>
      <c r="X49" s="4">
        <f t="shared" ca="1" si="11"/>
        <v>7146352.9221336367</v>
      </c>
      <c r="Y49" s="4">
        <f t="shared" ca="1" si="11"/>
        <v>7337533.5481469287</v>
      </c>
      <c r="Z49" s="4">
        <f t="shared" ca="1" si="11"/>
        <v>7530885.1643794803</v>
      </c>
      <c r="AA49" s="4">
        <f t="shared" ca="1" si="11"/>
        <v>7702172.5096458057</v>
      </c>
      <c r="AB49" s="4">
        <f t="shared" ca="1" si="11"/>
        <v>7901183.2988154599</v>
      </c>
      <c r="AC49" s="4">
        <f t="shared" ca="1" si="11"/>
        <v>8101178.8208550429</v>
      </c>
      <c r="AD49" s="4">
        <f t="shared" ca="1" si="11"/>
        <v>8303433.303524212</v>
      </c>
      <c r="AE49" s="4">
        <f t="shared" ca="1" si="11"/>
        <v>8482984.5972131006</v>
      </c>
      <c r="AF49" s="4">
        <f t="shared" ca="1" si="11"/>
        <v>8030550.3155642459</v>
      </c>
      <c r="AG49" s="4">
        <f t="shared" ca="1" si="11"/>
        <v>7726836.5719361557</v>
      </c>
      <c r="AH49" s="4">
        <f t="shared" ca="1" si="11"/>
        <v>7833556.2523244647</v>
      </c>
      <c r="AI49" s="4">
        <f t="shared" ca="1" si="12"/>
        <v>8012232.3547233222</v>
      </c>
      <c r="AJ49" s="4">
        <f t="shared" ca="1" si="12"/>
        <v>8220297.6912636803</v>
      </c>
      <c r="AK49" s="4">
        <f t="shared" ca="1" si="12"/>
        <v>8429384.996025458</v>
      </c>
      <c r="AL49" s="4">
        <f t="shared" ca="1" si="12"/>
        <v>8640845.9286126662</v>
      </c>
      <c r="AM49" s="4">
        <f t="shared" ca="1" si="12"/>
        <v>8828197.9746271949</v>
      </c>
      <c r="AN49" s="4">
        <f t="shared" ca="1" si="12"/>
        <v>721684662.63900495</v>
      </c>
      <c r="AO49" s="4">
        <f t="shared" si="12"/>
        <v>0</v>
      </c>
      <c r="AP49" s="4">
        <f t="shared" si="12"/>
        <v>0</v>
      </c>
      <c r="AQ49" s="4">
        <f t="shared" si="12"/>
        <v>0</v>
      </c>
      <c r="AR49" s="4">
        <f t="shared" si="12"/>
        <v>0</v>
      </c>
      <c r="AS49" s="4">
        <f t="shared" si="12"/>
        <v>0</v>
      </c>
      <c r="AT49" s="4">
        <f t="shared" si="12"/>
        <v>0</v>
      </c>
      <c r="AU49" s="4">
        <f t="shared" si="12"/>
        <v>0</v>
      </c>
      <c r="AV49" s="4">
        <f t="shared" si="12"/>
        <v>0</v>
      </c>
      <c r="AW49" s="4">
        <f t="shared" si="12"/>
        <v>0</v>
      </c>
      <c r="AX49" s="4">
        <f t="shared" si="12"/>
        <v>0</v>
      </c>
      <c r="AY49" s="4">
        <f t="shared" si="13"/>
        <v>0</v>
      </c>
      <c r="AZ49" s="4">
        <f t="shared" si="13"/>
        <v>0</v>
      </c>
      <c r="BA49" s="4">
        <f t="shared" si="13"/>
        <v>0</v>
      </c>
      <c r="BB49" s="4">
        <f t="shared" si="13"/>
        <v>0</v>
      </c>
      <c r="BC49" s="4">
        <f t="shared" si="13"/>
        <v>0</v>
      </c>
      <c r="BD49" s="4">
        <f t="shared" si="13"/>
        <v>0</v>
      </c>
      <c r="BE49" s="4">
        <f t="shared" si="13"/>
        <v>0</v>
      </c>
      <c r="BF49" s="4">
        <f t="shared" si="13"/>
        <v>0</v>
      </c>
      <c r="BG49" s="4">
        <f t="shared" si="13"/>
        <v>0</v>
      </c>
      <c r="BH49" s="4">
        <f t="shared" si="13"/>
        <v>0</v>
      </c>
      <c r="BI49" s="4">
        <f t="shared" si="13"/>
        <v>0</v>
      </c>
      <c r="BK49" s="7">
        <f ca="1">-1+(1+IRR(C49:BI49,-0.1))^4</f>
        <v>0.160343336082577</v>
      </c>
    </row>
    <row r="50" spans="1:63" x14ac:dyDescent="0.25">
      <c r="A50">
        <f t="shared" si="4"/>
        <v>39</v>
      </c>
      <c r="C50" s="4">
        <f t="shared" ca="1" si="15"/>
        <v>-303949287.73020005</v>
      </c>
      <c r="D50" s="4">
        <f t="shared" ca="1" si="15"/>
        <v>4932299.1948467046</v>
      </c>
      <c r="E50" s="4">
        <f t="shared" ca="1" si="15"/>
        <v>4803834.135318215</v>
      </c>
      <c r="F50" s="4">
        <f t="shared" ca="1" si="15"/>
        <v>4985534.7884878507</v>
      </c>
      <c r="G50" s="4">
        <f t="shared" ca="1" si="15"/>
        <v>5148551.1714418689</v>
      </c>
      <c r="H50" s="4">
        <f t="shared" ca="1" si="15"/>
        <v>5335834.9545707693</v>
      </c>
      <c r="I50" s="4">
        <f t="shared" ca="1" si="15"/>
        <v>5524325.486399441</v>
      </c>
      <c r="J50" s="4">
        <f t="shared" ca="1" si="15"/>
        <v>5715126.3683214216</v>
      </c>
      <c r="K50" s="4">
        <f t="shared" ca="1" si="15"/>
        <v>5886709.5183675718</v>
      </c>
      <c r="L50" s="4">
        <f t="shared" ca="1" si="15"/>
        <v>4720746.9541409491</v>
      </c>
      <c r="M50" s="4">
        <f t="shared" ca="1" si="15"/>
        <v>4918623.2141708247</v>
      </c>
      <c r="N50" s="4">
        <f t="shared" ca="1" si="15"/>
        <v>5118906.8079824438</v>
      </c>
      <c r="O50" s="4">
        <f t="shared" ca="1" si="15"/>
        <v>5473741.2910765894</v>
      </c>
      <c r="P50" s="4">
        <f t="shared" ca="1" si="15"/>
        <v>5736545.8346185731</v>
      </c>
      <c r="Q50" s="4">
        <f t="shared" ca="1" si="15"/>
        <v>5911115.5947708571</v>
      </c>
      <c r="R50" s="4">
        <f t="shared" ca="1" si="14"/>
        <v>6087689.9164634906</v>
      </c>
      <c r="S50" s="4">
        <f t="shared" ca="1" si="11"/>
        <v>6243424.4315758524</v>
      </c>
      <c r="T50" s="4">
        <f t="shared" ca="1" si="11"/>
        <v>6425248.524098916</v>
      </c>
      <c r="U50" s="4">
        <f t="shared" ca="1" si="11"/>
        <v>6607958.0797100123</v>
      </c>
      <c r="V50" s="4">
        <f t="shared" ca="1" si="11"/>
        <v>6792753.8632615944</v>
      </c>
      <c r="W50" s="4">
        <f t="shared" ca="1" si="11"/>
        <v>6956106.3352756863</v>
      </c>
      <c r="X50" s="4">
        <f t="shared" ca="1" si="11"/>
        <v>7146352.9221336367</v>
      </c>
      <c r="Y50" s="4">
        <f t="shared" ca="1" si="11"/>
        <v>7337533.5481469287</v>
      </c>
      <c r="Z50" s="4">
        <f t="shared" ca="1" si="11"/>
        <v>7530885.1643794803</v>
      </c>
      <c r="AA50" s="4">
        <f t="shared" ca="1" si="11"/>
        <v>7702172.5096458057</v>
      </c>
      <c r="AB50" s="4">
        <f t="shared" ca="1" si="11"/>
        <v>7901183.2988154599</v>
      </c>
      <c r="AC50" s="4">
        <f t="shared" ca="1" si="11"/>
        <v>8101178.8208550429</v>
      </c>
      <c r="AD50" s="4">
        <f t="shared" ca="1" si="11"/>
        <v>8303433.303524212</v>
      </c>
      <c r="AE50" s="4">
        <f t="shared" ca="1" si="11"/>
        <v>8482984.5972131006</v>
      </c>
      <c r="AF50" s="4">
        <f t="shared" ca="1" si="11"/>
        <v>8030550.3155642459</v>
      </c>
      <c r="AG50" s="4">
        <f t="shared" ca="1" si="11"/>
        <v>7726836.5719361557</v>
      </c>
      <c r="AH50" s="4">
        <f t="shared" ca="1" si="11"/>
        <v>7833556.2523244647</v>
      </c>
      <c r="AI50" s="4">
        <f t="shared" ca="1" si="12"/>
        <v>8012232.3547233222</v>
      </c>
      <c r="AJ50" s="4">
        <f t="shared" ca="1" si="12"/>
        <v>8220297.6912636803</v>
      </c>
      <c r="AK50" s="4">
        <f t="shared" ca="1" si="12"/>
        <v>8429384.996025458</v>
      </c>
      <c r="AL50" s="4">
        <f t="shared" ca="1" si="12"/>
        <v>8640845.9286126662</v>
      </c>
      <c r="AM50" s="4">
        <f t="shared" ca="1" si="12"/>
        <v>8828197.9746271949</v>
      </c>
      <c r="AN50" s="4">
        <f t="shared" ca="1" si="12"/>
        <v>9045845.5242997035</v>
      </c>
      <c r="AO50" s="4">
        <f t="shared" ca="1" si="12"/>
        <v>733921223.79407084</v>
      </c>
      <c r="AP50" s="4">
        <f t="shared" si="12"/>
        <v>0</v>
      </c>
      <c r="AQ50" s="4">
        <f t="shared" si="12"/>
        <v>0</v>
      </c>
      <c r="AR50" s="4">
        <f t="shared" si="12"/>
        <v>0</v>
      </c>
      <c r="AS50" s="4">
        <f t="shared" si="12"/>
        <v>0</v>
      </c>
      <c r="AT50" s="4">
        <f t="shared" si="12"/>
        <v>0</v>
      </c>
      <c r="AU50" s="4">
        <f t="shared" si="12"/>
        <v>0</v>
      </c>
      <c r="AV50" s="4">
        <f t="shared" si="12"/>
        <v>0</v>
      </c>
      <c r="AW50" s="4">
        <f t="shared" si="12"/>
        <v>0</v>
      </c>
      <c r="AX50" s="4">
        <f t="shared" si="12"/>
        <v>0</v>
      </c>
      <c r="AY50" s="4">
        <f t="shared" si="13"/>
        <v>0</v>
      </c>
      <c r="AZ50" s="4">
        <f t="shared" si="13"/>
        <v>0</v>
      </c>
      <c r="BA50" s="4">
        <f t="shared" si="13"/>
        <v>0</v>
      </c>
      <c r="BB50" s="4">
        <f t="shared" si="13"/>
        <v>0</v>
      </c>
      <c r="BC50" s="4">
        <f t="shared" si="13"/>
        <v>0</v>
      </c>
      <c r="BD50" s="4">
        <f t="shared" si="13"/>
        <v>0</v>
      </c>
      <c r="BE50" s="4">
        <f t="shared" si="13"/>
        <v>0</v>
      </c>
      <c r="BF50" s="4">
        <f t="shared" si="13"/>
        <v>0</v>
      </c>
      <c r="BG50" s="4">
        <f t="shared" si="13"/>
        <v>0</v>
      </c>
      <c r="BH50" s="4">
        <f t="shared" si="13"/>
        <v>0</v>
      </c>
      <c r="BI50" s="4">
        <f t="shared" si="13"/>
        <v>0</v>
      </c>
      <c r="BK50" s="7">
        <f t="shared" ref="BK50:BK70" ca="1" si="16">-1+(1+IRR(C50:BI50,-0.1))^4</f>
        <v>0.15961860374619574</v>
      </c>
    </row>
    <row r="51" spans="1:63" x14ac:dyDescent="0.25">
      <c r="A51">
        <f t="shared" si="4"/>
        <v>40</v>
      </c>
      <c r="C51" s="4">
        <f t="shared" ca="1" si="15"/>
        <v>-303949287.73020005</v>
      </c>
      <c r="D51" s="4">
        <f t="shared" ca="1" si="15"/>
        <v>4932299.1948467046</v>
      </c>
      <c r="E51" s="4">
        <f t="shared" ca="1" si="15"/>
        <v>4803834.135318215</v>
      </c>
      <c r="F51" s="4">
        <f t="shared" ca="1" si="15"/>
        <v>4985534.7884878507</v>
      </c>
      <c r="G51" s="4">
        <f t="shared" ca="1" si="15"/>
        <v>5148551.1714418689</v>
      </c>
      <c r="H51" s="4">
        <f t="shared" ca="1" si="15"/>
        <v>5335834.9545707693</v>
      </c>
      <c r="I51" s="4">
        <f t="shared" ca="1" si="15"/>
        <v>5524325.486399441</v>
      </c>
      <c r="J51" s="4">
        <f t="shared" ca="1" si="15"/>
        <v>5715126.3683214216</v>
      </c>
      <c r="K51" s="4">
        <f t="shared" ca="1" si="15"/>
        <v>5886709.5183675718</v>
      </c>
      <c r="L51" s="4">
        <f t="shared" ca="1" si="15"/>
        <v>4720746.9541409491</v>
      </c>
      <c r="M51" s="4">
        <f t="shared" ca="1" si="15"/>
        <v>4918623.2141708247</v>
      </c>
      <c r="N51" s="4">
        <f t="shared" ca="1" si="15"/>
        <v>5118906.8079824438</v>
      </c>
      <c r="O51" s="4">
        <f t="shared" ca="1" si="15"/>
        <v>5473741.2910765894</v>
      </c>
      <c r="P51" s="4">
        <f t="shared" ca="1" si="15"/>
        <v>5736545.8346185731</v>
      </c>
      <c r="Q51" s="4">
        <f t="shared" ca="1" si="15"/>
        <v>5911115.5947708571</v>
      </c>
      <c r="R51" s="4">
        <f t="shared" ca="1" si="14"/>
        <v>6087689.9164634906</v>
      </c>
      <c r="S51" s="4">
        <f t="shared" ca="1" si="11"/>
        <v>6243424.4315758524</v>
      </c>
      <c r="T51" s="4">
        <f t="shared" ca="1" si="11"/>
        <v>6425248.524098916</v>
      </c>
      <c r="U51" s="4">
        <f t="shared" ca="1" si="11"/>
        <v>6607958.0797100123</v>
      </c>
      <c r="V51" s="4">
        <f t="shared" ca="1" si="11"/>
        <v>6792753.8632615944</v>
      </c>
      <c r="W51" s="4">
        <f t="shared" ca="1" si="11"/>
        <v>6956106.3352756863</v>
      </c>
      <c r="X51" s="4">
        <f t="shared" ca="1" si="11"/>
        <v>7146352.9221336367</v>
      </c>
      <c r="Y51" s="4">
        <f t="shared" ca="1" si="11"/>
        <v>7337533.5481469287</v>
      </c>
      <c r="Z51" s="4">
        <f t="shared" ca="1" si="11"/>
        <v>7530885.1643794803</v>
      </c>
      <c r="AA51" s="4">
        <f t="shared" ca="1" si="11"/>
        <v>7702172.5096458057</v>
      </c>
      <c r="AB51" s="4">
        <f t="shared" ca="1" si="11"/>
        <v>7901183.2988154599</v>
      </c>
      <c r="AC51" s="4">
        <f t="shared" ca="1" si="11"/>
        <v>8101178.8208550429</v>
      </c>
      <c r="AD51" s="4">
        <f t="shared" ca="1" si="11"/>
        <v>8303433.303524212</v>
      </c>
      <c r="AE51" s="4">
        <f t="shared" ca="1" si="11"/>
        <v>8482984.5972131006</v>
      </c>
      <c r="AF51" s="4">
        <f t="shared" ca="1" si="11"/>
        <v>8030550.3155642459</v>
      </c>
      <c r="AG51" s="4">
        <f t="shared" ca="1" si="11"/>
        <v>7726836.5719361557</v>
      </c>
      <c r="AH51" s="4">
        <f t="shared" ca="1" si="11"/>
        <v>7833556.2523244647</v>
      </c>
      <c r="AI51" s="4">
        <f t="shared" ca="1" si="12"/>
        <v>8012232.3547233222</v>
      </c>
      <c r="AJ51" s="4">
        <f t="shared" ca="1" si="12"/>
        <v>8220297.6912636803</v>
      </c>
      <c r="AK51" s="4">
        <f t="shared" ca="1" si="12"/>
        <v>8429384.996025458</v>
      </c>
      <c r="AL51" s="4">
        <f t="shared" ca="1" si="12"/>
        <v>8640845.9286126662</v>
      </c>
      <c r="AM51" s="4">
        <f t="shared" ca="1" si="12"/>
        <v>8828197.9746271949</v>
      </c>
      <c r="AN51" s="4">
        <f t="shared" ca="1" si="12"/>
        <v>9045845.5242997035</v>
      </c>
      <c r="AO51" s="4">
        <f t="shared" ca="1" si="12"/>
        <v>9264570.4761367925</v>
      </c>
      <c r="AP51" s="4">
        <f t="shared" ca="1" si="12"/>
        <v>746254248.42718112</v>
      </c>
      <c r="AQ51" s="4">
        <f t="shared" si="12"/>
        <v>0</v>
      </c>
      <c r="AR51" s="4">
        <f t="shared" si="12"/>
        <v>0</v>
      </c>
      <c r="AS51" s="4">
        <f t="shared" si="12"/>
        <v>0</v>
      </c>
      <c r="AT51" s="4">
        <f t="shared" si="12"/>
        <v>0</v>
      </c>
      <c r="AU51" s="4">
        <f t="shared" si="12"/>
        <v>0</v>
      </c>
      <c r="AV51" s="4">
        <f t="shared" si="12"/>
        <v>0</v>
      </c>
      <c r="AW51" s="4">
        <f t="shared" si="12"/>
        <v>0</v>
      </c>
      <c r="AX51" s="4">
        <f t="shared" si="12"/>
        <v>0</v>
      </c>
      <c r="AY51" s="4">
        <f t="shared" si="13"/>
        <v>0</v>
      </c>
      <c r="AZ51" s="4">
        <f t="shared" si="13"/>
        <v>0</v>
      </c>
      <c r="BA51" s="4">
        <f t="shared" si="13"/>
        <v>0</v>
      </c>
      <c r="BB51" s="4">
        <f t="shared" si="13"/>
        <v>0</v>
      </c>
      <c r="BC51" s="4">
        <f t="shared" si="13"/>
        <v>0</v>
      </c>
      <c r="BD51" s="4">
        <f t="shared" si="13"/>
        <v>0</v>
      </c>
      <c r="BE51" s="4">
        <f t="shared" si="13"/>
        <v>0</v>
      </c>
      <c r="BF51" s="4">
        <f t="shared" si="13"/>
        <v>0</v>
      </c>
      <c r="BG51" s="4">
        <f t="shared" si="13"/>
        <v>0</v>
      </c>
      <c r="BH51" s="4">
        <f t="shared" si="13"/>
        <v>0</v>
      </c>
      <c r="BI51" s="4">
        <f t="shared" si="13"/>
        <v>0</v>
      </c>
      <c r="BK51" s="7">
        <f t="shared" ca="1" si="16"/>
        <v>0.15892712288321431</v>
      </c>
    </row>
    <row r="52" spans="1:63" x14ac:dyDescent="0.25">
      <c r="A52">
        <f t="shared" si="4"/>
        <v>41</v>
      </c>
      <c r="C52" s="4">
        <f t="shared" ca="1" si="15"/>
        <v>-303949287.73020005</v>
      </c>
      <c r="D52" s="4">
        <f t="shared" ca="1" si="15"/>
        <v>4932299.1948467046</v>
      </c>
      <c r="E52" s="4">
        <f t="shared" ca="1" si="15"/>
        <v>4803834.135318215</v>
      </c>
      <c r="F52" s="4">
        <f t="shared" ca="1" si="15"/>
        <v>4985534.7884878507</v>
      </c>
      <c r="G52" s="4">
        <f t="shared" ca="1" si="15"/>
        <v>5148551.1714418689</v>
      </c>
      <c r="H52" s="4">
        <f t="shared" ca="1" si="15"/>
        <v>5335834.9545707693</v>
      </c>
      <c r="I52" s="4">
        <f t="shared" ca="1" si="15"/>
        <v>5524325.486399441</v>
      </c>
      <c r="J52" s="4">
        <f t="shared" ca="1" si="15"/>
        <v>5715126.3683214216</v>
      </c>
      <c r="K52" s="4">
        <f t="shared" ca="1" si="15"/>
        <v>5886709.5183675718</v>
      </c>
      <c r="L52" s="4">
        <f t="shared" ca="1" si="15"/>
        <v>4720746.9541409491</v>
      </c>
      <c r="M52" s="4">
        <f t="shared" ca="1" si="15"/>
        <v>4918623.2141708247</v>
      </c>
      <c r="N52" s="4">
        <f t="shared" ca="1" si="15"/>
        <v>5118906.8079824438</v>
      </c>
      <c r="O52" s="4">
        <f t="shared" ca="1" si="15"/>
        <v>5473741.2910765894</v>
      </c>
      <c r="P52" s="4">
        <f t="shared" ca="1" si="15"/>
        <v>5736545.8346185731</v>
      </c>
      <c r="Q52" s="4">
        <f t="shared" ca="1" si="15"/>
        <v>5911115.5947708571</v>
      </c>
      <c r="R52" s="4">
        <f t="shared" ca="1" si="14"/>
        <v>6087689.9164634906</v>
      </c>
      <c r="S52" s="4">
        <f t="shared" ca="1" si="11"/>
        <v>6243424.4315758524</v>
      </c>
      <c r="T52" s="4">
        <f t="shared" ca="1" si="11"/>
        <v>6425248.524098916</v>
      </c>
      <c r="U52" s="4">
        <f t="shared" ca="1" si="11"/>
        <v>6607958.0797100123</v>
      </c>
      <c r="V52" s="4">
        <f t="shared" ca="1" si="11"/>
        <v>6792753.8632615944</v>
      </c>
      <c r="W52" s="4">
        <f t="shared" ca="1" si="11"/>
        <v>6956106.3352756863</v>
      </c>
      <c r="X52" s="4">
        <f t="shared" ca="1" si="11"/>
        <v>7146352.9221336367</v>
      </c>
      <c r="Y52" s="4">
        <f t="shared" ca="1" si="11"/>
        <v>7337533.5481469287</v>
      </c>
      <c r="Z52" s="4">
        <f t="shared" ca="1" si="11"/>
        <v>7530885.1643794803</v>
      </c>
      <c r="AA52" s="4">
        <f t="shared" ca="1" si="11"/>
        <v>7702172.5096458057</v>
      </c>
      <c r="AB52" s="4">
        <f t="shared" ca="1" si="11"/>
        <v>7901183.2988154599</v>
      </c>
      <c r="AC52" s="4">
        <f t="shared" ca="1" si="11"/>
        <v>8101178.8208550429</v>
      </c>
      <c r="AD52" s="4">
        <f t="shared" ca="1" si="11"/>
        <v>8303433.303524212</v>
      </c>
      <c r="AE52" s="4">
        <f t="shared" ca="1" si="11"/>
        <v>8482984.5972131006</v>
      </c>
      <c r="AF52" s="4">
        <f t="shared" ca="1" si="11"/>
        <v>8030550.3155642459</v>
      </c>
      <c r="AG52" s="4">
        <f t="shared" ca="1" si="11"/>
        <v>7726836.5719361557</v>
      </c>
      <c r="AH52" s="4">
        <f t="shared" ca="1" si="11"/>
        <v>7833556.2523244647</v>
      </c>
      <c r="AI52" s="4">
        <f t="shared" ca="1" si="12"/>
        <v>8012232.3547233222</v>
      </c>
      <c r="AJ52" s="4">
        <f t="shared" ca="1" si="12"/>
        <v>8220297.6912636803</v>
      </c>
      <c r="AK52" s="4">
        <f t="shared" ca="1" si="12"/>
        <v>8429384.996025458</v>
      </c>
      <c r="AL52" s="4">
        <f t="shared" ca="1" si="12"/>
        <v>8640845.9286126662</v>
      </c>
      <c r="AM52" s="4">
        <f t="shared" ca="1" si="12"/>
        <v>8828197.9746271949</v>
      </c>
      <c r="AN52" s="4">
        <f t="shared" ca="1" si="12"/>
        <v>9045845.5242997035</v>
      </c>
      <c r="AO52" s="4">
        <f t="shared" ca="1" si="12"/>
        <v>9264570.4761367925</v>
      </c>
      <c r="AP52" s="4">
        <f t="shared" ca="1" si="12"/>
        <v>9485765.2232877892</v>
      </c>
      <c r="AQ52" s="4">
        <f t="shared" ca="1" si="12"/>
        <v>757242755.03732669</v>
      </c>
      <c r="AR52" s="4">
        <f t="shared" si="12"/>
        <v>0</v>
      </c>
      <c r="AS52" s="4">
        <f t="shared" si="12"/>
        <v>0</v>
      </c>
      <c r="AT52" s="4">
        <f t="shared" si="12"/>
        <v>0</v>
      </c>
      <c r="AU52" s="4">
        <f t="shared" si="12"/>
        <v>0</v>
      </c>
      <c r="AV52" s="4">
        <f t="shared" si="12"/>
        <v>0</v>
      </c>
      <c r="AW52" s="4">
        <f t="shared" si="12"/>
        <v>0</v>
      </c>
      <c r="AX52" s="4">
        <f t="shared" si="12"/>
        <v>0</v>
      </c>
      <c r="AY52" s="4">
        <f t="shared" si="13"/>
        <v>0</v>
      </c>
      <c r="AZ52" s="4">
        <f t="shared" si="13"/>
        <v>0</v>
      </c>
      <c r="BA52" s="4">
        <f t="shared" si="13"/>
        <v>0</v>
      </c>
      <c r="BB52" s="4">
        <f t="shared" si="13"/>
        <v>0</v>
      </c>
      <c r="BC52" s="4">
        <f t="shared" si="13"/>
        <v>0</v>
      </c>
      <c r="BD52" s="4">
        <f t="shared" si="13"/>
        <v>0</v>
      </c>
      <c r="BE52" s="4">
        <f t="shared" si="13"/>
        <v>0</v>
      </c>
      <c r="BF52" s="4">
        <f t="shared" si="13"/>
        <v>0</v>
      </c>
      <c r="BG52" s="4">
        <f t="shared" si="13"/>
        <v>0</v>
      </c>
      <c r="BH52" s="4">
        <f t="shared" si="13"/>
        <v>0</v>
      </c>
      <c r="BI52" s="4">
        <f t="shared" si="13"/>
        <v>0</v>
      </c>
      <c r="BK52" s="7">
        <f t="shared" ca="1" si="16"/>
        <v>0.15810076128959771</v>
      </c>
    </row>
    <row r="53" spans="1:63" x14ac:dyDescent="0.25">
      <c r="A53">
        <f t="shared" si="4"/>
        <v>42</v>
      </c>
      <c r="C53" s="4">
        <f t="shared" ca="1" si="15"/>
        <v>-303949287.73020005</v>
      </c>
      <c r="D53" s="4">
        <f t="shared" ca="1" si="15"/>
        <v>4932299.1948467046</v>
      </c>
      <c r="E53" s="4">
        <f t="shared" ca="1" si="15"/>
        <v>4803834.135318215</v>
      </c>
      <c r="F53" s="4">
        <f t="shared" ca="1" si="15"/>
        <v>4985534.7884878507</v>
      </c>
      <c r="G53" s="4">
        <f t="shared" ca="1" si="15"/>
        <v>5148551.1714418689</v>
      </c>
      <c r="H53" s="4">
        <f t="shared" ca="1" si="15"/>
        <v>5335834.9545707693</v>
      </c>
      <c r="I53" s="4">
        <f t="shared" ca="1" si="15"/>
        <v>5524325.486399441</v>
      </c>
      <c r="J53" s="4">
        <f t="shared" ca="1" si="15"/>
        <v>5715126.3683214216</v>
      </c>
      <c r="K53" s="4">
        <f t="shared" ca="1" si="15"/>
        <v>5886709.5183675718</v>
      </c>
      <c r="L53" s="4">
        <f t="shared" ca="1" si="15"/>
        <v>4720746.9541409491</v>
      </c>
      <c r="M53" s="4">
        <f t="shared" ca="1" si="15"/>
        <v>4918623.2141708247</v>
      </c>
      <c r="N53" s="4">
        <f t="shared" ca="1" si="15"/>
        <v>5118906.8079824438</v>
      </c>
      <c r="O53" s="4">
        <f t="shared" ca="1" si="15"/>
        <v>5473741.2910765894</v>
      </c>
      <c r="P53" s="4">
        <f t="shared" ca="1" si="15"/>
        <v>5736545.8346185731</v>
      </c>
      <c r="Q53" s="4">
        <f t="shared" ca="1" si="15"/>
        <v>5911115.5947708571</v>
      </c>
      <c r="R53" s="4">
        <f t="shared" ca="1" si="14"/>
        <v>6087689.9164634906</v>
      </c>
      <c r="S53" s="4">
        <f t="shared" ca="1" si="11"/>
        <v>6243424.4315758524</v>
      </c>
      <c r="T53" s="4">
        <f t="shared" ca="1" si="11"/>
        <v>6425248.524098916</v>
      </c>
      <c r="U53" s="4">
        <f t="shared" ca="1" si="11"/>
        <v>6607958.0797100123</v>
      </c>
      <c r="V53" s="4">
        <f t="shared" ca="1" si="11"/>
        <v>6792753.8632615944</v>
      </c>
      <c r="W53" s="4">
        <f t="shared" ca="1" si="11"/>
        <v>6956106.3352756863</v>
      </c>
      <c r="X53" s="4">
        <f t="shared" ca="1" si="11"/>
        <v>7146352.9221336367</v>
      </c>
      <c r="Y53" s="4">
        <f t="shared" ca="1" si="11"/>
        <v>7337533.5481469287</v>
      </c>
      <c r="Z53" s="4">
        <f t="shared" ca="1" si="11"/>
        <v>7530885.1643794803</v>
      </c>
      <c r="AA53" s="4">
        <f t="shared" ca="1" si="11"/>
        <v>7702172.5096458057</v>
      </c>
      <c r="AB53" s="4">
        <f t="shared" ca="1" si="11"/>
        <v>7901183.2988154599</v>
      </c>
      <c r="AC53" s="4">
        <f t="shared" ca="1" si="11"/>
        <v>8101178.8208550429</v>
      </c>
      <c r="AD53" s="4">
        <f t="shared" ca="1" si="11"/>
        <v>8303433.303524212</v>
      </c>
      <c r="AE53" s="4">
        <f t="shared" ca="1" si="11"/>
        <v>8482984.5972131006</v>
      </c>
      <c r="AF53" s="4">
        <f t="shared" ca="1" si="11"/>
        <v>8030550.3155642459</v>
      </c>
      <c r="AG53" s="4">
        <f t="shared" ca="1" si="11"/>
        <v>7726836.5719361557</v>
      </c>
      <c r="AH53" s="4">
        <f t="shared" ca="1" si="11"/>
        <v>7833556.2523244647</v>
      </c>
      <c r="AI53" s="4">
        <f t="shared" ca="1" si="12"/>
        <v>8012232.3547233222</v>
      </c>
      <c r="AJ53" s="4">
        <f t="shared" ca="1" si="12"/>
        <v>8220297.6912636803</v>
      </c>
      <c r="AK53" s="4">
        <f t="shared" ca="1" si="12"/>
        <v>8429384.996025458</v>
      </c>
      <c r="AL53" s="4">
        <f t="shared" ca="1" si="12"/>
        <v>8640845.9286126662</v>
      </c>
      <c r="AM53" s="4">
        <f t="shared" ca="1" si="12"/>
        <v>8828197.9746271949</v>
      </c>
      <c r="AN53" s="4">
        <f t="shared" ca="1" si="12"/>
        <v>9045845.5242997035</v>
      </c>
      <c r="AO53" s="4">
        <f t="shared" ca="1" si="12"/>
        <v>9264570.4761367925</v>
      </c>
      <c r="AP53" s="4">
        <f t="shared" ca="1" si="12"/>
        <v>9485765.2232877892</v>
      </c>
      <c r="AQ53" s="4">
        <f t="shared" ca="1" si="12"/>
        <v>9873220.0725373179</v>
      </c>
      <c r="AR53" s="4">
        <f t="shared" ca="1" si="12"/>
        <v>769927610.03158116</v>
      </c>
      <c r="AS53" s="4">
        <f t="shared" si="12"/>
        <v>0</v>
      </c>
      <c r="AT53" s="4">
        <f t="shared" si="12"/>
        <v>0</v>
      </c>
      <c r="AU53" s="4">
        <f t="shared" si="12"/>
        <v>0</v>
      </c>
      <c r="AV53" s="4">
        <f t="shared" si="12"/>
        <v>0</v>
      </c>
      <c r="AW53" s="4">
        <f t="shared" si="12"/>
        <v>0</v>
      </c>
      <c r="AX53" s="4">
        <f t="shared" si="12"/>
        <v>0</v>
      </c>
      <c r="AY53" s="4">
        <f t="shared" si="13"/>
        <v>0</v>
      </c>
      <c r="AZ53" s="4">
        <f t="shared" si="13"/>
        <v>0</v>
      </c>
      <c r="BA53" s="4">
        <f t="shared" si="13"/>
        <v>0</v>
      </c>
      <c r="BB53" s="4">
        <f t="shared" si="13"/>
        <v>0</v>
      </c>
      <c r="BC53" s="4">
        <f t="shared" si="13"/>
        <v>0</v>
      </c>
      <c r="BD53" s="4">
        <f t="shared" si="13"/>
        <v>0</v>
      </c>
      <c r="BE53" s="4">
        <f t="shared" si="13"/>
        <v>0</v>
      </c>
      <c r="BF53" s="4">
        <f t="shared" si="13"/>
        <v>0</v>
      </c>
      <c r="BG53" s="4">
        <f t="shared" si="13"/>
        <v>0</v>
      </c>
      <c r="BH53" s="4">
        <f t="shared" si="13"/>
        <v>0</v>
      </c>
      <c r="BI53" s="4">
        <f t="shared" si="13"/>
        <v>0</v>
      </c>
      <c r="BK53" s="7">
        <f t="shared" ca="1" si="16"/>
        <v>0.15751320669859115</v>
      </c>
    </row>
    <row r="54" spans="1:63" x14ac:dyDescent="0.25">
      <c r="A54">
        <f t="shared" si="4"/>
        <v>43</v>
      </c>
      <c r="C54" s="4">
        <f t="shared" ca="1" si="15"/>
        <v>-303949287.73020005</v>
      </c>
      <c r="D54" s="4">
        <f t="shared" ca="1" si="15"/>
        <v>4932299.1948467046</v>
      </c>
      <c r="E54" s="4">
        <f t="shared" ca="1" si="15"/>
        <v>4803834.135318215</v>
      </c>
      <c r="F54" s="4">
        <f t="shared" ca="1" si="15"/>
        <v>4985534.7884878507</v>
      </c>
      <c r="G54" s="4">
        <f t="shared" ca="1" si="15"/>
        <v>5148551.1714418689</v>
      </c>
      <c r="H54" s="4">
        <f t="shared" ca="1" si="15"/>
        <v>5335834.9545707693</v>
      </c>
      <c r="I54" s="4">
        <f t="shared" ca="1" si="15"/>
        <v>5524325.486399441</v>
      </c>
      <c r="J54" s="4">
        <f t="shared" ca="1" si="15"/>
        <v>5715126.3683214216</v>
      </c>
      <c r="K54" s="4">
        <f t="shared" ca="1" si="15"/>
        <v>5886709.5183675718</v>
      </c>
      <c r="L54" s="4">
        <f t="shared" ca="1" si="15"/>
        <v>4720746.9541409491</v>
      </c>
      <c r="M54" s="4">
        <f t="shared" ca="1" si="15"/>
        <v>4918623.2141708247</v>
      </c>
      <c r="N54" s="4">
        <f t="shared" ca="1" si="15"/>
        <v>5118906.8079824438</v>
      </c>
      <c r="O54" s="4">
        <f t="shared" ca="1" si="15"/>
        <v>5473741.2910765894</v>
      </c>
      <c r="P54" s="4">
        <f t="shared" ca="1" si="15"/>
        <v>5736545.8346185731</v>
      </c>
      <c r="Q54" s="4">
        <f t="shared" ca="1" si="15"/>
        <v>5911115.5947708571</v>
      </c>
      <c r="R54" s="4">
        <f t="shared" ca="1" si="14"/>
        <v>6087689.9164634906</v>
      </c>
      <c r="S54" s="4">
        <f t="shared" ca="1" si="11"/>
        <v>6243424.4315758524</v>
      </c>
      <c r="T54" s="4">
        <f t="shared" ca="1" si="11"/>
        <v>6425248.524098916</v>
      </c>
      <c r="U54" s="4">
        <f t="shared" ca="1" si="11"/>
        <v>6607958.0797100123</v>
      </c>
      <c r="V54" s="4">
        <f t="shared" ca="1" si="11"/>
        <v>6792753.8632615944</v>
      </c>
      <c r="W54" s="4">
        <f t="shared" ca="1" si="11"/>
        <v>6956106.3352756863</v>
      </c>
      <c r="X54" s="4">
        <f t="shared" ca="1" si="11"/>
        <v>7146352.9221336367</v>
      </c>
      <c r="Y54" s="4">
        <f t="shared" ca="1" si="11"/>
        <v>7337533.5481469287</v>
      </c>
      <c r="Z54" s="4">
        <f t="shared" ca="1" si="11"/>
        <v>7530885.1643794803</v>
      </c>
      <c r="AA54" s="4">
        <f t="shared" ca="1" si="11"/>
        <v>7702172.5096458057</v>
      </c>
      <c r="AB54" s="4">
        <f t="shared" ca="1" si="11"/>
        <v>7901183.2988154599</v>
      </c>
      <c r="AC54" s="4">
        <f t="shared" ca="1" si="11"/>
        <v>8101178.8208550429</v>
      </c>
      <c r="AD54" s="4">
        <f t="shared" ca="1" si="11"/>
        <v>8303433.303524212</v>
      </c>
      <c r="AE54" s="4">
        <f t="shared" ca="1" si="11"/>
        <v>8482984.5972131006</v>
      </c>
      <c r="AF54" s="4">
        <f t="shared" ca="1" si="11"/>
        <v>8030550.3155642459</v>
      </c>
      <c r="AG54" s="4">
        <f t="shared" ca="1" si="11"/>
        <v>7726836.5719361557</v>
      </c>
      <c r="AH54" s="4">
        <f t="shared" ca="1" si="11"/>
        <v>7833556.2523244647</v>
      </c>
      <c r="AI54" s="4">
        <f t="shared" ca="1" si="12"/>
        <v>8012232.3547233222</v>
      </c>
      <c r="AJ54" s="4">
        <f t="shared" ca="1" si="12"/>
        <v>8220297.6912636803</v>
      </c>
      <c r="AK54" s="4">
        <f t="shared" ca="1" si="12"/>
        <v>8429384.996025458</v>
      </c>
      <c r="AL54" s="4">
        <f t="shared" ca="1" si="12"/>
        <v>8640845.9286126662</v>
      </c>
      <c r="AM54" s="4">
        <f t="shared" ca="1" si="12"/>
        <v>8828197.9746271949</v>
      </c>
      <c r="AN54" s="4">
        <f t="shared" ca="1" si="12"/>
        <v>9045845.5242997035</v>
      </c>
      <c r="AO54" s="4">
        <f t="shared" ca="1" si="12"/>
        <v>9264570.4761367925</v>
      </c>
      <c r="AP54" s="4">
        <f t="shared" ca="1" si="12"/>
        <v>9485765.2232877892</v>
      </c>
      <c r="AQ54" s="4">
        <f t="shared" ca="1" si="12"/>
        <v>9873220.0725373179</v>
      </c>
      <c r="AR54" s="4">
        <f t="shared" ca="1" si="12"/>
        <v>10249187.561996805</v>
      </c>
      <c r="AS54" s="4">
        <f t="shared" ca="1" si="12"/>
        <v>782591508.52112925</v>
      </c>
      <c r="AT54" s="4">
        <f t="shared" si="12"/>
        <v>0</v>
      </c>
      <c r="AU54" s="4">
        <f t="shared" si="12"/>
        <v>0</v>
      </c>
      <c r="AV54" s="4">
        <f t="shared" si="12"/>
        <v>0</v>
      </c>
      <c r="AW54" s="4">
        <f t="shared" si="12"/>
        <v>0</v>
      </c>
      <c r="AX54" s="4">
        <f t="shared" si="12"/>
        <v>0</v>
      </c>
      <c r="AY54" s="4">
        <f t="shared" si="13"/>
        <v>0</v>
      </c>
      <c r="AZ54" s="4">
        <f t="shared" si="13"/>
        <v>0</v>
      </c>
      <c r="BA54" s="4">
        <f t="shared" si="13"/>
        <v>0</v>
      </c>
      <c r="BB54" s="4">
        <f t="shared" si="13"/>
        <v>0</v>
      </c>
      <c r="BC54" s="4">
        <f t="shared" si="13"/>
        <v>0</v>
      </c>
      <c r="BD54" s="4">
        <f t="shared" si="13"/>
        <v>0</v>
      </c>
      <c r="BE54" s="4">
        <f t="shared" si="13"/>
        <v>0</v>
      </c>
      <c r="BF54" s="4">
        <f t="shared" si="13"/>
        <v>0</v>
      </c>
      <c r="BG54" s="4">
        <f t="shared" si="13"/>
        <v>0</v>
      </c>
      <c r="BH54" s="4">
        <f t="shared" si="13"/>
        <v>0</v>
      </c>
      <c r="BI54" s="4">
        <f t="shared" si="13"/>
        <v>0</v>
      </c>
      <c r="BK54" s="7">
        <f t="shared" ca="1" si="16"/>
        <v>0.15695335157059676</v>
      </c>
    </row>
    <row r="55" spans="1:63" x14ac:dyDescent="0.25">
      <c r="A55">
        <f t="shared" si="4"/>
        <v>44</v>
      </c>
      <c r="C55" s="4">
        <f t="shared" ca="1" si="15"/>
        <v>-303949287.73020005</v>
      </c>
      <c r="D55" s="4">
        <f t="shared" ca="1" si="15"/>
        <v>4932299.1948467046</v>
      </c>
      <c r="E55" s="4">
        <f t="shared" ca="1" si="15"/>
        <v>4803834.135318215</v>
      </c>
      <c r="F55" s="4">
        <f t="shared" ca="1" si="15"/>
        <v>4985534.7884878507</v>
      </c>
      <c r="G55" s="4">
        <f t="shared" ca="1" si="15"/>
        <v>5148551.1714418689</v>
      </c>
      <c r="H55" s="4">
        <f t="shared" ca="1" si="15"/>
        <v>5335834.9545707693</v>
      </c>
      <c r="I55" s="4">
        <f t="shared" ca="1" si="15"/>
        <v>5524325.486399441</v>
      </c>
      <c r="J55" s="4">
        <f t="shared" ca="1" si="15"/>
        <v>5715126.3683214216</v>
      </c>
      <c r="K55" s="4">
        <f t="shared" ca="1" si="15"/>
        <v>5886709.5183675718</v>
      </c>
      <c r="L55" s="4">
        <f t="shared" ca="1" si="15"/>
        <v>4720746.9541409491</v>
      </c>
      <c r="M55" s="4">
        <f t="shared" ca="1" si="15"/>
        <v>4918623.2141708247</v>
      </c>
      <c r="N55" s="4">
        <f t="shared" ca="1" si="15"/>
        <v>5118906.8079824438</v>
      </c>
      <c r="O55" s="4">
        <f t="shared" ca="1" si="15"/>
        <v>5473741.2910765894</v>
      </c>
      <c r="P55" s="4">
        <f t="shared" ca="1" si="15"/>
        <v>5736545.8346185731</v>
      </c>
      <c r="Q55" s="4">
        <f t="shared" ca="1" si="15"/>
        <v>5911115.5947708571</v>
      </c>
      <c r="R55" s="4">
        <f t="shared" ca="1" si="14"/>
        <v>6087689.9164634906</v>
      </c>
      <c r="S55" s="4">
        <f t="shared" ca="1" si="11"/>
        <v>6243424.4315758524</v>
      </c>
      <c r="T55" s="4">
        <f t="shared" ca="1" si="11"/>
        <v>6425248.524098916</v>
      </c>
      <c r="U55" s="4">
        <f t="shared" ca="1" si="11"/>
        <v>6607958.0797100123</v>
      </c>
      <c r="V55" s="4">
        <f t="shared" ca="1" si="11"/>
        <v>6792753.8632615944</v>
      </c>
      <c r="W55" s="4">
        <f t="shared" ca="1" si="11"/>
        <v>6956106.3352756863</v>
      </c>
      <c r="X55" s="4">
        <f t="shared" ca="1" si="11"/>
        <v>7146352.9221336367</v>
      </c>
      <c r="Y55" s="4">
        <f t="shared" ca="1" si="11"/>
        <v>7337533.5481469287</v>
      </c>
      <c r="Z55" s="4">
        <f t="shared" ca="1" si="11"/>
        <v>7530885.1643794803</v>
      </c>
      <c r="AA55" s="4">
        <f t="shared" ca="1" si="11"/>
        <v>7702172.5096458057</v>
      </c>
      <c r="AB55" s="4">
        <f t="shared" ca="1" si="11"/>
        <v>7901183.2988154599</v>
      </c>
      <c r="AC55" s="4">
        <f t="shared" ca="1" si="11"/>
        <v>8101178.8208550429</v>
      </c>
      <c r="AD55" s="4">
        <f t="shared" ca="1" si="11"/>
        <v>8303433.303524212</v>
      </c>
      <c r="AE55" s="4">
        <f t="shared" ca="1" si="11"/>
        <v>8482984.5972131006</v>
      </c>
      <c r="AF55" s="4">
        <f t="shared" ca="1" si="11"/>
        <v>8030550.3155642459</v>
      </c>
      <c r="AG55" s="4">
        <f t="shared" ca="1" si="11"/>
        <v>7726836.5719361557</v>
      </c>
      <c r="AH55" s="4">
        <f t="shared" ca="1" si="11"/>
        <v>7833556.2523244647</v>
      </c>
      <c r="AI55" s="4">
        <f t="shared" ca="1" si="12"/>
        <v>8012232.3547233222</v>
      </c>
      <c r="AJ55" s="4">
        <f t="shared" ca="1" si="12"/>
        <v>8220297.6912636803</v>
      </c>
      <c r="AK55" s="4">
        <f t="shared" ca="1" si="12"/>
        <v>8429384.996025458</v>
      </c>
      <c r="AL55" s="4">
        <f t="shared" ca="1" si="12"/>
        <v>8640845.9286126662</v>
      </c>
      <c r="AM55" s="4">
        <f t="shared" ca="1" si="12"/>
        <v>8828197.9746271949</v>
      </c>
      <c r="AN55" s="4">
        <f t="shared" ca="1" si="12"/>
        <v>9045845.5242997035</v>
      </c>
      <c r="AO55" s="4">
        <f t="shared" ca="1" si="12"/>
        <v>9264570.4761367925</v>
      </c>
      <c r="AP55" s="4">
        <f t="shared" ca="1" si="12"/>
        <v>9485765.2232877892</v>
      </c>
      <c r="AQ55" s="4">
        <f t="shared" ca="1" si="12"/>
        <v>9873220.0725373179</v>
      </c>
      <c r="AR55" s="4">
        <f t="shared" ca="1" si="12"/>
        <v>10249187.561996805</v>
      </c>
      <c r="AS55" s="4">
        <f t="shared" ca="1" si="12"/>
        <v>10508252.853563676</v>
      </c>
      <c r="AT55" s="4">
        <f t="shared" ca="1" si="12"/>
        <v>795327635.28692806</v>
      </c>
      <c r="AU55" s="4">
        <f t="shared" si="12"/>
        <v>0</v>
      </c>
      <c r="AV55" s="4">
        <f t="shared" si="12"/>
        <v>0</v>
      </c>
      <c r="AW55" s="4">
        <f t="shared" si="12"/>
        <v>0</v>
      </c>
      <c r="AX55" s="4">
        <f t="shared" si="12"/>
        <v>0</v>
      </c>
      <c r="AY55" s="4">
        <f t="shared" si="13"/>
        <v>0</v>
      </c>
      <c r="AZ55" s="4">
        <f t="shared" si="13"/>
        <v>0</v>
      </c>
      <c r="BA55" s="4">
        <f t="shared" si="13"/>
        <v>0</v>
      </c>
      <c r="BB55" s="4">
        <f t="shared" si="13"/>
        <v>0</v>
      </c>
      <c r="BC55" s="4">
        <f t="shared" si="13"/>
        <v>0</v>
      </c>
      <c r="BD55" s="4">
        <f t="shared" si="13"/>
        <v>0</v>
      </c>
      <c r="BE55" s="4">
        <f t="shared" si="13"/>
        <v>0</v>
      </c>
      <c r="BF55" s="4">
        <f t="shared" si="13"/>
        <v>0</v>
      </c>
      <c r="BG55" s="4">
        <f t="shared" si="13"/>
        <v>0</v>
      </c>
      <c r="BH55" s="4">
        <f t="shared" si="13"/>
        <v>0</v>
      </c>
      <c r="BI55" s="4">
        <f t="shared" si="13"/>
        <v>0</v>
      </c>
      <c r="BK55" s="7">
        <f t="shared" ca="1" si="16"/>
        <v>0.15641671490700149</v>
      </c>
    </row>
    <row r="56" spans="1:63" x14ac:dyDescent="0.25">
      <c r="A56">
        <f t="shared" si="4"/>
        <v>45</v>
      </c>
      <c r="C56" s="4">
        <f t="shared" ca="1" si="15"/>
        <v>-303949287.73020005</v>
      </c>
      <c r="D56" s="4">
        <f t="shared" ca="1" si="15"/>
        <v>4932299.1948467046</v>
      </c>
      <c r="E56" s="4">
        <f t="shared" ca="1" si="15"/>
        <v>4803834.135318215</v>
      </c>
      <c r="F56" s="4">
        <f t="shared" ca="1" si="15"/>
        <v>4985534.7884878507</v>
      </c>
      <c r="G56" s="4">
        <f t="shared" ca="1" si="15"/>
        <v>5148551.1714418689</v>
      </c>
      <c r="H56" s="4">
        <f t="shared" ca="1" si="15"/>
        <v>5335834.9545707693</v>
      </c>
      <c r="I56" s="4">
        <f t="shared" ca="1" si="15"/>
        <v>5524325.486399441</v>
      </c>
      <c r="J56" s="4">
        <f t="shared" ca="1" si="15"/>
        <v>5715126.3683214216</v>
      </c>
      <c r="K56" s="4">
        <f t="shared" ca="1" si="15"/>
        <v>5886709.5183675718</v>
      </c>
      <c r="L56" s="4">
        <f t="shared" ca="1" si="15"/>
        <v>4720746.9541409491</v>
      </c>
      <c r="M56" s="4">
        <f t="shared" ca="1" si="15"/>
        <v>4918623.2141708247</v>
      </c>
      <c r="N56" s="4">
        <f t="shared" ca="1" si="15"/>
        <v>5118906.8079824438</v>
      </c>
      <c r="O56" s="4">
        <f t="shared" ca="1" si="15"/>
        <v>5473741.2910765894</v>
      </c>
      <c r="P56" s="4">
        <f t="shared" ca="1" si="15"/>
        <v>5736545.8346185731</v>
      </c>
      <c r="Q56" s="4">
        <f t="shared" ca="1" si="15"/>
        <v>5911115.5947708571</v>
      </c>
      <c r="R56" s="4">
        <f t="shared" ca="1" si="14"/>
        <v>6087689.9164634906</v>
      </c>
      <c r="S56" s="4">
        <f t="shared" ca="1" si="11"/>
        <v>6243424.4315758524</v>
      </c>
      <c r="T56" s="4">
        <f t="shared" ca="1" si="11"/>
        <v>6425248.524098916</v>
      </c>
      <c r="U56" s="4">
        <f t="shared" ca="1" si="11"/>
        <v>6607958.0797100123</v>
      </c>
      <c r="V56" s="4">
        <f t="shared" ca="1" si="11"/>
        <v>6792753.8632615944</v>
      </c>
      <c r="W56" s="4">
        <f t="shared" ca="1" si="11"/>
        <v>6956106.3352756863</v>
      </c>
      <c r="X56" s="4">
        <f t="shared" ca="1" si="11"/>
        <v>7146352.9221336367</v>
      </c>
      <c r="Y56" s="4">
        <f t="shared" ca="1" si="11"/>
        <v>7337533.5481469287</v>
      </c>
      <c r="Z56" s="4">
        <f t="shared" ca="1" si="11"/>
        <v>7530885.1643794803</v>
      </c>
      <c r="AA56" s="4">
        <f t="shared" ca="1" si="11"/>
        <v>7702172.5096458057</v>
      </c>
      <c r="AB56" s="4">
        <f t="shared" ca="1" si="11"/>
        <v>7901183.2988154599</v>
      </c>
      <c r="AC56" s="4">
        <f t="shared" ca="1" si="11"/>
        <v>8101178.8208550429</v>
      </c>
      <c r="AD56" s="4">
        <f t="shared" ca="1" si="11"/>
        <v>8303433.303524212</v>
      </c>
      <c r="AE56" s="4">
        <f t="shared" ca="1" si="11"/>
        <v>8482984.5972131006</v>
      </c>
      <c r="AF56" s="4">
        <f t="shared" ca="1" si="11"/>
        <v>8030550.3155642459</v>
      </c>
      <c r="AG56" s="4">
        <f t="shared" ca="1" si="11"/>
        <v>7726836.5719361557</v>
      </c>
      <c r="AH56" s="4">
        <f t="shared" ca="1" si="11"/>
        <v>7833556.2523244647</v>
      </c>
      <c r="AI56" s="4">
        <f t="shared" ca="1" si="12"/>
        <v>8012232.3547233222</v>
      </c>
      <c r="AJ56" s="4">
        <f t="shared" ca="1" si="12"/>
        <v>8220297.6912636803</v>
      </c>
      <c r="AK56" s="4">
        <f t="shared" ca="1" si="12"/>
        <v>8429384.996025458</v>
      </c>
      <c r="AL56" s="4">
        <f t="shared" ca="1" si="12"/>
        <v>8640845.9286126662</v>
      </c>
      <c r="AM56" s="4">
        <f t="shared" ca="1" si="12"/>
        <v>8828197.9746271949</v>
      </c>
      <c r="AN56" s="4">
        <f t="shared" ca="1" si="12"/>
        <v>9045845.5242997035</v>
      </c>
      <c r="AO56" s="4">
        <f t="shared" ca="1" si="12"/>
        <v>9264570.4761367925</v>
      </c>
      <c r="AP56" s="4">
        <f t="shared" ca="1" si="12"/>
        <v>9485765.2232877892</v>
      </c>
      <c r="AQ56" s="4">
        <f t="shared" ca="1" si="12"/>
        <v>9873220.0725373179</v>
      </c>
      <c r="AR56" s="4">
        <f t="shared" ca="1" si="12"/>
        <v>10249187.561996805</v>
      </c>
      <c r="AS56" s="4">
        <f t="shared" ca="1" si="12"/>
        <v>10508252.853563676</v>
      </c>
      <c r="AT56" s="4">
        <f t="shared" ca="1" si="12"/>
        <v>10742317.441604123</v>
      </c>
      <c r="AU56" s="4">
        <f t="shared" ca="1" si="12"/>
        <v>806506269.16825366</v>
      </c>
      <c r="AV56" s="4">
        <f t="shared" si="12"/>
        <v>0</v>
      </c>
      <c r="AW56" s="4">
        <f t="shared" si="12"/>
        <v>0</v>
      </c>
      <c r="AX56" s="4">
        <f t="shared" si="12"/>
        <v>0</v>
      </c>
      <c r="AY56" s="4">
        <f t="shared" si="13"/>
        <v>0</v>
      </c>
      <c r="AZ56" s="4">
        <f t="shared" si="13"/>
        <v>0</v>
      </c>
      <c r="BA56" s="4">
        <f t="shared" si="13"/>
        <v>0</v>
      </c>
      <c r="BB56" s="4">
        <f t="shared" si="13"/>
        <v>0</v>
      </c>
      <c r="BC56" s="4">
        <f t="shared" si="13"/>
        <v>0</v>
      </c>
      <c r="BD56" s="4">
        <f t="shared" si="13"/>
        <v>0</v>
      </c>
      <c r="BE56" s="4">
        <f t="shared" si="13"/>
        <v>0</v>
      </c>
      <c r="BF56" s="4">
        <f t="shared" si="13"/>
        <v>0</v>
      </c>
      <c r="BG56" s="4">
        <f t="shared" si="13"/>
        <v>0</v>
      </c>
      <c r="BH56" s="4">
        <f t="shared" si="13"/>
        <v>0</v>
      </c>
      <c r="BI56" s="4">
        <f t="shared" si="13"/>
        <v>0</v>
      </c>
      <c r="BK56" s="7">
        <f t="shared" ca="1" si="16"/>
        <v>0.15574482847178706</v>
      </c>
    </row>
    <row r="57" spans="1:63" x14ac:dyDescent="0.25">
      <c r="A57">
        <f t="shared" si="4"/>
        <v>46</v>
      </c>
      <c r="C57" s="4">
        <f t="shared" ca="1" si="15"/>
        <v>-303949287.73020005</v>
      </c>
      <c r="D57" s="4">
        <f t="shared" ca="1" si="15"/>
        <v>4932299.1948467046</v>
      </c>
      <c r="E57" s="4">
        <f t="shared" ca="1" si="15"/>
        <v>4803834.135318215</v>
      </c>
      <c r="F57" s="4">
        <f t="shared" ca="1" si="15"/>
        <v>4985534.7884878507</v>
      </c>
      <c r="G57" s="4">
        <f t="shared" ca="1" si="15"/>
        <v>5148551.1714418689</v>
      </c>
      <c r="H57" s="4">
        <f t="shared" ca="1" si="15"/>
        <v>5335834.9545707693</v>
      </c>
      <c r="I57" s="4">
        <f t="shared" ca="1" si="15"/>
        <v>5524325.486399441</v>
      </c>
      <c r="J57" s="4">
        <f t="shared" ca="1" si="15"/>
        <v>5715126.3683214216</v>
      </c>
      <c r="K57" s="4">
        <f t="shared" ca="1" si="15"/>
        <v>5886709.5183675718</v>
      </c>
      <c r="L57" s="4">
        <f t="shared" ca="1" si="15"/>
        <v>4720746.9541409491</v>
      </c>
      <c r="M57" s="4">
        <f t="shared" ca="1" si="15"/>
        <v>4918623.2141708247</v>
      </c>
      <c r="N57" s="4">
        <f t="shared" ca="1" si="15"/>
        <v>5118906.8079824438</v>
      </c>
      <c r="O57" s="4">
        <f t="shared" ca="1" si="15"/>
        <v>5473741.2910765894</v>
      </c>
      <c r="P57" s="4">
        <f t="shared" ca="1" si="15"/>
        <v>5736545.8346185731</v>
      </c>
      <c r="Q57" s="4">
        <f t="shared" ca="1" si="15"/>
        <v>5911115.5947708571</v>
      </c>
      <c r="R57" s="4">
        <f t="shared" ca="1" si="14"/>
        <v>6087689.9164634906</v>
      </c>
      <c r="S57" s="4">
        <f t="shared" ca="1" si="11"/>
        <v>6243424.4315758524</v>
      </c>
      <c r="T57" s="4">
        <f t="shared" ca="1" si="11"/>
        <v>6425248.524098916</v>
      </c>
      <c r="U57" s="4">
        <f t="shared" ca="1" si="11"/>
        <v>6607958.0797100123</v>
      </c>
      <c r="V57" s="4">
        <f t="shared" ca="1" si="11"/>
        <v>6792753.8632615944</v>
      </c>
      <c r="W57" s="4">
        <f t="shared" ca="1" si="11"/>
        <v>6956106.3352756863</v>
      </c>
      <c r="X57" s="4">
        <f t="shared" ca="1" si="11"/>
        <v>7146352.9221336367</v>
      </c>
      <c r="Y57" s="4">
        <f t="shared" ca="1" si="11"/>
        <v>7337533.5481469287</v>
      </c>
      <c r="Z57" s="4">
        <f t="shared" ca="1" si="11"/>
        <v>7530885.1643794803</v>
      </c>
      <c r="AA57" s="4">
        <f t="shared" ca="1" si="11"/>
        <v>7702172.5096458057</v>
      </c>
      <c r="AB57" s="4">
        <f t="shared" ca="1" si="11"/>
        <v>7901183.2988154599</v>
      </c>
      <c r="AC57" s="4">
        <f t="shared" ca="1" si="11"/>
        <v>8101178.8208550429</v>
      </c>
      <c r="AD57" s="4">
        <f t="shared" ca="1" si="11"/>
        <v>8303433.303524212</v>
      </c>
      <c r="AE57" s="4">
        <f t="shared" ca="1" si="11"/>
        <v>8482984.5972131006</v>
      </c>
      <c r="AF57" s="4">
        <f t="shared" ca="1" si="11"/>
        <v>8030550.3155642459</v>
      </c>
      <c r="AG57" s="4">
        <f t="shared" ca="1" si="11"/>
        <v>7726836.5719361557</v>
      </c>
      <c r="AH57" s="4">
        <f t="shared" ca="1" si="11"/>
        <v>7833556.2523244647</v>
      </c>
      <c r="AI57" s="4">
        <f t="shared" ca="1" si="12"/>
        <v>8012232.3547233222</v>
      </c>
      <c r="AJ57" s="4">
        <f t="shared" ca="1" si="12"/>
        <v>8220297.6912636803</v>
      </c>
      <c r="AK57" s="4">
        <f t="shared" ca="1" si="12"/>
        <v>8429384.996025458</v>
      </c>
      <c r="AL57" s="4">
        <f t="shared" ca="1" si="12"/>
        <v>8640845.9286126662</v>
      </c>
      <c r="AM57" s="4">
        <f t="shared" ca="1" si="12"/>
        <v>8828197.9746271949</v>
      </c>
      <c r="AN57" s="4">
        <f t="shared" ca="1" si="12"/>
        <v>9045845.5242997035</v>
      </c>
      <c r="AO57" s="4">
        <f t="shared" ca="1" si="12"/>
        <v>9264570.4761367925</v>
      </c>
      <c r="AP57" s="4">
        <f t="shared" ca="1" si="12"/>
        <v>9485765.2232877892</v>
      </c>
      <c r="AQ57" s="4">
        <f t="shared" ca="1" si="12"/>
        <v>9873220.0725373179</v>
      </c>
      <c r="AR57" s="4">
        <f t="shared" ca="1" si="12"/>
        <v>10249187.561996805</v>
      </c>
      <c r="AS57" s="4">
        <f t="shared" ca="1" si="12"/>
        <v>10508252.853563676</v>
      </c>
      <c r="AT57" s="4">
        <f t="shared" ca="1" si="12"/>
        <v>10742317.441604123</v>
      </c>
      <c r="AU57" s="4">
        <f t="shared" ca="1" si="12"/>
        <v>10950877.047980819</v>
      </c>
      <c r="AV57" s="4">
        <f t="shared" ca="1" si="12"/>
        <v>819452231.60990906</v>
      </c>
      <c r="AW57" s="4">
        <f t="shared" si="12"/>
        <v>0</v>
      </c>
      <c r="AX57" s="4">
        <f t="shared" si="12"/>
        <v>0</v>
      </c>
      <c r="AY57" s="4">
        <f t="shared" si="13"/>
        <v>0</v>
      </c>
      <c r="AZ57" s="4">
        <f t="shared" si="13"/>
        <v>0</v>
      </c>
      <c r="BA57" s="4">
        <f t="shared" si="13"/>
        <v>0</v>
      </c>
      <c r="BB57" s="4">
        <f t="shared" si="13"/>
        <v>0</v>
      </c>
      <c r="BC57" s="4">
        <f t="shared" si="13"/>
        <v>0</v>
      </c>
      <c r="BD57" s="4">
        <f t="shared" si="13"/>
        <v>0</v>
      </c>
      <c r="BE57" s="4">
        <f t="shared" si="13"/>
        <v>0</v>
      </c>
      <c r="BF57" s="4">
        <f t="shared" si="13"/>
        <v>0</v>
      </c>
      <c r="BG57" s="4">
        <f t="shared" si="13"/>
        <v>0</v>
      </c>
      <c r="BH57" s="4">
        <f t="shared" si="13"/>
        <v>0</v>
      </c>
      <c r="BI57" s="4">
        <f t="shared" si="13"/>
        <v>0</v>
      </c>
      <c r="BK57" s="7">
        <f t="shared" ca="1" si="16"/>
        <v>0.15525604019654438</v>
      </c>
    </row>
    <row r="58" spans="1:63" x14ac:dyDescent="0.25">
      <c r="A58">
        <f t="shared" si="4"/>
        <v>47</v>
      </c>
      <c r="C58" s="4">
        <f t="shared" ca="1" si="15"/>
        <v>-303949287.73020005</v>
      </c>
      <c r="D58" s="4">
        <f t="shared" ca="1" si="15"/>
        <v>4932299.1948467046</v>
      </c>
      <c r="E58" s="4">
        <f t="shared" ca="1" si="15"/>
        <v>4803834.135318215</v>
      </c>
      <c r="F58" s="4">
        <f t="shared" ca="1" si="15"/>
        <v>4985534.7884878507</v>
      </c>
      <c r="G58" s="4">
        <f t="shared" ca="1" si="15"/>
        <v>5148551.1714418689</v>
      </c>
      <c r="H58" s="4">
        <f t="shared" ca="1" si="15"/>
        <v>5335834.9545707693</v>
      </c>
      <c r="I58" s="4">
        <f t="shared" ca="1" si="15"/>
        <v>5524325.486399441</v>
      </c>
      <c r="J58" s="4">
        <f t="shared" ca="1" si="15"/>
        <v>5715126.3683214216</v>
      </c>
      <c r="K58" s="4">
        <f t="shared" ca="1" si="15"/>
        <v>5886709.5183675718</v>
      </c>
      <c r="L58" s="4">
        <f t="shared" ca="1" si="15"/>
        <v>4720746.9541409491</v>
      </c>
      <c r="M58" s="4">
        <f t="shared" ca="1" si="15"/>
        <v>4918623.2141708247</v>
      </c>
      <c r="N58" s="4">
        <f t="shared" ca="1" si="15"/>
        <v>5118906.8079824438</v>
      </c>
      <c r="O58" s="4">
        <f t="shared" ca="1" si="15"/>
        <v>5473741.2910765894</v>
      </c>
      <c r="P58" s="4">
        <f t="shared" ca="1" si="15"/>
        <v>5736545.8346185731</v>
      </c>
      <c r="Q58" s="4">
        <f t="shared" ca="1" si="15"/>
        <v>5911115.5947708571</v>
      </c>
      <c r="R58" s="4">
        <f t="shared" ca="1" si="14"/>
        <v>6087689.9164634906</v>
      </c>
      <c r="S58" s="4">
        <f t="shared" ca="1" si="11"/>
        <v>6243424.4315758524</v>
      </c>
      <c r="T58" s="4">
        <f t="shared" ca="1" si="11"/>
        <v>6425248.524098916</v>
      </c>
      <c r="U58" s="4">
        <f t="shared" ca="1" si="11"/>
        <v>6607958.0797100123</v>
      </c>
      <c r="V58" s="4">
        <f t="shared" ca="1" si="11"/>
        <v>6792753.8632615944</v>
      </c>
      <c r="W58" s="4">
        <f t="shared" ca="1" si="11"/>
        <v>6956106.3352756863</v>
      </c>
      <c r="X58" s="4">
        <f t="shared" ca="1" si="11"/>
        <v>7146352.9221336367</v>
      </c>
      <c r="Y58" s="4">
        <f t="shared" ca="1" si="11"/>
        <v>7337533.5481469287</v>
      </c>
      <c r="Z58" s="4">
        <f t="shared" ca="1" si="11"/>
        <v>7530885.1643794803</v>
      </c>
      <c r="AA58" s="4">
        <f t="shared" ca="1" si="11"/>
        <v>7702172.5096458057</v>
      </c>
      <c r="AB58" s="4">
        <f t="shared" ca="1" si="11"/>
        <v>7901183.2988154599</v>
      </c>
      <c r="AC58" s="4">
        <f t="shared" ca="1" si="11"/>
        <v>8101178.8208550429</v>
      </c>
      <c r="AD58" s="4">
        <f t="shared" ca="1" si="11"/>
        <v>8303433.303524212</v>
      </c>
      <c r="AE58" s="4">
        <f t="shared" ca="1" si="11"/>
        <v>8482984.5972131006</v>
      </c>
      <c r="AF58" s="4">
        <f t="shared" ca="1" si="11"/>
        <v>8030550.3155642459</v>
      </c>
      <c r="AG58" s="4">
        <f t="shared" ca="1" si="11"/>
        <v>7726836.5719361557</v>
      </c>
      <c r="AH58" s="4">
        <f t="shared" ca="1" si="11"/>
        <v>7833556.2523244647</v>
      </c>
      <c r="AI58" s="4">
        <f t="shared" ca="1" si="12"/>
        <v>8012232.3547233222</v>
      </c>
      <c r="AJ58" s="4">
        <f t="shared" ca="1" si="12"/>
        <v>8220297.6912636803</v>
      </c>
      <c r="AK58" s="4">
        <f t="shared" ca="1" si="12"/>
        <v>8429384.996025458</v>
      </c>
      <c r="AL58" s="4">
        <f t="shared" ca="1" si="12"/>
        <v>8640845.9286126662</v>
      </c>
      <c r="AM58" s="4">
        <f t="shared" ca="1" si="12"/>
        <v>8828197.9746271949</v>
      </c>
      <c r="AN58" s="4">
        <f t="shared" ca="1" si="12"/>
        <v>9045845.5242997035</v>
      </c>
      <c r="AO58" s="4">
        <f t="shared" ca="1" si="12"/>
        <v>9264570.4761367925</v>
      </c>
      <c r="AP58" s="4">
        <f t="shared" ca="1" si="12"/>
        <v>9485765.2232877892</v>
      </c>
      <c r="AQ58" s="4">
        <f t="shared" ca="1" si="12"/>
        <v>9873220.0725373179</v>
      </c>
      <c r="AR58" s="4">
        <f t="shared" ca="1" si="12"/>
        <v>10249187.561996805</v>
      </c>
      <c r="AS58" s="4">
        <f t="shared" ca="1" si="12"/>
        <v>10508252.853563676</v>
      </c>
      <c r="AT58" s="4">
        <f t="shared" ca="1" si="12"/>
        <v>10742317.441604123</v>
      </c>
      <c r="AU58" s="4">
        <f t="shared" ca="1" si="12"/>
        <v>10950877.047980819</v>
      </c>
      <c r="AV58" s="4">
        <f t="shared" ca="1" si="12"/>
        <v>11191649.825328121</v>
      </c>
      <c r="AW58" s="4">
        <f t="shared" ca="1" si="12"/>
        <v>832499117.90809512</v>
      </c>
      <c r="AX58" s="4">
        <f t="shared" si="12"/>
        <v>0</v>
      </c>
      <c r="AY58" s="4">
        <f t="shared" si="13"/>
        <v>0</v>
      </c>
      <c r="AZ58" s="4">
        <f t="shared" si="13"/>
        <v>0</v>
      </c>
      <c r="BA58" s="4">
        <f t="shared" si="13"/>
        <v>0</v>
      </c>
      <c r="BB58" s="4">
        <f t="shared" si="13"/>
        <v>0</v>
      </c>
      <c r="BC58" s="4">
        <f t="shared" si="13"/>
        <v>0</v>
      </c>
      <c r="BD58" s="4">
        <f t="shared" si="13"/>
        <v>0</v>
      </c>
      <c r="BE58" s="4">
        <f t="shared" si="13"/>
        <v>0</v>
      </c>
      <c r="BF58" s="4">
        <f t="shared" si="13"/>
        <v>0</v>
      </c>
      <c r="BG58" s="4">
        <f t="shared" si="13"/>
        <v>0</v>
      </c>
      <c r="BH58" s="4">
        <f t="shared" si="13"/>
        <v>0</v>
      </c>
      <c r="BI58" s="4">
        <f t="shared" si="13"/>
        <v>0</v>
      </c>
      <c r="BK58" s="7">
        <f t="shared" ca="1" si="16"/>
        <v>0.15478641642357882</v>
      </c>
    </row>
    <row r="59" spans="1:63" x14ac:dyDescent="0.25">
      <c r="A59">
        <f t="shared" si="4"/>
        <v>48</v>
      </c>
      <c r="C59" s="4">
        <f t="shared" ca="1" si="15"/>
        <v>-303949287.73020005</v>
      </c>
      <c r="D59" s="4">
        <f t="shared" ca="1" si="15"/>
        <v>4932299.1948467046</v>
      </c>
      <c r="E59" s="4">
        <f t="shared" ca="1" si="15"/>
        <v>4803834.135318215</v>
      </c>
      <c r="F59" s="4">
        <f t="shared" ca="1" si="15"/>
        <v>4985534.7884878507</v>
      </c>
      <c r="G59" s="4">
        <f t="shared" ca="1" si="15"/>
        <v>5148551.1714418689</v>
      </c>
      <c r="H59" s="4">
        <f t="shared" ca="1" si="15"/>
        <v>5335834.9545707693</v>
      </c>
      <c r="I59" s="4">
        <f t="shared" ca="1" si="15"/>
        <v>5524325.486399441</v>
      </c>
      <c r="J59" s="4">
        <f t="shared" ca="1" si="15"/>
        <v>5715126.3683214216</v>
      </c>
      <c r="K59" s="4">
        <f t="shared" ca="1" si="15"/>
        <v>5886709.5183675718</v>
      </c>
      <c r="L59" s="4">
        <f t="shared" ca="1" si="15"/>
        <v>4720746.9541409491</v>
      </c>
      <c r="M59" s="4">
        <f t="shared" ca="1" si="15"/>
        <v>4918623.2141708247</v>
      </c>
      <c r="N59" s="4">
        <f t="shared" ca="1" si="15"/>
        <v>5118906.8079824438</v>
      </c>
      <c r="O59" s="4">
        <f t="shared" ca="1" si="15"/>
        <v>5473741.2910765894</v>
      </c>
      <c r="P59" s="4">
        <f t="shared" ca="1" si="15"/>
        <v>5736545.8346185731</v>
      </c>
      <c r="Q59" s="4">
        <f t="shared" ca="1" si="15"/>
        <v>5911115.5947708571</v>
      </c>
      <c r="R59" s="4">
        <f t="shared" ca="1" si="14"/>
        <v>6087689.9164634906</v>
      </c>
      <c r="S59" s="4">
        <f t="shared" ca="1" si="11"/>
        <v>6243424.4315758524</v>
      </c>
      <c r="T59" s="4">
        <f t="shared" ca="1" si="11"/>
        <v>6425248.524098916</v>
      </c>
      <c r="U59" s="4">
        <f t="shared" ca="1" si="11"/>
        <v>6607958.0797100123</v>
      </c>
      <c r="V59" s="4">
        <f t="shared" ca="1" si="11"/>
        <v>6792753.8632615944</v>
      </c>
      <c r="W59" s="4">
        <f t="shared" ca="1" si="11"/>
        <v>6956106.3352756863</v>
      </c>
      <c r="X59" s="4">
        <f t="shared" ca="1" si="11"/>
        <v>7146352.9221336367</v>
      </c>
      <c r="Y59" s="4">
        <f t="shared" ca="1" si="11"/>
        <v>7337533.5481469287</v>
      </c>
      <c r="Z59" s="4">
        <f t="shared" ca="1" si="11"/>
        <v>7530885.1643794803</v>
      </c>
      <c r="AA59" s="4">
        <f t="shared" ca="1" si="11"/>
        <v>7702172.5096458057</v>
      </c>
      <c r="AB59" s="4">
        <f t="shared" ca="1" si="11"/>
        <v>7901183.2988154599</v>
      </c>
      <c r="AC59" s="4">
        <f t="shared" ca="1" si="11"/>
        <v>8101178.8208550429</v>
      </c>
      <c r="AD59" s="4">
        <f t="shared" ca="1" si="11"/>
        <v>8303433.303524212</v>
      </c>
      <c r="AE59" s="4">
        <f t="shared" ca="1" si="11"/>
        <v>8482984.5972131006</v>
      </c>
      <c r="AF59" s="4">
        <f t="shared" ca="1" si="11"/>
        <v>8030550.3155642459</v>
      </c>
      <c r="AG59" s="4">
        <f t="shared" ca="1" si="11"/>
        <v>7726836.5719361557</v>
      </c>
      <c r="AH59" s="4">
        <f t="shared" ref="AH59:AW70" ca="1" si="17">IF(AH$11&lt;=$A59,AH$7,0)+IF(AH$11=$A59,AH$8)</f>
        <v>7833556.2523244647</v>
      </c>
      <c r="AI59" s="4">
        <f t="shared" ca="1" si="12"/>
        <v>8012232.3547233222</v>
      </c>
      <c r="AJ59" s="4">
        <f t="shared" ca="1" si="12"/>
        <v>8220297.6912636803</v>
      </c>
      <c r="AK59" s="4">
        <f t="shared" ca="1" si="12"/>
        <v>8429384.996025458</v>
      </c>
      <c r="AL59" s="4">
        <f t="shared" ca="1" si="12"/>
        <v>8640845.9286126662</v>
      </c>
      <c r="AM59" s="4">
        <f t="shared" ca="1" si="12"/>
        <v>8828197.9746271949</v>
      </c>
      <c r="AN59" s="4">
        <f t="shared" ca="1" si="12"/>
        <v>9045845.5242997035</v>
      </c>
      <c r="AO59" s="4">
        <f t="shared" ca="1" si="12"/>
        <v>9264570.4761367925</v>
      </c>
      <c r="AP59" s="4">
        <f t="shared" ca="1" si="12"/>
        <v>9485765.2232877892</v>
      </c>
      <c r="AQ59" s="4">
        <f t="shared" ca="1" si="12"/>
        <v>9873220.0725373179</v>
      </c>
      <c r="AR59" s="4">
        <f t="shared" ca="1" si="12"/>
        <v>10249187.561996805</v>
      </c>
      <c r="AS59" s="4">
        <f t="shared" ca="1" si="12"/>
        <v>10508252.853563676</v>
      </c>
      <c r="AT59" s="4">
        <f t="shared" ca="1" si="12"/>
        <v>10742317.441604123</v>
      </c>
      <c r="AU59" s="4">
        <f t="shared" ca="1" si="12"/>
        <v>10950877.047980819</v>
      </c>
      <c r="AV59" s="4">
        <f t="shared" ca="1" si="12"/>
        <v>11191649.825328121</v>
      </c>
      <c r="AW59" s="4">
        <f t="shared" ca="1" si="12"/>
        <v>11433638.828778721</v>
      </c>
      <c r="AX59" s="4">
        <f t="shared" ref="AX59:BI70" ca="1" si="18">IF(AX$11&lt;=$A59,AX$7,0)+IF(AX$11=$A59,AX$8)</f>
        <v>845649260.09572327</v>
      </c>
      <c r="AY59" s="4">
        <f t="shared" si="13"/>
        <v>0</v>
      </c>
      <c r="AZ59" s="4">
        <f t="shared" si="13"/>
        <v>0</v>
      </c>
      <c r="BA59" s="4">
        <f t="shared" si="13"/>
        <v>0</v>
      </c>
      <c r="BB59" s="4">
        <f t="shared" si="13"/>
        <v>0</v>
      </c>
      <c r="BC59" s="4">
        <f t="shared" si="13"/>
        <v>0</v>
      </c>
      <c r="BD59" s="4">
        <f t="shared" si="13"/>
        <v>0</v>
      </c>
      <c r="BE59" s="4">
        <f t="shared" si="13"/>
        <v>0</v>
      </c>
      <c r="BF59" s="4">
        <f t="shared" si="13"/>
        <v>0</v>
      </c>
      <c r="BG59" s="4">
        <f t="shared" si="13"/>
        <v>0</v>
      </c>
      <c r="BH59" s="4">
        <f t="shared" si="13"/>
        <v>0</v>
      </c>
      <c r="BI59" s="4">
        <f t="shared" si="13"/>
        <v>0</v>
      </c>
      <c r="BK59" s="7">
        <f t="shared" ca="1" si="16"/>
        <v>0.15433492911121527</v>
      </c>
    </row>
    <row r="60" spans="1:63" x14ac:dyDescent="0.25">
      <c r="A60">
        <f t="shared" si="4"/>
        <v>49</v>
      </c>
      <c r="C60" s="4">
        <f t="shared" ca="1" si="15"/>
        <v>-303949287.73020005</v>
      </c>
      <c r="D60" s="4">
        <f t="shared" ca="1" si="15"/>
        <v>4932299.1948467046</v>
      </c>
      <c r="E60" s="4">
        <f t="shared" ca="1" si="15"/>
        <v>4803834.135318215</v>
      </c>
      <c r="F60" s="4">
        <f t="shared" ca="1" si="15"/>
        <v>4985534.7884878507</v>
      </c>
      <c r="G60" s="4">
        <f t="shared" ca="1" si="15"/>
        <v>5148551.1714418689</v>
      </c>
      <c r="H60" s="4">
        <f t="shared" ca="1" si="15"/>
        <v>5335834.9545707693</v>
      </c>
      <c r="I60" s="4">
        <f t="shared" ca="1" si="15"/>
        <v>5524325.486399441</v>
      </c>
      <c r="J60" s="4">
        <f t="shared" ca="1" si="15"/>
        <v>5715126.3683214216</v>
      </c>
      <c r="K60" s="4">
        <f t="shared" ca="1" si="15"/>
        <v>5886709.5183675718</v>
      </c>
      <c r="L60" s="4">
        <f t="shared" ca="1" si="15"/>
        <v>4720746.9541409491</v>
      </c>
      <c r="M60" s="4">
        <f t="shared" ca="1" si="15"/>
        <v>4918623.2141708247</v>
      </c>
      <c r="N60" s="4">
        <f t="shared" ca="1" si="15"/>
        <v>5118906.8079824438</v>
      </c>
      <c r="O60" s="4">
        <f t="shared" ca="1" si="15"/>
        <v>5473741.2910765894</v>
      </c>
      <c r="P60" s="4">
        <f t="shared" ca="1" si="15"/>
        <v>5736545.8346185731</v>
      </c>
      <c r="Q60" s="4">
        <f t="shared" ca="1" si="15"/>
        <v>5911115.5947708571</v>
      </c>
      <c r="R60" s="4">
        <f t="shared" ca="1" si="14"/>
        <v>6087689.9164634906</v>
      </c>
      <c r="S60" s="4">
        <f t="shared" ca="1" si="14"/>
        <v>6243424.4315758524</v>
      </c>
      <c r="T60" s="4">
        <f t="shared" ca="1" si="14"/>
        <v>6425248.524098916</v>
      </c>
      <c r="U60" s="4">
        <f t="shared" ca="1" si="14"/>
        <v>6607958.0797100123</v>
      </c>
      <c r="V60" s="4">
        <f t="shared" ca="1" si="14"/>
        <v>6792753.8632615944</v>
      </c>
      <c r="W60" s="4">
        <f t="shared" ca="1" si="14"/>
        <v>6956106.3352756863</v>
      </c>
      <c r="X60" s="4">
        <f t="shared" ca="1" si="14"/>
        <v>7146352.9221336367</v>
      </c>
      <c r="Y60" s="4">
        <f t="shared" ca="1" si="14"/>
        <v>7337533.5481469287</v>
      </c>
      <c r="Z60" s="4">
        <f t="shared" ca="1" si="14"/>
        <v>7530885.1643794803</v>
      </c>
      <c r="AA60" s="4">
        <f t="shared" ca="1" si="14"/>
        <v>7702172.5096458057</v>
      </c>
      <c r="AB60" s="4">
        <f t="shared" ca="1" si="14"/>
        <v>7901183.2988154599</v>
      </c>
      <c r="AC60" s="4">
        <f t="shared" ca="1" si="14"/>
        <v>8101178.8208550429</v>
      </c>
      <c r="AD60" s="4">
        <f t="shared" ca="1" si="14"/>
        <v>8303433.303524212</v>
      </c>
      <c r="AE60" s="4">
        <f t="shared" ca="1" si="14"/>
        <v>8482984.5972131006</v>
      </c>
      <c r="AF60" s="4">
        <f t="shared" ca="1" si="14"/>
        <v>8030550.3155642459</v>
      </c>
      <c r="AG60" s="4">
        <f t="shared" ca="1" si="14"/>
        <v>7726836.5719361557</v>
      </c>
      <c r="AH60" s="4">
        <f t="shared" ca="1" si="17"/>
        <v>7833556.2523244647</v>
      </c>
      <c r="AI60" s="4">
        <f t="shared" ca="1" si="17"/>
        <v>8012232.3547233222</v>
      </c>
      <c r="AJ60" s="4">
        <f t="shared" ca="1" si="17"/>
        <v>8220297.6912636803</v>
      </c>
      <c r="AK60" s="4">
        <f t="shared" ca="1" si="17"/>
        <v>8429384.996025458</v>
      </c>
      <c r="AL60" s="4">
        <f t="shared" ca="1" si="17"/>
        <v>8640845.9286126662</v>
      </c>
      <c r="AM60" s="4">
        <f t="shared" ca="1" si="17"/>
        <v>8828197.9746271949</v>
      </c>
      <c r="AN60" s="4">
        <f t="shared" ca="1" si="17"/>
        <v>9045845.5242997035</v>
      </c>
      <c r="AO60" s="4">
        <f t="shared" ca="1" si="17"/>
        <v>9264570.4761367925</v>
      </c>
      <c r="AP60" s="4">
        <f t="shared" ca="1" si="17"/>
        <v>9485765.2232877892</v>
      </c>
      <c r="AQ60" s="4">
        <f t="shared" ca="1" si="17"/>
        <v>9873220.0725373179</v>
      </c>
      <c r="AR60" s="4">
        <f t="shared" ca="1" si="17"/>
        <v>10249187.561996805</v>
      </c>
      <c r="AS60" s="4">
        <f t="shared" ca="1" si="17"/>
        <v>10508252.853563676</v>
      </c>
      <c r="AT60" s="4">
        <f t="shared" ca="1" si="17"/>
        <v>10742317.441604123</v>
      </c>
      <c r="AU60" s="4">
        <f t="shared" ca="1" si="17"/>
        <v>10950877.047980819</v>
      </c>
      <c r="AV60" s="4">
        <f t="shared" ca="1" si="17"/>
        <v>11191649.825328121</v>
      </c>
      <c r="AW60" s="4">
        <f t="shared" ca="1" si="17"/>
        <v>11433638.828778721</v>
      </c>
      <c r="AX60" s="4">
        <f t="shared" ca="1" si="18"/>
        <v>11678321.791229658</v>
      </c>
      <c r="AY60" s="4">
        <f t="shared" ca="1" si="18"/>
        <v>857220708.44602036</v>
      </c>
      <c r="AZ60" s="4">
        <f t="shared" si="18"/>
        <v>0</v>
      </c>
      <c r="BA60" s="4">
        <f t="shared" si="18"/>
        <v>0</v>
      </c>
      <c r="BB60" s="4">
        <f t="shared" si="18"/>
        <v>0</v>
      </c>
      <c r="BC60" s="4">
        <f t="shared" si="18"/>
        <v>0</v>
      </c>
      <c r="BD60" s="4">
        <f t="shared" si="18"/>
        <v>0</v>
      </c>
      <c r="BE60" s="4">
        <f t="shared" si="18"/>
        <v>0</v>
      </c>
      <c r="BF60" s="4">
        <f t="shared" si="18"/>
        <v>0</v>
      </c>
      <c r="BG60" s="4">
        <f t="shared" si="18"/>
        <v>0</v>
      </c>
      <c r="BH60" s="4">
        <f t="shared" si="18"/>
        <v>0</v>
      </c>
      <c r="BI60" s="4">
        <f t="shared" si="18"/>
        <v>0</v>
      </c>
      <c r="BK60" s="7">
        <f t="shared" ca="1" si="16"/>
        <v>0.15376817014185629</v>
      </c>
    </row>
    <row r="61" spans="1:63" x14ac:dyDescent="0.25">
      <c r="A61">
        <f t="shared" si="4"/>
        <v>50</v>
      </c>
      <c r="C61" s="4">
        <f t="shared" ca="1" si="15"/>
        <v>-303949287.73020005</v>
      </c>
      <c r="D61" s="4">
        <f t="shared" ca="1" si="15"/>
        <v>4932299.1948467046</v>
      </c>
      <c r="E61" s="4">
        <f t="shared" ca="1" si="15"/>
        <v>4803834.135318215</v>
      </c>
      <c r="F61" s="4">
        <f t="shared" ca="1" si="15"/>
        <v>4985534.7884878507</v>
      </c>
      <c r="G61" s="4">
        <f t="shared" ca="1" si="15"/>
        <v>5148551.1714418689</v>
      </c>
      <c r="H61" s="4">
        <f t="shared" ca="1" si="15"/>
        <v>5335834.9545707693</v>
      </c>
      <c r="I61" s="4">
        <f t="shared" ca="1" si="15"/>
        <v>5524325.486399441</v>
      </c>
      <c r="J61" s="4">
        <f t="shared" ca="1" si="15"/>
        <v>5715126.3683214216</v>
      </c>
      <c r="K61" s="4">
        <f t="shared" ca="1" si="15"/>
        <v>5886709.5183675718</v>
      </c>
      <c r="L61" s="4">
        <f t="shared" ca="1" si="15"/>
        <v>4720746.9541409491</v>
      </c>
      <c r="M61" s="4">
        <f t="shared" ca="1" si="15"/>
        <v>4918623.2141708247</v>
      </c>
      <c r="N61" s="4">
        <f t="shared" ca="1" si="15"/>
        <v>5118906.8079824438</v>
      </c>
      <c r="O61" s="4">
        <f t="shared" ca="1" si="15"/>
        <v>5473741.2910765894</v>
      </c>
      <c r="P61" s="4">
        <f t="shared" ca="1" si="15"/>
        <v>5736545.8346185731</v>
      </c>
      <c r="Q61" s="4">
        <f t="shared" ca="1" si="15"/>
        <v>5911115.5947708571</v>
      </c>
      <c r="R61" s="4">
        <f t="shared" ca="1" si="15"/>
        <v>6087689.9164634906</v>
      </c>
      <c r="S61" s="4">
        <f t="shared" ref="S61:AG70" ca="1" si="19">IF(S$11&lt;=$A61,S$7,0)+IF(S$11=$A61,S$8)</f>
        <v>6243424.4315758524</v>
      </c>
      <c r="T61" s="4">
        <f t="shared" ca="1" si="19"/>
        <v>6425248.524098916</v>
      </c>
      <c r="U61" s="4">
        <f t="shared" ca="1" si="19"/>
        <v>6607958.0797100123</v>
      </c>
      <c r="V61" s="4">
        <f t="shared" ca="1" si="19"/>
        <v>6792753.8632615944</v>
      </c>
      <c r="W61" s="4">
        <f t="shared" ca="1" si="19"/>
        <v>6956106.3352756863</v>
      </c>
      <c r="X61" s="4">
        <f t="shared" ca="1" si="19"/>
        <v>7146352.9221336367</v>
      </c>
      <c r="Y61" s="4">
        <f t="shared" ca="1" si="19"/>
        <v>7337533.5481469287</v>
      </c>
      <c r="Z61" s="4">
        <f t="shared" ca="1" si="19"/>
        <v>7530885.1643794803</v>
      </c>
      <c r="AA61" s="4">
        <f t="shared" ca="1" si="19"/>
        <v>7702172.5096458057</v>
      </c>
      <c r="AB61" s="4">
        <f t="shared" ca="1" si="19"/>
        <v>7901183.2988154599</v>
      </c>
      <c r="AC61" s="4">
        <f t="shared" ca="1" si="19"/>
        <v>8101178.8208550429</v>
      </c>
      <c r="AD61" s="4">
        <f t="shared" ca="1" si="19"/>
        <v>8303433.303524212</v>
      </c>
      <c r="AE61" s="4">
        <f t="shared" ca="1" si="19"/>
        <v>8482984.5972131006</v>
      </c>
      <c r="AF61" s="4">
        <f t="shared" ca="1" si="19"/>
        <v>8030550.3155642459</v>
      </c>
      <c r="AG61" s="4">
        <f t="shared" ca="1" si="19"/>
        <v>7726836.5719361557</v>
      </c>
      <c r="AH61" s="4">
        <f t="shared" ca="1" si="17"/>
        <v>7833556.2523244647</v>
      </c>
      <c r="AI61" s="4">
        <f t="shared" ca="1" si="17"/>
        <v>8012232.3547233222</v>
      </c>
      <c r="AJ61" s="4">
        <f t="shared" ca="1" si="17"/>
        <v>8220297.6912636803</v>
      </c>
      <c r="AK61" s="4">
        <f t="shared" ca="1" si="17"/>
        <v>8429384.996025458</v>
      </c>
      <c r="AL61" s="4">
        <f t="shared" ca="1" si="17"/>
        <v>8640845.9286126662</v>
      </c>
      <c r="AM61" s="4">
        <f t="shared" ca="1" si="17"/>
        <v>8828197.9746271949</v>
      </c>
      <c r="AN61" s="4">
        <f t="shared" ca="1" si="17"/>
        <v>9045845.5242997035</v>
      </c>
      <c r="AO61" s="4">
        <f t="shared" ca="1" si="17"/>
        <v>9264570.4761367925</v>
      </c>
      <c r="AP61" s="4">
        <f t="shared" ca="1" si="17"/>
        <v>9485765.2232877892</v>
      </c>
      <c r="AQ61" s="4">
        <f t="shared" ca="1" si="17"/>
        <v>9873220.0725373179</v>
      </c>
      <c r="AR61" s="4">
        <f t="shared" ca="1" si="17"/>
        <v>10249187.561996805</v>
      </c>
      <c r="AS61" s="4">
        <f t="shared" ca="1" si="17"/>
        <v>10508252.853563676</v>
      </c>
      <c r="AT61" s="4">
        <f t="shared" ca="1" si="17"/>
        <v>10742317.441604123</v>
      </c>
      <c r="AU61" s="4">
        <f t="shared" ca="1" si="17"/>
        <v>10950877.047980819</v>
      </c>
      <c r="AV61" s="4">
        <f t="shared" ca="1" si="17"/>
        <v>11191649.825328121</v>
      </c>
      <c r="AW61" s="4">
        <f t="shared" ca="1" si="17"/>
        <v>11433638.828778721</v>
      </c>
      <c r="AX61" s="4">
        <f t="shared" ca="1" si="18"/>
        <v>11678321.791229658</v>
      </c>
      <c r="AY61" s="4">
        <f t="shared" ca="1" si="18"/>
        <v>11896761.297596566</v>
      </c>
      <c r="AZ61" s="4">
        <f t="shared" ca="1" si="18"/>
        <v>870587678.85994279</v>
      </c>
      <c r="BA61" s="4">
        <f t="shared" si="18"/>
        <v>0</v>
      </c>
      <c r="BB61" s="4">
        <f t="shared" si="18"/>
        <v>0</v>
      </c>
      <c r="BC61" s="4">
        <f t="shared" si="18"/>
        <v>0</v>
      </c>
      <c r="BD61" s="4">
        <f t="shared" si="18"/>
        <v>0</v>
      </c>
      <c r="BE61" s="4">
        <f t="shared" si="18"/>
        <v>0</v>
      </c>
      <c r="BF61" s="4">
        <f t="shared" si="18"/>
        <v>0</v>
      </c>
      <c r="BG61" s="4">
        <f t="shared" si="18"/>
        <v>0</v>
      </c>
      <c r="BH61" s="4">
        <f t="shared" si="18"/>
        <v>0</v>
      </c>
      <c r="BI61" s="4">
        <f t="shared" si="18"/>
        <v>0</v>
      </c>
      <c r="BK61" s="7">
        <f t="shared" ca="1" si="16"/>
        <v>0.15335438494205311</v>
      </c>
    </row>
    <row r="62" spans="1:63" x14ac:dyDescent="0.25">
      <c r="A62">
        <f t="shared" si="4"/>
        <v>51</v>
      </c>
      <c r="C62" s="4">
        <f t="shared" ref="C62:R70" ca="1" si="20">IF(C$11&lt;=$A62,C$7,0)+IF(C$11=$A62,C$8)</f>
        <v>-303949287.73020005</v>
      </c>
      <c r="D62" s="4">
        <f t="shared" ca="1" si="20"/>
        <v>4932299.1948467046</v>
      </c>
      <c r="E62" s="4">
        <f t="shared" ca="1" si="20"/>
        <v>4803834.135318215</v>
      </c>
      <c r="F62" s="4">
        <f t="shared" ca="1" si="20"/>
        <v>4985534.7884878507</v>
      </c>
      <c r="G62" s="4">
        <f t="shared" ca="1" si="20"/>
        <v>5148551.1714418689</v>
      </c>
      <c r="H62" s="4">
        <f t="shared" ca="1" si="20"/>
        <v>5335834.9545707693</v>
      </c>
      <c r="I62" s="4">
        <f t="shared" ca="1" si="20"/>
        <v>5524325.486399441</v>
      </c>
      <c r="J62" s="4">
        <f t="shared" ca="1" si="20"/>
        <v>5715126.3683214216</v>
      </c>
      <c r="K62" s="4">
        <f t="shared" ca="1" si="20"/>
        <v>5886709.5183675718</v>
      </c>
      <c r="L62" s="4">
        <f t="shared" ca="1" si="20"/>
        <v>4720746.9541409491</v>
      </c>
      <c r="M62" s="4">
        <f t="shared" ca="1" si="20"/>
        <v>4918623.2141708247</v>
      </c>
      <c r="N62" s="4">
        <f t="shared" ca="1" si="20"/>
        <v>5118906.8079824438</v>
      </c>
      <c r="O62" s="4">
        <f t="shared" ca="1" si="20"/>
        <v>5473741.2910765894</v>
      </c>
      <c r="P62" s="4">
        <f t="shared" ca="1" si="20"/>
        <v>5736545.8346185731</v>
      </c>
      <c r="Q62" s="4">
        <f t="shared" ca="1" si="20"/>
        <v>5911115.5947708571</v>
      </c>
      <c r="R62" s="4">
        <f t="shared" ca="1" si="20"/>
        <v>6087689.9164634906</v>
      </c>
      <c r="S62" s="4">
        <f t="shared" ca="1" si="19"/>
        <v>6243424.4315758524</v>
      </c>
      <c r="T62" s="4">
        <f t="shared" ca="1" si="19"/>
        <v>6425248.524098916</v>
      </c>
      <c r="U62" s="4">
        <f t="shared" ca="1" si="19"/>
        <v>6607958.0797100123</v>
      </c>
      <c r="V62" s="4">
        <f t="shared" ca="1" si="19"/>
        <v>6792753.8632615944</v>
      </c>
      <c r="W62" s="4">
        <f t="shared" ca="1" si="19"/>
        <v>6956106.3352756863</v>
      </c>
      <c r="X62" s="4">
        <f t="shared" ca="1" si="19"/>
        <v>7146352.9221336367</v>
      </c>
      <c r="Y62" s="4">
        <f t="shared" ca="1" si="19"/>
        <v>7337533.5481469287</v>
      </c>
      <c r="Z62" s="4">
        <f t="shared" ca="1" si="19"/>
        <v>7530885.1643794803</v>
      </c>
      <c r="AA62" s="4">
        <f t="shared" ca="1" si="19"/>
        <v>7702172.5096458057</v>
      </c>
      <c r="AB62" s="4">
        <f t="shared" ca="1" si="19"/>
        <v>7901183.2988154599</v>
      </c>
      <c r="AC62" s="4">
        <f t="shared" ca="1" si="19"/>
        <v>8101178.8208550429</v>
      </c>
      <c r="AD62" s="4">
        <f t="shared" ca="1" si="19"/>
        <v>8303433.303524212</v>
      </c>
      <c r="AE62" s="4">
        <f t="shared" ca="1" si="19"/>
        <v>8482984.5972131006</v>
      </c>
      <c r="AF62" s="4">
        <f t="shared" ca="1" si="19"/>
        <v>8030550.3155642459</v>
      </c>
      <c r="AG62" s="4">
        <f t="shared" ca="1" si="19"/>
        <v>7726836.5719361557</v>
      </c>
      <c r="AH62" s="4">
        <f t="shared" ca="1" si="17"/>
        <v>7833556.2523244647</v>
      </c>
      <c r="AI62" s="4">
        <f t="shared" ca="1" si="17"/>
        <v>8012232.3547233222</v>
      </c>
      <c r="AJ62" s="4">
        <f t="shared" ca="1" si="17"/>
        <v>8220297.6912636803</v>
      </c>
      <c r="AK62" s="4">
        <f t="shared" ca="1" si="17"/>
        <v>8429384.996025458</v>
      </c>
      <c r="AL62" s="4">
        <f t="shared" ca="1" si="17"/>
        <v>8640845.9286126662</v>
      </c>
      <c r="AM62" s="4">
        <f t="shared" ca="1" si="17"/>
        <v>8828197.9746271949</v>
      </c>
      <c r="AN62" s="4">
        <f t="shared" ca="1" si="17"/>
        <v>9045845.5242997035</v>
      </c>
      <c r="AO62" s="4">
        <f t="shared" ca="1" si="17"/>
        <v>9264570.4761367925</v>
      </c>
      <c r="AP62" s="4">
        <f t="shared" ca="1" si="17"/>
        <v>9485765.2232877892</v>
      </c>
      <c r="AQ62" s="4">
        <f t="shared" ca="1" si="17"/>
        <v>9873220.0725373179</v>
      </c>
      <c r="AR62" s="4">
        <f t="shared" ca="1" si="17"/>
        <v>10249187.561996805</v>
      </c>
      <c r="AS62" s="4">
        <f t="shared" ca="1" si="17"/>
        <v>10508252.853563676</v>
      </c>
      <c r="AT62" s="4">
        <f t="shared" ca="1" si="17"/>
        <v>10742317.441604123</v>
      </c>
      <c r="AU62" s="4">
        <f t="shared" ca="1" si="17"/>
        <v>10950877.047980819</v>
      </c>
      <c r="AV62" s="4">
        <f t="shared" ca="1" si="17"/>
        <v>11191649.825328121</v>
      </c>
      <c r="AW62" s="4">
        <f t="shared" ca="1" si="17"/>
        <v>11433638.828778721</v>
      </c>
      <c r="AX62" s="4">
        <f t="shared" ca="1" si="18"/>
        <v>11678321.791229658</v>
      </c>
      <c r="AY62" s="4">
        <f t="shared" ca="1" si="18"/>
        <v>11896761.297596566</v>
      </c>
      <c r="AZ62" s="4">
        <f t="shared" ca="1" si="18"/>
        <v>12148407.24294349</v>
      </c>
      <c r="BA62" s="4">
        <f t="shared" ca="1" si="18"/>
        <v>884059045.50784814</v>
      </c>
      <c r="BB62" s="4">
        <f t="shared" si="18"/>
        <v>0</v>
      </c>
      <c r="BC62" s="4">
        <f t="shared" si="18"/>
        <v>0</v>
      </c>
      <c r="BD62" s="4">
        <f t="shared" si="18"/>
        <v>0</v>
      </c>
      <c r="BE62" s="4">
        <f t="shared" si="18"/>
        <v>0</v>
      </c>
      <c r="BF62" s="4">
        <f t="shared" si="18"/>
        <v>0</v>
      </c>
      <c r="BG62" s="4">
        <f t="shared" si="18"/>
        <v>0</v>
      </c>
      <c r="BH62" s="4">
        <f t="shared" si="18"/>
        <v>0</v>
      </c>
      <c r="BI62" s="4">
        <f t="shared" si="18"/>
        <v>0</v>
      </c>
      <c r="BK62" s="7">
        <f t="shared" ca="1" si="16"/>
        <v>0.1529558394265973</v>
      </c>
    </row>
    <row r="63" spans="1:63" x14ac:dyDescent="0.25">
      <c r="A63">
        <f t="shared" si="4"/>
        <v>52</v>
      </c>
      <c r="C63" s="4">
        <f t="shared" ca="1" si="20"/>
        <v>-303949287.73020005</v>
      </c>
      <c r="D63" s="4">
        <f t="shared" ca="1" si="20"/>
        <v>4932299.1948467046</v>
      </c>
      <c r="E63" s="4">
        <f t="shared" ca="1" si="20"/>
        <v>4803834.135318215</v>
      </c>
      <c r="F63" s="4">
        <f t="shared" ca="1" si="20"/>
        <v>4985534.7884878507</v>
      </c>
      <c r="G63" s="4">
        <f t="shared" ca="1" si="20"/>
        <v>5148551.1714418689</v>
      </c>
      <c r="H63" s="4">
        <f t="shared" ca="1" si="20"/>
        <v>5335834.9545707693</v>
      </c>
      <c r="I63" s="4">
        <f t="shared" ca="1" si="20"/>
        <v>5524325.486399441</v>
      </c>
      <c r="J63" s="4">
        <f t="shared" ca="1" si="20"/>
        <v>5715126.3683214216</v>
      </c>
      <c r="K63" s="4">
        <f t="shared" ca="1" si="20"/>
        <v>5886709.5183675718</v>
      </c>
      <c r="L63" s="4">
        <f t="shared" ca="1" si="20"/>
        <v>4720746.9541409491</v>
      </c>
      <c r="M63" s="4">
        <f t="shared" ca="1" si="20"/>
        <v>4918623.2141708247</v>
      </c>
      <c r="N63" s="4">
        <f t="shared" ca="1" si="20"/>
        <v>5118906.8079824438</v>
      </c>
      <c r="O63" s="4">
        <f t="shared" ca="1" si="20"/>
        <v>5473741.2910765894</v>
      </c>
      <c r="P63" s="4">
        <f t="shared" ca="1" si="20"/>
        <v>5736545.8346185731</v>
      </c>
      <c r="Q63" s="4">
        <f t="shared" ca="1" si="20"/>
        <v>5911115.5947708571</v>
      </c>
      <c r="R63" s="4">
        <f t="shared" ca="1" si="20"/>
        <v>6087689.9164634906</v>
      </c>
      <c r="S63" s="4">
        <f t="shared" ca="1" si="19"/>
        <v>6243424.4315758524</v>
      </c>
      <c r="T63" s="4">
        <f t="shared" ca="1" si="19"/>
        <v>6425248.524098916</v>
      </c>
      <c r="U63" s="4">
        <f t="shared" ca="1" si="19"/>
        <v>6607958.0797100123</v>
      </c>
      <c r="V63" s="4">
        <f t="shared" ca="1" si="19"/>
        <v>6792753.8632615944</v>
      </c>
      <c r="W63" s="4">
        <f t="shared" ca="1" si="19"/>
        <v>6956106.3352756863</v>
      </c>
      <c r="X63" s="4">
        <f t="shared" ca="1" si="19"/>
        <v>7146352.9221336367</v>
      </c>
      <c r="Y63" s="4">
        <f t="shared" ca="1" si="19"/>
        <v>7337533.5481469287</v>
      </c>
      <c r="Z63" s="4">
        <f t="shared" ca="1" si="19"/>
        <v>7530885.1643794803</v>
      </c>
      <c r="AA63" s="4">
        <f t="shared" ca="1" si="19"/>
        <v>7702172.5096458057</v>
      </c>
      <c r="AB63" s="4">
        <f t="shared" ca="1" si="19"/>
        <v>7901183.2988154599</v>
      </c>
      <c r="AC63" s="4">
        <f t="shared" ca="1" si="19"/>
        <v>8101178.8208550429</v>
      </c>
      <c r="AD63" s="4">
        <f t="shared" ca="1" si="19"/>
        <v>8303433.303524212</v>
      </c>
      <c r="AE63" s="4">
        <f t="shared" ca="1" si="19"/>
        <v>8482984.5972131006</v>
      </c>
      <c r="AF63" s="4">
        <f t="shared" ca="1" si="19"/>
        <v>8030550.3155642459</v>
      </c>
      <c r="AG63" s="4">
        <f t="shared" ca="1" si="19"/>
        <v>7726836.5719361557</v>
      </c>
      <c r="AH63" s="4">
        <f t="shared" ca="1" si="17"/>
        <v>7833556.2523244647</v>
      </c>
      <c r="AI63" s="4">
        <f t="shared" ca="1" si="17"/>
        <v>8012232.3547233222</v>
      </c>
      <c r="AJ63" s="4">
        <f t="shared" ca="1" si="17"/>
        <v>8220297.6912636803</v>
      </c>
      <c r="AK63" s="4">
        <f t="shared" ca="1" si="17"/>
        <v>8429384.996025458</v>
      </c>
      <c r="AL63" s="4">
        <f t="shared" ca="1" si="17"/>
        <v>8640845.9286126662</v>
      </c>
      <c r="AM63" s="4">
        <f t="shared" ca="1" si="17"/>
        <v>8828197.9746271949</v>
      </c>
      <c r="AN63" s="4">
        <f t="shared" ca="1" si="17"/>
        <v>9045845.5242997035</v>
      </c>
      <c r="AO63" s="4">
        <f t="shared" ca="1" si="17"/>
        <v>9264570.4761367925</v>
      </c>
      <c r="AP63" s="4">
        <f t="shared" ca="1" si="17"/>
        <v>9485765.2232877892</v>
      </c>
      <c r="AQ63" s="4">
        <f t="shared" ca="1" si="17"/>
        <v>9873220.0725373179</v>
      </c>
      <c r="AR63" s="4">
        <f t="shared" ca="1" si="17"/>
        <v>10249187.561996805</v>
      </c>
      <c r="AS63" s="4">
        <f t="shared" ca="1" si="17"/>
        <v>10508252.853563676</v>
      </c>
      <c r="AT63" s="4">
        <f t="shared" ca="1" si="17"/>
        <v>10742317.441604123</v>
      </c>
      <c r="AU63" s="4">
        <f t="shared" ca="1" si="17"/>
        <v>10950877.047980819</v>
      </c>
      <c r="AV63" s="4">
        <f t="shared" ca="1" si="17"/>
        <v>11191649.825328121</v>
      </c>
      <c r="AW63" s="4">
        <f t="shared" ca="1" si="17"/>
        <v>11433638.828778721</v>
      </c>
      <c r="AX63" s="4">
        <f t="shared" ca="1" si="18"/>
        <v>11678321.791229658</v>
      </c>
      <c r="AY63" s="4">
        <f t="shared" ca="1" si="18"/>
        <v>11896761.297596566</v>
      </c>
      <c r="AZ63" s="4">
        <f t="shared" ca="1" si="18"/>
        <v>12148407.24294349</v>
      </c>
      <c r="BA63" s="4">
        <f t="shared" ca="1" si="18"/>
        <v>12401332.973375177</v>
      </c>
      <c r="BB63" s="4">
        <f t="shared" ca="1" si="18"/>
        <v>897637210.46566665</v>
      </c>
      <c r="BC63" s="4">
        <f t="shared" si="18"/>
        <v>0</v>
      </c>
      <c r="BD63" s="4">
        <f t="shared" si="18"/>
        <v>0</v>
      </c>
      <c r="BE63" s="4">
        <f t="shared" si="18"/>
        <v>0</v>
      </c>
      <c r="BF63" s="4">
        <f t="shared" si="18"/>
        <v>0</v>
      </c>
      <c r="BG63" s="4">
        <f t="shared" si="18"/>
        <v>0</v>
      </c>
      <c r="BH63" s="4">
        <f t="shared" si="18"/>
        <v>0</v>
      </c>
      <c r="BI63" s="4">
        <f t="shared" si="18"/>
        <v>0</v>
      </c>
      <c r="BK63" s="7">
        <f t="shared" ca="1" si="16"/>
        <v>0.15257178942885496</v>
      </c>
    </row>
    <row r="64" spans="1:63" x14ac:dyDescent="0.25">
      <c r="A64">
        <f t="shared" si="4"/>
        <v>53</v>
      </c>
      <c r="C64" s="4">
        <f t="shared" ca="1" si="20"/>
        <v>-303949287.73020005</v>
      </c>
      <c r="D64" s="4">
        <f t="shared" ca="1" si="20"/>
        <v>4932299.1948467046</v>
      </c>
      <c r="E64" s="4">
        <f t="shared" ca="1" si="20"/>
        <v>4803834.135318215</v>
      </c>
      <c r="F64" s="4">
        <f t="shared" ca="1" si="20"/>
        <v>4985534.7884878507</v>
      </c>
      <c r="G64" s="4">
        <f t="shared" ca="1" si="20"/>
        <v>5148551.1714418689</v>
      </c>
      <c r="H64" s="4">
        <f t="shared" ca="1" si="20"/>
        <v>5335834.9545707693</v>
      </c>
      <c r="I64" s="4">
        <f t="shared" ca="1" si="20"/>
        <v>5524325.486399441</v>
      </c>
      <c r="J64" s="4">
        <f t="shared" ca="1" si="20"/>
        <v>5715126.3683214216</v>
      </c>
      <c r="K64" s="4">
        <f t="shared" ca="1" si="20"/>
        <v>5886709.5183675718</v>
      </c>
      <c r="L64" s="4">
        <f t="shared" ca="1" si="20"/>
        <v>4720746.9541409491</v>
      </c>
      <c r="M64" s="4">
        <f t="shared" ca="1" si="20"/>
        <v>4918623.2141708247</v>
      </c>
      <c r="N64" s="4">
        <f t="shared" ca="1" si="20"/>
        <v>5118906.8079824438</v>
      </c>
      <c r="O64" s="4">
        <f t="shared" ca="1" si="20"/>
        <v>5473741.2910765894</v>
      </c>
      <c r="P64" s="4">
        <f t="shared" ca="1" si="20"/>
        <v>5736545.8346185731</v>
      </c>
      <c r="Q64" s="4">
        <f t="shared" ca="1" si="20"/>
        <v>5911115.5947708571</v>
      </c>
      <c r="R64" s="4">
        <f t="shared" ca="1" si="20"/>
        <v>6087689.9164634906</v>
      </c>
      <c r="S64" s="4">
        <f t="shared" ca="1" si="19"/>
        <v>6243424.4315758524</v>
      </c>
      <c r="T64" s="4">
        <f t="shared" ca="1" si="19"/>
        <v>6425248.524098916</v>
      </c>
      <c r="U64" s="4">
        <f t="shared" ca="1" si="19"/>
        <v>6607958.0797100123</v>
      </c>
      <c r="V64" s="4">
        <f t="shared" ca="1" si="19"/>
        <v>6792753.8632615944</v>
      </c>
      <c r="W64" s="4">
        <f t="shared" ca="1" si="19"/>
        <v>6956106.3352756863</v>
      </c>
      <c r="X64" s="4">
        <f t="shared" ca="1" si="19"/>
        <v>7146352.9221336367</v>
      </c>
      <c r="Y64" s="4">
        <f t="shared" ca="1" si="19"/>
        <v>7337533.5481469287</v>
      </c>
      <c r="Z64" s="4">
        <f t="shared" ca="1" si="19"/>
        <v>7530885.1643794803</v>
      </c>
      <c r="AA64" s="4">
        <f t="shared" ca="1" si="19"/>
        <v>7702172.5096458057</v>
      </c>
      <c r="AB64" s="4">
        <f t="shared" ca="1" si="19"/>
        <v>7901183.2988154599</v>
      </c>
      <c r="AC64" s="4">
        <f t="shared" ca="1" si="19"/>
        <v>8101178.8208550429</v>
      </c>
      <c r="AD64" s="4">
        <f t="shared" ca="1" si="19"/>
        <v>8303433.303524212</v>
      </c>
      <c r="AE64" s="4">
        <f t="shared" ca="1" si="19"/>
        <v>8482984.5972131006</v>
      </c>
      <c r="AF64" s="4">
        <f t="shared" ca="1" si="19"/>
        <v>8030550.3155642459</v>
      </c>
      <c r="AG64" s="4">
        <f t="shared" ca="1" si="19"/>
        <v>7726836.5719361557</v>
      </c>
      <c r="AH64" s="4">
        <f t="shared" ca="1" si="17"/>
        <v>7833556.2523244647</v>
      </c>
      <c r="AI64" s="4">
        <f t="shared" ca="1" si="17"/>
        <v>8012232.3547233222</v>
      </c>
      <c r="AJ64" s="4">
        <f t="shared" ca="1" si="17"/>
        <v>8220297.6912636803</v>
      </c>
      <c r="AK64" s="4">
        <f t="shared" ca="1" si="17"/>
        <v>8429384.996025458</v>
      </c>
      <c r="AL64" s="4">
        <f t="shared" ca="1" si="17"/>
        <v>8640845.9286126662</v>
      </c>
      <c r="AM64" s="4">
        <f t="shared" ca="1" si="17"/>
        <v>8828197.9746271949</v>
      </c>
      <c r="AN64" s="4">
        <f t="shared" ca="1" si="17"/>
        <v>9045845.5242997035</v>
      </c>
      <c r="AO64" s="4">
        <f t="shared" ca="1" si="17"/>
        <v>9264570.4761367925</v>
      </c>
      <c r="AP64" s="4">
        <f t="shared" ca="1" si="17"/>
        <v>9485765.2232877892</v>
      </c>
      <c r="AQ64" s="4">
        <f t="shared" ca="1" si="17"/>
        <v>9873220.0725373179</v>
      </c>
      <c r="AR64" s="4">
        <f t="shared" ca="1" si="17"/>
        <v>10249187.561996805</v>
      </c>
      <c r="AS64" s="4">
        <f t="shared" ca="1" si="17"/>
        <v>10508252.853563676</v>
      </c>
      <c r="AT64" s="4">
        <f t="shared" ca="1" si="17"/>
        <v>10742317.441604123</v>
      </c>
      <c r="AU64" s="4">
        <f t="shared" ca="1" si="17"/>
        <v>10950877.047980819</v>
      </c>
      <c r="AV64" s="4">
        <f t="shared" ca="1" si="17"/>
        <v>11191649.825328121</v>
      </c>
      <c r="AW64" s="4">
        <f t="shared" ca="1" si="17"/>
        <v>11433638.828778721</v>
      </c>
      <c r="AX64" s="4">
        <f t="shared" ca="1" si="18"/>
        <v>11678321.791229658</v>
      </c>
      <c r="AY64" s="4">
        <f t="shared" ca="1" si="18"/>
        <v>11896761.297596566</v>
      </c>
      <c r="AZ64" s="4">
        <f t="shared" ca="1" si="18"/>
        <v>12148407.24294349</v>
      </c>
      <c r="BA64" s="4">
        <f t="shared" ca="1" si="18"/>
        <v>12401332.973375177</v>
      </c>
      <c r="BB64" s="4">
        <f t="shared" ca="1" si="18"/>
        <v>12657060.754571969</v>
      </c>
      <c r="BC64" s="4">
        <f t="shared" ca="1" si="18"/>
        <v>909614839.60280466</v>
      </c>
      <c r="BD64" s="4">
        <f t="shared" si="18"/>
        <v>0</v>
      </c>
      <c r="BE64" s="4">
        <f t="shared" si="18"/>
        <v>0</v>
      </c>
      <c r="BF64" s="4">
        <f t="shared" si="18"/>
        <v>0</v>
      </c>
      <c r="BG64" s="4">
        <f t="shared" si="18"/>
        <v>0</v>
      </c>
      <c r="BH64" s="4">
        <f t="shared" si="18"/>
        <v>0</v>
      </c>
      <c r="BI64" s="4">
        <f t="shared" si="18"/>
        <v>0</v>
      </c>
      <c r="BK64" s="7">
        <f t="shared" ca="1" si="16"/>
        <v>0.15208902363449206</v>
      </c>
    </row>
    <row r="65" spans="1:63" x14ac:dyDescent="0.25">
      <c r="A65">
        <f t="shared" si="4"/>
        <v>54</v>
      </c>
      <c r="C65" s="4">
        <f t="shared" ca="1" si="20"/>
        <v>-303949287.73020005</v>
      </c>
      <c r="D65" s="4">
        <f t="shared" ca="1" si="20"/>
        <v>4932299.1948467046</v>
      </c>
      <c r="E65" s="4">
        <f t="shared" ca="1" si="20"/>
        <v>4803834.135318215</v>
      </c>
      <c r="F65" s="4">
        <f t="shared" ca="1" si="20"/>
        <v>4985534.7884878507</v>
      </c>
      <c r="G65" s="4">
        <f t="shared" ca="1" si="20"/>
        <v>5148551.1714418689</v>
      </c>
      <c r="H65" s="4">
        <f t="shared" ca="1" si="20"/>
        <v>5335834.9545707693</v>
      </c>
      <c r="I65" s="4">
        <f t="shared" ca="1" si="20"/>
        <v>5524325.486399441</v>
      </c>
      <c r="J65" s="4">
        <f t="shared" ca="1" si="20"/>
        <v>5715126.3683214216</v>
      </c>
      <c r="K65" s="4">
        <f t="shared" ca="1" si="20"/>
        <v>5886709.5183675718</v>
      </c>
      <c r="L65" s="4">
        <f t="shared" ca="1" si="20"/>
        <v>4720746.9541409491</v>
      </c>
      <c r="M65" s="4">
        <f t="shared" ca="1" si="20"/>
        <v>4918623.2141708247</v>
      </c>
      <c r="N65" s="4">
        <f t="shared" ca="1" si="20"/>
        <v>5118906.8079824438</v>
      </c>
      <c r="O65" s="4">
        <f t="shared" ca="1" si="20"/>
        <v>5473741.2910765894</v>
      </c>
      <c r="P65" s="4">
        <f t="shared" ca="1" si="20"/>
        <v>5736545.8346185731</v>
      </c>
      <c r="Q65" s="4">
        <f t="shared" ca="1" si="20"/>
        <v>5911115.5947708571</v>
      </c>
      <c r="R65" s="4">
        <f t="shared" ca="1" si="20"/>
        <v>6087689.9164634906</v>
      </c>
      <c r="S65" s="4">
        <f t="shared" ca="1" si="19"/>
        <v>6243424.4315758524</v>
      </c>
      <c r="T65" s="4">
        <f t="shared" ca="1" si="19"/>
        <v>6425248.524098916</v>
      </c>
      <c r="U65" s="4">
        <f t="shared" ca="1" si="19"/>
        <v>6607958.0797100123</v>
      </c>
      <c r="V65" s="4">
        <f t="shared" ca="1" si="19"/>
        <v>6792753.8632615944</v>
      </c>
      <c r="W65" s="4">
        <f t="shared" ca="1" si="19"/>
        <v>6956106.3352756863</v>
      </c>
      <c r="X65" s="4">
        <f t="shared" ca="1" si="19"/>
        <v>7146352.9221336367</v>
      </c>
      <c r="Y65" s="4">
        <f t="shared" ca="1" si="19"/>
        <v>7337533.5481469287</v>
      </c>
      <c r="Z65" s="4">
        <f t="shared" ca="1" si="19"/>
        <v>7530885.1643794803</v>
      </c>
      <c r="AA65" s="4">
        <f t="shared" ca="1" si="19"/>
        <v>7702172.5096458057</v>
      </c>
      <c r="AB65" s="4">
        <f t="shared" ca="1" si="19"/>
        <v>7901183.2988154599</v>
      </c>
      <c r="AC65" s="4">
        <f t="shared" ca="1" si="19"/>
        <v>8101178.8208550429</v>
      </c>
      <c r="AD65" s="4">
        <f t="shared" ca="1" si="19"/>
        <v>8303433.303524212</v>
      </c>
      <c r="AE65" s="4">
        <f t="shared" ca="1" si="19"/>
        <v>8482984.5972131006</v>
      </c>
      <c r="AF65" s="4">
        <f t="shared" ca="1" si="19"/>
        <v>8030550.3155642459</v>
      </c>
      <c r="AG65" s="4">
        <f t="shared" ca="1" si="19"/>
        <v>7726836.5719361557</v>
      </c>
      <c r="AH65" s="4">
        <f t="shared" ca="1" si="17"/>
        <v>7833556.2523244647</v>
      </c>
      <c r="AI65" s="4">
        <f t="shared" ca="1" si="17"/>
        <v>8012232.3547233222</v>
      </c>
      <c r="AJ65" s="4">
        <f t="shared" ca="1" si="17"/>
        <v>8220297.6912636803</v>
      </c>
      <c r="AK65" s="4">
        <f t="shared" ca="1" si="17"/>
        <v>8429384.996025458</v>
      </c>
      <c r="AL65" s="4">
        <f t="shared" ca="1" si="17"/>
        <v>8640845.9286126662</v>
      </c>
      <c r="AM65" s="4">
        <f t="shared" ca="1" si="17"/>
        <v>8828197.9746271949</v>
      </c>
      <c r="AN65" s="4">
        <f t="shared" ca="1" si="17"/>
        <v>9045845.5242997035</v>
      </c>
      <c r="AO65" s="4">
        <f t="shared" ca="1" si="17"/>
        <v>9264570.4761367925</v>
      </c>
      <c r="AP65" s="4">
        <f t="shared" ca="1" si="17"/>
        <v>9485765.2232877892</v>
      </c>
      <c r="AQ65" s="4">
        <f t="shared" ca="1" si="17"/>
        <v>9873220.0725373179</v>
      </c>
      <c r="AR65" s="4">
        <f t="shared" ca="1" si="17"/>
        <v>10249187.561996805</v>
      </c>
      <c r="AS65" s="4">
        <f t="shared" ca="1" si="17"/>
        <v>10508252.853563676</v>
      </c>
      <c r="AT65" s="4">
        <f t="shared" ca="1" si="17"/>
        <v>10742317.441604123</v>
      </c>
      <c r="AU65" s="4">
        <f t="shared" ca="1" si="17"/>
        <v>10950877.047980819</v>
      </c>
      <c r="AV65" s="4">
        <f t="shared" ca="1" si="17"/>
        <v>11191649.825328121</v>
      </c>
      <c r="AW65" s="4">
        <f t="shared" ca="1" si="17"/>
        <v>11433638.828778721</v>
      </c>
      <c r="AX65" s="4">
        <f t="shared" ca="1" si="18"/>
        <v>11678321.791229658</v>
      </c>
      <c r="AY65" s="4">
        <f t="shared" ca="1" si="18"/>
        <v>11896761.297596566</v>
      </c>
      <c r="AZ65" s="4">
        <f t="shared" ca="1" si="18"/>
        <v>12148407.24294349</v>
      </c>
      <c r="BA65" s="4">
        <f t="shared" ca="1" si="18"/>
        <v>12401332.973375177</v>
      </c>
      <c r="BB65" s="4">
        <f t="shared" ca="1" si="18"/>
        <v>12657060.754571969</v>
      </c>
      <c r="BC65" s="4">
        <f t="shared" ca="1" si="18"/>
        <v>12885785.251282819</v>
      </c>
      <c r="BD65" s="4">
        <f t="shared" ca="1" si="18"/>
        <v>917377007.62887847</v>
      </c>
      <c r="BE65" s="4">
        <f t="shared" si="18"/>
        <v>0</v>
      </c>
      <c r="BF65" s="4">
        <f t="shared" si="18"/>
        <v>0</v>
      </c>
      <c r="BG65" s="4">
        <f t="shared" si="18"/>
        <v>0</v>
      </c>
      <c r="BH65" s="4">
        <f t="shared" si="18"/>
        <v>0</v>
      </c>
      <c r="BI65" s="4">
        <f t="shared" si="18"/>
        <v>0</v>
      </c>
      <c r="BK65" s="7">
        <f t="shared" ca="1" si="16"/>
        <v>0.15135338916542573</v>
      </c>
    </row>
    <row r="66" spans="1:63" x14ac:dyDescent="0.25">
      <c r="A66">
        <f t="shared" si="4"/>
        <v>55</v>
      </c>
      <c r="C66" s="4">
        <f t="shared" ca="1" si="20"/>
        <v>-303949287.73020005</v>
      </c>
      <c r="D66" s="4">
        <f t="shared" ca="1" si="20"/>
        <v>4932299.1948467046</v>
      </c>
      <c r="E66" s="4">
        <f t="shared" ca="1" si="20"/>
        <v>4803834.135318215</v>
      </c>
      <c r="F66" s="4">
        <f t="shared" ca="1" si="20"/>
        <v>4985534.7884878507</v>
      </c>
      <c r="G66" s="4">
        <f t="shared" ca="1" si="20"/>
        <v>5148551.1714418689</v>
      </c>
      <c r="H66" s="4">
        <f t="shared" ca="1" si="20"/>
        <v>5335834.9545707693</v>
      </c>
      <c r="I66" s="4">
        <f t="shared" ca="1" si="20"/>
        <v>5524325.486399441</v>
      </c>
      <c r="J66" s="4">
        <f t="shared" ca="1" si="20"/>
        <v>5715126.3683214216</v>
      </c>
      <c r="K66" s="4">
        <f t="shared" ca="1" si="20"/>
        <v>5886709.5183675718</v>
      </c>
      <c r="L66" s="4">
        <f t="shared" ca="1" si="20"/>
        <v>4720746.9541409491</v>
      </c>
      <c r="M66" s="4">
        <f t="shared" ca="1" si="20"/>
        <v>4918623.2141708247</v>
      </c>
      <c r="N66" s="4">
        <f t="shared" ca="1" si="20"/>
        <v>5118906.8079824438</v>
      </c>
      <c r="O66" s="4">
        <f t="shared" ca="1" si="20"/>
        <v>5473741.2910765894</v>
      </c>
      <c r="P66" s="4">
        <f t="shared" ca="1" si="20"/>
        <v>5736545.8346185731</v>
      </c>
      <c r="Q66" s="4">
        <f t="shared" ca="1" si="20"/>
        <v>5911115.5947708571</v>
      </c>
      <c r="R66" s="4">
        <f t="shared" ca="1" si="20"/>
        <v>6087689.9164634906</v>
      </c>
      <c r="S66" s="4">
        <f t="shared" ca="1" si="19"/>
        <v>6243424.4315758524</v>
      </c>
      <c r="T66" s="4">
        <f t="shared" ca="1" si="19"/>
        <v>6425248.524098916</v>
      </c>
      <c r="U66" s="4">
        <f t="shared" ca="1" si="19"/>
        <v>6607958.0797100123</v>
      </c>
      <c r="V66" s="4">
        <f t="shared" ca="1" si="19"/>
        <v>6792753.8632615944</v>
      </c>
      <c r="W66" s="4">
        <f t="shared" ca="1" si="19"/>
        <v>6956106.3352756863</v>
      </c>
      <c r="X66" s="4">
        <f t="shared" ca="1" si="19"/>
        <v>7146352.9221336367</v>
      </c>
      <c r="Y66" s="4">
        <f t="shared" ca="1" si="19"/>
        <v>7337533.5481469287</v>
      </c>
      <c r="Z66" s="4">
        <f t="shared" ca="1" si="19"/>
        <v>7530885.1643794803</v>
      </c>
      <c r="AA66" s="4">
        <f t="shared" ca="1" si="19"/>
        <v>7702172.5096458057</v>
      </c>
      <c r="AB66" s="4">
        <f t="shared" ca="1" si="19"/>
        <v>7901183.2988154599</v>
      </c>
      <c r="AC66" s="4">
        <f t="shared" ca="1" si="19"/>
        <v>8101178.8208550429</v>
      </c>
      <c r="AD66" s="4">
        <f t="shared" ca="1" si="19"/>
        <v>8303433.303524212</v>
      </c>
      <c r="AE66" s="4">
        <f t="shared" ca="1" si="19"/>
        <v>8482984.5972131006</v>
      </c>
      <c r="AF66" s="4">
        <f t="shared" ca="1" si="19"/>
        <v>8030550.3155642459</v>
      </c>
      <c r="AG66" s="4">
        <f t="shared" ca="1" si="19"/>
        <v>7726836.5719361557</v>
      </c>
      <c r="AH66" s="4">
        <f t="shared" ca="1" si="17"/>
        <v>7833556.2523244647</v>
      </c>
      <c r="AI66" s="4">
        <f t="shared" ca="1" si="17"/>
        <v>8012232.3547233222</v>
      </c>
      <c r="AJ66" s="4">
        <f t="shared" ca="1" si="17"/>
        <v>8220297.6912636803</v>
      </c>
      <c r="AK66" s="4">
        <f t="shared" ca="1" si="17"/>
        <v>8429384.996025458</v>
      </c>
      <c r="AL66" s="4">
        <f t="shared" ca="1" si="17"/>
        <v>8640845.9286126662</v>
      </c>
      <c r="AM66" s="4">
        <f t="shared" ca="1" si="17"/>
        <v>8828197.9746271949</v>
      </c>
      <c r="AN66" s="4">
        <f t="shared" ca="1" si="17"/>
        <v>9045845.5242997035</v>
      </c>
      <c r="AO66" s="4">
        <f t="shared" ca="1" si="17"/>
        <v>9264570.4761367925</v>
      </c>
      <c r="AP66" s="4">
        <f t="shared" ca="1" si="17"/>
        <v>9485765.2232877892</v>
      </c>
      <c r="AQ66" s="4">
        <f t="shared" ca="1" si="17"/>
        <v>9873220.0725373179</v>
      </c>
      <c r="AR66" s="4">
        <f t="shared" ca="1" si="17"/>
        <v>10249187.561996805</v>
      </c>
      <c r="AS66" s="4">
        <f t="shared" ca="1" si="17"/>
        <v>10508252.853563676</v>
      </c>
      <c r="AT66" s="4">
        <f t="shared" ca="1" si="17"/>
        <v>10742317.441604123</v>
      </c>
      <c r="AU66" s="4">
        <f t="shared" ca="1" si="17"/>
        <v>10950877.047980819</v>
      </c>
      <c r="AV66" s="4">
        <f t="shared" ca="1" si="17"/>
        <v>11191649.825328121</v>
      </c>
      <c r="AW66" s="4">
        <f t="shared" ca="1" si="17"/>
        <v>11433638.828778721</v>
      </c>
      <c r="AX66" s="4">
        <f t="shared" ca="1" si="18"/>
        <v>11678321.791229658</v>
      </c>
      <c r="AY66" s="4">
        <f t="shared" ca="1" si="18"/>
        <v>11896761.297596566</v>
      </c>
      <c r="AZ66" s="4">
        <f t="shared" ca="1" si="18"/>
        <v>12148407.24294349</v>
      </c>
      <c r="BA66" s="4">
        <f t="shared" ca="1" si="18"/>
        <v>12401332.973375177</v>
      </c>
      <c r="BB66" s="4">
        <f t="shared" ca="1" si="18"/>
        <v>12657060.754571969</v>
      </c>
      <c r="BC66" s="4">
        <f t="shared" ca="1" si="18"/>
        <v>12885785.251282819</v>
      </c>
      <c r="BD66" s="4">
        <f t="shared" ca="1" si="18"/>
        <v>13148740.059209701</v>
      </c>
      <c r="BE66" s="4">
        <f t="shared" ca="1" si="18"/>
        <v>928765899.14637792</v>
      </c>
      <c r="BF66" s="4">
        <f t="shared" si="18"/>
        <v>0</v>
      </c>
      <c r="BG66" s="4">
        <f t="shared" si="18"/>
        <v>0</v>
      </c>
      <c r="BH66" s="4">
        <f t="shared" si="18"/>
        <v>0</v>
      </c>
      <c r="BI66" s="4">
        <f t="shared" si="18"/>
        <v>0</v>
      </c>
      <c r="BK66" s="7">
        <f t="shared" ca="1" si="16"/>
        <v>0.15087516643946697</v>
      </c>
    </row>
    <row r="67" spans="1:63" x14ac:dyDescent="0.25">
      <c r="A67">
        <f t="shared" si="4"/>
        <v>56</v>
      </c>
      <c r="C67" s="4">
        <f t="shared" ca="1" si="20"/>
        <v>-303949287.73020005</v>
      </c>
      <c r="D67" s="4">
        <f t="shared" ca="1" si="20"/>
        <v>4932299.1948467046</v>
      </c>
      <c r="E67" s="4">
        <f t="shared" ca="1" si="20"/>
        <v>4803834.135318215</v>
      </c>
      <c r="F67" s="4">
        <f t="shared" ca="1" si="20"/>
        <v>4985534.7884878507</v>
      </c>
      <c r="G67" s="4">
        <f t="shared" ca="1" si="20"/>
        <v>5148551.1714418689</v>
      </c>
      <c r="H67" s="4">
        <f t="shared" ca="1" si="20"/>
        <v>5335834.9545707693</v>
      </c>
      <c r="I67" s="4">
        <f t="shared" ca="1" si="20"/>
        <v>5524325.486399441</v>
      </c>
      <c r="J67" s="4">
        <f t="shared" ca="1" si="20"/>
        <v>5715126.3683214216</v>
      </c>
      <c r="K67" s="4">
        <f t="shared" ca="1" si="20"/>
        <v>5886709.5183675718</v>
      </c>
      <c r="L67" s="4">
        <f t="shared" ca="1" si="20"/>
        <v>4720746.9541409491</v>
      </c>
      <c r="M67" s="4">
        <f t="shared" ca="1" si="20"/>
        <v>4918623.2141708247</v>
      </c>
      <c r="N67" s="4">
        <f t="shared" ca="1" si="20"/>
        <v>5118906.8079824438</v>
      </c>
      <c r="O67" s="4">
        <f t="shared" ca="1" si="20"/>
        <v>5473741.2910765894</v>
      </c>
      <c r="P67" s="4">
        <f t="shared" ca="1" si="20"/>
        <v>5736545.8346185731</v>
      </c>
      <c r="Q67" s="4">
        <f t="shared" ca="1" si="20"/>
        <v>5911115.5947708571</v>
      </c>
      <c r="R67" s="4">
        <f t="shared" ca="1" si="20"/>
        <v>6087689.9164634906</v>
      </c>
      <c r="S67" s="4">
        <f t="shared" ca="1" si="19"/>
        <v>6243424.4315758524</v>
      </c>
      <c r="T67" s="4">
        <f t="shared" ca="1" si="19"/>
        <v>6425248.524098916</v>
      </c>
      <c r="U67" s="4">
        <f t="shared" ca="1" si="19"/>
        <v>6607958.0797100123</v>
      </c>
      <c r="V67" s="4">
        <f t="shared" ca="1" si="19"/>
        <v>6792753.8632615944</v>
      </c>
      <c r="W67" s="4">
        <f t="shared" ca="1" si="19"/>
        <v>6956106.3352756863</v>
      </c>
      <c r="X67" s="4">
        <f t="shared" ca="1" si="19"/>
        <v>7146352.9221336367</v>
      </c>
      <c r="Y67" s="4">
        <f t="shared" ca="1" si="19"/>
        <v>7337533.5481469287</v>
      </c>
      <c r="Z67" s="4">
        <f t="shared" ca="1" si="19"/>
        <v>7530885.1643794803</v>
      </c>
      <c r="AA67" s="4">
        <f t="shared" ca="1" si="19"/>
        <v>7702172.5096458057</v>
      </c>
      <c r="AB67" s="4">
        <f t="shared" ca="1" si="19"/>
        <v>7901183.2988154599</v>
      </c>
      <c r="AC67" s="4">
        <f t="shared" ca="1" si="19"/>
        <v>8101178.8208550429</v>
      </c>
      <c r="AD67" s="4">
        <f t="shared" ca="1" si="19"/>
        <v>8303433.303524212</v>
      </c>
      <c r="AE67" s="4">
        <f t="shared" ca="1" si="19"/>
        <v>8482984.5972131006</v>
      </c>
      <c r="AF67" s="4">
        <f t="shared" ca="1" si="19"/>
        <v>8030550.3155642459</v>
      </c>
      <c r="AG67" s="4">
        <f t="shared" ca="1" si="19"/>
        <v>7726836.5719361557</v>
      </c>
      <c r="AH67" s="4">
        <f t="shared" ca="1" si="17"/>
        <v>7833556.2523244647</v>
      </c>
      <c r="AI67" s="4">
        <f t="shared" ca="1" si="17"/>
        <v>8012232.3547233222</v>
      </c>
      <c r="AJ67" s="4">
        <f t="shared" ca="1" si="17"/>
        <v>8220297.6912636803</v>
      </c>
      <c r="AK67" s="4">
        <f t="shared" ca="1" si="17"/>
        <v>8429384.996025458</v>
      </c>
      <c r="AL67" s="4">
        <f t="shared" ca="1" si="17"/>
        <v>8640845.9286126662</v>
      </c>
      <c r="AM67" s="4">
        <f t="shared" ca="1" si="17"/>
        <v>8828197.9746271949</v>
      </c>
      <c r="AN67" s="4">
        <f t="shared" ca="1" si="17"/>
        <v>9045845.5242997035</v>
      </c>
      <c r="AO67" s="4">
        <f t="shared" ca="1" si="17"/>
        <v>9264570.4761367925</v>
      </c>
      <c r="AP67" s="4">
        <f t="shared" ca="1" si="17"/>
        <v>9485765.2232877892</v>
      </c>
      <c r="AQ67" s="4">
        <f t="shared" ca="1" si="17"/>
        <v>9873220.0725373179</v>
      </c>
      <c r="AR67" s="4">
        <f t="shared" ca="1" si="17"/>
        <v>10249187.561996805</v>
      </c>
      <c r="AS67" s="4">
        <f t="shared" ca="1" si="17"/>
        <v>10508252.853563676</v>
      </c>
      <c r="AT67" s="4">
        <f t="shared" ca="1" si="17"/>
        <v>10742317.441604123</v>
      </c>
      <c r="AU67" s="4">
        <f t="shared" ca="1" si="17"/>
        <v>10950877.047980819</v>
      </c>
      <c r="AV67" s="4">
        <f t="shared" ca="1" si="17"/>
        <v>11191649.825328121</v>
      </c>
      <c r="AW67" s="4">
        <f t="shared" ca="1" si="17"/>
        <v>11433638.828778721</v>
      </c>
      <c r="AX67" s="4">
        <f t="shared" ca="1" si="18"/>
        <v>11678321.791229658</v>
      </c>
      <c r="AY67" s="4">
        <f t="shared" ca="1" si="18"/>
        <v>11896761.297596566</v>
      </c>
      <c r="AZ67" s="4">
        <f t="shared" ca="1" si="18"/>
        <v>12148407.24294349</v>
      </c>
      <c r="BA67" s="4">
        <f t="shared" ca="1" si="18"/>
        <v>12401332.973375177</v>
      </c>
      <c r="BB67" s="4">
        <f t="shared" ca="1" si="18"/>
        <v>12657060.754571969</v>
      </c>
      <c r="BC67" s="4">
        <f t="shared" ca="1" si="18"/>
        <v>12885785.251282819</v>
      </c>
      <c r="BD67" s="4">
        <f t="shared" ca="1" si="18"/>
        <v>13148740.059209701</v>
      </c>
      <c r="BE67" s="4">
        <f t="shared" ca="1" si="18"/>
        <v>13413040.93013821</v>
      </c>
      <c r="BF67" s="4">
        <f t="shared" ca="1" si="18"/>
        <v>927005538.78198719</v>
      </c>
      <c r="BG67" s="4">
        <f t="shared" si="18"/>
        <v>0</v>
      </c>
      <c r="BH67" s="4">
        <f t="shared" si="18"/>
        <v>0</v>
      </c>
      <c r="BI67" s="4">
        <f t="shared" si="18"/>
        <v>0</v>
      </c>
      <c r="BK67" s="7">
        <f t="shared" ca="1" si="16"/>
        <v>0.14964343355045662</v>
      </c>
    </row>
    <row r="68" spans="1:63" x14ac:dyDescent="0.25">
      <c r="A68">
        <f t="shared" si="4"/>
        <v>57</v>
      </c>
      <c r="C68" s="4">
        <f t="shared" ca="1" si="20"/>
        <v>-303949287.73020005</v>
      </c>
      <c r="D68" s="4">
        <f t="shared" ca="1" si="20"/>
        <v>4932299.1948467046</v>
      </c>
      <c r="E68" s="4">
        <f t="shared" ca="1" si="20"/>
        <v>4803834.135318215</v>
      </c>
      <c r="F68" s="4">
        <f t="shared" ca="1" si="20"/>
        <v>4985534.7884878507</v>
      </c>
      <c r="G68" s="4">
        <f t="shared" ca="1" si="20"/>
        <v>5148551.1714418689</v>
      </c>
      <c r="H68" s="4">
        <f t="shared" ca="1" si="20"/>
        <v>5335834.9545707693</v>
      </c>
      <c r="I68" s="4">
        <f t="shared" ca="1" si="20"/>
        <v>5524325.486399441</v>
      </c>
      <c r="J68" s="4">
        <f t="shared" ca="1" si="20"/>
        <v>5715126.3683214216</v>
      </c>
      <c r="K68" s="4">
        <f t="shared" ca="1" si="20"/>
        <v>5886709.5183675718</v>
      </c>
      <c r="L68" s="4">
        <f t="shared" ca="1" si="20"/>
        <v>4720746.9541409491</v>
      </c>
      <c r="M68" s="4">
        <f t="shared" ca="1" si="20"/>
        <v>4918623.2141708247</v>
      </c>
      <c r="N68" s="4">
        <f t="shared" ca="1" si="20"/>
        <v>5118906.8079824438</v>
      </c>
      <c r="O68" s="4">
        <f t="shared" ca="1" si="20"/>
        <v>5473741.2910765894</v>
      </c>
      <c r="P68" s="4">
        <f t="shared" ca="1" si="20"/>
        <v>5736545.8346185731</v>
      </c>
      <c r="Q68" s="4">
        <f t="shared" ca="1" si="20"/>
        <v>5911115.5947708571</v>
      </c>
      <c r="R68" s="4">
        <f t="shared" ca="1" si="20"/>
        <v>6087689.9164634906</v>
      </c>
      <c r="S68" s="4">
        <f t="shared" ca="1" si="19"/>
        <v>6243424.4315758524</v>
      </c>
      <c r="T68" s="4">
        <f t="shared" ca="1" si="19"/>
        <v>6425248.524098916</v>
      </c>
      <c r="U68" s="4">
        <f t="shared" ca="1" si="19"/>
        <v>6607958.0797100123</v>
      </c>
      <c r="V68" s="4">
        <f t="shared" ca="1" si="19"/>
        <v>6792753.8632615944</v>
      </c>
      <c r="W68" s="4">
        <f t="shared" ca="1" si="19"/>
        <v>6956106.3352756863</v>
      </c>
      <c r="X68" s="4">
        <f t="shared" ca="1" si="19"/>
        <v>7146352.9221336367</v>
      </c>
      <c r="Y68" s="4">
        <f t="shared" ca="1" si="19"/>
        <v>7337533.5481469287</v>
      </c>
      <c r="Z68" s="4">
        <f t="shared" ca="1" si="19"/>
        <v>7530885.1643794803</v>
      </c>
      <c r="AA68" s="4">
        <f t="shared" ca="1" si="19"/>
        <v>7702172.5096458057</v>
      </c>
      <c r="AB68" s="4">
        <f t="shared" ca="1" si="19"/>
        <v>7901183.2988154599</v>
      </c>
      <c r="AC68" s="4">
        <f t="shared" ca="1" si="19"/>
        <v>8101178.8208550429</v>
      </c>
      <c r="AD68" s="4">
        <f t="shared" ca="1" si="19"/>
        <v>8303433.303524212</v>
      </c>
      <c r="AE68" s="4">
        <f t="shared" ca="1" si="19"/>
        <v>8482984.5972131006</v>
      </c>
      <c r="AF68" s="4">
        <f t="shared" ca="1" si="19"/>
        <v>8030550.3155642459</v>
      </c>
      <c r="AG68" s="4">
        <f t="shared" ca="1" si="19"/>
        <v>7726836.5719361557</v>
      </c>
      <c r="AH68" s="4">
        <f t="shared" ca="1" si="17"/>
        <v>7833556.2523244647</v>
      </c>
      <c r="AI68" s="4">
        <f t="shared" ca="1" si="17"/>
        <v>8012232.3547233222</v>
      </c>
      <c r="AJ68" s="4">
        <f t="shared" ca="1" si="17"/>
        <v>8220297.6912636803</v>
      </c>
      <c r="AK68" s="4">
        <f t="shared" ca="1" si="17"/>
        <v>8429384.996025458</v>
      </c>
      <c r="AL68" s="4">
        <f t="shared" ca="1" si="17"/>
        <v>8640845.9286126662</v>
      </c>
      <c r="AM68" s="4">
        <f t="shared" ca="1" si="17"/>
        <v>8828197.9746271949</v>
      </c>
      <c r="AN68" s="4">
        <f t="shared" ca="1" si="17"/>
        <v>9045845.5242997035</v>
      </c>
      <c r="AO68" s="4">
        <f t="shared" ca="1" si="17"/>
        <v>9264570.4761367925</v>
      </c>
      <c r="AP68" s="4">
        <f t="shared" ca="1" si="17"/>
        <v>9485765.2232877892</v>
      </c>
      <c r="AQ68" s="4">
        <f t="shared" ca="1" si="17"/>
        <v>9873220.0725373179</v>
      </c>
      <c r="AR68" s="4">
        <f t="shared" ca="1" si="17"/>
        <v>10249187.561996805</v>
      </c>
      <c r="AS68" s="4">
        <f t="shared" ca="1" si="17"/>
        <v>10508252.853563676</v>
      </c>
      <c r="AT68" s="4">
        <f t="shared" ca="1" si="17"/>
        <v>10742317.441604123</v>
      </c>
      <c r="AU68" s="4">
        <f t="shared" ca="1" si="17"/>
        <v>10950877.047980819</v>
      </c>
      <c r="AV68" s="4">
        <f t="shared" ca="1" si="17"/>
        <v>11191649.825328121</v>
      </c>
      <c r="AW68" s="4">
        <f t="shared" ca="1" si="17"/>
        <v>11433638.828778721</v>
      </c>
      <c r="AX68" s="4">
        <f t="shared" ca="1" si="18"/>
        <v>11678321.791229658</v>
      </c>
      <c r="AY68" s="4">
        <f t="shared" ca="1" si="18"/>
        <v>11896761.297596566</v>
      </c>
      <c r="AZ68" s="4">
        <f t="shared" ca="1" si="18"/>
        <v>12148407.24294349</v>
      </c>
      <c r="BA68" s="4">
        <f t="shared" ca="1" si="18"/>
        <v>12401332.973375177</v>
      </c>
      <c r="BB68" s="4">
        <f t="shared" ca="1" si="18"/>
        <v>12657060.754571969</v>
      </c>
      <c r="BC68" s="4">
        <f t="shared" ca="1" si="18"/>
        <v>12885785.251282819</v>
      </c>
      <c r="BD68" s="4">
        <f t="shared" ca="1" si="18"/>
        <v>13148740.059209701</v>
      </c>
      <c r="BE68" s="4">
        <f t="shared" ca="1" si="18"/>
        <v>13413040.93013821</v>
      </c>
      <c r="BF68" s="4">
        <f t="shared" ca="1" si="18"/>
        <v>13680256.004539436</v>
      </c>
      <c r="BG68" s="4">
        <f t="shared" ca="1" si="18"/>
        <v>925268679.9919138</v>
      </c>
      <c r="BH68" s="4">
        <f t="shared" si="18"/>
        <v>0</v>
      </c>
      <c r="BI68" s="4">
        <f t="shared" si="18"/>
        <v>0</v>
      </c>
      <c r="BK68" s="7">
        <f t="shared" ca="1" si="16"/>
        <v>0.14848440563853993</v>
      </c>
    </row>
    <row r="69" spans="1:63" x14ac:dyDescent="0.25">
      <c r="A69">
        <f>A68+1</f>
        <v>58</v>
      </c>
      <c r="C69" s="4">
        <f t="shared" ca="1" si="20"/>
        <v>-303949287.73020005</v>
      </c>
      <c r="D69" s="4">
        <f t="shared" ca="1" si="20"/>
        <v>4932299.1948467046</v>
      </c>
      <c r="E69" s="4">
        <f t="shared" ca="1" si="20"/>
        <v>4803834.135318215</v>
      </c>
      <c r="F69" s="4">
        <f t="shared" ca="1" si="20"/>
        <v>4985534.7884878507</v>
      </c>
      <c r="G69" s="4">
        <f t="shared" ca="1" si="20"/>
        <v>5148551.1714418689</v>
      </c>
      <c r="H69" s="4">
        <f t="shared" ca="1" si="20"/>
        <v>5335834.9545707693</v>
      </c>
      <c r="I69" s="4">
        <f t="shared" ca="1" si="20"/>
        <v>5524325.486399441</v>
      </c>
      <c r="J69" s="4">
        <f t="shared" ca="1" si="20"/>
        <v>5715126.3683214216</v>
      </c>
      <c r="K69" s="4">
        <f t="shared" ca="1" si="20"/>
        <v>5886709.5183675718</v>
      </c>
      <c r="L69" s="4">
        <f t="shared" ca="1" si="20"/>
        <v>4720746.9541409491</v>
      </c>
      <c r="M69" s="4">
        <f t="shared" ca="1" si="20"/>
        <v>4918623.2141708247</v>
      </c>
      <c r="N69" s="4">
        <f t="shared" ca="1" si="20"/>
        <v>5118906.8079824438</v>
      </c>
      <c r="O69" s="4">
        <f t="shared" ca="1" si="20"/>
        <v>5473741.2910765894</v>
      </c>
      <c r="P69" s="4">
        <f t="shared" ca="1" si="20"/>
        <v>5736545.8346185731</v>
      </c>
      <c r="Q69" s="4">
        <f t="shared" ca="1" si="20"/>
        <v>5911115.5947708571</v>
      </c>
      <c r="R69" s="4">
        <f t="shared" ca="1" si="20"/>
        <v>6087689.9164634906</v>
      </c>
      <c r="S69" s="4">
        <f t="shared" ca="1" si="19"/>
        <v>6243424.4315758524</v>
      </c>
      <c r="T69" s="4">
        <f t="shared" ca="1" si="19"/>
        <v>6425248.524098916</v>
      </c>
      <c r="U69" s="4">
        <f t="shared" ca="1" si="19"/>
        <v>6607958.0797100123</v>
      </c>
      <c r="V69" s="4">
        <f t="shared" ca="1" si="19"/>
        <v>6792753.8632615944</v>
      </c>
      <c r="W69" s="4">
        <f t="shared" ca="1" si="19"/>
        <v>6956106.3352756863</v>
      </c>
      <c r="X69" s="4">
        <f t="shared" ca="1" si="19"/>
        <v>7146352.9221336367</v>
      </c>
      <c r="Y69" s="4">
        <f t="shared" ca="1" si="19"/>
        <v>7337533.5481469287</v>
      </c>
      <c r="Z69" s="4">
        <f t="shared" ca="1" si="19"/>
        <v>7530885.1643794803</v>
      </c>
      <c r="AA69" s="4">
        <f t="shared" ca="1" si="19"/>
        <v>7702172.5096458057</v>
      </c>
      <c r="AB69" s="4">
        <f t="shared" ca="1" si="19"/>
        <v>7901183.2988154599</v>
      </c>
      <c r="AC69" s="4">
        <f t="shared" ca="1" si="19"/>
        <v>8101178.8208550429</v>
      </c>
      <c r="AD69" s="4">
        <f t="shared" ca="1" si="19"/>
        <v>8303433.303524212</v>
      </c>
      <c r="AE69" s="4">
        <f t="shared" ca="1" si="19"/>
        <v>8482984.5972131006</v>
      </c>
      <c r="AF69" s="4">
        <f t="shared" ca="1" si="19"/>
        <v>8030550.3155642459</v>
      </c>
      <c r="AG69" s="4">
        <f t="shared" ca="1" si="19"/>
        <v>7726836.5719361557</v>
      </c>
      <c r="AH69" s="4">
        <f t="shared" ca="1" si="17"/>
        <v>7833556.2523244647</v>
      </c>
      <c r="AI69" s="4">
        <f t="shared" ca="1" si="17"/>
        <v>8012232.3547233222</v>
      </c>
      <c r="AJ69" s="4">
        <f t="shared" ca="1" si="17"/>
        <v>8220297.6912636803</v>
      </c>
      <c r="AK69" s="4">
        <f t="shared" ca="1" si="17"/>
        <v>8429384.996025458</v>
      </c>
      <c r="AL69" s="4">
        <f t="shared" ca="1" si="17"/>
        <v>8640845.9286126662</v>
      </c>
      <c r="AM69" s="4">
        <f t="shared" ca="1" si="17"/>
        <v>8828197.9746271949</v>
      </c>
      <c r="AN69" s="4">
        <f t="shared" ca="1" si="17"/>
        <v>9045845.5242997035</v>
      </c>
      <c r="AO69" s="4">
        <f t="shared" ca="1" si="17"/>
        <v>9264570.4761367925</v>
      </c>
      <c r="AP69" s="4">
        <f t="shared" ca="1" si="17"/>
        <v>9485765.2232877892</v>
      </c>
      <c r="AQ69" s="4">
        <f t="shared" ca="1" si="17"/>
        <v>9873220.0725373179</v>
      </c>
      <c r="AR69" s="4">
        <f t="shared" ca="1" si="17"/>
        <v>10249187.561996805</v>
      </c>
      <c r="AS69" s="4">
        <f t="shared" ca="1" si="17"/>
        <v>10508252.853563676</v>
      </c>
      <c r="AT69" s="4">
        <f t="shared" ca="1" si="17"/>
        <v>10742317.441604123</v>
      </c>
      <c r="AU69" s="4">
        <f t="shared" ca="1" si="17"/>
        <v>10950877.047980819</v>
      </c>
      <c r="AV69" s="4">
        <f t="shared" ca="1" si="17"/>
        <v>11191649.825328121</v>
      </c>
      <c r="AW69" s="4">
        <f t="shared" ca="1" si="17"/>
        <v>11433638.828778721</v>
      </c>
      <c r="AX69" s="4">
        <f t="shared" ca="1" si="18"/>
        <v>11678321.791229658</v>
      </c>
      <c r="AY69" s="4">
        <f t="shared" ca="1" si="18"/>
        <v>11896761.297596566</v>
      </c>
      <c r="AZ69" s="4">
        <f t="shared" ca="1" si="18"/>
        <v>12148407.24294349</v>
      </c>
      <c r="BA69" s="4">
        <f t="shared" ca="1" si="18"/>
        <v>12401332.973375177</v>
      </c>
      <c r="BB69" s="4">
        <f t="shared" ca="1" si="18"/>
        <v>12657060.754571969</v>
      </c>
      <c r="BC69" s="4">
        <f t="shared" ca="1" si="18"/>
        <v>12885785.251282819</v>
      </c>
      <c r="BD69" s="4">
        <f t="shared" ca="1" si="18"/>
        <v>13148740.059209701</v>
      </c>
      <c r="BE69" s="4">
        <f t="shared" ca="1" si="18"/>
        <v>13413040.93013821</v>
      </c>
      <c r="BF69" s="4">
        <f t="shared" ca="1" si="18"/>
        <v>13680256.004539436</v>
      </c>
      <c r="BG69" s="4">
        <f t="shared" ca="1" si="18"/>
        <v>13919685.995459089</v>
      </c>
      <c r="BH69" s="4">
        <f t="shared" ca="1" si="18"/>
        <v>923001435.68401635</v>
      </c>
      <c r="BI69" s="4">
        <f t="shared" si="18"/>
        <v>0</v>
      </c>
      <c r="BK69" s="7">
        <f t="shared" ca="1" si="16"/>
        <v>0.14736156392904953</v>
      </c>
    </row>
    <row r="70" spans="1:63" x14ac:dyDescent="0.25">
      <c r="A70">
        <f>A69+1</f>
        <v>59</v>
      </c>
      <c r="C70" s="4">
        <f t="shared" ca="1" si="20"/>
        <v>-303949287.73020005</v>
      </c>
      <c r="D70" s="4">
        <f t="shared" ca="1" si="20"/>
        <v>4932299.1948467046</v>
      </c>
      <c r="E70" s="4">
        <f t="shared" ca="1" si="20"/>
        <v>4803834.135318215</v>
      </c>
      <c r="F70" s="4">
        <f t="shared" ca="1" si="20"/>
        <v>4985534.7884878507</v>
      </c>
      <c r="G70" s="4">
        <f t="shared" ca="1" si="20"/>
        <v>5148551.1714418689</v>
      </c>
      <c r="H70" s="4">
        <f t="shared" ca="1" si="20"/>
        <v>5335834.9545707693</v>
      </c>
      <c r="I70" s="4">
        <f t="shared" ca="1" si="20"/>
        <v>5524325.486399441</v>
      </c>
      <c r="J70" s="4">
        <f t="shared" ca="1" si="20"/>
        <v>5715126.3683214216</v>
      </c>
      <c r="K70" s="4">
        <f t="shared" ca="1" si="20"/>
        <v>5886709.5183675718</v>
      </c>
      <c r="L70" s="4">
        <f t="shared" ca="1" si="20"/>
        <v>4720746.9541409491</v>
      </c>
      <c r="M70" s="4">
        <f t="shared" ca="1" si="20"/>
        <v>4918623.2141708247</v>
      </c>
      <c r="N70" s="4">
        <f t="shared" ca="1" si="20"/>
        <v>5118906.8079824438</v>
      </c>
      <c r="O70" s="4">
        <f t="shared" ca="1" si="20"/>
        <v>5473741.2910765894</v>
      </c>
      <c r="P70" s="4">
        <f t="shared" ca="1" si="20"/>
        <v>5736545.8346185731</v>
      </c>
      <c r="Q70" s="4">
        <f t="shared" ca="1" si="20"/>
        <v>5911115.5947708571</v>
      </c>
      <c r="R70" s="4">
        <f t="shared" ca="1" si="20"/>
        <v>6087689.9164634906</v>
      </c>
      <c r="S70" s="4">
        <f t="shared" ca="1" si="19"/>
        <v>6243424.4315758524</v>
      </c>
      <c r="T70" s="4">
        <f t="shared" ca="1" si="19"/>
        <v>6425248.524098916</v>
      </c>
      <c r="U70" s="4">
        <f t="shared" ca="1" si="19"/>
        <v>6607958.0797100123</v>
      </c>
      <c r="V70" s="4">
        <f t="shared" ca="1" si="19"/>
        <v>6792753.8632615944</v>
      </c>
      <c r="W70" s="4">
        <f t="shared" ca="1" si="19"/>
        <v>6956106.3352756863</v>
      </c>
      <c r="X70" s="4">
        <f t="shared" ca="1" si="19"/>
        <v>7146352.9221336367</v>
      </c>
      <c r="Y70" s="4">
        <f t="shared" ca="1" si="19"/>
        <v>7337533.5481469287</v>
      </c>
      <c r="Z70" s="4">
        <f t="shared" ca="1" si="19"/>
        <v>7530885.1643794803</v>
      </c>
      <c r="AA70" s="4">
        <f t="shared" ca="1" si="19"/>
        <v>7702172.5096458057</v>
      </c>
      <c r="AB70" s="4">
        <f t="shared" ca="1" si="19"/>
        <v>7901183.2988154599</v>
      </c>
      <c r="AC70" s="4">
        <f t="shared" ca="1" si="19"/>
        <v>8101178.8208550429</v>
      </c>
      <c r="AD70" s="4">
        <f t="shared" ca="1" si="19"/>
        <v>8303433.303524212</v>
      </c>
      <c r="AE70" s="4">
        <f t="shared" ca="1" si="19"/>
        <v>8482984.5972131006</v>
      </c>
      <c r="AF70" s="4">
        <f t="shared" ca="1" si="19"/>
        <v>8030550.3155642459</v>
      </c>
      <c r="AG70" s="4">
        <f t="shared" ca="1" si="19"/>
        <v>7726836.5719361557</v>
      </c>
      <c r="AH70" s="4">
        <f t="shared" ca="1" si="17"/>
        <v>7833556.2523244647</v>
      </c>
      <c r="AI70" s="4">
        <f t="shared" ca="1" si="17"/>
        <v>8012232.3547233222</v>
      </c>
      <c r="AJ70" s="4">
        <f t="shared" ca="1" si="17"/>
        <v>8220297.6912636803</v>
      </c>
      <c r="AK70" s="4">
        <f t="shared" ca="1" si="17"/>
        <v>8429384.996025458</v>
      </c>
      <c r="AL70" s="4">
        <f t="shared" ca="1" si="17"/>
        <v>8640845.9286126662</v>
      </c>
      <c r="AM70" s="4">
        <f t="shared" ca="1" si="17"/>
        <v>8828197.9746271949</v>
      </c>
      <c r="AN70" s="4">
        <f t="shared" ca="1" si="17"/>
        <v>9045845.5242997035</v>
      </c>
      <c r="AO70" s="4">
        <f t="shared" ca="1" si="17"/>
        <v>9264570.4761367925</v>
      </c>
      <c r="AP70" s="4">
        <f t="shared" ca="1" si="17"/>
        <v>9485765.2232877892</v>
      </c>
      <c r="AQ70" s="4">
        <f t="shared" ca="1" si="17"/>
        <v>9873220.0725373179</v>
      </c>
      <c r="AR70" s="4">
        <f t="shared" ca="1" si="17"/>
        <v>10249187.561996805</v>
      </c>
      <c r="AS70" s="4">
        <f t="shared" ca="1" si="17"/>
        <v>10508252.853563676</v>
      </c>
      <c r="AT70" s="4">
        <f t="shared" ca="1" si="17"/>
        <v>10742317.441604123</v>
      </c>
      <c r="AU70" s="4">
        <f t="shared" ca="1" si="17"/>
        <v>10950877.047980819</v>
      </c>
      <c r="AV70" s="4">
        <f t="shared" ca="1" si="17"/>
        <v>11191649.825328121</v>
      </c>
      <c r="AW70" s="4">
        <f t="shared" ca="1" si="17"/>
        <v>11433638.828778721</v>
      </c>
      <c r="AX70" s="4">
        <f t="shared" ca="1" si="18"/>
        <v>11678321.791229658</v>
      </c>
      <c r="AY70" s="4">
        <f t="shared" ca="1" si="18"/>
        <v>11896761.297596566</v>
      </c>
      <c r="AZ70" s="4">
        <f t="shared" ca="1" si="18"/>
        <v>12148407.24294349</v>
      </c>
      <c r="BA70" s="4">
        <f t="shared" ca="1" si="18"/>
        <v>12401332.973375177</v>
      </c>
      <c r="BB70" s="4">
        <f t="shared" ca="1" si="18"/>
        <v>12657060.754571969</v>
      </c>
      <c r="BC70" s="4">
        <f t="shared" ca="1" si="18"/>
        <v>12885785.251282819</v>
      </c>
      <c r="BD70" s="4">
        <f t="shared" ca="1" si="18"/>
        <v>13148740.059209701</v>
      </c>
      <c r="BE70" s="4">
        <f t="shared" ca="1" si="18"/>
        <v>13413040.93013821</v>
      </c>
      <c r="BF70" s="4">
        <f t="shared" ca="1" si="18"/>
        <v>13680256.004539436</v>
      </c>
      <c r="BG70" s="4">
        <f t="shared" ca="1" si="18"/>
        <v>13919685.995459089</v>
      </c>
      <c r="BH70" s="4">
        <f t="shared" ca="1" si="18"/>
        <v>13585094.005498605</v>
      </c>
      <c r="BI70" s="4">
        <f t="shared" ca="1" si="18"/>
        <v>920694525.91945267</v>
      </c>
      <c r="BK70" s="7">
        <f t="shared" ca="1" si="16"/>
        <v>0.14626826794762637</v>
      </c>
    </row>
    <row r="72" spans="1:63" x14ac:dyDescent="0.25">
      <c r="A72" t="s">
        <v>107</v>
      </c>
      <c r="D72" s="7">
        <f ca="1">OFFSET($BK$11,D11,0)</f>
        <v>0.71262301153681973</v>
      </c>
      <c r="E72" s="7">
        <f t="shared" ref="E72:BI72" ca="1" si="21">OFFSET($BK$11,E11,0)</f>
        <v>0.42900629680582059</v>
      </c>
      <c r="F72" s="7">
        <f t="shared" ca="1" si="21"/>
        <v>0.34428920916249672</v>
      </c>
      <c r="G72" s="7">
        <f t="shared" ca="1" si="21"/>
        <v>0.29827549028414202</v>
      </c>
      <c r="H72" s="7">
        <f t="shared" ca="1" si="21"/>
        <v>0.2748475522940339</v>
      </c>
      <c r="I72" s="7">
        <f t="shared" ca="1" si="21"/>
        <v>0.25907823455870993</v>
      </c>
      <c r="J72" s="7">
        <f t="shared" ca="1" si="21"/>
        <v>0.24762689857062092</v>
      </c>
      <c r="K72" s="7">
        <f t="shared" ca="1" si="21"/>
        <v>0.23694313010166024</v>
      </c>
      <c r="L72" s="7">
        <f t="shared" ca="1" si="21"/>
        <v>0.22756197719738935</v>
      </c>
      <c r="M72" s="7">
        <f t="shared" ca="1" si="21"/>
        <v>0.22000208107799057</v>
      </c>
      <c r="N72" s="7">
        <f t="shared" ca="1" si="21"/>
        <v>0.21376506260291372</v>
      </c>
      <c r="O72" s="7">
        <f t="shared" ca="1" si="21"/>
        <v>0.20745273424421629</v>
      </c>
      <c r="P72" s="7">
        <f t="shared" ca="1" si="21"/>
        <v>0.20324719828083926</v>
      </c>
      <c r="Q72" s="7">
        <f t="shared" ca="1" si="21"/>
        <v>0.19957836810347018</v>
      </c>
      <c r="R72" s="7">
        <f t="shared" ca="1" si="21"/>
        <v>0.19634135609811909</v>
      </c>
      <c r="S72" s="7">
        <f t="shared" ca="1" si="21"/>
        <v>0.19264654683201976</v>
      </c>
      <c r="T72" s="7">
        <f t="shared" ca="1" si="21"/>
        <v>0.19011840753047271</v>
      </c>
      <c r="U72" s="7">
        <f t="shared" ca="1" si="21"/>
        <v>0.18782876887234567</v>
      </c>
      <c r="V72" s="7">
        <f t="shared" ca="1" si="21"/>
        <v>0.18574197170863616</v>
      </c>
      <c r="W72" s="7">
        <f t="shared" ca="1" si="21"/>
        <v>0.18324503715484508</v>
      </c>
      <c r="X72" s="7">
        <f t="shared" ca="1" si="21"/>
        <v>0.18152128037430137</v>
      </c>
      <c r="Y72" s="7">
        <f t="shared" ca="1" si="21"/>
        <v>0.17992549370828081</v>
      </c>
      <c r="Z72" s="7">
        <f t="shared" ca="1" si="21"/>
        <v>0.1784424301014178</v>
      </c>
      <c r="AA72" s="7">
        <f t="shared" ca="1" si="21"/>
        <v>0.17661859051831708</v>
      </c>
      <c r="AB72" s="7">
        <f t="shared" ca="1" si="21"/>
        <v>0.17339665865380716</v>
      </c>
      <c r="AC72" s="7">
        <f t="shared" ca="1" si="21"/>
        <v>0.17159968901553202</v>
      </c>
      <c r="AD72" s="7">
        <f t="shared" ca="1" si="21"/>
        <v>0.17049304217277994</v>
      </c>
      <c r="AE72" s="7">
        <f t="shared" ca="1" si="21"/>
        <v>0.16910657502021298</v>
      </c>
      <c r="AF72" s="7">
        <f t="shared" ca="1" si="21"/>
        <v>0.16800773338660213</v>
      </c>
      <c r="AG72" s="7">
        <f t="shared" ca="1" si="21"/>
        <v>0.16687432107661015</v>
      </c>
      <c r="AH72" s="7">
        <f t="shared" ca="1" si="21"/>
        <v>0.16578936398693145</v>
      </c>
      <c r="AI72" s="7">
        <f t="shared" ca="1" si="21"/>
        <v>0.16448678028124397</v>
      </c>
      <c r="AJ72" s="7">
        <f t="shared" ca="1" si="21"/>
        <v>0.16353170305697295</v>
      </c>
      <c r="AK72" s="7">
        <f t="shared" ca="1" si="21"/>
        <v>0.16262756211680252</v>
      </c>
      <c r="AL72" s="7">
        <f t="shared" ca="1" si="21"/>
        <v>0.16177039095175072</v>
      </c>
      <c r="AM72" s="7">
        <f t="shared" ca="1" si="21"/>
        <v>0.1610144285226609</v>
      </c>
      <c r="AN72" s="7">
        <f t="shared" ca="1" si="21"/>
        <v>0.160343336082577</v>
      </c>
      <c r="AO72" s="7">
        <f t="shared" ca="1" si="21"/>
        <v>0.15961860374619574</v>
      </c>
      <c r="AP72" s="7">
        <f t="shared" ca="1" si="21"/>
        <v>0.15892712288321431</v>
      </c>
      <c r="AQ72" s="7">
        <f t="shared" ca="1" si="21"/>
        <v>0.15810076128959771</v>
      </c>
      <c r="AR72" s="7">
        <f t="shared" ca="1" si="21"/>
        <v>0.15751320669859115</v>
      </c>
      <c r="AS72" s="7">
        <f t="shared" ca="1" si="21"/>
        <v>0.15695335157059676</v>
      </c>
      <c r="AT72" s="7">
        <f t="shared" ca="1" si="21"/>
        <v>0.15641671490700149</v>
      </c>
      <c r="AU72" s="7">
        <f t="shared" ca="1" si="21"/>
        <v>0.15574482847178706</v>
      </c>
      <c r="AV72" s="7">
        <f t="shared" ca="1" si="21"/>
        <v>0.15525604019654438</v>
      </c>
      <c r="AW72" s="7">
        <f t="shared" ca="1" si="21"/>
        <v>0.15478641642357882</v>
      </c>
      <c r="AX72" s="7">
        <f t="shared" ca="1" si="21"/>
        <v>0.15433492911121527</v>
      </c>
      <c r="AY72" s="7">
        <f t="shared" ca="1" si="21"/>
        <v>0.15376817014185629</v>
      </c>
      <c r="AZ72" s="7">
        <f t="shared" ca="1" si="21"/>
        <v>0.15335438494205311</v>
      </c>
      <c r="BA72" s="7">
        <f t="shared" ca="1" si="21"/>
        <v>0.1529558394265973</v>
      </c>
      <c r="BB72" s="7">
        <f t="shared" ca="1" si="21"/>
        <v>0.15257178942885496</v>
      </c>
      <c r="BC72" s="7">
        <f t="shared" ca="1" si="21"/>
        <v>0.15208902363449206</v>
      </c>
      <c r="BD72" s="7">
        <f t="shared" ca="1" si="21"/>
        <v>0.15135338916542573</v>
      </c>
      <c r="BE72" s="7">
        <f t="shared" ca="1" si="21"/>
        <v>0.15087516643946697</v>
      </c>
      <c r="BF72" s="7">
        <f t="shared" ca="1" si="21"/>
        <v>0.14964343355045662</v>
      </c>
      <c r="BG72" s="7">
        <f t="shared" ca="1" si="21"/>
        <v>0.14848440563853993</v>
      </c>
      <c r="BH72" s="7">
        <f t="shared" ca="1" si="21"/>
        <v>0.14736156392904953</v>
      </c>
      <c r="BI72" s="7">
        <f t="shared" ca="1" si="21"/>
        <v>0.14626826794762637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Graphs</vt:lpstr>
      <vt:lpstr>Risk </vt:lpstr>
      <vt:lpstr>Summary</vt:lpstr>
      <vt:lpstr>Performance Metrics</vt:lpstr>
      <vt:lpstr>Sponsor Fee Analysis</vt:lpstr>
      <vt:lpstr>Cash Flow</vt:lpstr>
      <vt:lpstr>Balance Sheet</vt:lpstr>
      <vt:lpstr>Income Statement</vt:lpstr>
      <vt:lpstr>Qtr Cash Flow</vt:lpstr>
      <vt:lpstr>Qtr Balance Sheet</vt:lpstr>
      <vt:lpstr>Qtr Income Statement</vt:lpstr>
      <vt:lpstr>Timeline</vt:lpstr>
      <vt:lpstr>Acquisition and CapEx</vt:lpstr>
      <vt:lpstr>Financing</vt:lpstr>
      <vt:lpstr>Rental Revenue</vt:lpstr>
      <vt:lpstr>For Sale</vt:lpstr>
      <vt:lpstr>Operations</vt:lpstr>
      <vt:lpstr>Valuation</vt:lpstr>
      <vt:lpstr>Waterfall and TWR</vt:lpstr>
      <vt:lpstr>Developer Waterfall</vt:lpstr>
      <vt:lpstr>Unleverred IRR</vt:lpstr>
      <vt:lpstr>Levered IRR</vt:lpstr>
      <vt:lpstr>Gross Levered IRR</vt:lpstr>
      <vt:lpstr>'Risk '!Print_Area</vt:lpstr>
    </vt:vector>
  </TitlesOfParts>
  <Company>Arizona State Retirement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karlp</dc:creator>
  <cp:lastModifiedBy>karlp</cp:lastModifiedBy>
  <cp:lastPrinted>2014-12-13T03:04:15Z</cp:lastPrinted>
  <dcterms:created xsi:type="dcterms:W3CDTF">2014-09-24T20:46:56Z</dcterms:created>
  <dcterms:modified xsi:type="dcterms:W3CDTF">2015-01-20T23:28:20Z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